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projects\123\"/>
    </mc:Choice>
  </mc:AlternateContent>
  <xr:revisionPtr revIDLastSave="0" documentId="13_ncr:1_{014A0790-508F-438D-A1BB-9571DA2EAF62}" xr6:coauthVersionLast="47" xr6:coauthVersionMax="47" xr10:uidLastSave="{00000000-0000-0000-0000-000000000000}"/>
  <bookViews>
    <workbookView xWindow="960" yWindow="360" windowWidth="15975" windowHeight="12795" xr2:uid="{00000000-000D-0000-FFFF-FFFF00000000}"/>
  </bookViews>
  <sheets>
    <sheet name="калькуляции" sheetId="1" r:id="rId1"/>
    <sheet name="список продуктов" sheetId="2" r:id="rId2"/>
  </sheets>
  <definedNames>
    <definedName name="_xlnm._FilterDatabase" localSheetId="0" hidden="1">калькуляции!$A$1:$A$13122</definedName>
    <definedName name="_xlnm._FilterDatabase" localSheetId="1" hidden="1">'список продуктов'!$B$1:$B$918</definedName>
  </definedNames>
  <calcPr calcId="181029"/>
</workbook>
</file>

<file path=xl/calcChain.xml><?xml version="1.0" encoding="utf-8"?>
<calcChain xmlns="http://schemas.openxmlformats.org/spreadsheetml/2006/main">
  <c r="A10042" i="1" l="1"/>
  <c r="A10041" i="1"/>
  <c r="A10040" i="1"/>
  <c r="A10039" i="1"/>
  <c r="A10038" i="1"/>
  <c r="A10037" i="1"/>
  <c r="E1541" i="1"/>
  <c r="E1229" i="1"/>
  <c r="A1228" i="1"/>
  <c r="A1227" i="1"/>
  <c r="A1226" i="1"/>
  <c r="A1225" i="1"/>
  <c r="A1224" i="1"/>
  <c r="E1218" i="1"/>
  <c r="E1198" i="1"/>
  <c r="E1185" i="1"/>
  <c r="E1173" i="1"/>
  <c r="E1129" i="1"/>
  <c r="E1024" i="1"/>
  <c r="F978" i="1"/>
  <c r="E963" i="1"/>
  <c r="E960" i="1"/>
  <c r="E957" i="1"/>
  <c r="E950" i="1"/>
  <c r="E947" i="1"/>
  <c r="E944" i="1"/>
  <c r="E941" i="1"/>
  <c r="E934" i="1"/>
  <c r="E931" i="1"/>
  <c r="E928" i="1"/>
  <c r="E925" i="1"/>
  <c r="E908" i="1"/>
  <c r="E878" i="1"/>
  <c r="E868" i="1"/>
  <c r="E857" i="1"/>
  <c r="E804" i="1" l="1"/>
  <c r="E785" i="1"/>
  <c r="E777" i="1"/>
  <c r="E756" i="1"/>
  <c r="E746" i="1"/>
  <c r="E736" i="1"/>
  <c r="E718" i="1"/>
  <c r="E679" i="1"/>
  <c r="E673" i="1"/>
  <c r="E618" i="1"/>
  <c r="E580" i="1"/>
  <c r="E561" i="1"/>
  <c r="E554" i="1"/>
  <c r="E504" i="1"/>
  <c r="E388" i="1"/>
  <c r="E253" i="1"/>
  <c r="E121" i="1"/>
  <c r="E117" i="1"/>
  <c r="E41" i="1"/>
  <c r="E15" i="1"/>
  <c r="A1557" i="1" l="1"/>
  <c r="A1146" i="1"/>
  <c r="A12908" i="1"/>
  <c r="A9800" i="1"/>
  <c r="A9799" i="1"/>
  <c r="A9798" i="1"/>
  <c r="A9797" i="1"/>
  <c r="A9796" i="1"/>
  <c r="E9795" i="1"/>
  <c r="A9741" i="1"/>
  <c r="A9740" i="1"/>
  <c r="A9739" i="1"/>
  <c r="A9737" i="1"/>
  <c r="A9736" i="1"/>
  <c r="A9735" i="1"/>
  <c r="A13036" i="1"/>
  <c r="A13037" i="1"/>
  <c r="A8752" i="1" l="1"/>
  <c r="A8751" i="1"/>
  <c r="A8628" i="1"/>
  <c r="A8627" i="1"/>
  <c r="A8626" i="1"/>
  <c r="A8625" i="1"/>
  <c r="A8624" i="1"/>
  <c r="A8614" i="1"/>
  <c r="B887" i="2" s="1"/>
  <c r="A8612" i="1"/>
  <c r="B886" i="2" s="1"/>
  <c r="A8459" i="1"/>
  <c r="B825" i="2" s="1"/>
  <c r="A8457" i="1"/>
  <c r="B824" i="2" s="1"/>
  <c r="A8455" i="1"/>
  <c r="A8454" i="1"/>
  <c r="A8453" i="1"/>
  <c r="A8452" i="1"/>
  <c r="A8451" i="1"/>
  <c r="A8450" i="1"/>
  <c r="A8449" i="1"/>
  <c r="A8448" i="1"/>
  <c r="A8383" i="1"/>
  <c r="A8382" i="1"/>
  <c r="A8381" i="1"/>
  <c r="E8380" i="1"/>
  <c r="E13040" i="1"/>
  <c r="A13041" i="1"/>
  <c r="A13042" i="1"/>
  <c r="A13043" i="1"/>
  <c r="A13044" i="1"/>
  <c r="A13045" i="1"/>
  <c r="A13046" i="1"/>
  <c r="A13047" i="1"/>
  <c r="A13048" i="1"/>
  <c r="E13050" i="1"/>
  <c r="A13051" i="1"/>
  <c r="A13052" i="1"/>
  <c r="A13053" i="1"/>
  <c r="A13054" i="1"/>
  <c r="A13055" i="1"/>
  <c r="E13056" i="1"/>
  <c r="A13057" i="1"/>
  <c r="A13058" i="1"/>
  <c r="A13059" i="1"/>
  <c r="A13060" i="1"/>
  <c r="A13061" i="1"/>
  <c r="A13062" i="1"/>
  <c r="A13063" i="1"/>
  <c r="E13064" i="1"/>
  <c r="A13065" i="1"/>
  <c r="A13066" i="1"/>
  <c r="A7246" i="1"/>
  <c r="A7245" i="1"/>
  <c r="A7244" i="1"/>
  <c r="A7243" i="1"/>
  <c r="A7242" i="1"/>
  <c r="A7241" i="1"/>
  <c r="A7240" i="1"/>
  <c r="A7239" i="1"/>
  <c r="E6755" i="1"/>
  <c r="A6759" i="1"/>
  <c r="A9716" i="1"/>
  <c r="A13580" i="1"/>
  <c r="A13579" i="1"/>
  <c r="A13578" i="1"/>
  <c r="A13577" i="1"/>
  <c r="A13576" i="1"/>
  <c r="A13575" i="1"/>
  <c r="A13574" i="1"/>
  <c r="A13573" i="1"/>
  <c r="A13572" i="1"/>
  <c r="A13570" i="1" l="1"/>
  <c r="A13569" i="1"/>
  <c r="A13568" i="1"/>
  <c r="A13567" i="1"/>
  <c r="A6592" i="1"/>
  <c r="A6591" i="1"/>
  <c r="A6590" i="1"/>
  <c r="A6589" i="1"/>
  <c r="A6588" i="1"/>
  <c r="A6586" i="1"/>
  <c r="A6585" i="1"/>
  <c r="A6584" i="1"/>
  <c r="A6583" i="1"/>
  <c r="A6582" i="1"/>
  <c r="A6581" i="1"/>
  <c r="A6579" i="1"/>
  <c r="A6578" i="1"/>
  <c r="A6577" i="1"/>
  <c r="A6576" i="1"/>
  <c r="A6575" i="1"/>
  <c r="A6574" i="1"/>
  <c r="A6573" i="1"/>
  <c r="B398" i="2" s="1"/>
  <c r="A6571" i="1"/>
  <c r="A6570" i="1"/>
  <c r="A6569" i="1"/>
  <c r="A6568" i="1"/>
  <c r="A6567" i="1"/>
  <c r="A6566" i="1"/>
  <c r="A6564" i="1"/>
  <c r="A6563" i="1"/>
  <c r="A6562" i="1"/>
  <c r="A6561" i="1"/>
  <c r="A6559" i="1"/>
  <c r="A6558" i="1"/>
  <c r="A6557" i="1"/>
  <c r="A6556" i="1"/>
  <c r="A6555" i="1"/>
  <c r="A6554" i="1"/>
  <c r="E6553" i="1"/>
  <c r="A6552" i="1"/>
  <c r="A6551" i="1"/>
  <c r="A6550" i="1"/>
  <c r="A6549" i="1"/>
  <c r="A6548" i="1"/>
  <c r="A6547" i="1"/>
  <c r="A6546" i="1"/>
  <c r="A6545" i="1"/>
  <c r="E6609" i="1"/>
  <c r="A6610" i="1"/>
  <c r="A6611" i="1"/>
  <c r="A6612" i="1"/>
  <c r="A6613" i="1"/>
  <c r="A6614" i="1"/>
  <c r="E9698" i="1"/>
  <c r="A9699" i="1"/>
  <c r="A9700" i="1"/>
  <c r="A9701" i="1"/>
  <c r="A9702" i="1"/>
  <c r="E9710" i="1"/>
  <c r="A9711" i="1"/>
  <c r="A9712" i="1"/>
  <c r="A9713" i="1"/>
  <c r="A9714" i="1"/>
  <c r="A9715" i="1"/>
  <c r="E6629" i="1"/>
  <c r="A6630" i="1"/>
  <c r="A6631" i="1"/>
  <c r="A6632" i="1"/>
  <c r="A6633" i="1"/>
  <c r="A6634" i="1"/>
  <c r="E9703" i="1"/>
  <c r="A9704" i="1"/>
  <c r="A9705" i="1"/>
  <c r="A9706" i="1"/>
  <c r="A9707" i="1"/>
  <c r="A9708" i="1"/>
  <c r="A9709" i="1"/>
  <c r="E6644" i="1"/>
  <c r="A6645" i="1"/>
  <c r="A6646" i="1"/>
  <c r="A6647" i="1"/>
  <c r="E6649" i="1"/>
  <c r="A6650" i="1"/>
  <c r="A6651" i="1"/>
  <c r="A6652" i="1"/>
  <c r="E6654" i="1"/>
  <c r="A6655" i="1"/>
  <c r="A6656" i="1"/>
  <c r="A6657" i="1"/>
  <c r="A6658" i="1"/>
  <c r="A6659" i="1"/>
  <c r="A6660" i="1"/>
  <c r="E6662" i="1"/>
  <c r="A6663" i="1"/>
  <c r="A6664" i="1"/>
  <c r="A6665" i="1"/>
  <c r="E6667" i="1"/>
  <c r="A6668" i="1"/>
  <c r="A6669" i="1"/>
  <c r="A6670" i="1"/>
  <c r="A6671" i="1"/>
  <c r="A6672" i="1"/>
  <c r="A6673" i="1"/>
  <c r="E6674" i="1"/>
  <c r="A6675" i="1"/>
  <c r="A6676" i="1"/>
  <c r="A6677" i="1"/>
  <c r="A6678" i="1"/>
  <c r="E6680" i="1"/>
  <c r="A6681" i="1"/>
  <c r="A6682" i="1"/>
  <c r="A6683" i="1"/>
  <c r="A6684" i="1"/>
  <c r="A6685" i="1"/>
  <c r="E6686" i="1"/>
  <c r="A6687" i="1"/>
  <c r="A6688" i="1"/>
  <c r="A6689" i="1"/>
  <c r="A6690" i="1"/>
  <c r="E6692" i="1"/>
  <c r="A6693" i="1"/>
  <c r="A6694" i="1"/>
  <c r="A6695" i="1"/>
  <c r="A6696" i="1"/>
  <c r="E6698" i="1"/>
  <c r="A6699" i="1"/>
  <c r="A6700" i="1"/>
  <c r="A6701" i="1"/>
  <c r="A6702" i="1"/>
  <c r="E6704" i="1"/>
  <c r="A6705" i="1"/>
  <c r="A6706" i="1"/>
  <c r="A6707" i="1"/>
  <c r="E6709" i="1"/>
  <c r="A6710" i="1"/>
  <c r="A6711" i="1"/>
  <c r="A6712" i="1"/>
  <c r="E6714" i="1"/>
  <c r="A6715" i="1"/>
  <c r="A6716" i="1"/>
  <c r="A6717" i="1"/>
  <c r="A6718" i="1"/>
  <c r="E6719" i="1"/>
  <c r="A6720" i="1"/>
  <c r="A6721" i="1"/>
  <c r="A6722" i="1"/>
  <c r="A6723" i="1"/>
  <c r="A6724" i="1"/>
  <c r="E6726" i="1"/>
  <c r="A6727" i="1"/>
  <c r="A6728" i="1"/>
  <c r="A6729" i="1"/>
  <c r="E6732" i="1"/>
  <c r="A6733" i="1"/>
  <c r="A6734" i="1"/>
  <c r="A6735" i="1"/>
  <c r="A6736" i="1"/>
  <c r="E6738" i="1"/>
  <c r="A6739" i="1"/>
  <c r="A6740" i="1"/>
  <c r="A6741" i="1"/>
  <c r="E6742" i="1"/>
  <c r="A6743" i="1"/>
  <c r="A6744" i="1"/>
  <c r="A6745" i="1"/>
  <c r="E6746" i="1"/>
  <c r="A6747" i="1"/>
  <c r="A6748" i="1"/>
  <c r="A6749" i="1"/>
  <c r="A6750" i="1"/>
  <c r="A6751" i="1"/>
  <c r="E6752" i="1"/>
  <c r="A6753" i="1"/>
  <c r="A6754" i="1"/>
  <c r="A6756" i="1"/>
  <c r="A6757" i="1"/>
  <c r="A6758" i="1"/>
  <c r="E6866" i="1"/>
  <c r="A6867" i="1"/>
  <c r="A6868" i="1"/>
  <c r="A6869" i="1"/>
  <c r="A6870" i="1"/>
  <c r="A6871" i="1"/>
  <c r="E6873" i="1"/>
  <c r="A6874" i="1"/>
  <c r="A6875" i="1"/>
  <c r="A6876" i="1"/>
  <c r="A6877" i="1"/>
  <c r="A6878" i="1"/>
  <c r="E6880" i="1"/>
  <c r="F6223" i="1"/>
  <c r="F6224" i="1"/>
  <c r="F6225" i="1"/>
  <c r="F6226" i="1"/>
  <c r="F6227" i="1"/>
  <c r="F6228" i="1"/>
  <c r="F6229" i="1"/>
  <c r="F6230" i="1"/>
  <c r="A5991" i="1"/>
  <c r="A5990" i="1"/>
  <c r="A5989" i="1"/>
  <c r="A5988" i="1"/>
  <c r="A5987" i="1"/>
  <c r="A5986" i="1"/>
  <c r="E5985" i="1"/>
  <c r="A5984" i="1"/>
  <c r="A5983" i="1"/>
  <c r="A5982" i="1"/>
  <c r="A5981" i="1"/>
  <c r="A5980" i="1"/>
  <c r="A5979" i="1"/>
  <c r="E5978" i="1"/>
  <c r="A5953" i="1"/>
  <c r="A5952" i="1"/>
  <c r="A5951" i="1"/>
  <c r="A5950" i="1"/>
  <c r="A5949" i="1"/>
  <c r="A5948" i="1"/>
  <c r="A5947" i="1"/>
  <c r="A5946" i="1"/>
  <c r="E5945" i="1"/>
  <c r="A5943" i="1"/>
  <c r="A5942" i="1"/>
  <c r="A5941" i="1"/>
  <c r="A5940" i="1"/>
  <c r="A5939" i="1"/>
  <c r="A5938" i="1"/>
  <c r="E5937" i="1"/>
  <c r="A5935" i="1"/>
  <c r="A5934" i="1"/>
  <c r="A5933" i="1"/>
  <c r="A5932" i="1"/>
  <c r="A5931" i="1"/>
  <c r="A5930" i="1"/>
  <c r="A5929" i="1"/>
  <c r="E5928" i="1"/>
  <c r="A11948" i="1"/>
  <c r="A11947" i="1"/>
  <c r="A5864" i="1"/>
  <c r="A5863" i="1"/>
  <c r="B156" i="2" s="1"/>
  <c r="A5862" i="1"/>
  <c r="A5861" i="1"/>
  <c r="A5860" i="1"/>
  <c r="A5687" i="1"/>
  <c r="A5686" i="1"/>
  <c r="A5685" i="1"/>
  <c r="A5684" i="1"/>
  <c r="A5683" i="1"/>
  <c r="A5682" i="1"/>
  <c r="A5680" i="1"/>
  <c r="A5679" i="1"/>
  <c r="A5678" i="1"/>
  <c r="A5677" i="1"/>
  <c r="A5676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3465" i="1" l="1"/>
  <c r="F3970" i="1"/>
  <c r="F3971" i="1"/>
  <c r="F2437" i="1"/>
  <c r="A5852" i="1" l="1"/>
  <c r="A5851" i="1"/>
  <c r="A5850" i="1"/>
  <c r="A5849" i="1"/>
  <c r="A5848" i="1"/>
  <c r="A5847" i="1"/>
  <c r="A4977" i="1"/>
  <c r="A4976" i="1"/>
  <c r="A4975" i="1"/>
  <c r="A4974" i="1"/>
  <c r="A4973" i="1"/>
  <c r="A11228" i="1"/>
  <c r="A5854" i="1"/>
  <c r="A5855" i="1"/>
  <c r="A5856" i="1"/>
  <c r="A5857" i="1"/>
  <c r="A5858" i="1"/>
  <c r="A5866" i="1"/>
  <c r="A5867" i="1"/>
  <c r="A5868" i="1"/>
  <c r="A5869" i="1"/>
  <c r="A5870" i="1"/>
  <c r="A5872" i="1"/>
  <c r="A5873" i="1"/>
  <c r="B397" i="2" s="1"/>
  <c r="A5874" i="1"/>
  <c r="B190" i="2" s="1"/>
  <c r="A5875" i="1"/>
  <c r="A5876" i="1"/>
  <c r="A5877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35" i="1"/>
  <c r="A10934" i="1"/>
  <c r="A10933" i="1"/>
  <c r="A10932" i="1"/>
  <c r="A10931" i="1"/>
  <c r="A10930" i="1"/>
  <c r="A10929" i="1"/>
  <c r="A10928" i="1"/>
  <c r="A10927" i="1"/>
  <c r="A10926" i="1"/>
  <c r="E10925" i="1"/>
  <c r="A10924" i="1"/>
  <c r="A10923" i="1"/>
  <c r="A10922" i="1"/>
  <c r="A10921" i="1"/>
  <c r="A10920" i="1"/>
  <c r="A10919" i="1"/>
  <c r="A10918" i="1"/>
  <c r="A10916" i="1"/>
  <c r="A10915" i="1"/>
  <c r="A10914" i="1"/>
  <c r="A10913" i="1"/>
  <c r="A10912" i="1"/>
  <c r="A10911" i="1"/>
  <c r="A10910" i="1"/>
  <c r="A10909" i="1"/>
  <c r="A10908" i="1"/>
  <c r="E10907" i="1"/>
  <c r="A10906" i="1"/>
  <c r="A10905" i="1"/>
  <c r="A10904" i="1"/>
  <c r="A10903" i="1"/>
  <c r="A10902" i="1"/>
  <c r="A10901" i="1"/>
  <c r="A10900" i="1"/>
  <c r="A10898" i="1"/>
  <c r="F8946" i="1"/>
  <c r="F894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54" i="1"/>
  <c r="F8455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13497" i="1" l="1"/>
  <c r="F13498" i="1"/>
  <c r="F13499" i="1"/>
  <c r="F13500" i="1"/>
  <c r="F13501" i="1"/>
  <c r="F13502" i="1"/>
  <c r="F13503" i="1"/>
  <c r="F13504" i="1"/>
  <c r="F13505" i="1"/>
  <c r="A588" i="1" l="1"/>
  <c r="A627" i="1"/>
  <c r="A3629" i="1"/>
  <c r="B899" i="2" s="1"/>
  <c r="A12807" i="1"/>
  <c r="A12764" i="1"/>
  <c r="A12719" i="1"/>
  <c r="A12672" i="1"/>
  <c r="A12475" i="1"/>
  <c r="A12427" i="1"/>
  <c r="A12379" i="1"/>
  <c r="A12335" i="1"/>
  <c r="A12293" i="1"/>
  <c r="A12245" i="1"/>
  <c r="A12198" i="1"/>
  <c r="A12157" i="1"/>
  <c r="A12107" i="1"/>
  <c r="A12056" i="1"/>
  <c r="A12007" i="1"/>
  <c r="A5663" i="1" l="1"/>
  <c r="A5409" i="1"/>
  <c r="A5402" i="1"/>
  <c r="A5374" i="1"/>
  <c r="A5364" i="1"/>
  <c r="A5041" i="1"/>
  <c r="A4964" i="1"/>
  <c r="A12020" i="1" l="1"/>
  <c r="A12042" i="1"/>
  <c r="A12055" i="1"/>
  <c r="A12070" i="1"/>
  <c r="A12084" i="1"/>
  <c r="A12098" i="1"/>
  <c r="A12106" i="1"/>
  <c r="A12117" i="1"/>
  <c r="A12128" i="1"/>
  <c r="A12141" i="1"/>
  <c r="A12156" i="1"/>
  <c r="A12197" i="1"/>
  <c r="A12210" i="1"/>
  <c r="A12223" i="1"/>
  <c r="A12244" i="1"/>
  <c r="A12258" i="1"/>
  <c r="A12292" i="1"/>
  <c r="A12324" i="1"/>
  <c r="A12334" i="1"/>
  <c r="A12367" i="1"/>
  <c r="A12378" i="1"/>
  <c r="A12402" i="1"/>
  <c r="A12415" i="1"/>
  <c r="A12426" i="1"/>
  <c r="A12463" i="1"/>
  <c r="A12474" i="1"/>
  <c r="A12518" i="1"/>
  <c r="A12570" i="1"/>
  <c r="A12581" i="1"/>
  <c r="A12622" i="1"/>
  <c r="A12671" i="1"/>
  <c r="A12687" i="1"/>
  <c r="A12718" i="1"/>
  <c r="A12750" i="1"/>
  <c r="A12763" i="1"/>
  <c r="A12806" i="1"/>
  <c r="A8351" i="1" l="1"/>
  <c r="A8357" i="1"/>
  <c r="A8300" i="1"/>
  <c r="A8299" i="1"/>
  <c r="A8289" i="1"/>
  <c r="A8288" i="1"/>
  <c r="A8271" i="1"/>
  <c r="A8270" i="1"/>
  <c r="A8262" i="1"/>
  <c r="A11051" i="1" l="1"/>
  <c r="A11039" i="1"/>
  <c r="A11027" i="1"/>
  <c r="A11015" i="1"/>
  <c r="A11472" i="1"/>
  <c r="A11486" i="1"/>
  <c r="A11503" i="1"/>
  <c r="A11520" i="1"/>
  <c r="A11470" i="1"/>
  <c r="A11426" i="1"/>
  <c r="A11424" i="1"/>
  <c r="A11417" i="1"/>
  <c r="A11408" i="1"/>
  <c r="A11401" i="1"/>
  <c r="A11357" i="1"/>
  <c r="A11315" i="1"/>
  <c r="A11329" i="1"/>
  <c r="A11328" i="1"/>
  <c r="A11275" i="1"/>
  <c r="A11230" i="1"/>
  <c r="A11191" i="1"/>
  <c r="A11190" i="1"/>
  <c r="A11149" i="1"/>
  <c r="A11148" i="1"/>
  <c r="A11104" i="1"/>
  <c r="A11103" i="1"/>
  <c r="A11050" i="1"/>
  <c r="A11038" i="1"/>
  <c r="A11026" i="1"/>
  <c r="A11014" i="1"/>
  <c r="A11002" i="1"/>
  <c r="A10970" i="1"/>
  <c r="A11399" i="1"/>
  <c r="A11398" i="1"/>
  <c r="B907" i="2" s="1"/>
  <c r="A11397" i="1"/>
  <c r="A11396" i="1"/>
  <c r="A11395" i="1"/>
  <c r="A11394" i="1"/>
  <c r="A11393" i="1"/>
  <c r="A11392" i="1"/>
  <c r="A11391" i="1"/>
  <c r="A11390" i="1"/>
  <c r="A10822" i="1"/>
  <c r="A10733" i="1"/>
  <c r="A10650" i="1"/>
  <c r="A10944" i="1"/>
  <c r="A10433" i="1"/>
  <c r="A10395" i="1"/>
  <c r="A10365" i="1"/>
  <c r="A10331" i="1"/>
  <c r="A10317" i="1"/>
  <c r="A10302" i="1"/>
  <c r="A10287" i="1"/>
  <c r="A10267" i="1"/>
  <c r="B912" i="2" l="1"/>
  <c r="A10210" i="1"/>
  <c r="A10208" i="1"/>
  <c r="A10199" i="1"/>
  <c r="A10190" i="1"/>
  <c r="A10180" i="1"/>
  <c r="A10178" i="1"/>
  <c r="A10170" i="1"/>
  <c r="A10157" i="1"/>
  <c r="A10143" i="1"/>
  <c r="A10115" i="1"/>
  <c r="A10135" i="1"/>
  <c r="F10639" i="1"/>
  <c r="A10088" i="1"/>
  <c r="A10060" i="1"/>
  <c r="A10058" i="1"/>
  <c r="A10051" i="1"/>
  <c r="A10043" i="1"/>
  <c r="A10031" i="1"/>
  <c r="A10023" i="1"/>
  <c r="A9996" i="1"/>
  <c r="A9994" i="1"/>
  <c r="A9993" i="1"/>
  <c r="A9981" i="1"/>
  <c r="A9982" i="1"/>
  <c r="A9968" i="1"/>
  <c r="A9945" i="1"/>
  <c r="A9912" i="1"/>
  <c r="A9910" i="1"/>
  <c r="A9909" i="1"/>
  <c r="A9883" i="1"/>
  <c r="B901" i="2" l="1"/>
  <c r="B911" i="2"/>
  <c r="A8545" i="1"/>
  <c r="B823" i="2" s="1"/>
  <c r="A8543" i="1"/>
  <c r="A8577" i="1" l="1"/>
  <c r="A8576" i="1"/>
  <c r="A8575" i="1"/>
  <c r="A8574" i="1"/>
  <c r="A8573" i="1"/>
  <c r="B882" i="2" s="1"/>
  <c r="E8572" i="1"/>
  <c r="A12858" i="1"/>
  <c r="A12857" i="1"/>
  <c r="A12856" i="1"/>
  <c r="A12855" i="1"/>
  <c r="A9943" i="1" l="1"/>
  <c r="A9942" i="1"/>
  <c r="A9941" i="1"/>
  <c r="A9940" i="1"/>
  <c r="A9939" i="1"/>
  <c r="A9938" i="1"/>
  <c r="A9937" i="1"/>
  <c r="A9936" i="1"/>
  <c r="A9935" i="1"/>
  <c r="A5253" i="1"/>
  <c r="A5252" i="1"/>
  <c r="A5251" i="1"/>
  <c r="A5250" i="1"/>
  <c r="A5249" i="1"/>
  <c r="A5248" i="1"/>
  <c r="A5247" i="1"/>
  <c r="A5246" i="1"/>
  <c r="A5245" i="1"/>
  <c r="A10420" i="1"/>
  <c r="A10419" i="1"/>
  <c r="A10418" i="1"/>
  <c r="A10417" i="1"/>
  <c r="A10416" i="1"/>
  <c r="A10415" i="1"/>
  <c r="A10414" i="1"/>
  <c r="A10413" i="1"/>
  <c r="A10412" i="1"/>
  <c r="A6194" i="1"/>
  <c r="A6193" i="1"/>
  <c r="A6192" i="1"/>
  <c r="A6191" i="1"/>
  <c r="A6190" i="1"/>
  <c r="A6189" i="1"/>
  <c r="A8610" i="1"/>
  <c r="B860" i="2" s="1"/>
  <c r="A8607" i="1"/>
  <c r="B859" i="2" s="1"/>
  <c r="A8604" i="1"/>
  <c r="B858" i="2" s="1"/>
  <c r="A8601" i="1"/>
  <c r="B857" i="2" s="1"/>
  <c r="A8598" i="1"/>
  <c r="B856" i="2" s="1"/>
  <c r="A10247" i="1" l="1"/>
  <c r="A10246" i="1"/>
  <c r="A10245" i="1"/>
  <c r="A10244" i="1"/>
  <c r="A10243" i="1"/>
  <c r="A10242" i="1"/>
  <c r="A10241" i="1"/>
  <c r="A10240" i="1"/>
  <c r="A10239" i="1"/>
  <c r="A6899" i="1"/>
  <c r="A6898" i="1"/>
  <c r="A6897" i="1"/>
  <c r="A6896" i="1"/>
  <c r="A6895" i="1"/>
  <c r="A6894" i="1"/>
  <c r="A6893" i="1"/>
  <c r="A6892" i="1"/>
  <c r="A6891" i="1"/>
  <c r="A8199" i="1"/>
  <c r="A8198" i="1"/>
  <c r="A8182" i="1"/>
  <c r="A8181" i="1"/>
  <c r="A8165" i="1"/>
  <c r="A8164" i="1"/>
  <c r="A8154" i="1"/>
  <c r="A8153" i="1"/>
  <c r="A8142" i="1"/>
  <c r="A8141" i="1"/>
  <c r="A8169" i="1"/>
  <c r="A13532" i="1" l="1"/>
  <c r="A13531" i="1"/>
  <c r="A13530" i="1"/>
  <c r="A13529" i="1"/>
  <c r="A13528" i="1"/>
  <c r="A13527" i="1"/>
  <c r="A13526" i="1"/>
  <c r="A13525" i="1"/>
  <c r="A13533" i="1"/>
  <c r="F1971" i="1"/>
  <c r="A13534" i="1"/>
  <c r="F1972" i="1"/>
  <c r="F1973" i="1"/>
  <c r="A13536" i="1"/>
  <c r="F1974" i="1"/>
  <c r="A13537" i="1"/>
  <c r="F1975" i="1"/>
  <c r="A494" i="1"/>
  <c r="A500" i="1"/>
  <c r="A499" i="1"/>
  <c r="A498" i="1"/>
  <c r="A497" i="1"/>
  <c r="A496" i="1"/>
  <c r="A495" i="1"/>
  <c r="A493" i="1"/>
  <c r="A12847" i="1"/>
  <c r="A12891" i="1"/>
  <c r="A12833" i="1"/>
  <c r="A12897" i="1"/>
  <c r="A12853" i="1"/>
  <c r="A12839" i="1"/>
  <c r="A12904" i="1"/>
  <c r="A12903" i="1" l="1"/>
  <c r="A12902" i="1"/>
  <c r="A12901" i="1"/>
  <c r="A12900" i="1"/>
  <c r="A12899" i="1"/>
  <c r="A12838" i="1"/>
  <c r="A12837" i="1"/>
  <c r="A12836" i="1"/>
  <c r="A12835" i="1"/>
  <c r="A12852" i="1"/>
  <c r="A12851" i="1"/>
  <c r="A12850" i="1"/>
  <c r="A12849" i="1"/>
  <c r="A12896" i="1"/>
  <c r="A12895" i="1"/>
  <c r="A12894" i="1"/>
  <c r="A12893" i="1"/>
  <c r="A12832" i="1"/>
  <c r="A12831" i="1"/>
  <c r="A12830" i="1"/>
  <c r="A12829" i="1"/>
  <c r="A12828" i="1"/>
  <c r="A12890" i="1"/>
  <c r="A12889" i="1"/>
  <c r="A12888" i="1"/>
  <c r="A12887" i="1"/>
  <c r="A12846" i="1"/>
  <c r="A12845" i="1"/>
  <c r="A12844" i="1"/>
  <c r="A12843" i="1"/>
  <c r="A12842" i="1"/>
  <c r="A12841" i="1"/>
  <c r="A13420" i="1"/>
  <c r="A13409" i="1"/>
  <c r="A13392" i="1"/>
  <c r="A13376" i="1"/>
  <c r="A13360" i="1"/>
  <c r="A13349" i="1"/>
  <c r="A13332" i="1"/>
  <c r="A8197" i="1"/>
  <c r="A8196" i="1"/>
  <c r="A8195" i="1"/>
  <c r="A8194" i="1"/>
  <c r="A8193" i="1"/>
  <c r="A8192" i="1"/>
  <c r="A8191" i="1"/>
  <c r="A8189" i="1"/>
  <c r="A8188" i="1"/>
  <c r="A8187" i="1"/>
  <c r="A8186" i="1"/>
  <c r="A8185" i="1"/>
  <c r="A8184" i="1"/>
  <c r="A8177" i="1"/>
  <c r="A8176" i="1"/>
  <c r="A8175" i="1"/>
  <c r="A8173" i="1"/>
  <c r="A8172" i="1"/>
  <c r="A8171" i="1"/>
  <c r="A8170" i="1"/>
  <c r="A8147" i="1"/>
  <c r="A8148" i="1"/>
  <c r="A8145" i="1"/>
  <c r="A8135" i="1"/>
  <c r="A7162" i="1"/>
  <c r="A7161" i="1"/>
  <c r="A7145" i="1"/>
  <c r="A7144" i="1"/>
  <c r="A7129" i="1"/>
  <c r="A7128" i="1"/>
  <c r="A7113" i="1"/>
  <c r="A7112" i="1"/>
  <c r="A11528" i="1"/>
  <c r="A11511" i="1"/>
  <c r="A11494" i="1"/>
  <c r="A11480" i="1"/>
  <c r="A11523" i="1"/>
  <c r="A11506" i="1"/>
  <c r="A11489" i="1"/>
  <c r="A11475" i="1"/>
  <c r="A4667" i="1"/>
  <c r="B861" i="2" l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8" i="1"/>
  <c r="F13577" i="1"/>
  <c r="F13576" i="1"/>
  <c r="F13575" i="1"/>
  <c r="F13574" i="1"/>
  <c r="F13573" i="1"/>
  <c r="F13572" i="1"/>
  <c r="F13571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1" i="1"/>
  <c r="F13420" i="1"/>
  <c r="F13419" i="1"/>
  <c r="F13418" i="1"/>
  <c r="F13417" i="1"/>
  <c r="F13415" i="1"/>
  <c r="F13414" i="1"/>
  <c r="F13413" i="1"/>
  <c r="F13412" i="1"/>
  <c r="F13411" i="1"/>
  <c r="F13410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0" i="1"/>
  <c r="F13019" i="1"/>
  <c r="F13018" i="1"/>
  <c r="F13017" i="1"/>
  <c r="F13016" i="1"/>
  <c r="F13015" i="1"/>
  <c r="F13014" i="1"/>
  <c r="F13013" i="1"/>
  <c r="F13012" i="1"/>
  <c r="F13011" i="1"/>
  <c r="F13008" i="1"/>
  <c r="F13007" i="1"/>
  <c r="F13006" i="1"/>
  <c r="F13005" i="1"/>
  <c r="F13004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7" i="1"/>
  <c r="F12286" i="1"/>
  <c r="F12285" i="1"/>
  <c r="F12284" i="1"/>
  <c r="F12283" i="1"/>
  <c r="F12282" i="1"/>
  <c r="F12281" i="1"/>
  <c r="F12280" i="1"/>
  <c r="F12279" i="1"/>
  <c r="F12278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28" i="1"/>
  <c r="F12227" i="1"/>
  <c r="F12226" i="1"/>
  <c r="F12225" i="1"/>
  <c r="F12224" i="1"/>
  <c r="F12223" i="1"/>
  <c r="F12222" i="1"/>
  <c r="F12221" i="1"/>
  <c r="F12220" i="1"/>
  <c r="F12219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0" i="1"/>
  <c r="F12179" i="1"/>
  <c r="F12178" i="1"/>
  <c r="F12177" i="1"/>
  <c r="F12176" i="1"/>
  <c r="F12175" i="1"/>
  <c r="F12174" i="1"/>
  <c r="F12173" i="1"/>
  <c r="F12172" i="1"/>
  <c r="F12171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7" i="1"/>
  <c r="F12146" i="1"/>
  <c r="F12145" i="1"/>
  <c r="F12144" i="1"/>
  <c r="F12143" i="1"/>
  <c r="F12142" i="1"/>
  <c r="F12141" i="1"/>
  <c r="F12140" i="1"/>
  <c r="F12136" i="1"/>
  <c r="F12135" i="1"/>
  <c r="F12134" i="1"/>
  <c r="F12133" i="1"/>
  <c r="F12132" i="1"/>
  <c r="F12131" i="1"/>
  <c r="F12130" i="1"/>
  <c r="F12129" i="1"/>
  <c r="F12126" i="1"/>
  <c r="F12125" i="1"/>
  <c r="F12124" i="1"/>
  <c r="F12122" i="1"/>
  <c r="F12121" i="1"/>
  <c r="F12120" i="1"/>
  <c r="F12119" i="1"/>
  <c r="F12118" i="1"/>
  <c r="F12117" i="1"/>
  <c r="F12110" i="1"/>
  <c r="F12109" i="1"/>
  <c r="F12108" i="1"/>
  <c r="F12107" i="1"/>
  <c r="F12099" i="1"/>
  <c r="F12098" i="1"/>
  <c r="F12097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78" i="1"/>
  <c r="F12077" i="1"/>
  <c r="F12076" i="1"/>
  <c r="F12075" i="1"/>
  <c r="F12074" i="1"/>
  <c r="F12073" i="1"/>
  <c r="F12072" i="1"/>
  <c r="F12070" i="1"/>
  <c r="F12069" i="1"/>
  <c r="F12068" i="1"/>
  <c r="F12067" i="1"/>
  <c r="F12066" i="1"/>
  <c r="F12065" i="1"/>
  <c r="F12064" i="1"/>
  <c r="F12063" i="1"/>
  <c r="F12062" i="1"/>
  <c r="F12061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29" i="1"/>
  <c r="F11928" i="1"/>
  <c r="F11927" i="1"/>
  <c r="F11926" i="1"/>
  <c r="F11925" i="1"/>
  <c r="F11924" i="1"/>
  <c r="F11923" i="1"/>
  <c r="F11922" i="1"/>
  <c r="F11921" i="1"/>
  <c r="F11920" i="1"/>
  <c r="F11918" i="1"/>
  <c r="F11917" i="1"/>
  <c r="F11916" i="1"/>
  <c r="F11915" i="1"/>
  <c r="F11914" i="1"/>
  <c r="F11913" i="1"/>
  <c r="F11912" i="1"/>
  <c r="F11911" i="1"/>
  <c r="F11910" i="1"/>
  <c r="F11907" i="1"/>
  <c r="F11906" i="1"/>
  <c r="F11905" i="1"/>
  <c r="F11904" i="1"/>
  <c r="F11903" i="1"/>
  <c r="F11902" i="1"/>
  <c r="F11901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562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8" i="1"/>
  <c r="F10616" i="1"/>
  <c r="F10615" i="1"/>
  <c r="F10614" i="1"/>
  <c r="F10613" i="1"/>
  <c r="F10612" i="1"/>
  <c r="F10611" i="1"/>
  <c r="F10610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9976" i="1"/>
  <c r="F9975" i="1"/>
  <c r="F9974" i="1"/>
  <c r="F9973" i="1"/>
  <c r="F9972" i="1"/>
  <c r="F9971" i="1"/>
  <c r="F9970" i="1"/>
  <c r="F9969" i="1"/>
  <c r="F9968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2" i="1"/>
  <c r="F8909" i="1"/>
  <c r="F8908" i="1"/>
  <c r="F8907" i="1"/>
  <c r="F8906" i="1"/>
  <c r="F8905" i="1"/>
  <c r="F8904" i="1"/>
  <c r="F8903" i="1"/>
  <c r="F8902" i="1"/>
  <c r="F8901" i="1"/>
  <c r="F8898" i="1"/>
  <c r="F8897" i="1"/>
  <c r="F8896" i="1"/>
  <c r="F8895" i="1"/>
  <c r="F8894" i="1"/>
  <c r="F8893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3" i="1"/>
  <c r="F8871" i="1"/>
  <c r="F8870" i="1"/>
  <c r="F8869" i="1"/>
  <c r="F8868" i="1"/>
  <c r="F8867" i="1"/>
  <c r="F8866" i="1"/>
  <c r="F8865" i="1"/>
  <c r="F8864" i="1"/>
  <c r="F8862" i="1"/>
  <c r="F8861" i="1"/>
  <c r="F8860" i="1"/>
  <c r="F8859" i="1"/>
  <c r="F8858" i="1"/>
  <c r="F8857" i="1"/>
  <c r="F8856" i="1"/>
  <c r="F8855" i="1"/>
  <c r="F8853" i="1"/>
  <c r="F8852" i="1"/>
  <c r="F8851" i="1"/>
  <c r="F8850" i="1"/>
  <c r="F8849" i="1"/>
  <c r="F8848" i="1"/>
  <c r="F8847" i="1"/>
  <c r="F8846" i="1"/>
  <c r="F8845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59" i="1"/>
  <c r="F8756" i="1"/>
  <c r="F8755" i="1"/>
  <c r="F8754" i="1"/>
  <c r="F8753" i="1"/>
  <c r="F8752" i="1"/>
  <c r="F8751" i="1"/>
  <c r="F8750" i="1"/>
  <c r="F8749" i="1"/>
  <c r="F8748" i="1"/>
  <c r="F8747" i="1"/>
  <c r="F8744" i="1"/>
  <c r="F8743" i="1"/>
  <c r="F8742" i="1"/>
  <c r="F8741" i="1"/>
  <c r="F8740" i="1"/>
  <c r="F8739" i="1"/>
  <c r="F8738" i="1"/>
  <c r="F8737" i="1"/>
  <c r="F8736" i="1"/>
  <c r="F8735" i="1"/>
  <c r="F8734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021" i="1"/>
  <c r="F6020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899" i="1"/>
  <c r="F2898" i="1"/>
  <c r="F2897" i="1"/>
  <c r="F2896" i="1"/>
  <c r="F2895" i="1"/>
  <c r="F2894" i="1"/>
  <c r="F2893" i="1"/>
  <c r="F2892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89" i="1"/>
  <c r="F2088" i="1"/>
  <c r="F2087" i="1"/>
  <c r="F2086" i="1"/>
  <c r="F2085" i="1"/>
  <c r="F2084" i="1"/>
  <c r="F2083" i="1"/>
  <c r="F2082" i="1"/>
  <c r="F2081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4" i="1"/>
  <c r="F53" i="1"/>
  <c r="F52" i="1"/>
  <c r="F51" i="1"/>
  <c r="F50" i="1"/>
  <c r="F49" i="1"/>
  <c r="F48" i="1"/>
  <c r="F46" i="1"/>
  <c r="F45" i="1"/>
  <c r="F44" i="1"/>
  <c r="F43" i="1"/>
  <c r="F42" i="1"/>
  <c r="F40" i="1"/>
  <c r="F39" i="1"/>
  <c r="F38" i="1"/>
  <c r="F37" i="1"/>
  <c r="F36" i="1"/>
  <c r="F35" i="1"/>
  <c r="F34" i="1"/>
  <c r="F33" i="1"/>
  <c r="F32" i="1"/>
  <c r="F29" i="1"/>
  <c r="F28" i="1"/>
  <c r="F27" i="1"/>
  <c r="F26" i="1"/>
  <c r="F25" i="1"/>
  <c r="F24" i="1"/>
  <c r="F22" i="1"/>
  <c r="F21" i="1"/>
  <c r="F20" i="1"/>
  <c r="F19" i="1"/>
  <c r="F18" i="1"/>
  <c r="F17" i="1"/>
  <c r="F16" i="1"/>
  <c r="F14" i="1"/>
  <c r="F13" i="1"/>
  <c r="F12" i="1"/>
  <c r="F11" i="1"/>
  <c r="F10" i="1"/>
  <c r="F8" i="1"/>
  <c r="F7" i="1"/>
  <c r="F6" i="1"/>
  <c r="F4" i="1"/>
  <c r="F5" i="1"/>
  <c r="E5390" i="1" l="1"/>
  <c r="A7159" i="1" l="1"/>
  <c r="A7158" i="1"/>
  <c r="A7157" i="1"/>
  <c r="A7156" i="1"/>
  <c r="A7150" i="1"/>
  <c r="A7143" i="1"/>
  <c r="A7142" i="1"/>
  <c r="A7141" i="1"/>
  <c r="A7140" i="1"/>
  <c r="A7139" i="1"/>
  <c r="A7126" i="1"/>
  <c r="A7125" i="1"/>
  <c r="A7124" i="1"/>
  <c r="A7123" i="1"/>
  <c r="A7116" i="1"/>
  <c r="A7115" i="1"/>
  <c r="A7114" i="1"/>
  <c r="A7111" i="1"/>
  <c r="A11527" i="1" l="1"/>
  <c r="A11526" i="1"/>
  <c r="A11525" i="1"/>
  <c r="A11524" i="1"/>
  <c r="A11522" i="1"/>
  <c r="A11521" i="1"/>
  <c r="A11510" i="1"/>
  <c r="A11509" i="1"/>
  <c r="A11508" i="1"/>
  <c r="A11507" i="1"/>
  <c r="A11505" i="1"/>
  <c r="A11504" i="1"/>
  <c r="A11493" i="1"/>
  <c r="A11492" i="1"/>
  <c r="A11491" i="1"/>
  <c r="A11490" i="1"/>
  <c r="A11488" i="1"/>
  <c r="A11487" i="1"/>
  <c r="A11473" i="1"/>
  <c r="A11479" i="1"/>
  <c r="A11478" i="1"/>
  <c r="A11477" i="1"/>
  <c r="A11476" i="1"/>
  <c r="A11474" i="1"/>
  <c r="A11535" i="1"/>
  <c r="A11534" i="1"/>
  <c r="A11533" i="1"/>
  <c r="A11532" i="1"/>
  <c r="A11531" i="1"/>
  <c r="A11530" i="1"/>
  <c r="A11529" i="1"/>
  <c r="A11515" i="1"/>
  <c r="A11514" i="1"/>
  <c r="A11513" i="1"/>
  <c r="A11512" i="1"/>
  <c r="A11501" i="1"/>
  <c r="A11500" i="1"/>
  <c r="A11499" i="1"/>
  <c r="A11498" i="1"/>
  <c r="A11497" i="1"/>
  <c r="A11496" i="1"/>
  <c r="A11495" i="1"/>
  <c r="A11484" i="1"/>
  <c r="A11483" i="1"/>
  <c r="A11482" i="1"/>
  <c r="A11481" i="1"/>
  <c r="A11518" i="1"/>
  <c r="A11517" i="1"/>
  <c r="A11516" i="1"/>
  <c r="A8331" i="1" l="1"/>
  <c r="A8335" i="1"/>
  <c r="A8332" i="1"/>
  <c r="A8338" i="1"/>
  <c r="A8337" i="1"/>
  <c r="A8336" i="1"/>
  <c r="A8334" i="1"/>
  <c r="A8333" i="1"/>
  <c r="A8330" i="1"/>
  <c r="A8329" i="1"/>
  <c r="A8328" i="1"/>
  <c r="A8327" i="1"/>
  <c r="A8326" i="1"/>
  <c r="A8325" i="1"/>
  <c r="A8324" i="1"/>
  <c r="A10972" i="1"/>
  <c r="A10973" i="1"/>
  <c r="A10974" i="1"/>
  <c r="A10975" i="1"/>
  <c r="A10976" i="1"/>
  <c r="A10977" i="1"/>
  <c r="A10978" i="1"/>
  <c r="A10979" i="1"/>
  <c r="A10999" i="1"/>
  <c r="A10998" i="1"/>
  <c r="A10997" i="1"/>
  <c r="A11468" i="1"/>
  <c r="A11467" i="1"/>
  <c r="A11466" i="1"/>
  <c r="A11465" i="1"/>
  <c r="A11464" i="1"/>
  <c r="A11444" i="1" l="1"/>
  <c r="A11428" i="1"/>
  <c r="A11429" i="1"/>
  <c r="A11459" i="1"/>
  <c r="A11461" i="1" s="1"/>
  <c r="A11458" i="1"/>
  <c r="A11457" i="1"/>
  <c r="A11456" i="1"/>
  <c r="A11455" i="1"/>
  <c r="A11454" i="1"/>
  <c r="A11453" i="1"/>
  <c r="A11452" i="1"/>
  <c r="A11451" i="1"/>
  <c r="A11449" i="1"/>
  <c r="A11448" i="1"/>
  <c r="A11447" i="1"/>
  <c r="A11446" i="1"/>
  <c r="A11445" i="1"/>
  <c r="A11443" i="1"/>
  <c r="A11437" i="1"/>
  <c r="A11436" i="1"/>
  <c r="A11435" i="1"/>
  <c r="A11434" i="1"/>
  <c r="A11433" i="1"/>
  <c r="A11432" i="1"/>
  <c r="A11431" i="1"/>
  <c r="A11430" i="1"/>
  <c r="A11438" i="1"/>
  <c r="A11439" i="1"/>
  <c r="A11440" i="1"/>
  <c r="A11441" i="1"/>
  <c r="A6530" i="1"/>
  <c r="A6529" i="1"/>
  <c r="A6528" i="1"/>
  <c r="A6527" i="1"/>
  <c r="A6526" i="1"/>
  <c r="A11423" i="1"/>
  <c r="A11422" i="1"/>
  <c r="A11421" i="1"/>
  <c r="A11420" i="1"/>
  <c r="A11419" i="1"/>
  <c r="A11413" i="1"/>
  <c r="A11412" i="1"/>
  <c r="A11411" i="1"/>
  <c r="A11410" i="1"/>
  <c r="A11407" i="1"/>
  <c r="A11406" i="1"/>
  <c r="A11405" i="1"/>
  <c r="A11404" i="1"/>
  <c r="A11403" i="1"/>
  <c r="B905" i="2" l="1"/>
  <c r="A11463" i="1"/>
  <c r="A11462" i="1"/>
  <c r="E9930" i="1"/>
  <c r="E9925" i="1"/>
  <c r="E9920" i="1"/>
  <c r="E9913" i="1"/>
  <c r="A9264" i="1" l="1"/>
  <c r="A13506" i="1" l="1"/>
  <c r="A13505" i="1"/>
  <c r="A13504" i="1"/>
  <c r="A13503" i="1"/>
  <c r="A13502" i="1"/>
  <c r="A13501" i="1"/>
  <c r="A13500" i="1"/>
  <c r="A13499" i="1"/>
  <c r="A13498" i="1"/>
  <c r="A9298" i="1"/>
  <c r="A9297" i="1"/>
  <c r="B238" i="2" s="1"/>
  <c r="A9296" i="1"/>
  <c r="A9295" i="1"/>
  <c r="A9294" i="1"/>
  <c r="A9293" i="1"/>
  <c r="A9292" i="1"/>
  <c r="A9291" i="1"/>
  <c r="A9290" i="1"/>
  <c r="E9289" i="1"/>
  <c r="A9235" i="1"/>
  <c r="A9234" i="1"/>
  <c r="A9233" i="1"/>
  <c r="A9232" i="1"/>
  <c r="A9231" i="1"/>
  <c r="A9230" i="1"/>
  <c r="A9229" i="1"/>
  <c r="A9228" i="1"/>
  <c r="E9227" i="1"/>
  <c r="A9219" i="1"/>
  <c r="A9218" i="1"/>
  <c r="A9217" i="1"/>
  <c r="A9216" i="1"/>
  <c r="A9215" i="1"/>
  <c r="A9214" i="1"/>
  <c r="A9213" i="1"/>
  <c r="A9212" i="1"/>
  <c r="A9211" i="1"/>
  <c r="A9263" i="1"/>
  <c r="B683" i="2" s="1"/>
  <c r="A9262" i="1"/>
  <c r="A9261" i="1"/>
  <c r="A9260" i="1"/>
  <c r="A9259" i="1"/>
  <c r="B270" i="2" s="1"/>
  <c r="A9258" i="1"/>
  <c r="A9257" i="1"/>
  <c r="A9256" i="1"/>
  <c r="B286" i="2" s="1"/>
  <c r="E9255" i="1"/>
  <c r="A9275" i="1"/>
  <c r="A9274" i="1"/>
  <c r="A9273" i="1"/>
  <c r="A9272" i="1"/>
  <c r="A9271" i="1"/>
  <c r="A9270" i="1"/>
  <c r="A9269" i="1"/>
  <c r="A9268" i="1"/>
  <c r="A9267" i="1"/>
  <c r="A9266" i="1"/>
  <c r="E9265" i="1"/>
  <c r="A9209" i="1"/>
  <c r="A9208" i="1"/>
  <c r="A9207" i="1"/>
  <c r="A9206" i="1"/>
  <c r="A9205" i="1"/>
  <c r="A9254" i="1"/>
  <c r="A9253" i="1"/>
  <c r="A9252" i="1"/>
  <c r="A9251" i="1"/>
  <c r="A9250" i="1"/>
  <c r="A9249" i="1"/>
  <c r="A9248" i="1"/>
  <c r="A9247" i="1"/>
  <c r="E9246" i="1"/>
  <c r="A13496" i="1"/>
  <c r="A13495" i="1"/>
  <c r="A13494" i="1"/>
  <c r="A13493" i="1"/>
  <c r="A13492" i="1"/>
  <c r="B443" i="2" s="1"/>
  <c r="A13491" i="1"/>
  <c r="A13490" i="1"/>
  <c r="B874" i="2" s="1"/>
  <c r="A13489" i="1"/>
  <c r="A13488" i="1"/>
  <c r="E13487" i="1"/>
  <c r="A13486" i="1"/>
  <c r="A13485" i="1"/>
  <c r="A13484" i="1"/>
  <c r="A13483" i="1"/>
  <c r="A13482" i="1"/>
  <c r="B917" i="2" s="1"/>
  <c r="A13481" i="1"/>
  <c r="A13480" i="1"/>
  <c r="A13479" i="1"/>
  <c r="B583" i="2" s="1"/>
  <c r="A13478" i="1"/>
  <c r="B571" i="2" s="1"/>
  <c r="E13477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B780" i="2" s="1"/>
  <c r="E9276" i="1"/>
  <c r="A9245" i="1"/>
  <c r="A9244" i="1"/>
  <c r="A9243" i="1"/>
  <c r="A9242" i="1"/>
  <c r="A9241" i="1"/>
  <c r="A9240" i="1"/>
  <c r="A9239" i="1"/>
  <c r="A9238" i="1"/>
  <c r="E9237" i="1"/>
  <c r="A13476" i="1"/>
  <c r="A13475" i="1"/>
  <c r="A13474" i="1"/>
  <c r="A13473" i="1"/>
  <c r="A13472" i="1"/>
  <c r="A13471" i="1"/>
  <c r="A13470" i="1"/>
  <c r="A13469" i="1"/>
  <c r="B645" i="2" s="1"/>
  <c r="A13468" i="1"/>
  <c r="A13467" i="1"/>
  <c r="A13466" i="1"/>
  <c r="A13465" i="1"/>
  <c r="A13464" i="1"/>
  <c r="A13463" i="1"/>
  <c r="E13461" i="1"/>
  <c r="A13460" i="1"/>
  <c r="A13459" i="1"/>
  <c r="A13458" i="1"/>
  <c r="A13457" i="1"/>
  <c r="A13456" i="1"/>
  <c r="A13455" i="1"/>
  <c r="B482" i="2" s="1"/>
  <c r="A13454" i="1"/>
  <c r="A13453" i="1"/>
  <c r="A13452" i="1"/>
  <c r="A9226" i="1"/>
  <c r="A9225" i="1"/>
  <c r="A9224" i="1"/>
  <c r="B570" i="2" s="1"/>
  <c r="A9223" i="1"/>
  <c r="A9222" i="1"/>
  <c r="A9221" i="1"/>
  <c r="A13450" i="1"/>
  <c r="A13449" i="1"/>
  <c r="A13448" i="1"/>
  <c r="A13447" i="1"/>
  <c r="A9203" i="1"/>
  <c r="A9202" i="1"/>
  <c r="A9201" i="1"/>
  <c r="A9200" i="1"/>
  <c r="A9199" i="1"/>
  <c r="A776" i="1"/>
  <c r="A775" i="1"/>
  <c r="A774" i="1"/>
  <c r="A773" i="1"/>
  <c r="A772" i="1"/>
  <c r="A771" i="1"/>
  <c r="A770" i="1"/>
  <c r="A769" i="1"/>
  <c r="A768" i="1"/>
  <c r="B617" i="2" s="1"/>
  <c r="E767" i="1"/>
  <c r="A13446" i="1"/>
  <c r="A13445" i="1"/>
  <c r="A13444" i="1"/>
  <c r="A5150" i="1"/>
  <c r="A5149" i="1"/>
  <c r="A5148" i="1"/>
  <c r="A5147" i="1"/>
  <c r="B642" i="2" s="1"/>
  <c r="A5146" i="1"/>
  <c r="A5145" i="1"/>
  <c r="E5144" i="1"/>
  <c r="A2890" i="1"/>
  <c r="A2889" i="1"/>
  <c r="A2887" i="1"/>
  <c r="A2886" i="1"/>
  <c r="E2885" i="1"/>
  <c r="B616" i="2" l="1"/>
  <c r="E13434" i="1"/>
  <c r="E13424" i="1"/>
  <c r="A6966" i="1" l="1"/>
  <c r="A6959" i="1"/>
  <c r="A6928" i="1"/>
  <c r="A6929" i="1"/>
  <c r="E6900" i="1"/>
  <c r="A6902" i="1"/>
  <c r="A6906" i="1"/>
  <c r="A5450" i="1"/>
  <c r="A5449" i="1"/>
  <c r="A5440" i="1"/>
  <c r="A5428" i="1"/>
  <c r="A5373" i="1" l="1"/>
  <c r="A5363" i="1"/>
  <c r="A5354" i="1"/>
  <c r="A5353" i="1"/>
  <c r="A5269" i="1"/>
  <c r="E5181" i="1"/>
  <c r="E5192" i="1"/>
  <c r="E5203" i="1"/>
  <c r="A5209" i="1"/>
  <c r="A5202" i="1"/>
  <c r="A5201" i="1"/>
  <c r="A5191" i="1"/>
  <c r="A5190" i="1"/>
  <c r="E5173" i="1"/>
  <c r="A5180" i="1"/>
  <c r="E5158" i="1" l="1"/>
  <c r="E5137" i="1"/>
  <c r="E5129" i="1"/>
  <c r="E5100" i="1"/>
  <c r="E5110" i="1"/>
  <c r="E5119" i="1"/>
  <c r="A5135" i="1"/>
  <c r="A5134" i="1"/>
  <c r="A5128" i="1"/>
  <c r="A5118" i="1"/>
  <c r="A5099" i="1"/>
  <c r="A5098" i="1"/>
  <c r="A5097" i="1"/>
  <c r="A5043" i="1" l="1"/>
  <c r="A5027" i="1"/>
  <c r="A4996" i="1"/>
  <c r="A4995" i="1"/>
  <c r="A4994" i="1"/>
  <c r="E4985" i="1"/>
  <c r="A512" i="1"/>
  <c r="A511" i="1"/>
  <c r="A510" i="1"/>
  <c r="A509" i="1"/>
  <c r="A508" i="1"/>
  <c r="A507" i="1"/>
  <c r="A506" i="1"/>
  <c r="A13331" i="1" l="1"/>
  <c r="A13330" i="1"/>
  <c r="A13329" i="1"/>
  <c r="A13328" i="1"/>
  <c r="A13419" i="1"/>
  <c r="A13418" i="1"/>
  <c r="A13417" i="1"/>
  <c r="A13416" i="1"/>
  <c r="A13415" i="1"/>
  <c r="A13414" i="1"/>
  <c r="A13413" i="1"/>
  <c r="A13412" i="1"/>
  <c r="A13411" i="1"/>
  <c r="A13408" i="1"/>
  <c r="A13407" i="1"/>
  <c r="A13406" i="1"/>
  <c r="A13405" i="1"/>
  <c r="A13404" i="1"/>
  <c r="A13403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B467" i="2" s="1"/>
  <c r="A13375" i="1"/>
  <c r="A13374" i="1"/>
  <c r="A13373" i="1"/>
  <c r="A13372" i="1"/>
  <c r="A13371" i="1"/>
  <c r="A13348" i="1"/>
  <c r="A13347" i="1"/>
  <c r="A13346" i="1"/>
  <c r="A13345" i="1"/>
  <c r="A13344" i="1"/>
  <c r="A13343" i="1"/>
  <c r="A13342" i="1"/>
  <c r="A13341" i="1"/>
  <c r="A13339" i="1"/>
  <c r="A13338" i="1"/>
  <c r="A13337" i="1"/>
  <c r="A13340" i="1"/>
  <c r="E4898" i="1" l="1"/>
  <c r="A4903" i="1"/>
  <c r="A4897" i="1"/>
  <c r="A1035" i="1"/>
  <c r="A916" i="1" l="1"/>
  <c r="A915" i="1"/>
  <c r="A914" i="1"/>
  <c r="A884" i="1"/>
  <c r="A877" i="1"/>
  <c r="A867" i="1"/>
  <c r="A11215" i="1" l="1"/>
  <c r="A11204" i="1"/>
  <c r="E11216" i="1"/>
  <c r="E11205" i="1"/>
  <c r="A11227" i="1"/>
  <c r="A6050" i="1"/>
  <c r="A11388" i="1"/>
  <c r="A11387" i="1"/>
  <c r="A11386" i="1"/>
  <c r="A11385" i="1"/>
  <c r="A11384" i="1"/>
  <c r="A11383" i="1"/>
  <c r="A11382" i="1"/>
  <c r="A11381" i="1"/>
  <c r="A11380" i="1"/>
  <c r="A11379" i="1"/>
  <c r="A11377" i="1"/>
  <c r="A11376" i="1"/>
  <c r="A11375" i="1"/>
  <c r="A11374" i="1"/>
  <c r="A11373" i="1"/>
  <c r="A11372" i="1"/>
  <c r="A11371" i="1"/>
  <c r="A11370" i="1"/>
  <c r="A11369" i="1"/>
  <c r="A11367" i="1"/>
  <c r="A11366" i="1"/>
  <c r="A11365" i="1"/>
  <c r="A11364" i="1"/>
  <c r="A11363" i="1"/>
  <c r="A11362" i="1"/>
  <c r="A11361" i="1"/>
  <c r="A11360" i="1"/>
  <c r="A11359" i="1"/>
  <c r="E11378" i="1"/>
  <c r="E11368" i="1"/>
  <c r="E11358" i="1"/>
  <c r="A10952" i="1" l="1"/>
  <c r="A10951" i="1"/>
  <c r="A10950" i="1"/>
  <c r="B915" i="2" s="1"/>
  <c r="A10949" i="1"/>
  <c r="A10948" i="1"/>
  <c r="A10947" i="1"/>
  <c r="A11226" i="1" l="1"/>
  <c r="A11225" i="1"/>
  <c r="A11224" i="1"/>
  <c r="A11223" i="1"/>
  <c r="A11222" i="1"/>
  <c r="A11221" i="1"/>
  <c r="A11220" i="1"/>
  <c r="A11219" i="1"/>
  <c r="A11218" i="1"/>
  <c r="A11217" i="1"/>
  <c r="A11214" i="1" l="1"/>
  <c r="A11213" i="1"/>
  <c r="A11212" i="1"/>
  <c r="A11211" i="1"/>
  <c r="A11210" i="1"/>
  <c r="A11209" i="1"/>
  <c r="A11208" i="1"/>
  <c r="A11207" i="1"/>
  <c r="A11206" i="1"/>
  <c r="E11192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E9960" i="1"/>
  <c r="E9953" i="1"/>
  <c r="E9946" i="1"/>
  <c r="A689" i="1" l="1"/>
  <c r="A678" i="1"/>
  <c r="E651" i="1"/>
  <c r="A659" i="1"/>
  <c r="A658" i="1"/>
  <c r="A657" i="1"/>
  <c r="A656" i="1"/>
  <c r="A626" i="1"/>
  <c r="A625" i="1"/>
  <c r="A617" i="1"/>
  <c r="E608" i="1"/>
  <c r="E599" i="1"/>
  <c r="A607" i="1"/>
  <c r="E589" i="1"/>
  <c r="A598" i="1"/>
  <c r="A547" i="1"/>
  <c r="A521" i="1"/>
  <c r="A428" i="1" l="1"/>
  <c r="A6508" i="1" l="1"/>
  <c r="A6507" i="1"/>
  <c r="A6506" i="1"/>
  <c r="A6505" i="1"/>
  <c r="A6504" i="1"/>
  <c r="A6503" i="1"/>
  <c r="A6501" i="1"/>
  <c r="A6500" i="1"/>
  <c r="A6499" i="1"/>
  <c r="A6498" i="1"/>
  <c r="A6496" i="1"/>
  <c r="A6495" i="1"/>
  <c r="A6493" i="1"/>
  <c r="A6494" i="1"/>
  <c r="A6492" i="1"/>
  <c r="A6490" i="1"/>
  <c r="A6489" i="1"/>
  <c r="A6488" i="1"/>
  <c r="A6487" i="1"/>
  <c r="A6486" i="1"/>
  <c r="A6485" i="1"/>
  <c r="A6484" i="1"/>
  <c r="A6482" i="1"/>
  <c r="A6481" i="1"/>
  <c r="A6480" i="1"/>
  <c r="A6479" i="1"/>
  <c r="A6477" i="1"/>
  <c r="A6476" i="1"/>
  <c r="A6475" i="1"/>
  <c r="A6474" i="1"/>
  <c r="A6473" i="1"/>
  <c r="A6472" i="1"/>
  <c r="E6497" i="1"/>
  <c r="E6491" i="1"/>
  <c r="E6483" i="1"/>
  <c r="E6471" i="1"/>
  <c r="A5611" i="1"/>
  <c r="A5620" i="1"/>
  <c r="A5619" i="1"/>
  <c r="A5618" i="1"/>
  <c r="A5617" i="1"/>
  <c r="A5616" i="1"/>
  <c r="A5615" i="1"/>
  <c r="A5614" i="1"/>
  <c r="A5612" i="1"/>
  <c r="A5610" i="1"/>
  <c r="A5609" i="1"/>
  <c r="A5608" i="1"/>
  <c r="A5607" i="1"/>
  <c r="A5605" i="1"/>
  <c r="A5604" i="1"/>
  <c r="A5603" i="1"/>
  <c r="A5602" i="1"/>
  <c r="A5600" i="1"/>
  <c r="A5599" i="1"/>
  <c r="A5598" i="1"/>
  <c r="A5597" i="1"/>
  <c r="A5596" i="1"/>
  <c r="A5595" i="1"/>
  <c r="A5593" i="1"/>
  <c r="A5592" i="1"/>
  <c r="A5591" i="1"/>
  <c r="A5590" i="1"/>
  <c r="A5589" i="1"/>
  <c r="A5587" i="1"/>
  <c r="A5586" i="1"/>
  <c r="A5585" i="1"/>
  <c r="A5584" i="1"/>
  <c r="E5613" i="1"/>
  <c r="E5606" i="1"/>
  <c r="E5594" i="1"/>
  <c r="E5583" i="1"/>
  <c r="A5582" i="1"/>
  <c r="A5581" i="1"/>
  <c r="A5580" i="1"/>
  <c r="A5579" i="1"/>
  <c r="A5577" i="1"/>
  <c r="A5576" i="1"/>
  <c r="A5575" i="1"/>
  <c r="A5574" i="1"/>
  <c r="A5573" i="1"/>
  <c r="A5571" i="1"/>
  <c r="A5570" i="1"/>
  <c r="A5569" i="1"/>
  <c r="A5567" i="1"/>
  <c r="A5566" i="1"/>
  <c r="A5565" i="1"/>
  <c r="A5564" i="1"/>
  <c r="A5563" i="1"/>
  <c r="A5559" i="1"/>
  <c r="A5557" i="1"/>
  <c r="A5556" i="1"/>
  <c r="A5554" i="1"/>
  <c r="A5553" i="1"/>
  <c r="A5552" i="1"/>
  <c r="A5551" i="1"/>
  <c r="A5550" i="1"/>
  <c r="A5561" i="1"/>
  <c r="A5560" i="1"/>
  <c r="A5558" i="1"/>
  <c r="A5548" i="1"/>
  <c r="A5547" i="1"/>
  <c r="A5546" i="1"/>
  <c r="A5544" i="1"/>
  <c r="A5543" i="1"/>
  <c r="A5542" i="1"/>
  <c r="A5541" i="1"/>
  <c r="E5572" i="1"/>
  <c r="E5562" i="1"/>
  <c r="E5549" i="1"/>
  <c r="E5540" i="1"/>
  <c r="A6470" i="1"/>
  <c r="A6469" i="1"/>
  <c r="A6468" i="1"/>
  <c r="A6467" i="1"/>
  <c r="A6466" i="1"/>
  <c r="A6465" i="1"/>
  <c r="A6463" i="1"/>
  <c r="A6462" i="1"/>
  <c r="A6461" i="1"/>
  <c r="A6460" i="1"/>
  <c r="A6459" i="1"/>
  <c r="A6457" i="1"/>
  <c r="A6456" i="1"/>
  <c r="A6455" i="1"/>
  <c r="A6454" i="1"/>
  <c r="A6453" i="1"/>
  <c r="A6451" i="1"/>
  <c r="A6450" i="1"/>
  <c r="A6449" i="1"/>
  <c r="A6448" i="1"/>
  <c r="A6447" i="1"/>
  <c r="A6446" i="1"/>
  <c r="E6464" i="1"/>
  <c r="E6458" i="1"/>
  <c r="E6452" i="1"/>
  <c r="E6445" i="1"/>
  <c r="A1177" i="1"/>
  <c r="A1211" i="1"/>
  <c r="A1210" i="1"/>
  <c r="A1209" i="1"/>
  <c r="A1208" i="1"/>
  <c r="A1207" i="1"/>
  <c r="A1203" i="1"/>
  <c r="A1202" i="1"/>
  <c r="A1201" i="1"/>
  <c r="A1204" i="1"/>
  <c r="A1205" i="1"/>
  <c r="A1200" i="1"/>
  <c r="A1199" i="1"/>
  <c r="A1197" i="1"/>
  <c r="A1196" i="1"/>
  <c r="A1195" i="1"/>
  <c r="A1194" i="1"/>
  <c r="A1192" i="1"/>
  <c r="A1191" i="1"/>
  <c r="A1190" i="1"/>
  <c r="A1189" i="1"/>
  <c r="A1188" i="1"/>
  <c r="A1187" i="1"/>
  <c r="A1186" i="1"/>
  <c r="A1184" i="1"/>
  <c r="A1183" i="1"/>
  <c r="A1182" i="1"/>
  <c r="A1181" i="1"/>
  <c r="A1179" i="1"/>
  <c r="A1178" i="1"/>
  <c r="A1176" i="1"/>
  <c r="A1175" i="1"/>
  <c r="A1174" i="1"/>
  <c r="A9426" i="1" l="1"/>
  <c r="A9441" i="1" l="1"/>
  <c r="A9440" i="1"/>
  <c r="A9439" i="1"/>
  <c r="A9438" i="1"/>
  <c r="A9437" i="1"/>
  <c r="A9435" i="1"/>
  <c r="A9434" i="1"/>
  <c r="A9433" i="1"/>
  <c r="A9432" i="1"/>
  <c r="A9431" i="1"/>
  <c r="A9430" i="1"/>
  <c r="A9429" i="1"/>
  <c r="A9427" i="1"/>
  <c r="A9425" i="1"/>
  <c r="A9424" i="1"/>
  <c r="A9422" i="1"/>
  <c r="A9421" i="1"/>
  <c r="A9420" i="1"/>
  <c r="A9419" i="1"/>
  <c r="A9418" i="1"/>
  <c r="A9417" i="1"/>
  <c r="A9415" i="1"/>
  <c r="A9414" i="1"/>
  <c r="A9413" i="1"/>
  <c r="A9412" i="1"/>
  <c r="A9411" i="1"/>
  <c r="A9409" i="1"/>
  <c r="A9408" i="1"/>
  <c r="A9407" i="1"/>
  <c r="A9406" i="1"/>
  <c r="A9404" i="1"/>
  <c r="A9403" i="1"/>
  <c r="A9402" i="1"/>
  <c r="A9401" i="1"/>
  <c r="A9399" i="1"/>
  <c r="A9398" i="1"/>
  <c r="A9397" i="1"/>
  <c r="A9396" i="1"/>
  <c r="A9395" i="1"/>
  <c r="E9428" i="1"/>
  <c r="E9416" i="1"/>
  <c r="E9394" i="1"/>
  <c r="E8314" i="1" l="1"/>
  <c r="E1213" i="1"/>
  <c r="E6021" i="1"/>
  <c r="E6031" i="1"/>
  <c r="E6041" i="1"/>
  <c r="E1245" i="1"/>
  <c r="E1255" i="1"/>
  <c r="E6013" i="1"/>
  <c r="E2873" i="1"/>
  <c r="E3424" i="1"/>
  <c r="E6007" i="1"/>
  <c r="E6052" i="1"/>
  <c r="E4728" i="1"/>
  <c r="E3943" i="1"/>
  <c r="A11313" i="1"/>
  <c r="E11306" i="1"/>
  <c r="E11299" i="1"/>
  <c r="A11305" i="1"/>
  <c r="A6784" i="1" l="1"/>
  <c r="A6816" i="1"/>
  <c r="A6815" i="1"/>
  <c r="A6814" i="1"/>
  <c r="A6813" i="1"/>
  <c r="A6812" i="1"/>
  <c r="A6811" i="1"/>
  <c r="A6810" i="1"/>
  <c r="A6808" i="1"/>
  <c r="A6807" i="1"/>
  <c r="A6806" i="1"/>
  <c r="A6805" i="1"/>
  <c r="A6804" i="1"/>
  <c r="A6803" i="1"/>
  <c r="A6801" i="1"/>
  <c r="A6800" i="1"/>
  <c r="A11085" i="1"/>
  <c r="A6799" i="1"/>
  <c r="A6798" i="1"/>
  <c r="A6796" i="1"/>
  <c r="A6795" i="1"/>
  <c r="A6794" i="1"/>
  <c r="A6793" i="1"/>
  <c r="A6792" i="1"/>
  <c r="A6791" i="1"/>
  <c r="A6789" i="1"/>
  <c r="A6788" i="1"/>
  <c r="A6787" i="1"/>
  <c r="A6786" i="1"/>
  <c r="A6785" i="1"/>
  <c r="A6783" i="1"/>
  <c r="A6781" i="1"/>
  <c r="A6780" i="1"/>
  <c r="A6779" i="1"/>
  <c r="A6778" i="1"/>
  <c r="A6777" i="1"/>
  <c r="A6776" i="1"/>
  <c r="A6774" i="1"/>
  <c r="A6773" i="1"/>
  <c r="A6772" i="1"/>
  <c r="A6771" i="1"/>
  <c r="A6770" i="1"/>
  <c r="A6768" i="1"/>
  <c r="A6767" i="1"/>
  <c r="A6766" i="1"/>
  <c r="A6765" i="1"/>
  <c r="A6763" i="1"/>
  <c r="A6762" i="1"/>
  <c r="A6761" i="1"/>
  <c r="E6809" i="1"/>
  <c r="E6802" i="1"/>
  <c r="E6790" i="1"/>
  <c r="E6782" i="1"/>
  <c r="E6760" i="1"/>
  <c r="A6444" i="1"/>
  <c r="A6443" i="1"/>
  <c r="A6442" i="1"/>
  <c r="A6441" i="1"/>
  <c r="A6440" i="1"/>
  <c r="A6437" i="1"/>
  <c r="A6436" i="1"/>
  <c r="A6434" i="1"/>
  <c r="A6433" i="1"/>
  <c r="A6432" i="1"/>
  <c r="A6431" i="1"/>
  <c r="A6430" i="1"/>
  <c r="A6427" i="1"/>
  <c r="A6426" i="1"/>
  <c r="A6424" i="1"/>
  <c r="A6423" i="1"/>
  <c r="A6422" i="1"/>
  <c r="A6421" i="1"/>
  <c r="A6420" i="1"/>
  <c r="A6418" i="1"/>
  <c r="A6417" i="1"/>
  <c r="A6416" i="1"/>
  <c r="A6414" i="1"/>
  <c r="A6413" i="1"/>
  <c r="A6412" i="1"/>
  <c r="A6411" i="1"/>
  <c r="A6410" i="1"/>
  <c r="A6408" i="1"/>
  <c r="A6407" i="1"/>
  <c r="A6406" i="1"/>
  <c r="A6405" i="1"/>
  <c r="E6435" i="1"/>
  <c r="E6425" i="1"/>
  <c r="E6415" i="1"/>
  <c r="E6404" i="1"/>
  <c r="A13860" i="1"/>
  <c r="A13859" i="1"/>
  <c r="A13858" i="1"/>
  <c r="A13857" i="1"/>
  <c r="A13856" i="1"/>
  <c r="A13855" i="1"/>
  <c r="A13854" i="1"/>
  <c r="A13853" i="1"/>
  <c r="A13852" i="1"/>
  <c r="A13850" i="1"/>
  <c r="A13849" i="1"/>
  <c r="A13848" i="1"/>
  <c r="A13847" i="1"/>
  <c r="A13846" i="1"/>
  <c r="A13845" i="1"/>
  <c r="A13844" i="1"/>
  <c r="A13843" i="1"/>
  <c r="A13842" i="1"/>
  <c r="A13840" i="1"/>
  <c r="A13839" i="1"/>
  <c r="A13838" i="1"/>
  <c r="A13837" i="1"/>
  <c r="A13836" i="1"/>
  <c r="A13835" i="1"/>
  <c r="A13834" i="1"/>
  <c r="A13833" i="1"/>
  <c r="A13832" i="1"/>
  <c r="A13830" i="1"/>
  <c r="A13829" i="1"/>
  <c r="A13828" i="1"/>
  <c r="A13827" i="1"/>
  <c r="A13826" i="1"/>
  <c r="A13825" i="1"/>
  <c r="A13824" i="1"/>
  <c r="A13823" i="1"/>
  <c r="A13822" i="1"/>
  <c r="A13820" i="1"/>
  <c r="A13819" i="1"/>
  <c r="A13818" i="1"/>
  <c r="A13817" i="1"/>
  <c r="A13816" i="1"/>
  <c r="A13815" i="1"/>
  <c r="A13814" i="1"/>
  <c r="A13813" i="1"/>
  <c r="A13812" i="1"/>
  <c r="A13810" i="1"/>
  <c r="A13809" i="1"/>
  <c r="A13808" i="1"/>
  <c r="A13807" i="1"/>
  <c r="A13806" i="1"/>
  <c r="A13805" i="1"/>
  <c r="A13804" i="1"/>
  <c r="A13803" i="1"/>
  <c r="A13802" i="1"/>
  <c r="A13800" i="1"/>
  <c r="A13799" i="1"/>
  <c r="A13798" i="1"/>
  <c r="A13797" i="1"/>
  <c r="A13796" i="1"/>
  <c r="A13795" i="1"/>
  <c r="A13794" i="1"/>
  <c r="A13793" i="1"/>
  <c r="A13792" i="1"/>
  <c r="A13790" i="1"/>
  <c r="A13789" i="1"/>
  <c r="A13788" i="1"/>
  <c r="A13787" i="1"/>
  <c r="A13786" i="1"/>
  <c r="A13785" i="1"/>
  <c r="A13784" i="1"/>
  <c r="A13783" i="1"/>
  <c r="A13782" i="1"/>
  <c r="A13780" i="1"/>
  <c r="A13779" i="1"/>
  <c r="A13778" i="1"/>
  <c r="A13777" i="1"/>
  <c r="A13776" i="1"/>
  <c r="A13775" i="1"/>
  <c r="A13774" i="1"/>
  <c r="A13773" i="1"/>
  <c r="A13772" i="1"/>
  <c r="A13770" i="1"/>
  <c r="A13769" i="1"/>
  <c r="A13768" i="1"/>
  <c r="A13767" i="1"/>
  <c r="A13766" i="1"/>
  <c r="A13765" i="1"/>
  <c r="A13764" i="1"/>
  <c r="A13763" i="1"/>
  <c r="A13762" i="1"/>
  <c r="A13760" i="1"/>
  <c r="A13759" i="1"/>
  <c r="A13758" i="1"/>
  <c r="A13757" i="1"/>
  <c r="A13756" i="1"/>
  <c r="A13755" i="1"/>
  <c r="A13754" i="1"/>
  <c r="A13753" i="1"/>
  <c r="A13752" i="1"/>
  <c r="A13750" i="1"/>
  <c r="A13749" i="1"/>
  <c r="A13748" i="1"/>
  <c r="A13747" i="1"/>
  <c r="A13746" i="1"/>
  <c r="A13745" i="1"/>
  <c r="A13744" i="1"/>
  <c r="A13743" i="1"/>
  <c r="A13742" i="1"/>
  <c r="A13740" i="1"/>
  <c r="A13739" i="1"/>
  <c r="A13738" i="1"/>
  <c r="A13737" i="1"/>
  <c r="A13736" i="1"/>
  <c r="A13735" i="1"/>
  <c r="A13734" i="1"/>
  <c r="A13733" i="1"/>
  <c r="A13732" i="1"/>
  <c r="A13730" i="1"/>
  <c r="A13729" i="1"/>
  <c r="A13728" i="1"/>
  <c r="A13727" i="1"/>
  <c r="A13726" i="1"/>
  <c r="A13725" i="1"/>
  <c r="A13724" i="1"/>
  <c r="A13723" i="1"/>
  <c r="A13722" i="1"/>
  <c r="A13720" i="1"/>
  <c r="A13719" i="1"/>
  <c r="A13718" i="1"/>
  <c r="A13717" i="1"/>
  <c r="A13716" i="1"/>
  <c r="A13715" i="1"/>
  <c r="A13714" i="1"/>
  <c r="A13713" i="1"/>
  <c r="A13712" i="1"/>
  <c r="A13710" i="1"/>
  <c r="A13709" i="1"/>
  <c r="A13708" i="1"/>
  <c r="A13707" i="1"/>
  <c r="A13706" i="1"/>
  <c r="A13705" i="1"/>
  <c r="A13704" i="1"/>
  <c r="A13703" i="1"/>
  <c r="A13702" i="1"/>
  <c r="A13700" i="1"/>
  <c r="A13699" i="1"/>
  <c r="A13698" i="1"/>
  <c r="A13697" i="1"/>
  <c r="A13696" i="1"/>
  <c r="A13695" i="1"/>
  <c r="A13694" i="1"/>
  <c r="A13693" i="1"/>
  <c r="A13692" i="1"/>
  <c r="A13690" i="1"/>
  <c r="A13689" i="1"/>
  <c r="A13688" i="1"/>
  <c r="A13687" i="1"/>
  <c r="A13686" i="1"/>
  <c r="A13685" i="1"/>
  <c r="A13684" i="1"/>
  <c r="A13683" i="1"/>
  <c r="A13682" i="1"/>
  <c r="A13680" i="1"/>
  <c r="A13679" i="1"/>
  <c r="A13678" i="1"/>
  <c r="A13677" i="1"/>
  <c r="A13676" i="1"/>
  <c r="A13675" i="1"/>
  <c r="A13674" i="1"/>
  <c r="A13673" i="1"/>
  <c r="A13672" i="1"/>
  <c r="A13670" i="1"/>
  <c r="A13669" i="1"/>
  <c r="A13668" i="1"/>
  <c r="A13667" i="1"/>
  <c r="A13666" i="1"/>
  <c r="A13665" i="1"/>
  <c r="A13664" i="1"/>
  <c r="A13663" i="1"/>
  <c r="A13662" i="1"/>
  <c r="A13660" i="1"/>
  <c r="A13659" i="1"/>
  <c r="A13658" i="1"/>
  <c r="A13657" i="1"/>
  <c r="A13656" i="1"/>
  <c r="A13655" i="1"/>
  <c r="A13654" i="1"/>
  <c r="A13653" i="1"/>
  <c r="A13652" i="1"/>
  <c r="A13650" i="1"/>
  <c r="A13649" i="1"/>
  <c r="A13648" i="1"/>
  <c r="A13647" i="1"/>
  <c r="A13646" i="1"/>
  <c r="A13645" i="1"/>
  <c r="A13644" i="1"/>
  <c r="A13643" i="1"/>
  <c r="A13642" i="1"/>
  <c r="A13640" i="1"/>
  <c r="A13639" i="1"/>
  <c r="A13638" i="1"/>
  <c r="A13637" i="1"/>
  <c r="A13636" i="1"/>
  <c r="A13635" i="1"/>
  <c r="A13634" i="1"/>
  <c r="A13633" i="1"/>
  <c r="A13632" i="1"/>
  <c r="A13630" i="1"/>
  <c r="A13629" i="1"/>
  <c r="A13628" i="1"/>
  <c r="A13627" i="1"/>
  <c r="A13626" i="1"/>
  <c r="A13625" i="1"/>
  <c r="A13624" i="1"/>
  <c r="A13623" i="1"/>
  <c r="A13622" i="1"/>
  <c r="A13620" i="1"/>
  <c r="A13619" i="1"/>
  <c r="A13618" i="1"/>
  <c r="A13617" i="1"/>
  <c r="A13616" i="1"/>
  <c r="A13615" i="1"/>
  <c r="A13614" i="1"/>
  <c r="A13613" i="1"/>
  <c r="A13612" i="1"/>
  <c r="A13610" i="1"/>
  <c r="A13609" i="1"/>
  <c r="A13608" i="1"/>
  <c r="A13607" i="1"/>
  <c r="A13606" i="1"/>
  <c r="A13605" i="1"/>
  <c r="A13604" i="1"/>
  <c r="A13603" i="1"/>
  <c r="A13602" i="1"/>
  <c r="A13600" i="1"/>
  <c r="A13599" i="1"/>
  <c r="A13598" i="1"/>
  <c r="A13597" i="1"/>
  <c r="A13596" i="1"/>
  <c r="A13595" i="1"/>
  <c r="A13594" i="1"/>
  <c r="A13593" i="1"/>
  <c r="A13592" i="1"/>
  <c r="A13590" i="1"/>
  <c r="A13589" i="1"/>
  <c r="A13588" i="1"/>
  <c r="A13587" i="1"/>
  <c r="A13586" i="1"/>
  <c r="A13585" i="1"/>
  <c r="A13584" i="1"/>
  <c r="A13583" i="1"/>
  <c r="A13582" i="1"/>
  <c r="A13565" i="1"/>
  <c r="A13564" i="1"/>
  <c r="A13563" i="1"/>
  <c r="A13562" i="1"/>
  <c r="A13561" i="1"/>
  <c r="A13560" i="1"/>
  <c r="A13559" i="1"/>
  <c r="A13557" i="1"/>
  <c r="A13556" i="1"/>
  <c r="A13555" i="1"/>
  <c r="A13554" i="1"/>
  <c r="A13553" i="1"/>
  <c r="A13552" i="1"/>
  <c r="A13551" i="1"/>
  <c r="A13550" i="1"/>
  <c r="A13549" i="1"/>
  <c r="A13517" i="1"/>
  <c r="A13516" i="1"/>
  <c r="A13515" i="1"/>
  <c r="A13514" i="1"/>
  <c r="A13513" i="1"/>
  <c r="A13512" i="1"/>
  <c r="A13511" i="1"/>
  <c r="A13510" i="1"/>
  <c r="A13509" i="1"/>
  <c r="B254" i="2" s="1"/>
  <c r="A9723" i="1"/>
  <c r="B890" i="2" s="1"/>
  <c r="A9722" i="1"/>
  <c r="A9721" i="1"/>
  <c r="A9720" i="1"/>
  <c r="A9719" i="1"/>
  <c r="A9718" i="1"/>
  <c r="A12859" i="1"/>
  <c r="A8180" i="1"/>
  <c r="A8179" i="1"/>
  <c r="A8178" i="1"/>
  <c r="A8168" i="1"/>
  <c r="A8167" i="1"/>
  <c r="A8163" i="1"/>
  <c r="A8162" i="1"/>
  <c r="A8161" i="1"/>
  <c r="A8160" i="1"/>
  <c r="A8159" i="1"/>
  <c r="A8158" i="1"/>
  <c r="A8157" i="1"/>
  <c r="A8156" i="1"/>
  <c r="B511" i="2" s="1"/>
  <c r="A8152" i="1"/>
  <c r="A8151" i="1"/>
  <c r="A8150" i="1"/>
  <c r="A8149" i="1"/>
  <c r="A8144" i="1"/>
  <c r="A8140" i="1"/>
  <c r="A8139" i="1"/>
  <c r="A8138" i="1"/>
  <c r="A8137" i="1"/>
  <c r="A8136" i="1"/>
  <c r="A8134" i="1"/>
  <c r="A8133" i="1"/>
  <c r="A8132" i="1"/>
  <c r="A7169" i="1"/>
  <c r="A7168" i="1"/>
  <c r="A7167" i="1"/>
  <c r="A7166" i="1"/>
  <c r="A7165" i="1"/>
  <c r="A7164" i="1"/>
  <c r="A7163" i="1"/>
  <c r="A7160" i="1"/>
  <c r="A7155" i="1"/>
  <c r="A7153" i="1"/>
  <c r="A7152" i="1"/>
  <c r="A7151" i="1"/>
  <c r="A7149" i="1"/>
  <c r="A7148" i="1"/>
  <c r="A7147" i="1"/>
  <c r="A7146" i="1"/>
  <c r="A7138" i="1"/>
  <c r="A7136" i="1"/>
  <c r="A7135" i="1"/>
  <c r="A7134" i="1"/>
  <c r="A7133" i="1"/>
  <c r="A7132" i="1"/>
  <c r="A7131" i="1"/>
  <c r="A7130" i="1"/>
  <c r="A7127" i="1"/>
  <c r="A7122" i="1"/>
  <c r="A7120" i="1"/>
  <c r="A7119" i="1"/>
  <c r="A7118" i="1"/>
  <c r="A7117" i="1"/>
  <c r="A7110" i="1"/>
  <c r="A7109" i="1"/>
  <c r="A7108" i="1"/>
  <c r="A7107" i="1"/>
  <c r="A7106" i="1"/>
  <c r="A8356" i="1"/>
  <c r="A8355" i="1"/>
  <c r="A8354" i="1"/>
  <c r="A8353" i="1"/>
  <c r="A8350" i="1"/>
  <c r="A8349" i="1"/>
  <c r="A8348" i="1"/>
  <c r="A8347" i="1"/>
  <c r="A8346" i="1"/>
  <c r="A8345" i="1"/>
  <c r="A8344" i="1"/>
  <c r="A8343" i="1"/>
  <c r="A8342" i="1"/>
  <c r="A8340" i="1"/>
  <c r="A8339" i="1"/>
  <c r="A6543" i="1"/>
  <c r="A6542" i="1"/>
  <c r="A6541" i="1"/>
  <c r="A6540" i="1"/>
  <c r="A6539" i="1"/>
  <c r="A6538" i="1"/>
  <c r="A6537" i="1"/>
  <c r="A6536" i="1"/>
  <c r="A6535" i="1"/>
  <c r="A6533" i="1"/>
  <c r="A6532" i="1"/>
  <c r="A6516" i="1"/>
  <c r="A6515" i="1"/>
  <c r="A6514" i="1"/>
  <c r="A6513" i="1"/>
  <c r="A6512" i="1"/>
  <c r="A6511" i="1"/>
  <c r="A6510" i="1"/>
  <c r="A4706" i="1"/>
  <c r="A4705" i="1"/>
  <c r="A4704" i="1"/>
  <c r="A4703" i="1"/>
  <c r="A4702" i="1"/>
  <c r="A4701" i="1"/>
  <c r="A4700" i="1"/>
  <c r="A4698" i="1"/>
  <c r="A4697" i="1"/>
  <c r="A4696" i="1"/>
  <c r="A4695" i="1"/>
  <c r="A4694" i="1"/>
  <c r="A4693" i="1"/>
  <c r="A4692" i="1"/>
  <c r="A4691" i="1"/>
  <c r="A4690" i="1"/>
  <c r="A2899" i="1"/>
  <c r="A2898" i="1"/>
  <c r="A2897" i="1"/>
  <c r="A2896" i="1"/>
  <c r="A2895" i="1"/>
  <c r="A2894" i="1"/>
  <c r="A2893" i="1"/>
  <c r="A2892" i="1"/>
  <c r="A6531" i="1"/>
  <c r="A6525" i="1"/>
  <c r="A6524" i="1"/>
  <c r="A6523" i="1"/>
  <c r="A6522" i="1"/>
  <c r="A6521" i="1"/>
  <c r="A6520" i="1"/>
  <c r="A6519" i="1"/>
  <c r="A6518" i="1"/>
  <c r="A7103" i="1"/>
  <c r="A7102" i="1"/>
  <c r="A7101" i="1"/>
  <c r="A7100" i="1"/>
  <c r="A7099" i="1"/>
  <c r="A7097" i="1"/>
  <c r="A7096" i="1"/>
  <c r="A7095" i="1"/>
  <c r="A7094" i="1"/>
  <c r="A7093" i="1"/>
  <c r="A7092" i="1"/>
  <c r="A7091" i="1"/>
  <c r="A7090" i="1"/>
  <c r="A7088" i="1"/>
  <c r="A7087" i="1"/>
  <c r="A7086" i="1"/>
  <c r="A7085" i="1"/>
  <c r="A7084" i="1"/>
  <c r="A7083" i="1"/>
  <c r="A7082" i="1"/>
  <c r="A7081" i="1"/>
  <c r="B180" i="2" l="1"/>
  <c r="A8146" i="1"/>
  <c r="A8174" i="1"/>
  <c r="B629" i="2"/>
  <c r="A11280" i="1"/>
  <c r="E11344" i="1" l="1"/>
  <c r="E11338" i="1"/>
  <c r="E11330" i="1"/>
  <c r="E11316" i="1"/>
  <c r="E11287" i="1"/>
  <c r="E11276" i="1"/>
  <c r="E11263" i="1"/>
  <c r="E11253" i="1"/>
  <c r="E11240" i="1"/>
  <c r="E11231" i="1"/>
  <c r="E11556" i="1"/>
  <c r="E11544" i="1"/>
  <c r="E11550" i="1"/>
  <c r="E11150" i="1"/>
  <c r="E11105" i="1"/>
  <c r="E11094" i="1"/>
  <c r="E11067" i="1"/>
  <c r="E11537" i="1"/>
  <c r="E11175" i="1"/>
  <c r="E11162" i="1"/>
  <c r="E11133" i="1"/>
  <c r="E11121" i="1"/>
  <c r="E11087" i="1"/>
  <c r="E11075" i="1"/>
  <c r="E11053" i="1"/>
  <c r="E11040" i="1"/>
  <c r="E11028" i="1"/>
  <c r="E11016" i="1"/>
  <c r="E11003" i="1"/>
  <c r="A1243" i="1" l="1"/>
  <c r="A1242" i="1"/>
  <c r="A1241" i="1"/>
  <c r="A1240" i="1"/>
  <c r="A1239" i="1"/>
  <c r="A1238" i="1"/>
  <c r="A6051" i="1"/>
  <c r="A11239" i="1" l="1"/>
  <c r="A11238" i="1"/>
  <c r="A11237" i="1"/>
  <c r="A11241" i="1"/>
  <c r="A11242" i="1"/>
  <c r="A11243" i="1"/>
  <c r="A11244" i="1"/>
  <c r="A11245" i="1"/>
  <c r="A11093" i="1"/>
  <c r="A11078" i="1"/>
  <c r="A11069" i="1"/>
  <c r="A11279" i="1" l="1"/>
  <c r="A11344" i="1"/>
  <c r="A11352" i="1" s="1"/>
  <c r="A11343" i="1"/>
  <c r="A11342" i="1"/>
  <c r="A11341" i="1"/>
  <c r="A11340" i="1"/>
  <c r="A11339" i="1"/>
  <c r="A11337" i="1"/>
  <c r="A11336" i="1"/>
  <c r="A11335" i="1"/>
  <c r="A11334" i="1"/>
  <c r="A11333" i="1"/>
  <c r="A11332" i="1"/>
  <c r="A11331" i="1"/>
  <c r="A11327" i="1"/>
  <c r="A11326" i="1"/>
  <c r="A11325" i="1"/>
  <c r="A11324" i="1"/>
  <c r="A11322" i="1"/>
  <c r="A11321" i="1"/>
  <c r="A11320" i="1"/>
  <c r="A11319" i="1"/>
  <c r="A11318" i="1"/>
  <c r="A11317" i="1"/>
  <c r="A11312" i="1"/>
  <c r="A11311" i="1"/>
  <c r="A11310" i="1"/>
  <c r="A11309" i="1"/>
  <c r="A11308" i="1"/>
  <c r="A11307" i="1"/>
  <c r="A11304" i="1"/>
  <c r="A11303" i="1"/>
  <c r="A11302" i="1"/>
  <c r="A11301" i="1"/>
  <c r="A11300" i="1"/>
  <c r="A11298" i="1"/>
  <c r="A11296" i="1"/>
  <c r="A11297" i="1" s="1"/>
  <c r="A11295" i="1"/>
  <c r="A11293" i="1"/>
  <c r="A11292" i="1"/>
  <c r="A11290" i="1"/>
  <c r="A11291" i="1"/>
  <c r="A11289" i="1"/>
  <c r="A11288" i="1"/>
  <c r="A11286" i="1"/>
  <c r="A11285" i="1"/>
  <c r="A11284" i="1"/>
  <c r="A11283" i="1"/>
  <c r="A11282" i="1"/>
  <c r="A11278" i="1"/>
  <c r="A11277" i="1"/>
  <c r="A11273" i="1"/>
  <c r="A11272" i="1"/>
  <c r="A11271" i="1"/>
  <c r="A11270" i="1"/>
  <c r="A11268" i="1"/>
  <c r="A11267" i="1"/>
  <c r="A11266" i="1"/>
  <c r="A11265" i="1"/>
  <c r="A11264" i="1"/>
  <c r="A11262" i="1"/>
  <c r="A11261" i="1"/>
  <c r="A11260" i="1"/>
  <c r="A11258" i="1"/>
  <c r="A11257" i="1"/>
  <c r="A11256" i="1"/>
  <c r="A11255" i="1"/>
  <c r="A11254" i="1"/>
  <c r="A11252" i="1"/>
  <c r="A11251" i="1"/>
  <c r="A11250" i="1"/>
  <c r="A11249" i="1"/>
  <c r="A11248" i="1"/>
  <c r="A11247" i="1"/>
  <c r="A11235" i="1"/>
  <c r="A11234" i="1"/>
  <c r="A11233" i="1"/>
  <c r="A11232" i="1"/>
  <c r="A11562" i="1"/>
  <c r="A11561" i="1"/>
  <c r="A11560" i="1"/>
  <c r="A11558" i="1"/>
  <c r="A11559" i="1"/>
  <c r="A11557" i="1"/>
  <c r="A13507" i="1"/>
  <c r="A13443" i="1"/>
  <c r="A13442" i="1"/>
  <c r="A13441" i="1"/>
  <c r="A13440" i="1"/>
  <c r="A13439" i="1"/>
  <c r="A13438" i="1"/>
  <c r="A13437" i="1"/>
  <c r="A13436" i="1"/>
  <c r="A13435" i="1"/>
  <c r="A13433" i="1"/>
  <c r="A13432" i="1"/>
  <c r="A13431" i="1"/>
  <c r="A13430" i="1"/>
  <c r="A13429" i="1"/>
  <c r="A13428" i="1"/>
  <c r="A13427" i="1"/>
  <c r="A13426" i="1"/>
  <c r="A13425" i="1"/>
  <c r="A13423" i="1"/>
  <c r="A13422" i="1"/>
  <c r="A13421" i="1"/>
  <c r="A13402" i="1"/>
  <c r="A13401" i="1"/>
  <c r="A13400" i="1"/>
  <c r="A13399" i="1"/>
  <c r="A13398" i="1"/>
  <c r="A13397" i="1"/>
  <c r="A13396" i="1"/>
  <c r="A13395" i="1"/>
  <c r="A13394" i="1"/>
  <c r="A13370" i="1"/>
  <c r="A13369" i="1"/>
  <c r="A13368" i="1"/>
  <c r="A13367" i="1"/>
  <c r="A13366" i="1"/>
  <c r="A13365" i="1"/>
  <c r="A13364" i="1"/>
  <c r="A13363" i="1"/>
  <c r="A13362" i="1"/>
  <c r="A13359" i="1"/>
  <c r="A13358" i="1"/>
  <c r="A13357" i="1"/>
  <c r="A13356" i="1"/>
  <c r="A13355" i="1"/>
  <c r="A13354" i="1"/>
  <c r="A13353" i="1"/>
  <c r="A13352" i="1"/>
  <c r="A13351" i="1"/>
  <c r="B472" i="2" s="1"/>
  <c r="A13336" i="1"/>
  <c r="A13335" i="1"/>
  <c r="A13334" i="1"/>
  <c r="A13327" i="1"/>
  <c r="A13326" i="1"/>
  <c r="A13325" i="1"/>
  <c r="A13324" i="1"/>
  <c r="B391" i="2" s="1"/>
  <c r="A13323" i="1"/>
  <c r="A13322" i="1"/>
  <c r="A13321" i="1"/>
  <c r="A13320" i="1"/>
  <c r="A13319" i="1"/>
  <c r="A3947" i="1"/>
  <c r="A3946" i="1"/>
  <c r="A3945" i="1"/>
  <c r="A3944" i="1"/>
  <c r="A4732" i="1"/>
  <c r="A4731" i="1"/>
  <c r="A4730" i="1"/>
  <c r="A4729" i="1"/>
  <c r="B235" i="2" s="1"/>
  <c r="A6056" i="1"/>
  <c r="A6055" i="1"/>
  <c r="A6054" i="1"/>
  <c r="A6053" i="1"/>
  <c r="A6012" i="1"/>
  <c r="A6011" i="1"/>
  <c r="A6010" i="1"/>
  <c r="A6009" i="1"/>
  <c r="A6008" i="1"/>
  <c r="A3430" i="1"/>
  <c r="A3429" i="1"/>
  <c r="A3428" i="1"/>
  <c r="A3427" i="1"/>
  <c r="B916" i="2" s="1"/>
  <c r="A3426" i="1"/>
  <c r="A3425" i="1"/>
  <c r="A2876" i="1"/>
  <c r="A2875" i="1"/>
  <c r="A2874" i="1"/>
  <c r="A6020" i="1"/>
  <c r="A6019" i="1"/>
  <c r="A6018" i="1"/>
  <c r="A6017" i="1"/>
  <c r="A6016" i="1"/>
  <c r="A6015" i="1"/>
  <c r="A6014" i="1"/>
  <c r="A1263" i="1"/>
  <c r="A1262" i="1"/>
  <c r="A1261" i="1"/>
  <c r="A1260" i="1"/>
  <c r="A1259" i="1"/>
  <c r="A1258" i="1"/>
  <c r="A1257" i="1"/>
  <c r="B278" i="2" s="1"/>
  <c r="A1256" i="1"/>
  <c r="B277" i="2" s="1"/>
  <c r="A1254" i="1"/>
  <c r="A1253" i="1"/>
  <c r="A1252" i="1"/>
  <c r="A1251" i="1"/>
  <c r="B675" i="2" s="1"/>
  <c r="A1250" i="1"/>
  <c r="A1249" i="1"/>
  <c r="A1248" i="1"/>
  <c r="A1247" i="1"/>
  <c r="A1246" i="1"/>
  <c r="A1237" i="1"/>
  <c r="A1236" i="1"/>
  <c r="B822" i="2" s="1"/>
  <c r="A1235" i="1"/>
  <c r="A1234" i="1"/>
  <c r="A1233" i="1"/>
  <c r="A1232" i="1"/>
  <c r="A1231" i="1"/>
  <c r="A1230" i="1"/>
  <c r="A6049" i="1"/>
  <c r="A6048" i="1"/>
  <c r="A6047" i="1"/>
  <c r="A6046" i="1"/>
  <c r="A6045" i="1"/>
  <c r="A6044" i="1"/>
  <c r="A6043" i="1"/>
  <c r="A6042" i="1"/>
  <c r="A6040" i="1"/>
  <c r="A6039" i="1"/>
  <c r="A6038" i="1"/>
  <c r="A6037" i="1"/>
  <c r="A6036" i="1"/>
  <c r="A6035" i="1"/>
  <c r="A6034" i="1"/>
  <c r="A6033" i="1"/>
  <c r="A6032" i="1"/>
  <c r="A6030" i="1"/>
  <c r="A6029" i="1"/>
  <c r="A6028" i="1"/>
  <c r="A6027" i="1"/>
  <c r="A6026" i="1"/>
  <c r="A6025" i="1"/>
  <c r="A6024" i="1"/>
  <c r="A6023" i="1"/>
  <c r="A6022" i="1"/>
  <c r="A1223" i="1"/>
  <c r="A1222" i="1"/>
  <c r="A1221" i="1"/>
  <c r="A1220" i="1"/>
  <c r="A1219" i="1"/>
  <c r="A1217" i="1"/>
  <c r="A1216" i="1"/>
  <c r="A1215" i="1"/>
  <c r="A1214" i="1"/>
  <c r="A13316" i="1"/>
  <c r="A8322" i="1"/>
  <c r="A8321" i="1"/>
  <c r="A8320" i="1"/>
  <c r="A8319" i="1"/>
  <c r="A8318" i="1"/>
  <c r="A8317" i="1"/>
  <c r="A8316" i="1"/>
  <c r="A8315" i="1"/>
  <c r="A11555" i="1"/>
  <c r="A11554" i="1"/>
  <c r="A11553" i="1"/>
  <c r="A11552" i="1"/>
  <c r="A11551" i="1"/>
  <c r="A11549" i="1"/>
  <c r="A11548" i="1"/>
  <c r="A11547" i="1"/>
  <c r="A11546" i="1"/>
  <c r="A11545" i="1"/>
  <c r="A11543" i="1"/>
  <c r="A11542" i="1"/>
  <c r="A11541" i="1"/>
  <c r="A11540" i="1"/>
  <c r="A11539" i="1"/>
  <c r="A11538" i="1"/>
  <c r="A11188" i="1"/>
  <c r="A11187" i="1"/>
  <c r="A11186" i="1"/>
  <c r="A11185" i="1"/>
  <c r="A11184" i="1"/>
  <c r="A11182" i="1"/>
  <c r="A11181" i="1"/>
  <c r="A11180" i="1"/>
  <c r="A11179" i="1"/>
  <c r="A11178" i="1"/>
  <c r="A11177" i="1"/>
  <c r="A11176" i="1"/>
  <c r="A11174" i="1"/>
  <c r="A11173" i="1"/>
  <c r="A11172" i="1"/>
  <c r="A11171" i="1"/>
  <c r="A11169" i="1"/>
  <c r="A11168" i="1"/>
  <c r="A11167" i="1"/>
  <c r="A11166" i="1"/>
  <c r="A11165" i="1"/>
  <c r="A11164" i="1"/>
  <c r="A11163" i="1"/>
  <c r="A11161" i="1"/>
  <c r="A11160" i="1"/>
  <c r="A11159" i="1"/>
  <c r="A11158" i="1"/>
  <c r="A11156" i="1"/>
  <c r="A11155" i="1"/>
  <c r="A11154" i="1"/>
  <c r="B672" i="2" s="1"/>
  <c r="A11153" i="1"/>
  <c r="A11152" i="1"/>
  <c r="A11151" i="1"/>
  <c r="E11147" i="1"/>
  <c r="A11146" i="1"/>
  <c r="A11145" i="1"/>
  <c r="A11144" i="1"/>
  <c r="A11143" i="1"/>
  <c r="A11142" i="1"/>
  <c r="A11140" i="1"/>
  <c r="A11139" i="1"/>
  <c r="A11138" i="1"/>
  <c r="A11137" i="1"/>
  <c r="A11136" i="1"/>
  <c r="A11134" i="1"/>
  <c r="A11135" i="1"/>
  <c r="A11132" i="1"/>
  <c r="A11131" i="1"/>
  <c r="A11130" i="1"/>
  <c r="A11129" i="1"/>
  <c r="A11127" i="1"/>
  <c r="A11126" i="1"/>
  <c r="B497" i="2" s="1"/>
  <c r="A11125" i="1"/>
  <c r="A11124" i="1"/>
  <c r="A11123" i="1"/>
  <c r="A11122" i="1"/>
  <c r="A11120" i="1"/>
  <c r="A11119" i="1"/>
  <c r="A11118" i="1"/>
  <c r="A11117" i="1"/>
  <c r="A11115" i="1"/>
  <c r="A11114" i="1"/>
  <c r="A11113" i="1"/>
  <c r="A11112" i="1"/>
  <c r="A11110" i="1"/>
  <c r="A11109" i="1"/>
  <c r="B666" i="2" l="1"/>
  <c r="B914" i="2"/>
  <c r="B433" i="2"/>
  <c r="B643" i="2"/>
  <c r="B462" i="2"/>
  <c r="B674" i="2"/>
  <c r="A11348" i="1"/>
  <c r="A11345" i="1"/>
  <c r="A11350" i="1"/>
  <c r="A11354" i="1"/>
  <c r="A11353" i="1"/>
  <c r="A11346" i="1"/>
  <c r="A11351" i="1"/>
  <c r="A11355" i="1"/>
  <c r="A11347" i="1"/>
  <c r="A11108" i="1"/>
  <c r="A11107" i="1"/>
  <c r="A11106" i="1"/>
  <c r="E11102" i="1"/>
  <c r="A11101" i="1"/>
  <c r="A11100" i="1"/>
  <c r="A11099" i="1"/>
  <c r="A11098" i="1"/>
  <c r="A11097" i="1"/>
  <c r="A11096" i="1"/>
  <c r="A11095" i="1"/>
  <c r="A11092" i="1" l="1"/>
  <c r="A11091" i="1"/>
  <c r="A11090" i="1"/>
  <c r="A11089" i="1"/>
  <c r="A11088" i="1"/>
  <c r="A11086" i="1"/>
  <c r="A11084" i="1"/>
  <c r="A11083" i="1"/>
  <c r="A11081" i="1"/>
  <c r="A11080" i="1"/>
  <c r="A11079" i="1"/>
  <c r="A11077" i="1"/>
  <c r="A11076" i="1"/>
  <c r="A11074" i="1"/>
  <c r="A11073" i="1"/>
  <c r="A11072" i="1"/>
  <c r="A11071" i="1"/>
  <c r="A11070" i="1"/>
  <c r="A11068" i="1"/>
  <c r="A11066" i="1"/>
  <c r="A11065" i="1"/>
  <c r="A11064" i="1"/>
  <c r="A11063" i="1"/>
  <c r="B633" i="2" s="1"/>
  <c r="A11061" i="1"/>
  <c r="A11060" i="1"/>
  <c r="A11059" i="1"/>
  <c r="A11058" i="1"/>
  <c r="A11056" i="1"/>
  <c r="A11055" i="1"/>
  <c r="A11054" i="1"/>
  <c r="A11049" i="1"/>
  <c r="A11048" i="1"/>
  <c r="A11047" i="1"/>
  <c r="A11046" i="1"/>
  <c r="A11045" i="1"/>
  <c r="A11042" i="1"/>
  <c r="A11041" i="1"/>
  <c r="A11037" i="1"/>
  <c r="A11036" i="1"/>
  <c r="A11035" i="1"/>
  <c r="A11034" i="1"/>
  <c r="A11033" i="1"/>
  <c r="A11030" i="1"/>
  <c r="A11029" i="1"/>
  <c r="A11025" i="1"/>
  <c r="A11024" i="1"/>
  <c r="A11023" i="1"/>
  <c r="A11022" i="1"/>
  <c r="A11021" i="1"/>
  <c r="A11019" i="1"/>
  <c r="A11018" i="1"/>
  <c r="A11017" i="1"/>
  <c r="B721" i="2" s="1"/>
  <c r="A11013" i="1"/>
  <c r="A11012" i="1"/>
  <c r="A11011" i="1"/>
  <c r="A11010" i="1"/>
  <c r="A11009" i="1"/>
  <c r="A11007" i="1"/>
  <c r="B524" i="2" s="1"/>
  <c r="A11006" i="1"/>
  <c r="A11005" i="1"/>
  <c r="A11004" i="1"/>
  <c r="B385" i="2" l="1"/>
  <c r="B900" i="2"/>
  <c r="B898" i="2"/>
  <c r="A13315" i="1"/>
  <c r="A13314" i="1"/>
  <c r="A13313" i="1"/>
  <c r="A13312" i="1"/>
  <c r="A13311" i="1"/>
  <c r="A13310" i="1"/>
  <c r="A13309" i="1"/>
  <c r="A13308" i="1"/>
  <c r="A13307" i="1"/>
  <c r="A13306" i="1"/>
  <c r="A13305" i="1"/>
  <c r="E13304" i="1"/>
  <c r="A8590" i="1"/>
  <c r="A8589" i="1"/>
  <c r="A8588" i="1"/>
  <c r="A8583" i="1"/>
  <c r="A8582" i="1"/>
  <c r="A8581" i="1"/>
  <c r="A8571" i="1"/>
  <c r="A8570" i="1"/>
  <c r="A8566" i="1"/>
  <c r="A8565" i="1"/>
  <c r="B896" i="2" l="1"/>
  <c r="B367" i="2"/>
  <c r="B897" i="2"/>
  <c r="A311" i="1"/>
  <c r="B420" i="2" s="1"/>
  <c r="A309" i="1"/>
  <c r="A4942" i="1" l="1"/>
  <c r="A11944" i="1" l="1"/>
  <c r="A11943" i="1"/>
  <c r="A11942" i="1"/>
  <c r="A11941" i="1"/>
  <c r="A11940" i="1"/>
  <c r="A11938" i="1"/>
  <c r="A11937" i="1"/>
  <c r="A11936" i="1"/>
  <c r="A11935" i="1"/>
  <c r="A11934" i="1"/>
  <c r="A11933" i="1"/>
  <c r="A11932" i="1"/>
  <c r="A11931" i="1"/>
  <c r="A11929" i="1"/>
  <c r="A11928" i="1"/>
  <c r="A11927" i="1"/>
  <c r="A11926" i="1"/>
  <c r="A11925" i="1"/>
  <c r="A11922" i="1"/>
  <c r="A11921" i="1"/>
  <c r="A11920" i="1"/>
  <c r="A11919" i="1"/>
  <c r="A11918" i="1"/>
  <c r="A11916" i="1"/>
  <c r="A11915" i="1"/>
  <c r="A11914" i="1"/>
  <c r="A11913" i="1"/>
  <c r="A11912" i="1"/>
  <c r="A11910" i="1"/>
  <c r="A11909" i="1"/>
  <c r="A11908" i="1"/>
  <c r="A11907" i="1"/>
  <c r="A11906" i="1"/>
  <c r="A11904" i="1"/>
  <c r="A11903" i="1"/>
  <c r="A11902" i="1"/>
  <c r="A11901" i="1"/>
  <c r="A11900" i="1" l="1"/>
  <c r="A11899" i="1"/>
  <c r="A11898" i="1"/>
  <c r="A11897" i="1"/>
  <c r="A11895" i="1" l="1"/>
  <c r="A11894" i="1"/>
  <c r="A11893" i="1"/>
  <c r="A11892" i="1"/>
  <c r="A11891" i="1"/>
  <c r="A9830" i="1" l="1"/>
  <c r="A9829" i="1"/>
  <c r="A9828" i="1"/>
  <c r="A9827" i="1"/>
  <c r="A9826" i="1"/>
  <c r="E9825" i="1"/>
  <c r="A9880" i="1" l="1"/>
  <c r="A9879" i="1"/>
  <c r="A9878" i="1"/>
  <c r="A9697" i="1"/>
  <c r="A9696" i="1"/>
  <c r="A9695" i="1"/>
  <c r="A8743" i="1" l="1"/>
  <c r="A8742" i="1"/>
  <c r="A8741" i="1"/>
  <c r="A8740" i="1"/>
  <c r="A9824" i="1"/>
  <c r="A8533" i="1"/>
  <c r="A8532" i="1"/>
  <c r="A8531" i="1"/>
  <c r="A8530" i="1"/>
  <c r="A5263" i="1" l="1"/>
  <c r="A5262" i="1"/>
  <c r="A5261" i="1"/>
  <c r="A5260" i="1"/>
  <c r="A5259" i="1"/>
  <c r="A5258" i="1"/>
  <c r="A5256" i="1"/>
  <c r="A5255" i="1"/>
  <c r="A5244" i="1"/>
  <c r="A10886" i="1" l="1"/>
  <c r="A10885" i="1"/>
  <c r="A10884" i="1"/>
  <c r="A10883" i="1"/>
  <c r="E10882" i="1"/>
  <c r="A10881" i="1"/>
  <c r="A10880" i="1"/>
  <c r="A10879" i="1"/>
  <c r="A10878" i="1"/>
  <c r="E10877" i="1"/>
  <c r="A10876" i="1"/>
  <c r="A10875" i="1"/>
  <c r="A10874" i="1"/>
  <c r="A10873" i="1"/>
  <c r="E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E10859" i="1"/>
  <c r="A10858" i="1"/>
  <c r="A10857" i="1"/>
  <c r="A10856" i="1"/>
  <c r="A10855" i="1"/>
  <c r="A10854" i="1"/>
  <c r="E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E10841" i="1" l="1"/>
  <c r="A10840" i="1"/>
  <c r="A10839" i="1"/>
  <c r="A10838" i="1"/>
  <c r="A10837" i="1"/>
  <c r="A10836" i="1"/>
  <c r="A10835" i="1"/>
  <c r="A10834" i="1"/>
  <c r="A10833" i="1"/>
  <c r="A10832" i="1"/>
  <c r="A10831" i="1"/>
  <c r="E10830" i="1"/>
  <c r="A10895" i="1"/>
  <c r="A10893" i="1"/>
  <c r="A10891" i="1"/>
  <c r="A10889" i="1"/>
  <c r="A10829" i="1"/>
  <c r="A10828" i="1"/>
  <c r="A10827" i="1"/>
  <c r="A10826" i="1"/>
  <c r="A10825" i="1"/>
  <c r="A10824" i="1"/>
  <c r="E10823" i="1"/>
  <c r="A9860" i="1"/>
  <c r="A9859" i="1"/>
  <c r="A9823" i="1"/>
  <c r="A9822" i="1"/>
  <c r="A9821" i="1"/>
  <c r="A9820" i="1"/>
  <c r="A9819" i="1"/>
  <c r="A9818" i="1"/>
  <c r="A9817" i="1"/>
  <c r="A9816" i="1"/>
  <c r="A9815" i="1"/>
  <c r="A10968" i="1"/>
  <c r="B902" i="2" s="1"/>
  <c r="A10967" i="1"/>
  <c r="B910" i="2" s="1"/>
  <c r="A10966" i="1"/>
  <c r="A10965" i="1"/>
  <c r="A10964" i="1"/>
  <c r="A10963" i="1"/>
  <c r="A10962" i="1"/>
  <c r="A10961" i="1"/>
  <c r="A10960" i="1"/>
  <c r="A10800" i="1"/>
  <c r="A10811" i="1"/>
  <c r="A10810" i="1"/>
  <c r="A10809" i="1"/>
  <c r="E10808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E10786" i="1"/>
  <c r="A10785" i="1"/>
  <c r="A10784" i="1"/>
  <c r="A10783" i="1"/>
  <c r="A10782" i="1"/>
  <c r="A10780" i="1"/>
  <c r="A10779" i="1"/>
  <c r="A10778" i="1"/>
  <c r="A10777" i="1"/>
  <c r="A10776" i="1"/>
  <c r="E10775" i="1"/>
  <c r="A10774" i="1"/>
  <c r="A10773" i="1"/>
  <c r="A10772" i="1"/>
  <c r="A10771" i="1"/>
  <c r="A10770" i="1"/>
  <c r="A10769" i="1"/>
  <c r="A10768" i="1"/>
  <c r="A10767" i="1"/>
  <c r="A10766" i="1"/>
  <c r="E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E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E10741" i="1"/>
  <c r="A10820" i="1"/>
  <c r="A10818" i="1"/>
  <c r="A10816" i="1"/>
  <c r="A10814" i="1"/>
  <c r="A10807" i="1"/>
  <c r="A10806" i="1"/>
  <c r="A10805" i="1"/>
  <c r="A10804" i="1"/>
  <c r="A10803" i="1"/>
  <c r="A10802" i="1"/>
  <c r="A10801" i="1"/>
  <c r="E10799" i="1"/>
  <c r="A10740" i="1"/>
  <c r="A10739" i="1"/>
  <c r="A10738" i="1"/>
  <c r="A10737" i="1"/>
  <c r="A10736" i="1"/>
  <c r="A10735" i="1"/>
  <c r="E10734" i="1"/>
  <c r="E10781" i="1" l="1"/>
  <c r="A10731" i="1"/>
  <c r="B895" i="2" s="1"/>
  <c r="A10729" i="1"/>
  <c r="B894" i="2" s="1"/>
  <c r="A10727" i="1"/>
  <c r="B893" i="2" s="1"/>
  <c r="A10725" i="1"/>
  <c r="B892" i="2" s="1"/>
  <c r="A10722" i="1"/>
  <c r="E10721" i="1"/>
  <c r="A10720" i="1"/>
  <c r="A10719" i="1"/>
  <c r="A10718" i="1"/>
  <c r="A10717" i="1"/>
  <c r="A10716" i="1"/>
  <c r="A10715" i="1"/>
  <c r="A10714" i="1"/>
  <c r="A10713" i="1"/>
  <c r="E10712" i="1"/>
  <c r="A10711" i="1"/>
  <c r="A10710" i="1"/>
  <c r="A10709" i="1"/>
  <c r="A10708" i="1"/>
  <c r="A10707" i="1"/>
  <c r="E10706" i="1"/>
  <c r="A10705" i="1"/>
  <c r="A10704" i="1"/>
  <c r="A10703" i="1"/>
  <c r="A10702" i="1"/>
  <c r="A10701" i="1"/>
  <c r="A10700" i="1"/>
  <c r="E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E10686" i="1"/>
  <c r="A10685" i="1"/>
  <c r="A10684" i="1"/>
  <c r="A10683" i="1"/>
  <c r="A10682" i="1"/>
  <c r="A10681" i="1"/>
  <c r="A10680" i="1"/>
  <c r="A10679" i="1"/>
  <c r="A10678" i="1"/>
  <c r="E10677" i="1"/>
  <c r="A10676" i="1"/>
  <c r="A10675" i="1"/>
  <c r="A10674" i="1"/>
  <c r="A10673" i="1"/>
  <c r="A10672" i="1"/>
  <c r="A10671" i="1"/>
  <c r="A10670" i="1"/>
  <c r="E10669" i="1"/>
  <c r="A10666" i="1"/>
  <c r="A10665" i="1"/>
  <c r="A10663" i="1"/>
  <c r="A10662" i="1"/>
  <c r="A10661" i="1"/>
  <c r="A10660" i="1"/>
  <c r="A10659" i="1"/>
  <c r="A10657" i="1"/>
  <c r="A10656" i="1"/>
  <c r="A10655" i="1"/>
  <c r="A10654" i="1"/>
  <c r="A10653" i="1"/>
  <c r="A10652" i="1"/>
  <c r="E10651" i="1"/>
  <c r="A2568" i="1" l="1"/>
  <c r="A2569" i="1"/>
  <c r="A4879" i="1" l="1"/>
  <c r="A4878" i="1"/>
  <c r="A4877" i="1"/>
  <c r="A4876" i="1"/>
  <c r="A4875" i="1"/>
  <c r="B500" i="2" s="1"/>
  <c r="A4874" i="1"/>
  <c r="A4873" i="1"/>
  <c r="A4872" i="1"/>
  <c r="A4871" i="1"/>
  <c r="A12297" i="1" l="1"/>
  <c r="A13236" i="1" l="1"/>
  <c r="A13235" i="1"/>
  <c r="A9517" i="1"/>
  <c r="A9516" i="1"/>
  <c r="A9485" i="1"/>
  <c r="A9484" i="1"/>
  <c r="B719" i="2" s="1"/>
  <c r="A9483" i="1"/>
  <c r="A13250" i="1" l="1"/>
  <c r="A13249" i="1"/>
  <c r="A13248" i="1"/>
  <c r="A13247" i="1"/>
  <c r="A13214" i="1"/>
  <c r="A13213" i="1"/>
  <c r="A13212" i="1"/>
  <c r="A13211" i="1"/>
  <c r="A9352" i="1"/>
  <c r="A9351" i="1"/>
  <c r="A9350" i="1"/>
  <c r="A9384" i="1"/>
  <c r="A9383" i="1"/>
  <c r="A9172" i="1" l="1"/>
  <c r="A9171" i="1"/>
  <c r="A11823" i="1" l="1"/>
  <c r="A11822" i="1"/>
  <c r="A11821" i="1"/>
  <c r="A11820" i="1"/>
  <c r="A11819" i="1"/>
  <c r="A11811" i="1"/>
  <c r="A11810" i="1"/>
  <c r="A11809" i="1"/>
  <c r="A11808" i="1"/>
  <c r="A11807" i="1"/>
  <c r="A11806" i="1"/>
  <c r="A11805" i="1"/>
  <c r="A11796" i="1"/>
  <c r="A11795" i="1"/>
  <c r="A11794" i="1"/>
  <c r="A11793" i="1"/>
  <c r="A11792" i="1"/>
  <c r="A11791" i="1"/>
  <c r="A11790" i="1"/>
  <c r="A11817" i="1"/>
  <c r="A11816" i="1"/>
  <c r="A11815" i="1"/>
  <c r="A11814" i="1"/>
  <c r="A11813" i="1"/>
  <c r="A11803" i="1"/>
  <c r="A11802" i="1"/>
  <c r="A11801" i="1"/>
  <c r="A11800" i="1"/>
  <c r="A11799" i="1"/>
  <c r="A11798" i="1"/>
  <c r="A11881" i="1"/>
  <c r="A11880" i="1"/>
  <c r="A11879" i="1"/>
  <c r="A11878" i="1"/>
  <c r="A11877" i="1"/>
  <c r="A11876" i="1"/>
  <c r="A11875" i="1"/>
  <c r="A11874" i="1"/>
  <c r="A11872" i="1" l="1"/>
  <c r="A11871" i="1"/>
  <c r="A11870" i="1"/>
  <c r="A11869" i="1"/>
  <c r="A11868" i="1"/>
  <c r="A11867" i="1"/>
  <c r="A11887" i="1"/>
  <c r="A11886" i="1"/>
  <c r="A11885" i="1"/>
  <c r="A11884" i="1"/>
  <c r="A11883" i="1"/>
  <c r="A11865" i="1"/>
  <c r="A11864" i="1"/>
  <c r="A11863" i="1"/>
  <c r="A11862" i="1"/>
  <c r="A11861" i="1"/>
  <c r="A11860" i="1"/>
  <c r="A11859" i="1"/>
  <c r="A11858" i="1"/>
  <c r="A11857" i="1"/>
  <c r="A11854" i="1"/>
  <c r="A11853" i="1"/>
  <c r="A11852" i="1"/>
  <c r="A11851" i="1"/>
  <c r="A11850" i="1"/>
  <c r="A11848" i="1"/>
  <c r="A11847" i="1"/>
  <c r="A11846" i="1"/>
  <c r="A11845" i="1"/>
  <c r="A11844" i="1"/>
  <c r="A11843" i="1"/>
  <c r="A11841" i="1"/>
  <c r="A11840" i="1"/>
  <c r="A11839" i="1"/>
  <c r="A11838" i="1"/>
  <c r="A11837" i="1"/>
  <c r="A11836" i="1"/>
  <c r="A11835" i="1"/>
  <c r="A11834" i="1"/>
  <c r="A11833" i="1"/>
  <c r="A11831" i="1"/>
  <c r="A11830" i="1"/>
  <c r="A11829" i="1"/>
  <c r="A11828" i="1"/>
  <c r="A11827" i="1"/>
  <c r="A11826" i="1"/>
  <c r="E11824" i="1"/>
  <c r="A11713" i="1" l="1"/>
  <c r="A11712" i="1"/>
  <c r="A11711" i="1"/>
  <c r="A11710" i="1"/>
  <c r="A11709" i="1"/>
  <c r="A11708" i="1"/>
  <c r="B133" i="2" s="1"/>
  <c r="B820" i="2" l="1"/>
  <c r="A7078" i="1" l="1"/>
  <c r="A7077" i="1"/>
  <c r="A7076" i="1"/>
  <c r="A7075" i="1"/>
  <c r="A7074" i="1"/>
  <c r="A7072" i="1"/>
  <c r="A7071" i="1"/>
  <c r="A7070" i="1"/>
  <c r="A7069" i="1"/>
  <c r="A7068" i="1"/>
  <c r="A7067" i="1"/>
  <c r="A7066" i="1"/>
  <c r="A7065" i="1"/>
  <c r="A7064" i="1"/>
  <c r="A7060" i="1"/>
  <c r="A7059" i="1"/>
  <c r="A7058" i="1"/>
  <c r="A7057" i="1"/>
  <c r="A7056" i="1"/>
  <c r="A7055" i="1"/>
  <c r="A7054" i="1"/>
  <c r="A7050" i="1"/>
  <c r="A7049" i="1"/>
  <c r="A7048" i="1"/>
  <c r="A7047" i="1"/>
  <c r="A7046" i="1"/>
  <c r="A7045" i="1"/>
  <c r="A7044" i="1"/>
  <c r="A7040" i="1"/>
  <c r="A7039" i="1"/>
  <c r="A7038" i="1"/>
  <c r="A7037" i="1"/>
  <c r="A7036" i="1"/>
  <c r="A7035" i="1"/>
  <c r="A7034" i="1"/>
  <c r="A7029" i="1"/>
  <c r="A7028" i="1"/>
  <c r="A7027" i="1"/>
  <c r="A7026" i="1"/>
  <c r="A7025" i="1"/>
  <c r="A7024" i="1"/>
  <c r="A7020" i="1"/>
  <c r="A7019" i="1"/>
  <c r="A7018" i="1"/>
  <c r="A7017" i="1"/>
  <c r="A7016" i="1"/>
  <c r="A7015" i="1"/>
  <c r="A7014" i="1"/>
  <c r="A7010" i="1"/>
  <c r="A7009" i="1"/>
  <c r="A7008" i="1"/>
  <c r="A7007" i="1"/>
  <c r="A7006" i="1"/>
  <c r="A7005" i="1"/>
  <c r="A7004" i="1"/>
  <c r="A7001" i="1"/>
  <c r="A7000" i="1"/>
  <c r="A6999" i="1"/>
  <c r="A6998" i="1"/>
  <c r="A6997" i="1"/>
  <c r="A6996" i="1"/>
  <c r="A6995" i="1"/>
  <c r="A6994" i="1"/>
  <c r="A12569" i="1" l="1"/>
  <c r="A12517" i="1" l="1"/>
  <c r="A12516" i="1"/>
  <c r="A12639" i="1" l="1"/>
  <c r="A12638" i="1"/>
  <c r="A12637" i="1"/>
  <c r="A12636" i="1"/>
  <c r="A12635" i="1"/>
  <c r="A12634" i="1"/>
  <c r="A12871" i="1"/>
  <c r="A12413" i="1"/>
  <c r="A12412" i="1"/>
  <c r="A12023" i="1" l="1"/>
  <c r="A12805" i="1" l="1"/>
  <c r="A12804" i="1"/>
  <c r="A12803" i="1"/>
  <c r="A12802" i="1"/>
  <c r="A12801" i="1"/>
  <c r="A12800" i="1"/>
  <c r="A12799" i="1"/>
  <c r="A12798" i="1"/>
  <c r="A12797" i="1"/>
  <c r="A12796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35" i="1"/>
  <c r="A12734" i="1"/>
  <c r="A12733" i="1"/>
  <c r="A12732" i="1"/>
  <c r="A12731" i="1"/>
  <c r="A12693" i="1"/>
  <c r="A12692" i="1"/>
  <c r="A12691" i="1"/>
  <c r="A12690" i="1"/>
  <c r="A12689" i="1"/>
  <c r="A12686" i="1"/>
  <c r="A12685" i="1"/>
  <c r="A12684" i="1"/>
  <c r="A12683" i="1"/>
  <c r="A12681" i="1"/>
  <c r="A12680" i="1"/>
  <c r="A12679" i="1"/>
  <c r="A12678" i="1"/>
  <c r="A12677" i="1"/>
  <c r="A12676" i="1"/>
  <c r="A12675" i="1"/>
  <c r="A12674" i="1"/>
  <c r="A12670" i="1"/>
  <c r="A12669" i="1"/>
  <c r="A12668" i="1"/>
  <c r="A12667" i="1"/>
  <c r="A12666" i="1"/>
  <c r="A12665" i="1"/>
  <c r="A12664" i="1"/>
  <c r="A12663" i="1"/>
  <c r="A12662" i="1"/>
  <c r="A12661" i="1"/>
  <c r="A6608" i="1"/>
  <c r="A6607" i="1"/>
  <c r="A6606" i="1"/>
  <c r="A6605" i="1"/>
  <c r="A7062" i="1"/>
  <c r="A7061" i="1"/>
  <c r="A7052" i="1"/>
  <c r="A7051" i="1"/>
  <c r="A7042" i="1"/>
  <c r="A7041" i="1"/>
  <c r="A7032" i="1"/>
  <c r="A7031" i="1"/>
  <c r="A7030" i="1"/>
  <c r="A7022" i="1"/>
  <c r="A7021" i="1"/>
  <c r="A7012" i="1"/>
  <c r="A7011" i="1"/>
  <c r="A7002" i="1"/>
  <c r="A13303" i="1"/>
  <c r="A13302" i="1"/>
  <c r="A12825" i="1"/>
  <c r="A12824" i="1"/>
  <c r="A12823" i="1"/>
  <c r="A12822" i="1"/>
  <c r="A12821" i="1"/>
  <c r="A12820" i="1"/>
  <c r="A12819" i="1"/>
  <c r="A12817" i="1"/>
  <c r="A12816" i="1"/>
  <c r="A12815" i="1"/>
  <c r="A12814" i="1"/>
  <c r="A12813" i="1"/>
  <c r="A12812" i="1"/>
  <c r="A12811" i="1"/>
  <c r="A12810" i="1"/>
  <c r="A12809" i="1"/>
  <c r="A12794" i="1"/>
  <c r="A12793" i="1"/>
  <c r="A12792" i="1"/>
  <c r="A12791" i="1"/>
  <c r="A12790" i="1"/>
  <c r="A12789" i="1"/>
  <c r="A12788" i="1"/>
  <c r="A12787" i="1"/>
  <c r="A12786" i="1"/>
  <c r="A12784" i="1"/>
  <c r="A12783" i="1"/>
  <c r="A12782" i="1"/>
  <c r="A12781" i="1"/>
  <c r="A12780" i="1"/>
  <c r="A12779" i="1"/>
  <c r="A12778" i="1"/>
  <c r="A12777" i="1"/>
  <c r="A12776" i="1"/>
  <c r="A12774" i="1"/>
  <c r="A12773" i="1"/>
  <c r="A12772" i="1"/>
  <c r="A12771" i="1"/>
  <c r="A12770" i="1"/>
  <c r="A12769" i="1"/>
  <c r="A12768" i="1"/>
  <c r="A12767" i="1"/>
  <c r="A12766" i="1"/>
  <c r="A12749" i="1"/>
  <c r="B756" i="2" s="1"/>
  <c r="A12748" i="1"/>
  <c r="A12747" i="1"/>
  <c r="A12746" i="1"/>
  <c r="A12745" i="1"/>
  <c r="A12744" i="1"/>
  <c r="A12743" i="1"/>
  <c r="A12742" i="1"/>
  <c r="A12741" i="1"/>
  <c r="B448" i="2" s="1"/>
  <c r="A12739" i="1"/>
  <c r="A12738" i="1"/>
  <c r="A12737" i="1"/>
  <c r="A12736" i="1"/>
  <c r="A12729" i="1"/>
  <c r="A12728" i="1"/>
  <c r="A12727" i="1"/>
  <c r="A12726" i="1"/>
  <c r="A12725" i="1"/>
  <c r="A12724" i="1"/>
  <c r="A12723" i="1"/>
  <c r="A12722" i="1"/>
  <c r="A12721" i="1"/>
  <c r="A12717" i="1"/>
  <c r="A12716" i="1"/>
  <c r="A12715" i="1"/>
  <c r="A12714" i="1"/>
  <c r="A12713" i="1"/>
  <c r="A12712" i="1"/>
  <c r="A12711" i="1"/>
  <c r="A12710" i="1"/>
  <c r="A12709" i="1"/>
  <c r="A12707" i="1"/>
  <c r="A12706" i="1"/>
  <c r="A12705" i="1"/>
  <c r="A12704" i="1"/>
  <c r="A12703" i="1"/>
  <c r="A12702" i="1"/>
  <c r="A12701" i="1"/>
  <c r="A12700" i="1"/>
  <c r="A12699" i="1"/>
  <c r="A12697" i="1"/>
  <c r="A12696" i="1"/>
  <c r="A12695" i="1"/>
  <c r="A12694" i="1"/>
  <c r="A12659" i="1"/>
  <c r="A12658" i="1"/>
  <c r="A12657" i="1"/>
  <c r="A12656" i="1"/>
  <c r="A12655" i="1"/>
  <c r="A12654" i="1"/>
  <c r="A12653" i="1"/>
  <c r="A12652" i="1"/>
  <c r="A12651" i="1"/>
  <c r="B447" i="2" s="1"/>
  <c r="A12630" i="1"/>
  <c r="A12629" i="1"/>
  <c r="A12628" i="1"/>
  <c r="A12627" i="1"/>
  <c r="A12626" i="1"/>
  <c r="A12625" i="1"/>
  <c r="A12624" i="1"/>
  <c r="A12606" i="1"/>
  <c r="A12605" i="1"/>
  <c r="A12604" i="1"/>
  <c r="A12603" i="1"/>
  <c r="A12473" i="1"/>
  <c r="A12472" i="1"/>
  <c r="A12471" i="1"/>
  <c r="A12470" i="1"/>
  <c r="A12469" i="1"/>
  <c r="A12468" i="1"/>
  <c r="A12467" i="1"/>
  <c r="A12466" i="1"/>
  <c r="A12465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3" i="1"/>
  <c r="A12442" i="1"/>
  <c r="A12441" i="1"/>
  <c r="A12440" i="1"/>
  <c r="A12439" i="1"/>
  <c r="A12438" i="1"/>
  <c r="A12435" i="1"/>
  <c r="A12434" i="1"/>
  <c r="A12433" i="1"/>
  <c r="A12432" i="1"/>
  <c r="A12431" i="1"/>
  <c r="A12430" i="1"/>
  <c r="A12429" i="1"/>
  <c r="A12425" i="1"/>
  <c r="A12424" i="1"/>
  <c r="A12423" i="1"/>
  <c r="A12422" i="1"/>
  <c r="A12421" i="1"/>
  <c r="A12420" i="1"/>
  <c r="A12419" i="1"/>
  <c r="A12418" i="1"/>
  <c r="A12417" i="1"/>
  <c r="A12649" i="1"/>
  <c r="A12648" i="1"/>
  <c r="A12647" i="1"/>
  <c r="A12646" i="1"/>
  <c r="A12645" i="1"/>
  <c r="A12644" i="1"/>
  <c r="A12642" i="1"/>
  <c r="A12641" i="1"/>
  <c r="A12640" i="1"/>
  <c r="A12632" i="1"/>
  <c r="A12631" i="1"/>
  <c r="A12621" i="1"/>
  <c r="A12620" i="1"/>
  <c r="A12619" i="1"/>
  <c r="A12618" i="1"/>
  <c r="A12617" i="1"/>
  <c r="A12616" i="1"/>
  <c r="A12615" i="1"/>
  <c r="A12614" i="1"/>
  <c r="A12613" i="1"/>
  <c r="A12611" i="1"/>
  <c r="A12610" i="1"/>
  <c r="A12609" i="1"/>
  <c r="A12608" i="1"/>
  <c r="A12607" i="1"/>
  <c r="A12601" i="1"/>
  <c r="A12600" i="1"/>
  <c r="A12599" i="1"/>
  <c r="A12598" i="1"/>
  <c r="A12597" i="1"/>
  <c r="A12596" i="1"/>
  <c r="A12595" i="1"/>
  <c r="A12594" i="1"/>
  <c r="A12593" i="1"/>
  <c r="A12591" i="1"/>
  <c r="A12590" i="1"/>
  <c r="A12589" i="1"/>
  <c r="A12588" i="1"/>
  <c r="A12587" i="1"/>
  <c r="A12586" i="1"/>
  <c r="A12585" i="1"/>
  <c r="A12584" i="1"/>
  <c r="A12583" i="1"/>
  <c r="A12580" i="1"/>
  <c r="A12579" i="1"/>
  <c r="A12578" i="1"/>
  <c r="A12577" i="1"/>
  <c r="A12576" i="1"/>
  <c r="A12575" i="1"/>
  <c r="A12574" i="1"/>
  <c r="A12573" i="1"/>
  <c r="A12572" i="1"/>
  <c r="B109" i="2" s="1"/>
  <c r="A12885" i="1"/>
  <c r="A12883" i="1"/>
  <c r="A12882" i="1"/>
  <c r="A12881" i="1"/>
  <c r="B587" i="2" s="1"/>
  <c r="A12880" i="1"/>
  <c r="B586" i="2" s="1"/>
  <c r="A12568" i="1"/>
  <c r="A12567" i="1"/>
  <c r="A12566" i="1"/>
  <c r="A12565" i="1"/>
  <c r="A12564" i="1"/>
  <c r="A12563" i="1"/>
  <c r="B326" i="2" s="1"/>
  <c r="A12562" i="1"/>
  <c r="A12561" i="1"/>
  <c r="A12560" i="1"/>
  <c r="A12558" i="1"/>
  <c r="A12557" i="1"/>
  <c r="A12556" i="1"/>
  <c r="A12555" i="1"/>
  <c r="A12554" i="1"/>
  <c r="A12553" i="1"/>
  <c r="A12552" i="1"/>
  <c r="A12551" i="1"/>
  <c r="A12550" i="1"/>
  <c r="B24" i="2" s="1"/>
  <c r="A12548" i="1"/>
  <c r="A12547" i="1"/>
  <c r="A12546" i="1"/>
  <c r="A12545" i="1"/>
  <c r="A12544" i="1"/>
  <c r="A12543" i="1"/>
  <c r="A12542" i="1"/>
  <c r="A12541" i="1"/>
  <c r="A12540" i="1"/>
  <c r="B291" i="2" s="1"/>
  <c r="A12538" i="1"/>
  <c r="A12537" i="1"/>
  <c r="A12536" i="1"/>
  <c r="A12535" i="1"/>
  <c r="A12534" i="1"/>
  <c r="A12533" i="1"/>
  <c r="A12532" i="1"/>
  <c r="A12531" i="1"/>
  <c r="A12530" i="1"/>
  <c r="A12878" i="1"/>
  <c r="A12877" i="1"/>
  <c r="A12875" i="1"/>
  <c r="A12874" i="1"/>
  <c r="A12873" i="1"/>
  <c r="A12876" i="1" s="1"/>
  <c r="A12528" i="1"/>
  <c r="A12527" i="1"/>
  <c r="A12526" i="1"/>
  <c r="A12525" i="1"/>
  <c r="A12524" i="1"/>
  <c r="A12523" i="1"/>
  <c r="A12522" i="1"/>
  <c r="B471" i="2" s="1"/>
  <c r="A12521" i="1"/>
  <c r="A12520" i="1"/>
  <c r="A12515" i="1"/>
  <c r="A12514" i="1"/>
  <c r="A12513" i="1"/>
  <c r="A12512" i="1"/>
  <c r="A12511" i="1"/>
  <c r="A12510" i="1"/>
  <c r="A12509" i="1"/>
  <c r="A12508" i="1"/>
  <c r="A12507" i="1"/>
  <c r="A12505" i="1"/>
  <c r="A12504" i="1"/>
  <c r="A12503" i="1"/>
  <c r="A12502" i="1"/>
  <c r="B671" i="2" s="1"/>
  <c r="A12501" i="1"/>
  <c r="A12500" i="1"/>
  <c r="A12499" i="1"/>
  <c r="A12498" i="1"/>
  <c r="A12497" i="1"/>
  <c r="A12495" i="1"/>
  <c r="A12494" i="1"/>
  <c r="A12493" i="1"/>
  <c r="A12492" i="1"/>
  <c r="A12491" i="1"/>
  <c r="A12490" i="1"/>
  <c r="A12489" i="1"/>
  <c r="A12488" i="1"/>
  <c r="A12487" i="1"/>
  <c r="A12869" i="1"/>
  <c r="A12868" i="1"/>
  <c r="A12867" i="1"/>
  <c r="A12485" i="1"/>
  <c r="A12484" i="1"/>
  <c r="A12483" i="1"/>
  <c r="A12482" i="1"/>
  <c r="A12481" i="1"/>
  <c r="A12480" i="1"/>
  <c r="A12479" i="1"/>
  <c r="A12478" i="1"/>
  <c r="A12477" i="1"/>
  <c r="A12401" i="1"/>
  <c r="A12400" i="1"/>
  <c r="A12377" i="1"/>
  <c r="A12376" i="1"/>
  <c r="A12375" i="1"/>
  <c r="A12374" i="1"/>
  <c r="A12373" i="1"/>
  <c r="A12372" i="1"/>
  <c r="A12371" i="1"/>
  <c r="A12370" i="1"/>
  <c r="A12369" i="1"/>
  <c r="A12365" i="1"/>
  <c r="A12364" i="1"/>
  <c r="A12363" i="1"/>
  <c r="A12362" i="1"/>
  <c r="A12361" i="1"/>
  <c r="A12360" i="1"/>
  <c r="A12359" i="1"/>
  <c r="A12358" i="1"/>
  <c r="A12357" i="1"/>
  <c r="A12354" i="1"/>
  <c r="A12353" i="1"/>
  <c r="A12352" i="1"/>
  <c r="A12351" i="1"/>
  <c r="A12350" i="1"/>
  <c r="A12349" i="1"/>
  <c r="A12348" i="1"/>
  <c r="A12347" i="1"/>
  <c r="A12344" i="1"/>
  <c r="A12343" i="1"/>
  <c r="A12342" i="1"/>
  <c r="A12341" i="1"/>
  <c r="A12340" i="1"/>
  <c r="A12339" i="1"/>
  <c r="A12338" i="1"/>
  <c r="A12337" i="1"/>
  <c r="A12333" i="1"/>
  <c r="A12332" i="1"/>
  <c r="A12331" i="1"/>
  <c r="A12330" i="1"/>
  <c r="A12329" i="1"/>
  <c r="A12328" i="1"/>
  <c r="A12327" i="1"/>
  <c r="A12326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57" i="1"/>
  <c r="A12256" i="1"/>
  <c r="A12243" i="1"/>
  <c r="A12242" i="1"/>
  <c r="A12241" i="1"/>
  <c r="A12240" i="1"/>
  <c r="A12239" i="1"/>
  <c r="A12238" i="1"/>
  <c r="A12237" i="1"/>
  <c r="A12236" i="1"/>
  <c r="A12235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09" i="1"/>
  <c r="A12208" i="1"/>
  <c r="A12207" i="1"/>
  <c r="A12206" i="1"/>
  <c r="A12205" i="1"/>
  <c r="A12204" i="1"/>
  <c r="A12203" i="1"/>
  <c r="A12202" i="1"/>
  <c r="A12201" i="1"/>
  <c r="A12200" i="1"/>
  <c r="A12196" i="1"/>
  <c r="A12195" i="1"/>
  <c r="A12194" i="1"/>
  <c r="A12193" i="1"/>
  <c r="A12192" i="1"/>
  <c r="A12191" i="1"/>
  <c r="A12190" i="1"/>
  <c r="A12189" i="1"/>
  <c r="B605" i="2" l="1"/>
  <c r="A12865" i="1"/>
  <c r="B891" i="2" s="1"/>
  <c r="A12863" i="1"/>
  <c r="A12862" i="1"/>
  <c r="A12861" i="1"/>
  <c r="B880" i="2" s="1"/>
  <c r="A12446" i="1"/>
  <c r="A12445" i="1"/>
  <c r="A12444" i="1"/>
  <c r="A12436" i="1"/>
  <c r="A12414" i="1"/>
  <c r="A12411" i="1"/>
  <c r="A12410" i="1"/>
  <c r="A12409" i="1"/>
  <c r="A12408" i="1"/>
  <c r="A12407" i="1"/>
  <c r="A12406" i="1"/>
  <c r="A12405" i="1"/>
  <c r="A12404" i="1"/>
  <c r="A12399" i="1"/>
  <c r="A12398" i="1"/>
  <c r="A12397" i="1"/>
  <c r="A12396" i="1"/>
  <c r="A12395" i="1"/>
  <c r="A12394" i="1"/>
  <c r="A12393" i="1"/>
  <c r="A12392" i="1"/>
  <c r="A12391" i="1"/>
  <c r="A12389" i="1"/>
  <c r="A12388" i="1"/>
  <c r="A12387" i="1"/>
  <c r="A12386" i="1"/>
  <c r="A12385" i="1"/>
  <c r="A12384" i="1"/>
  <c r="A12383" i="1"/>
  <c r="A12382" i="1"/>
  <c r="A12381" i="1"/>
  <c r="A12355" i="1"/>
  <c r="A12345" i="1"/>
  <c r="A12323" i="1"/>
  <c r="A12322" i="1"/>
  <c r="A12321" i="1"/>
  <c r="A12320" i="1"/>
  <c r="A12319" i="1"/>
  <c r="A12318" i="1"/>
  <c r="A12317" i="1"/>
  <c r="B446" i="2" s="1"/>
  <c r="A12316" i="1"/>
  <c r="A12315" i="1"/>
  <c r="A12313" i="1"/>
  <c r="A12312" i="1"/>
  <c r="A12311" i="1"/>
  <c r="A12310" i="1"/>
  <c r="A12309" i="1"/>
  <c r="A12308" i="1"/>
  <c r="A12307" i="1"/>
  <c r="A12306" i="1"/>
  <c r="A12305" i="1"/>
  <c r="A12303" i="1"/>
  <c r="A12302" i="1"/>
  <c r="A12301" i="1"/>
  <c r="A12300" i="1"/>
  <c r="A12299" i="1"/>
  <c r="A12298" i="1"/>
  <c r="A12296" i="1"/>
  <c r="A12295" i="1"/>
  <c r="A12278" i="1"/>
  <c r="A12277" i="1"/>
  <c r="A12276" i="1"/>
  <c r="A12275" i="1"/>
  <c r="A12274" i="1"/>
  <c r="A12273" i="1"/>
  <c r="A12272" i="1"/>
  <c r="A12271" i="1"/>
  <c r="A12270" i="1"/>
  <c r="A12268" i="1"/>
  <c r="A12267" i="1"/>
  <c r="A12266" i="1"/>
  <c r="A12265" i="1"/>
  <c r="A12264" i="1"/>
  <c r="A12263" i="1"/>
  <c r="A12262" i="1"/>
  <c r="A12261" i="1"/>
  <c r="A12260" i="1"/>
  <c r="B609" i="2" s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0" i="1"/>
  <c r="A12139" i="1"/>
  <c r="A12127" i="1"/>
  <c r="A12126" i="1"/>
  <c r="A12125" i="1"/>
  <c r="A12124" i="1"/>
  <c r="A12123" i="1"/>
  <c r="A12122" i="1"/>
  <c r="A12121" i="1"/>
  <c r="A12120" i="1"/>
  <c r="A12119" i="1"/>
  <c r="A12116" i="1"/>
  <c r="A12115" i="1"/>
  <c r="A12114" i="1"/>
  <c r="A12113" i="1"/>
  <c r="A12112" i="1"/>
  <c r="A12111" i="1"/>
  <c r="A12110" i="1"/>
  <c r="A12109" i="1"/>
  <c r="A12105" i="1"/>
  <c r="A12104" i="1"/>
  <c r="A12103" i="1"/>
  <c r="A12102" i="1"/>
  <c r="A12101" i="1"/>
  <c r="A12100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46" i="1"/>
  <c r="A12045" i="1"/>
  <c r="A12044" i="1"/>
  <c r="A12054" i="1"/>
  <c r="A12053" i="1"/>
  <c r="A12052" i="1"/>
  <c r="A12051" i="1"/>
  <c r="A12050" i="1"/>
  <c r="A12049" i="1"/>
  <c r="A12048" i="1"/>
  <c r="A12047" i="1"/>
  <c r="A12041" i="1"/>
  <c r="A12019" i="1"/>
  <c r="A12018" i="1"/>
  <c r="A8541" i="1" l="1"/>
  <c r="A8535" i="1"/>
  <c r="A8529" i="1"/>
  <c r="A8527" i="1"/>
  <c r="B819" i="2" s="1"/>
  <c r="A8525" i="1"/>
  <c r="B818" i="2" s="1"/>
  <c r="A8523" i="1"/>
  <c r="B817" i="2" s="1"/>
  <c r="A8521" i="1"/>
  <c r="B806" i="2" s="1"/>
  <c r="A8519" i="1"/>
  <c r="A10062" i="1" l="1"/>
  <c r="A10063" i="1"/>
  <c r="A10064" i="1"/>
  <c r="A10065" i="1"/>
  <c r="A10066" i="1"/>
  <c r="A10067" i="1"/>
  <c r="A10069" i="1"/>
  <c r="A10070" i="1"/>
  <c r="A10071" i="1"/>
  <c r="A10072" i="1"/>
  <c r="A10073" i="1"/>
  <c r="A10075" i="1"/>
  <c r="A10076" i="1"/>
  <c r="A10077" i="1"/>
  <c r="A10078" i="1"/>
  <c r="A10079" i="1"/>
  <c r="A10289" i="1" l="1"/>
  <c r="A9931" i="1"/>
  <c r="A9932" i="1"/>
  <c r="A9933" i="1"/>
  <c r="A9934" i="1"/>
  <c r="A9926" i="1"/>
  <c r="A9927" i="1"/>
  <c r="A9928" i="1"/>
  <c r="A9929" i="1"/>
  <c r="A9921" i="1"/>
  <c r="A9922" i="1"/>
  <c r="A9923" i="1"/>
  <c r="A9924" i="1"/>
  <c r="A10397" i="1" l="1"/>
  <c r="A10398" i="1"/>
  <c r="A10399" i="1"/>
  <c r="A10400" i="1"/>
  <c r="A10401" i="1"/>
  <c r="A10403" i="1"/>
  <c r="A10404" i="1"/>
  <c r="A10405" i="1"/>
  <c r="A10427" i="1"/>
  <c r="A10426" i="1"/>
  <c r="A10425" i="1"/>
  <c r="A10424" i="1"/>
  <c r="A10423" i="1"/>
  <c r="A10421" i="1"/>
  <c r="A10411" i="1"/>
  <c r="A10057" i="1" l="1"/>
  <c r="A10050" i="1"/>
  <c r="A10036" i="1"/>
  <c r="A1995" i="1" l="1"/>
  <c r="A1974" i="1"/>
  <c r="A4680" i="1"/>
  <c r="A4673" i="1"/>
  <c r="B693" i="2" s="1"/>
  <c r="A4674" i="1"/>
  <c r="A4675" i="1"/>
  <c r="A4677" i="1"/>
  <c r="A4678" i="1"/>
  <c r="A4679" i="1"/>
  <c r="A4683" i="1"/>
  <c r="B508" i="2" s="1"/>
  <c r="A4684" i="1"/>
  <c r="A4685" i="1"/>
  <c r="A4686" i="1"/>
  <c r="B382" i="2" s="1"/>
  <c r="A4687" i="1"/>
  <c r="A4688" i="1"/>
  <c r="B509" i="2" s="1"/>
  <c r="A4870" i="1"/>
  <c r="A4860" i="1"/>
  <c r="A6222" i="1"/>
  <c r="A6221" i="1"/>
  <c r="A6220" i="1"/>
  <c r="A6203" i="1"/>
  <c r="A6202" i="1"/>
  <c r="A6200" i="1"/>
  <c r="A6170" i="1" l="1"/>
  <c r="A6168" i="1"/>
  <c r="A6167" i="1"/>
  <c r="A6145" i="1" l="1"/>
  <c r="A6144" i="1"/>
  <c r="A6143" i="1"/>
  <c r="A6142" i="1"/>
  <c r="A6141" i="1"/>
  <c r="A6131" i="1"/>
  <c r="A6130" i="1"/>
  <c r="A6129" i="1"/>
  <c r="A6128" i="1"/>
  <c r="A6112" i="1"/>
  <c r="A6083" i="1"/>
  <c r="A6059" i="1"/>
  <c r="A6067" i="1"/>
  <c r="A5510" i="1" l="1"/>
  <c r="A5509" i="1"/>
  <c r="A5508" i="1"/>
  <c r="A5507" i="1"/>
  <c r="A5506" i="1"/>
  <c r="A5498" i="1"/>
  <c r="A10334" i="1"/>
  <c r="A10342" i="1"/>
  <c r="A10446" i="1" l="1"/>
  <c r="A10445" i="1"/>
  <c r="A10444" i="1"/>
  <c r="A10443" i="1"/>
  <c r="A10442" i="1"/>
  <c r="A10440" i="1"/>
  <c r="A10439" i="1"/>
  <c r="A10438" i="1"/>
  <c r="A10437" i="1"/>
  <c r="A10436" i="1"/>
  <c r="A10435" i="1"/>
  <c r="A10407" i="1"/>
  <c r="A10406" i="1"/>
  <c r="A10392" i="1"/>
  <c r="A10390" i="1"/>
  <c r="A10389" i="1"/>
  <c r="A10388" i="1"/>
  <c r="A10387" i="1"/>
  <c r="A10385" i="1"/>
  <c r="A10384" i="1"/>
  <c r="A10383" i="1"/>
  <c r="A10382" i="1"/>
  <c r="A10381" i="1"/>
  <c r="A10378" i="1"/>
  <c r="A10377" i="1"/>
  <c r="A10376" i="1"/>
  <c r="A10375" i="1"/>
  <c r="A10374" i="1"/>
  <c r="A10372" i="1"/>
  <c r="A10371" i="1"/>
  <c r="A10370" i="1"/>
  <c r="A10369" i="1"/>
  <c r="A10368" i="1"/>
  <c r="A10367" i="1"/>
  <c r="A10363" i="1"/>
  <c r="A10362" i="1"/>
  <c r="A10361" i="1"/>
  <c r="A10360" i="1"/>
  <c r="A10358" i="1"/>
  <c r="A10357" i="1"/>
  <c r="A10356" i="1"/>
  <c r="A10355" i="1"/>
  <c r="A10354" i="1"/>
  <c r="A6157" i="1"/>
  <c r="A6156" i="1"/>
  <c r="A6155" i="1"/>
  <c r="A6151" i="1"/>
  <c r="A10350" i="1"/>
  <c r="A10351" i="1"/>
  <c r="A10349" i="1"/>
  <c r="A10346" i="1"/>
  <c r="A10345" i="1"/>
  <c r="A10344" i="1"/>
  <c r="A10340" i="1"/>
  <c r="A10339" i="1"/>
  <c r="A10338" i="1"/>
  <c r="A10337" i="1"/>
  <c r="A10336" i="1"/>
  <c r="A10333" i="1"/>
  <c r="A13180" i="1" l="1"/>
  <c r="A13179" i="1"/>
  <c r="A13168" i="1"/>
  <c r="A13167" i="1"/>
  <c r="A13154" i="1"/>
  <c r="A13155" i="1"/>
  <c r="A10958" i="1"/>
  <c r="B815" i="2" s="1"/>
  <c r="A10946" i="1"/>
  <c r="A10956" i="1"/>
  <c r="A10954" i="1"/>
  <c r="A10942" i="1"/>
  <c r="B814" i="2" s="1"/>
  <c r="A10938" i="1"/>
  <c r="B816" i="2" s="1"/>
  <c r="A10940" i="1"/>
  <c r="B812" i="2" s="1"/>
  <c r="B884" i="2" l="1"/>
  <c r="B885" i="2"/>
  <c r="A13174" i="1"/>
  <c r="A13173" i="1"/>
  <c r="A13172" i="1"/>
  <c r="A13176" i="1"/>
  <c r="A13178" i="1"/>
  <c r="A13164" i="1"/>
  <c r="B423" i="2" s="1"/>
  <c r="A13166" i="1"/>
  <c r="A13162" i="1"/>
  <c r="A13161" i="1"/>
  <c r="A13160" i="1"/>
  <c r="A13159" i="1"/>
  <c r="A13153" i="1" l="1"/>
  <c r="A13152" i="1"/>
  <c r="A13151" i="1"/>
  <c r="A13150" i="1"/>
  <c r="A13149" i="1"/>
  <c r="A13148" i="1"/>
  <c r="A13147" i="1"/>
  <c r="A13146" i="1"/>
  <c r="A13144" i="1"/>
  <c r="A13143" i="1"/>
  <c r="A13142" i="1"/>
  <c r="A13141" i="1"/>
  <c r="A13140" i="1"/>
  <c r="A13139" i="1"/>
  <c r="A13138" i="1"/>
  <c r="A2075" i="1" l="1"/>
  <c r="B688" i="2" s="1"/>
  <c r="A2065" i="1"/>
  <c r="A2044" i="1"/>
  <c r="A2056" i="1"/>
  <c r="A2055" i="1"/>
  <c r="A2054" i="1"/>
  <c r="A2053" i="1"/>
  <c r="A2052" i="1"/>
  <c r="A2051" i="1"/>
  <c r="A6394" i="1" l="1"/>
  <c r="A6380" i="1"/>
  <c r="A2235" i="1" l="1"/>
  <c r="A2233" i="1"/>
  <c r="A2232" i="1"/>
  <c r="A2231" i="1"/>
  <c r="A2230" i="1"/>
  <c r="A2227" i="1"/>
  <c r="A2106" i="1"/>
  <c r="A2101" i="1"/>
  <c r="A2100" i="1"/>
  <c r="A2099" i="1"/>
  <c r="A2089" i="1"/>
  <c r="A2088" i="1"/>
  <c r="A2074" i="1"/>
  <c r="A2073" i="1"/>
  <c r="A2072" i="1"/>
  <c r="A2071" i="1"/>
  <c r="A2069" i="1"/>
  <c r="A2068" i="1"/>
  <c r="A2067" i="1"/>
  <c r="A2066" i="1"/>
  <c r="A2064" i="1"/>
  <c r="A2063" i="1"/>
  <c r="A2062" i="1"/>
  <c r="A2060" i="1"/>
  <c r="A2059" i="1"/>
  <c r="A2058" i="1"/>
  <c r="A2021" i="1"/>
  <c r="A2025" i="1"/>
  <c r="A2026" i="1"/>
  <c r="A2027" i="1"/>
  <c r="A2022" i="1"/>
  <c r="A2008" i="1"/>
  <c r="A2010" i="1"/>
  <c r="B227" i="2" s="1"/>
  <c r="A2013" i="1"/>
  <c r="A2014" i="1"/>
  <c r="A2016" i="1"/>
  <c r="A2015" i="1"/>
  <c r="A2017" i="1"/>
  <c r="A6379" i="1"/>
  <c r="B185" i="2" s="1"/>
  <c r="B582" i="2" l="1"/>
  <c r="A6285" i="1"/>
  <c r="A6284" i="1"/>
  <c r="A6283" i="1"/>
  <c r="A6282" i="1"/>
  <c r="A6281" i="1"/>
  <c r="A6280" i="1"/>
  <c r="A6279" i="1"/>
  <c r="A6278" i="1"/>
  <c r="A6277" i="1"/>
  <c r="A6364" i="1" l="1"/>
  <c r="A6365" i="1"/>
  <c r="A6363" i="1"/>
  <c r="A6362" i="1"/>
  <c r="A6361" i="1"/>
  <c r="A6359" i="1"/>
  <c r="A6358" i="1"/>
  <c r="A6357" i="1"/>
  <c r="A6356" i="1"/>
  <c r="A6355" i="1"/>
  <c r="A6354" i="1"/>
  <c r="A6353" i="1"/>
  <c r="A6352" i="1"/>
  <c r="A6351" i="1"/>
  <c r="B763" i="2" s="1"/>
  <c r="A6349" i="1"/>
  <c r="A6348" i="1"/>
  <c r="A6345" i="1"/>
  <c r="A6346" i="1"/>
  <c r="A6344" i="1"/>
  <c r="A6343" i="1"/>
  <c r="A6341" i="1"/>
  <c r="A6340" i="1"/>
  <c r="A6339" i="1"/>
  <c r="A6337" i="1"/>
  <c r="A6336" i="1"/>
  <c r="A6335" i="1"/>
  <c r="A6334" i="1"/>
  <c r="A6332" i="1"/>
  <c r="A6331" i="1"/>
  <c r="A6328" i="1"/>
  <c r="A6329" i="1"/>
  <c r="A6327" i="1"/>
  <c r="B699" i="2" s="1"/>
  <c r="A6326" i="1"/>
  <c r="A6325" i="1"/>
  <c r="A6324" i="1"/>
  <c r="A6316" i="1"/>
  <c r="A6315" i="1"/>
  <c r="A6314" i="1"/>
  <c r="A6312" i="1"/>
  <c r="B879" i="2" s="1"/>
  <c r="A6311" i="1"/>
  <c r="A6309" i="1"/>
  <c r="A6308" i="1"/>
  <c r="A6305" i="1"/>
  <c r="A6304" i="1"/>
  <c r="A6303" i="1"/>
  <c r="A6302" i="1"/>
  <c r="A6301" i="1"/>
  <c r="A6300" i="1"/>
  <c r="A6298" i="1"/>
  <c r="A6297" i="1"/>
  <c r="A6299" i="1" s="1"/>
  <c r="A6271" i="1"/>
  <c r="A6267" i="1"/>
  <c r="A6266" i="1"/>
  <c r="A6265" i="1"/>
  <c r="A1988" i="1" l="1"/>
  <c r="A1987" i="1"/>
  <c r="A1986" i="1"/>
  <c r="A1985" i="1"/>
  <c r="A1984" i="1"/>
  <c r="A1983" i="1"/>
  <c r="A1982" i="1"/>
  <c r="A2004" i="1"/>
  <c r="A2003" i="1"/>
  <c r="A2002" i="1"/>
  <c r="A2001" i="1"/>
  <c r="A6159" i="1" l="1"/>
  <c r="A6160" i="1"/>
  <c r="A6161" i="1"/>
  <c r="A6162" i="1"/>
  <c r="A6163" i="1"/>
  <c r="A6119" i="1"/>
  <c r="A6101" i="1" l="1"/>
  <c r="B470" i="2" s="1"/>
  <c r="A6089" i="1"/>
  <c r="A6088" i="1"/>
  <c r="A6087" i="1"/>
  <c r="A6086" i="1"/>
  <c r="A6085" i="1"/>
  <c r="A6082" i="1"/>
  <c r="A6081" i="1"/>
  <c r="A6080" i="1"/>
  <c r="A6079" i="1"/>
  <c r="A6076" i="1"/>
  <c r="A6075" i="1"/>
  <c r="A6074" i="1"/>
  <c r="A6071" i="1"/>
  <c r="A6070" i="1"/>
  <c r="A6069" i="1"/>
  <c r="A10585" i="1" l="1"/>
  <c r="A10584" i="1"/>
  <c r="A10583" i="1"/>
  <c r="A10582" i="1"/>
  <c r="A10581" i="1"/>
  <c r="A10580" i="1"/>
  <c r="A10579" i="1"/>
  <c r="A10578" i="1"/>
  <c r="A10141" i="1" l="1"/>
  <c r="A10140" i="1"/>
  <c r="A10139" i="1"/>
  <c r="A10138" i="1"/>
  <c r="A10137" i="1"/>
  <c r="A10134" i="1"/>
  <c r="A10133" i="1"/>
  <c r="A10132" i="1"/>
  <c r="A10131" i="1"/>
  <c r="A10130" i="1"/>
  <c r="A10129" i="1"/>
  <c r="A10128" i="1"/>
  <c r="A10127" i="1"/>
  <c r="A10125" i="1"/>
  <c r="A10124" i="1"/>
  <c r="A10123" i="1"/>
  <c r="A10122" i="1"/>
  <c r="A10121" i="1"/>
  <c r="A10120" i="1"/>
  <c r="A10119" i="1"/>
  <c r="A10118" i="1"/>
  <c r="A10117" i="1"/>
  <c r="A10177" i="1"/>
  <c r="A10176" i="1"/>
  <c r="A10175" i="1"/>
  <c r="A10174" i="1"/>
  <c r="A10173" i="1"/>
  <c r="A10172" i="1"/>
  <c r="E10171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E10158" i="1"/>
  <c r="E10144" i="1"/>
  <c r="A10633" i="1"/>
  <c r="A10647" i="1"/>
  <c r="B665" i="2" s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E10634" i="1"/>
  <c r="E10620" i="1"/>
  <c r="E10606" i="1"/>
  <c r="A10604" i="1"/>
  <c r="A10603" i="1"/>
  <c r="A10602" i="1"/>
  <c r="A10601" i="1"/>
  <c r="A10600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E10577" i="1"/>
  <c r="A10575" i="1"/>
  <c r="A10574" i="1"/>
  <c r="A10573" i="1"/>
  <c r="A10572" i="1"/>
  <c r="A10571" i="1"/>
  <c r="A10570" i="1"/>
  <c r="A10569" i="1"/>
  <c r="A10568" i="1"/>
  <c r="A10567" i="1"/>
  <c r="A10565" i="1"/>
  <c r="A10564" i="1"/>
  <c r="A10563" i="1"/>
  <c r="A10562" i="1"/>
  <c r="E10566" i="1"/>
  <c r="E10561" i="1"/>
  <c r="A10558" i="1"/>
  <c r="A10557" i="1"/>
  <c r="A10556" i="1"/>
  <c r="A10555" i="1"/>
  <c r="A10554" i="1"/>
  <c r="A10553" i="1"/>
  <c r="A10552" i="1"/>
  <c r="A10550" i="1"/>
  <c r="A10549" i="1"/>
  <c r="A10548" i="1"/>
  <c r="A10547" i="1"/>
  <c r="A10546" i="1"/>
  <c r="A10545" i="1"/>
  <c r="A10544" i="1"/>
  <c r="A10543" i="1"/>
  <c r="A10539" i="1"/>
  <c r="A10540" i="1"/>
  <c r="A10541" i="1"/>
  <c r="A10542" i="1"/>
  <c r="A10537" i="1"/>
  <c r="A10536" i="1"/>
  <c r="A10535" i="1"/>
  <c r="A10534" i="1"/>
  <c r="A10533" i="1"/>
  <c r="A10532" i="1"/>
  <c r="A10531" i="1"/>
  <c r="A10527" i="1"/>
  <c r="A10526" i="1"/>
  <c r="A10525" i="1"/>
  <c r="A10524" i="1"/>
  <c r="A10523" i="1"/>
  <c r="A10522" i="1"/>
  <c r="A10518" i="1"/>
  <c r="A10519" i="1"/>
  <c r="A10517" i="1"/>
  <c r="A10516" i="1"/>
  <c r="A10515" i="1"/>
  <c r="A10514" i="1"/>
  <c r="A10512" i="1"/>
  <c r="A10513" i="1"/>
  <c r="B811" i="2" l="1"/>
  <c r="A10520" i="1"/>
  <c r="B793" i="2"/>
  <c r="A10511" i="1"/>
  <c r="A10510" i="1"/>
  <c r="A10509" i="1"/>
  <c r="A10508" i="1"/>
  <c r="A10506" i="1"/>
  <c r="A10505" i="1"/>
  <c r="A10504" i="1"/>
  <c r="A10503" i="1"/>
  <c r="A10502" i="1"/>
  <c r="A10501" i="1"/>
  <c r="A10218" i="1" l="1"/>
  <c r="A10230" i="1"/>
  <c r="A8298" i="1"/>
  <c r="A8297" i="1"/>
  <c r="A8296" i="1"/>
  <c r="A8295" i="1"/>
  <c r="A8294" i="1"/>
  <c r="A8293" i="1"/>
  <c r="A8292" i="1"/>
  <c r="A8291" i="1"/>
  <c r="A8379" i="1"/>
  <c r="A8378" i="1"/>
  <c r="A8377" i="1"/>
  <c r="A8376" i="1"/>
  <c r="A8375" i="1"/>
  <c r="A8287" i="1"/>
  <c r="B873" i="2" s="1"/>
  <c r="A8286" i="1"/>
  <c r="A8285" i="1"/>
  <c r="A8284" i="1"/>
  <c r="A8283" i="1"/>
  <c r="A8282" i="1"/>
  <c r="A8281" i="1"/>
  <c r="E8290" i="1"/>
  <c r="A10282" i="1" l="1"/>
  <c r="A10265" i="1" l="1"/>
  <c r="A10264" i="1"/>
  <c r="A10263" i="1"/>
  <c r="A10262" i="1"/>
  <c r="A10261" i="1"/>
  <c r="A10260" i="1"/>
  <c r="A10254" i="1"/>
  <c r="A10253" i="1"/>
  <c r="A10252" i="1"/>
  <c r="A10251" i="1"/>
  <c r="A10250" i="1"/>
  <c r="A10249" i="1"/>
  <c r="A10234" i="1"/>
  <c r="A10233" i="1"/>
  <c r="A10232" i="1"/>
  <c r="A10231" i="1"/>
  <c r="A10229" i="1"/>
  <c r="A10222" i="1"/>
  <c r="A10221" i="1"/>
  <c r="A10220" i="1"/>
  <c r="A10219" i="1"/>
  <c r="A10217" i="1"/>
  <c r="A10271" i="1" l="1"/>
  <c r="A10207" i="1" l="1"/>
  <c r="A10206" i="1"/>
  <c r="A10205" i="1"/>
  <c r="A10204" i="1"/>
  <c r="A10203" i="1"/>
  <c r="A10202" i="1"/>
  <c r="A10201" i="1"/>
  <c r="E10200" i="1"/>
  <c r="A13033" i="1"/>
  <c r="A13034" i="1"/>
  <c r="A13035" i="1"/>
  <c r="A6865" i="1"/>
  <c r="A6864" i="1"/>
  <c r="A6863" i="1"/>
  <c r="A6862" i="1"/>
  <c r="A6861" i="1"/>
  <c r="A6860" i="1"/>
  <c r="A6859" i="1"/>
  <c r="E6858" i="1"/>
  <c r="A13032" i="1"/>
  <c r="A13031" i="1"/>
  <c r="A13030" i="1"/>
  <c r="E13029" i="1"/>
  <c r="A10198" i="1" l="1"/>
  <c r="A10197" i="1"/>
  <c r="A10196" i="1"/>
  <c r="A10194" i="1"/>
  <c r="A10195" i="1"/>
  <c r="A10193" i="1"/>
  <c r="A10192" i="1"/>
  <c r="A10189" i="1"/>
  <c r="A10188" i="1"/>
  <c r="A10187" i="1"/>
  <c r="A10186" i="1"/>
  <c r="A10185" i="1"/>
  <c r="A10184" i="1"/>
  <c r="A10183" i="1"/>
  <c r="A10182" i="1"/>
  <c r="E10266" i="1"/>
  <c r="A782" i="1" l="1"/>
  <c r="A6826" i="1" l="1"/>
  <c r="A6857" i="1"/>
  <c r="A6856" i="1"/>
  <c r="A6855" i="1"/>
  <c r="A6854" i="1"/>
  <c r="A6853" i="1"/>
  <c r="A6852" i="1"/>
  <c r="A6851" i="1"/>
  <c r="A6825" i="1"/>
  <c r="A6824" i="1"/>
  <c r="A6823" i="1"/>
  <c r="A6822" i="1"/>
  <c r="A6821" i="1"/>
  <c r="A6820" i="1"/>
  <c r="A6819" i="1"/>
  <c r="A6834" i="1"/>
  <c r="A6833" i="1"/>
  <c r="A6832" i="1"/>
  <c r="A6831" i="1"/>
  <c r="A6830" i="1"/>
  <c r="A6829" i="1"/>
  <c r="A6828" i="1"/>
  <c r="A6842" i="1"/>
  <c r="A6841" i="1"/>
  <c r="A6840" i="1"/>
  <c r="A6839" i="1"/>
  <c r="A6838" i="1"/>
  <c r="A6837" i="1"/>
  <c r="A6836" i="1"/>
  <c r="A10490" i="1" l="1"/>
  <c r="A10457" i="1"/>
  <c r="A10489" i="1"/>
  <c r="B590" i="2" s="1"/>
  <c r="A10488" i="1"/>
  <c r="A10487" i="1"/>
  <c r="A10486" i="1"/>
  <c r="A10485" i="1"/>
  <c r="A10484" i="1"/>
  <c r="A10483" i="1"/>
  <c r="A10481" i="1"/>
  <c r="A10480" i="1"/>
  <c r="A10479" i="1"/>
  <c r="A10478" i="1"/>
  <c r="A10477" i="1"/>
  <c r="A10476" i="1"/>
  <c r="A10472" i="1" l="1"/>
  <c r="A10471" i="1"/>
  <c r="A10470" i="1"/>
  <c r="A10473" i="1"/>
  <c r="A10459" i="1"/>
  <c r="A10458" i="1"/>
  <c r="A10456" i="1"/>
  <c r="B553" i="2" s="1"/>
  <c r="A5912" i="1" l="1"/>
  <c r="A5692" i="1"/>
  <c r="A5691" i="1"/>
  <c r="A5690" i="1"/>
  <c r="A5689" i="1"/>
  <c r="A12255" i="1" l="1"/>
  <c r="A12254" i="1"/>
  <c r="A12253" i="1"/>
  <c r="A12252" i="1"/>
  <c r="B371" i="2" s="1"/>
  <c r="A12251" i="1"/>
  <c r="A12250" i="1"/>
  <c r="A12249" i="1"/>
  <c r="A12248" i="1"/>
  <c r="A12247" i="1"/>
  <c r="A12233" i="1"/>
  <c r="A12232" i="1"/>
  <c r="A12231" i="1"/>
  <c r="A12230" i="1"/>
  <c r="A12229" i="1"/>
  <c r="A12228" i="1"/>
  <c r="A12227" i="1"/>
  <c r="A12226" i="1"/>
  <c r="A12225" i="1"/>
  <c r="A12187" i="1"/>
  <c r="A12186" i="1"/>
  <c r="A12185" i="1"/>
  <c r="A12184" i="1"/>
  <c r="A12183" i="1"/>
  <c r="A12182" i="1"/>
  <c r="A12181" i="1"/>
  <c r="A12180" i="1"/>
  <c r="A12179" i="1"/>
  <c r="A12177" i="1"/>
  <c r="A12176" i="1"/>
  <c r="A12175" i="1"/>
  <c r="A12174" i="1"/>
  <c r="A12173" i="1"/>
  <c r="A12172" i="1"/>
  <c r="A12171" i="1"/>
  <c r="A12170" i="1"/>
  <c r="A12169" i="1"/>
  <c r="B436" i="2" s="1"/>
  <c r="A12167" i="1"/>
  <c r="A12166" i="1"/>
  <c r="A12165" i="1"/>
  <c r="A12164" i="1"/>
  <c r="A12163" i="1"/>
  <c r="A12162" i="1"/>
  <c r="A12161" i="1"/>
  <c r="A12160" i="1"/>
  <c r="A12159" i="1"/>
  <c r="A12138" i="1"/>
  <c r="A12137" i="1"/>
  <c r="A12136" i="1"/>
  <c r="A12135" i="1"/>
  <c r="A12134" i="1"/>
  <c r="A12133" i="1"/>
  <c r="A12132" i="1"/>
  <c r="A12131" i="1"/>
  <c r="A12130" i="1"/>
  <c r="A12040" i="1"/>
  <c r="A12039" i="1"/>
  <c r="A12038" i="1"/>
  <c r="A12037" i="1"/>
  <c r="A12036" i="1"/>
  <c r="A12035" i="1"/>
  <c r="A12034" i="1"/>
  <c r="A12033" i="1"/>
  <c r="B187" i="2" s="1"/>
  <c r="A12032" i="1"/>
  <c r="A12030" i="1"/>
  <c r="A12029" i="1"/>
  <c r="A12028" i="1"/>
  <c r="A12027" i="1"/>
  <c r="A12026" i="1"/>
  <c r="A12025" i="1"/>
  <c r="A12024" i="1"/>
  <c r="A12022" i="1"/>
  <c r="A12017" i="1"/>
  <c r="A12016" i="1"/>
  <c r="A12015" i="1"/>
  <c r="A12014" i="1"/>
  <c r="A12013" i="1"/>
  <c r="A12012" i="1"/>
  <c r="A12011" i="1"/>
  <c r="A12010" i="1"/>
  <c r="A12009" i="1"/>
  <c r="A12006" i="1"/>
  <c r="A12005" i="1"/>
  <c r="A12004" i="1"/>
  <c r="A12003" i="1"/>
  <c r="A12002" i="1"/>
  <c r="A12001" i="1"/>
  <c r="A12000" i="1"/>
  <c r="A11999" i="1"/>
  <c r="A11997" i="1"/>
  <c r="A11996" i="1"/>
  <c r="A11995" i="1"/>
  <c r="A11994" i="1"/>
  <c r="A11993" i="1"/>
  <c r="A11992" i="1"/>
  <c r="A11991" i="1"/>
  <c r="A11990" i="1"/>
  <c r="A11989" i="1"/>
  <c r="A11987" i="1"/>
  <c r="A11986" i="1"/>
  <c r="A11985" i="1"/>
  <c r="A11984" i="1"/>
  <c r="A11983" i="1"/>
  <c r="A11982" i="1"/>
  <c r="A11981" i="1"/>
  <c r="A11980" i="1"/>
  <c r="A11978" i="1"/>
  <c r="A11977" i="1"/>
  <c r="A11976" i="1"/>
  <c r="A11975" i="1"/>
  <c r="A11974" i="1"/>
  <c r="A11973" i="1"/>
  <c r="A11972" i="1"/>
  <c r="B670" i="2" s="1"/>
  <c r="A11971" i="1"/>
  <c r="A11970" i="1"/>
  <c r="A11968" i="1"/>
  <c r="B889" i="2" s="1"/>
  <c r="A11967" i="1"/>
  <c r="A11966" i="1"/>
  <c r="A11965" i="1"/>
  <c r="A11964" i="1"/>
  <c r="A11963" i="1"/>
  <c r="A11962" i="1"/>
  <c r="A11961" i="1"/>
  <c r="A11960" i="1"/>
  <c r="A11958" i="1"/>
  <c r="A11957" i="1"/>
  <c r="A11956" i="1"/>
  <c r="A11955" i="1"/>
  <c r="A11954" i="1"/>
  <c r="A11953" i="1"/>
  <c r="A11952" i="1"/>
  <c r="A11951" i="1"/>
  <c r="A11950" i="1"/>
  <c r="A13301" i="1"/>
  <c r="A13300" i="1"/>
  <c r="A13299" i="1"/>
  <c r="A13298" i="1"/>
  <c r="A13297" i="1"/>
  <c r="A13296" i="1"/>
  <c r="A13295" i="1"/>
  <c r="A13294" i="1"/>
  <c r="A13293" i="1"/>
  <c r="A13291" i="1"/>
  <c r="A13290" i="1"/>
  <c r="A13289" i="1"/>
  <c r="A13288" i="1"/>
  <c r="A13287" i="1"/>
  <c r="A13286" i="1"/>
  <c r="A13285" i="1"/>
  <c r="A13284" i="1"/>
  <c r="A13283" i="1"/>
  <c r="A13281" i="1"/>
  <c r="A13280" i="1"/>
  <c r="A13279" i="1"/>
  <c r="A13278" i="1"/>
  <c r="A13277" i="1"/>
  <c r="A13276" i="1"/>
  <c r="A13275" i="1"/>
  <c r="A13274" i="1"/>
  <c r="A13273" i="1"/>
  <c r="A9677" i="1"/>
  <c r="A9676" i="1"/>
  <c r="A9675" i="1"/>
  <c r="A9674" i="1"/>
  <c r="A9673" i="1"/>
  <c r="A9672" i="1"/>
  <c r="A9671" i="1"/>
  <c r="A9670" i="1"/>
  <c r="A9669" i="1"/>
  <c r="A9667" i="1"/>
  <c r="A9666" i="1"/>
  <c r="A9665" i="1"/>
  <c r="A9664" i="1"/>
  <c r="A9663" i="1"/>
  <c r="A9662" i="1"/>
  <c r="A9661" i="1"/>
  <c r="A9660" i="1"/>
  <c r="A9659" i="1"/>
  <c r="A9657" i="1"/>
  <c r="A9656" i="1"/>
  <c r="A9655" i="1"/>
  <c r="A9654" i="1"/>
  <c r="A9653" i="1"/>
  <c r="A9652" i="1"/>
  <c r="A9651" i="1"/>
  <c r="A9650" i="1"/>
  <c r="A9649" i="1"/>
  <c r="A9647" i="1"/>
  <c r="A9646" i="1"/>
  <c r="A9645" i="1"/>
  <c r="A9644" i="1"/>
  <c r="A9643" i="1"/>
  <c r="A9642" i="1"/>
  <c r="A9641" i="1"/>
  <c r="A9640" i="1"/>
  <c r="A9639" i="1"/>
  <c r="A9637" i="1"/>
  <c r="A9636" i="1"/>
  <c r="A9635" i="1"/>
  <c r="A9634" i="1"/>
  <c r="A9633" i="1"/>
  <c r="A9632" i="1"/>
  <c r="A9631" i="1"/>
  <c r="A9630" i="1"/>
  <c r="A9629" i="1"/>
  <c r="A9627" i="1"/>
  <c r="A9626" i="1"/>
  <c r="A9625" i="1"/>
  <c r="A9624" i="1"/>
  <c r="A9623" i="1"/>
  <c r="A9622" i="1"/>
  <c r="A9621" i="1"/>
  <c r="A9620" i="1"/>
  <c r="A9619" i="1"/>
  <c r="A9617" i="1"/>
  <c r="A9616" i="1"/>
  <c r="A9615" i="1"/>
  <c r="A9614" i="1"/>
  <c r="A9613" i="1"/>
  <c r="A9612" i="1"/>
  <c r="A9611" i="1"/>
  <c r="A9610" i="1"/>
  <c r="A9609" i="1"/>
  <c r="A9607" i="1"/>
  <c r="A9606" i="1"/>
  <c r="A9605" i="1"/>
  <c r="A9604" i="1"/>
  <c r="A9603" i="1"/>
  <c r="A9602" i="1"/>
  <c r="A9601" i="1"/>
  <c r="A9600" i="1"/>
  <c r="A9599" i="1"/>
  <c r="A9597" i="1"/>
  <c r="A9596" i="1"/>
  <c r="A9595" i="1"/>
  <c r="A9594" i="1"/>
  <c r="A9593" i="1"/>
  <c r="A9592" i="1"/>
  <c r="A9591" i="1"/>
  <c r="A9590" i="1"/>
  <c r="A9589" i="1"/>
  <c r="A9587" i="1"/>
  <c r="A9586" i="1"/>
  <c r="A9585" i="1"/>
  <c r="A9584" i="1"/>
  <c r="A9583" i="1"/>
  <c r="A9582" i="1"/>
  <c r="A9581" i="1"/>
  <c r="A9580" i="1"/>
  <c r="A9579" i="1"/>
  <c r="A9577" i="1"/>
  <c r="A9576" i="1"/>
  <c r="A9575" i="1"/>
  <c r="A9574" i="1"/>
  <c r="A9573" i="1"/>
  <c r="A9572" i="1"/>
  <c r="A9571" i="1"/>
  <c r="A9570" i="1"/>
  <c r="A9569" i="1"/>
  <c r="A9567" i="1"/>
  <c r="A9566" i="1"/>
  <c r="A9565" i="1"/>
  <c r="A9564" i="1"/>
  <c r="A9563" i="1"/>
  <c r="A9562" i="1"/>
  <c r="A9561" i="1"/>
  <c r="A9560" i="1"/>
  <c r="A9559" i="1"/>
  <c r="A9557" i="1"/>
  <c r="A9556" i="1"/>
  <c r="A9555" i="1"/>
  <c r="A9554" i="1"/>
  <c r="A9553" i="1"/>
  <c r="A9552" i="1"/>
  <c r="A9551" i="1"/>
  <c r="A9550" i="1"/>
  <c r="A9549" i="1"/>
  <c r="A9547" i="1"/>
  <c r="A9546" i="1"/>
  <c r="A9545" i="1"/>
  <c r="A9544" i="1"/>
  <c r="A9543" i="1"/>
  <c r="A9542" i="1"/>
  <c r="A9541" i="1"/>
  <c r="A9540" i="1"/>
  <c r="A9539" i="1"/>
  <c r="A9537" i="1"/>
  <c r="A9536" i="1"/>
  <c r="A9535" i="1"/>
  <c r="A9534" i="1"/>
  <c r="A9533" i="1"/>
  <c r="A9532" i="1"/>
  <c r="A9531" i="1"/>
  <c r="A9530" i="1"/>
  <c r="A9529" i="1"/>
  <c r="A13271" i="1"/>
  <c r="A9526" i="1"/>
  <c r="A9525" i="1"/>
  <c r="A9524" i="1"/>
  <c r="A9523" i="1"/>
  <c r="A9522" i="1"/>
  <c r="A9521" i="1"/>
  <c r="A9520" i="1"/>
  <c r="A9519" i="1"/>
  <c r="A9515" i="1"/>
  <c r="A9514" i="1"/>
  <c r="A9513" i="1"/>
  <c r="A9512" i="1"/>
  <c r="A9511" i="1"/>
  <c r="A9510" i="1"/>
  <c r="A9509" i="1"/>
  <c r="A9508" i="1"/>
  <c r="A9507" i="1"/>
  <c r="A9505" i="1"/>
  <c r="A9504" i="1"/>
  <c r="A9503" i="1"/>
  <c r="A9502" i="1"/>
  <c r="A9501" i="1"/>
  <c r="A9500" i="1"/>
  <c r="A9499" i="1"/>
  <c r="A9498" i="1"/>
  <c r="A9497" i="1"/>
  <c r="A9495" i="1"/>
  <c r="A9494" i="1"/>
  <c r="A9493" i="1"/>
  <c r="A9492" i="1"/>
  <c r="A9491" i="1"/>
  <c r="A9490" i="1"/>
  <c r="A9489" i="1"/>
  <c r="A9488" i="1"/>
  <c r="A9487" i="1"/>
  <c r="A9482" i="1"/>
  <c r="A9481" i="1"/>
  <c r="A9480" i="1"/>
  <c r="A9479" i="1"/>
  <c r="A9478" i="1"/>
  <c r="A9477" i="1"/>
  <c r="B290" i="2" s="1"/>
  <c r="A9476" i="1"/>
  <c r="A9475" i="1"/>
  <c r="A9474" i="1"/>
  <c r="A9472" i="1"/>
  <c r="A9471" i="1"/>
  <c r="A9470" i="1"/>
  <c r="A9469" i="1"/>
  <c r="A9468" i="1"/>
  <c r="A9467" i="1"/>
  <c r="A9466" i="1"/>
  <c r="A9465" i="1"/>
  <c r="A9464" i="1"/>
  <c r="A9462" i="1"/>
  <c r="A9461" i="1"/>
  <c r="A9460" i="1"/>
  <c r="A9459" i="1"/>
  <c r="A9458" i="1"/>
  <c r="A9457" i="1"/>
  <c r="A9456" i="1"/>
  <c r="A9455" i="1"/>
  <c r="A9454" i="1"/>
  <c r="A9452" i="1"/>
  <c r="A9451" i="1"/>
  <c r="A9450" i="1"/>
  <c r="A9449" i="1"/>
  <c r="A9448" i="1"/>
  <c r="A9447" i="1"/>
  <c r="A9446" i="1"/>
  <c r="A9445" i="1"/>
  <c r="A9444" i="1"/>
  <c r="A13270" i="1"/>
  <c r="A13269" i="1"/>
  <c r="A13268" i="1"/>
  <c r="A13267" i="1"/>
  <c r="B369" i="2" s="1"/>
  <c r="A13266" i="1"/>
  <c r="A13265" i="1"/>
  <c r="B242" i="2" s="1"/>
  <c r="A13264" i="1"/>
  <c r="A13263" i="1"/>
  <c r="A13262" i="1"/>
  <c r="A13260" i="1"/>
  <c r="A13259" i="1"/>
  <c r="A13258" i="1"/>
  <c r="A13257" i="1"/>
  <c r="A13256" i="1"/>
  <c r="A13255" i="1"/>
  <c r="A13254" i="1"/>
  <c r="A13253" i="1"/>
  <c r="A13252" i="1"/>
  <c r="A13246" i="1"/>
  <c r="A13245" i="1"/>
  <c r="A13244" i="1"/>
  <c r="A13243" i="1"/>
  <c r="A13242" i="1"/>
  <c r="A13241" i="1"/>
  <c r="A13240" i="1"/>
  <c r="A13239" i="1"/>
  <c r="A13238" i="1"/>
  <c r="B449" i="2" s="1"/>
  <c r="A13234" i="1"/>
  <c r="A13233" i="1"/>
  <c r="A13232" i="1"/>
  <c r="A13231" i="1"/>
  <c r="A13230" i="1"/>
  <c r="A13229" i="1"/>
  <c r="A13228" i="1"/>
  <c r="A13227" i="1"/>
  <c r="A13226" i="1"/>
  <c r="A13224" i="1"/>
  <c r="A13223" i="1"/>
  <c r="A13222" i="1"/>
  <c r="A13221" i="1"/>
  <c r="A13220" i="1"/>
  <c r="A13219" i="1"/>
  <c r="A13218" i="1"/>
  <c r="A13217" i="1"/>
  <c r="A13216" i="1"/>
  <c r="A13210" i="1"/>
  <c r="A13209" i="1"/>
  <c r="A13208" i="1"/>
  <c r="A13207" i="1"/>
  <c r="A13206" i="1"/>
  <c r="A13205" i="1"/>
  <c r="A13204" i="1"/>
  <c r="A13203" i="1"/>
  <c r="A13202" i="1"/>
  <c r="B293" i="2" s="1"/>
  <c r="A13200" i="1"/>
  <c r="A13199" i="1"/>
  <c r="A13198" i="1"/>
  <c r="A13197" i="1"/>
  <c r="A13196" i="1"/>
  <c r="A13195" i="1"/>
  <c r="A13194" i="1"/>
  <c r="A13193" i="1"/>
  <c r="A13192" i="1"/>
  <c r="A13190" i="1"/>
  <c r="A13189" i="1"/>
  <c r="A9392" i="1"/>
  <c r="B147" i="2" s="1"/>
  <c r="A9391" i="1"/>
  <c r="A9390" i="1"/>
  <c r="A9389" i="1"/>
  <c r="B710" i="2" s="1"/>
  <c r="A9388" i="1"/>
  <c r="A9387" i="1"/>
  <c r="A9386" i="1"/>
  <c r="A9382" i="1"/>
  <c r="A9381" i="1"/>
  <c r="A9380" i="1"/>
  <c r="B637" i="2" s="1"/>
  <c r="A9379" i="1"/>
  <c r="A9378" i="1"/>
  <c r="A9377" i="1"/>
  <c r="B151" i="2" s="1"/>
  <c r="A9376" i="1"/>
  <c r="A9375" i="1"/>
  <c r="A9374" i="1"/>
  <c r="A9372" i="1"/>
  <c r="A9371" i="1"/>
  <c r="A9370" i="1"/>
  <c r="A9369" i="1"/>
  <c r="A9368" i="1"/>
  <c r="A9367" i="1"/>
  <c r="A9366" i="1"/>
  <c r="A9365" i="1"/>
  <c r="A9364" i="1"/>
  <c r="B189" i="2" s="1"/>
  <c r="A9362" i="1"/>
  <c r="A9361" i="1"/>
  <c r="A9360" i="1"/>
  <c r="A9359" i="1"/>
  <c r="B673" i="2" s="1"/>
  <c r="A9358" i="1"/>
  <c r="A9357" i="1"/>
  <c r="A9356" i="1"/>
  <c r="A9355" i="1"/>
  <c r="A9354" i="1"/>
  <c r="B327" i="2" s="1"/>
  <c r="A9349" i="1"/>
  <c r="A9348" i="1"/>
  <c r="A9347" i="1"/>
  <c r="A9346" i="1"/>
  <c r="A9345" i="1"/>
  <c r="B292" i="2" s="1"/>
  <c r="A9344" i="1"/>
  <c r="A9343" i="1"/>
  <c r="A9342" i="1"/>
  <c r="A9341" i="1"/>
  <c r="A9339" i="1"/>
  <c r="A9338" i="1"/>
  <c r="A9337" i="1"/>
  <c r="A9336" i="1"/>
  <c r="A9335" i="1"/>
  <c r="A9334" i="1"/>
  <c r="A9333" i="1"/>
  <c r="A9332" i="1"/>
  <c r="A9331" i="1"/>
  <c r="A9329" i="1"/>
  <c r="A9328" i="1"/>
  <c r="A9327" i="1"/>
  <c r="A9326" i="1"/>
  <c r="A9325" i="1"/>
  <c r="A9324" i="1"/>
  <c r="B496" i="2" s="1"/>
  <c r="A9323" i="1"/>
  <c r="A9322" i="1"/>
  <c r="A9321" i="1"/>
  <c r="A9319" i="1"/>
  <c r="A9318" i="1"/>
  <c r="A9317" i="1"/>
  <c r="A9316" i="1"/>
  <c r="A9315" i="1"/>
  <c r="A9314" i="1"/>
  <c r="A9313" i="1"/>
  <c r="A9312" i="1"/>
  <c r="A9311" i="1"/>
  <c r="A9309" i="1"/>
  <c r="A9308" i="1"/>
  <c r="A9307" i="1"/>
  <c r="A9306" i="1"/>
  <c r="A9305" i="1"/>
  <c r="A9304" i="1"/>
  <c r="A9303" i="1"/>
  <c r="A9302" i="1"/>
  <c r="A9301" i="1"/>
  <c r="A13188" i="1"/>
  <c r="A13187" i="1"/>
  <c r="A13186" i="1"/>
  <c r="A13185" i="1"/>
  <c r="A9197" i="1"/>
  <c r="A9196" i="1"/>
  <c r="A9195" i="1"/>
  <c r="A9194" i="1"/>
  <c r="A9193" i="1"/>
  <c r="A9191" i="1"/>
  <c r="A9190" i="1"/>
  <c r="A9189" i="1"/>
  <c r="A9188" i="1"/>
  <c r="A9187" i="1"/>
  <c r="A9186" i="1"/>
  <c r="A9185" i="1"/>
  <c r="B384" i="2" s="1"/>
  <c r="A9184" i="1"/>
  <c r="A9182" i="1"/>
  <c r="A9181" i="1"/>
  <c r="A9180" i="1"/>
  <c r="A9179" i="1"/>
  <c r="A9178" i="1"/>
  <c r="A9177" i="1"/>
  <c r="A9176" i="1"/>
  <c r="A9175" i="1"/>
  <c r="A9174" i="1"/>
  <c r="A9170" i="1"/>
  <c r="A9169" i="1"/>
  <c r="A9168" i="1"/>
  <c r="A9167" i="1"/>
  <c r="A9166" i="1"/>
  <c r="A9165" i="1"/>
  <c r="A9164" i="1"/>
  <c r="A9163" i="1"/>
  <c r="A9162" i="1"/>
  <c r="A9160" i="1"/>
  <c r="A9159" i="1"/>
  <c r="A9158" i="1"/>
  <c r="A9157" i="1"/>
  <c r="B762" i="2" s="1"/>
  <c r="A9156" i="1"/>
  <c r="A9155" i="1"/>
  <c r="A9154" i="1"/>
  <c r="A9153" i="1"/>
  <c r="A9152" i="1"/>
  <c r="B282" i="2" s="1"/>
  <c r="A9150" i="1"/>
  <c r="A9149" i="1"/>
  <c r="A9148" i="1"/>
  <c r="A9147" i="1"/>
  <c r="A9146" i="1"/>
  <c r="A9145" i="1"/>
  <c r="A9144" i="1"/>
  <c r="A9143" i="1"/>
  <c r="A9142" i="1"/>
  <c r="A9140" i="1"/>
  <c r="A9139" i="1"/>
  <c r="A9138" i="1"/>
  <c r="A9137" i="1"/>
  <c r="A9136" i="1"/>
  <c r="A9135" i="1"/>
  <c r="A9134" i="1"/>
  <c r="B765" i="2" s="1"/>
  <c r="A9133" i="1"/>
  <c r="A9132" i="1"/>
  <c r="A3464" i="1"/>
  <c r="A3463" i="1"/>
  <c r="A3462" i="1"/>
  <c r="A3461" i="1"/>
  <c r="A3460" i="1"/>
  <c r="A3459" i="1"/>
  <c r="A3458" i="1"/>
  <c r="A3457" i="1"/>
  <c r="A2234" i="1"/>
  <c r="A2229" i="1"/>
  <c r="A2228" i="1"/>
  <c r="A2226" i="1"/>
  <c r="A2225" i="1"/>
  <c r="A2224" i="1"/>
  <c r="A2223" i="1"/>
  <c r="A2222" i="1"/>
  <c r="A13135" i="1"/>
  <c r="A13134" i="1"/>
  <c r="A13133" i="1"/>
  <c r="A5539" i="1"/>
  <c r="A5538" i="1"/>
  <c r="A5537" i="1"/>
  <c r="A5536" i="1"/>
  <c r="B297" i="2" s="1"/>
  <c r="A5535" i="1"/>
  <c r="A5534" i="1"/>
  <c r="A5532" i="1"/>
  <c r="A5531" i="1"/>
  <c r="A5530" i="1"/>
  <c r="A5529" i="1"/>
  <c r="A5528" i="1"/>
  <c r="A5527" i="1"/>
  <c r="A5526" i="1"/>
  <c r="A5525" i="1"/>
  <c r="A5524" i="1"/>
  <c r="A5522" i="1"/>
  <c r="A5521" i="1"/>
  <c r="A5520" i="1"/>
  <c r="A5519" i="1"/>
  <c r="A5518" i="1"/>
  <c r="A5517" i="1"/>
  <c r="A5516" i="1"/>
  <c r="A5515" i="1"/>
  <c r="A5514" i="1"/>
  <c r="A5512" i="1"/>
  <c r="A5511" i="1"/>
  <c r="A5504" i="1"/>
  <c r="A5503" i="1"/>
  <c r="A5497" i="1"/>
  <c r="A5496" i="1"/>
  <c r="A5495" i="1"/>
  <c r="A5501" i="1"/>
  <c r="A5500" i="1"/>
  <c r="A5499" i="1"/>
  <c r="A5493" i="1"/>
  <c r="A5492" i="1"/>
  <c r="A5490" i="1"/>
  <c r="A5489" i="1"/>
  <c r="A5488" i="1"/>
  <c r="A5487" i="1"/>
  <c r="A5486" i="1"/>
  <c r="A5485" i="1"/>
  <c r="A5484" i="1"/>
  <c r="A5483" i="1"/>
  <c r="A5482" i="1"/>
  <c r="A5480" i="1"/>
  <c r="A5479" i="1"/>
  <c r="A5478" i="1"/>
  <c r="A5477" i="1"/>
  <c r="A5476" i="1"/>
  <c r="A5475" i="1"/>
  <c r="B361" i="2" s="1"/>
  <c r="A5474" i="1"/>
  <c r="A5473" i="1"/>
  <c r="A5472" i="1"/>
  <c r="A5470" i="1"/>
  <c r="A5469" i="1"/>
  <c r="A5468" i="1"/>
  <c r="A5467" i="1"/>
  <c r="A5466" i="1"/>
  <c r="A5465" i="1"/>
  <c r="A5464" i="1"/>
  <c r="A5463" i="1"/>
  <c r="A5462" i="1"/>
  <c r="A5460" i="1"/>
  <c r="A5459" i="1"/>
  <c r="A5458" i="1"/>
  <c r="A5457" i="1"/>
  <c r="A5456" i="1"/>
  <c r="A5455" i="1"/>
  <c r="A5454" i="1"/>
  <c r="A5453" i="1"/>
  <c r="A5452" i="1"/>
  <c r="A2105" i="1"/>
  <c r="A2104" i="1"/>
  <c r="A2103" i="1"/>
  <c r="A2102" i="1"/>
  <c r="B668" i="2" s="1"/>
  <c r="A2097" i="1"/>
  <c r="A2096" i="1"/>
  <c r="A2095" i="1"/>
  <c r="B276" i="2" s="1"/>
  <c r="A2094" i="1"/>
  <c r="A2093" i="1"/>
  <c r="B324" i="2" s="1"/>
  <c r="A2091" i="1"/>
  <c r="A2090" i="1"/>
  <c r="A2087" i="1"/>
  <c r="A2086" i="1"/>
  <c r="A2085" i="1"/>
  <c r="A2084" i="1"/>
  <c r="A2083" i="1"/>
  <c r="A2082" i="1"/>
  <c r="A2081" i="1"/>
  <c r="A2079" i="1"/>
  <c r="A2078" i="1"/>
  <c r="A2077" i="1"/>
  <c r="A2076" i="1"/>
  <c r="A2049" i="1"/>
  <c r="A2048" i="1"/>
  <c r="A2047" i="1"/>
  <c r="A2046" i="1"/>
  <c r="A2045" i="1"/>
  <c r="A2042" i="1"/>
  <c r="A2041" i="1"/>
  <c r="A2040" i="1"/>
  <c r="A2039" i="1"/>
  <c r="A2038" i="1"/>
  <c r="A2037" i="1"/>
  <c r="A2036" i="1"/>
  <c r="B186" i="2" s="1"/>
  <c r="A2035" i="1"/>
  <c r="A2034" i="1"/>
  <c r="B329" i="2" s="1"/>
  <c r="A2032" i="1"/>
  <c r="A2031" i="1"/>
  <c r="A2030" i="1"/>
  <c r="A2029" i="1"/>
  <c r="A2028" i="1"/>
  <c r="A2023" i="1"/>
  <c r="A2020" i="1"/>
  <c r="A2019" i="1"/>
  <c r="A2011" i="1"/>
  <c r="A2009" i="1"/>
  <c r="A2007" i="1"/>
  <c r="A2006" i="1"/>
  <c r="A13132" i="1"/>
  <c r="A13131" i="1"/>
  <c r="A13130" i="1"/>
  <c r="A13129" i="1"/>
  <c r="A13128" i="1"/>
  <c r="A13127" i="1"/>
  <c r="A13126" i="1"/>
  <c r="A13125" i="1"/>
  <c r="A13124" i="1"/>
  <c r="A6401" i="1"/>
  <c r="A6400" i="1"/>
  <c r="A6399" i="1"/>
  <c r="A6398" i="1"/>
  <c r="A6397" i="1"/>
  <c r="A6395" i="1"/>
  <c r="A6393" i="1"/>
  <c r="A6392" i="1"/>
  <c r="A6390" i="1"/>
  <c r="A6389" i="1"/>
  <c r="A6388" i="1"/>
  <c r="A6387" i="1"/>
  <c r="A6386" i="1"/>
  <c r="A6385" i="1"/>
  <c r="A6384" i="1"/>
  <c r="A6383" i="1"/>
  <c r="A6382" i="1"/>
  <c r="A6378" i="1"/>
  <c r="A6377" i="1"/>
  <c r="A6376" i="1"/>
  <c r="A6375" i="1"/>
  <c r="A6373" i="1"/>
  <c r="A6372" i="1"/>
  <c r="A6371" i="1"/>
  <c r="A6369" i="1"/>
  <c r="A6368" i="1"/>
  <c r="A6367" i="1"/>
  <c r="A6366" i="1"/>
  <c r="A6342" i="1"/>
  <c r="A6322" i="1"/>
  <c r="A6321" i="1"/>
  <c r="A6320" i="1"/>
  <c r="A6319" i="1"/>
  <c r="A6318" i="1"/>
  <c r="A6313" i="1"/>
  <c r="A6306" i="1"/>
  <c r="A6295" i="1"/>
  <c r="A6294" i="1"/>
  <c r="A6293" i="1"/>
  <c r="A6292" i="1"/>
  <c r="A6291" i="1"/>
  <c r="A6290" i="1"/>
  <c r="A6289" i="1"/>
  <c r="A6288" i="1"/>
  <c r="A6287" i="1"/>
  <c r="A6270" i="1"/>
  <c r="B240" i="2" s="1"/>
  <c r="A6269" i="1"/>
  <c r="A6268" i="1"/>
  <c r="A6263" i="1"/>
  <c r="A6262" i="1"/>
  <c r="A6260" i="1"/>
  <c r="A6259" i="1"/>
  <c r="A6258" i="1"/>
  <c r="A6257" i="1"/>
  <c r="A6256" i="1"/>
  <c r="A6255" i="1"/>
  <c r="A6254" i="1"/>
  <c r="A6253" i="1"/>
  <c r="A6252" i="1"/>
  <c r="A6250" i="1"/>
  <c r="A6249" i="1"/>
  <c r="A6248" i="1"/>
  <c r="A6247" i="1"/>
  <c r="A6246" i="1"/>
  <c r="A6245" i="1"/>
  <c r="A6244" i="1"/>
  <c r="A6243" i="1"/>
  <c r="A6242" i="1"/>
  <c r="A6240" i="1"/>
  <c r="A6239" i="1"/>
  <c r="A6238" i="1"/>
  <c r="A6237" i="1"/>
  <c r="A6236" i="1"/>
  <c r="B226" i="2" s="1"/>
  <c r="A6235" i="1"/>
  <c r="A6233" i="1"/>
  <c r="A6232" i="1"/>
  <c r="A1999" i="1"/>
  <c r="A1998" i="1"/>
  <c r="A1997" i="1"/>
  <c r="B228" i="2" s="1"/>
  <c r="A1996" i="1"/>
  <c r="A1994" i="1"/>
  <c r="A1980" i="1"/>
  <c r="A1979" i="1"/>
  <c r="A1978" i="1"/>
  <c r="A1977" i="1"/>
  <c r="A1976" i="1"/>
  <c r="A1975" i="1"/>
  <c r="B209" i="2" s="1"/>
  <c r="A1973" i="1"/>
  <c r="A4672" i="1"/>
  <c r="A4869" i="1"/>
  <c r="A4868" i="1"/>
  <c r="B723" i="2" s="1"/>
  <c r="A4867" i="1"/>
  <c r="A4866" i="1"/>
  <c r="A4864" i="1"/>
  <c r="A4863" i="1"/>
  <c r="B692" i="2" s="1"/>
  <c r="A4862" i="1"/>
  <c r="A4859" i="1"/>
  <c r="A4858" i="1"/>
  <c r="A4857" i="1"/>
  <c r="A4856" i="1"/>
  <c r="A4855" i="1"/>
  <c r="A4854" i="1"/>
  <c r="A4853" i="1"/>
  <c r="A4852" i="1"/>
  <c r="A4851" i="1"/>
  <c r="A6219" i="1"/>
  <c r="A6217" i="1"/>
  <c r="A6216" i="1"/>
  <c r="A6215" i="1"/>
  <c r="A6214" i="1"/>
  <c r="A6213" i="1"/>
  <c r="A6212" i="1"/>
  <c r="A6210" i="1"/>
  <c r="A6209" i="1"/>
  <c r="A6208" i="1"/>
  <c r="A6207" i="1"/>
  <c r="A6206" i="1"/>
  <c r="A6205" i="1"/>
  <c r="A6201" i="1"/>
  <c r="A6199" i="1"/>
  <c r="A6197" i="1"/>
  <c r="A6196" i="1"/>
  <c r="A6195" i="1"/>
  <c r="A6188" i="1"/>
  <c r="A6186" i="1"/>
  <c r="A6185" i="1"/>
  <c r="A6184" i="1"/>
  <c r="A6183" i="1"/>
  <c r="A6182" i="1"/>
  <c r="A6181" i="1"/>
  <c r="A6180" i="1"/>
  <c r="A6179" i="1"/>
  <c r="A6178" i="1"/>
  <c r="A6166" i="1"/>
  <c r="A6165" i="1"/>
  <c r="A6154" i="1"/>
  <c r="A6152" i="1"/>
  <c r="A6150" i="1"/>
  <c r="A6149" i="1"/>
  <c r="A6148" i="1"/>
  <c r="A6139" i="1"/>
  <c r="A6138" i="1"/>
  <c r="A6137" i="1"/>
  <c r="B191" i="2" s="1"/>
  <c r="A6136" i="1"/>
  <c r="A6135" i="1"/>
  <c r="A6134" i="1"/>
  <c r="A6127" i="1"/>
  <c r="A6125" i="1"/>
  <c r="A6124" i="1"/>
  <c r="A6123" i="1"/>
  <c r="A6122" i="1"/>
  <c r="A6121" i="1"/>
  <c r="A6118" i="1"/>
  <c r="A6117" i="1"/>
  <c r="A6116" i="1"/>
  <c r="A6115" i="1"/>
  <c r="A6114" i="1"/>
  <c r="A6111" i="1"/>
  <c r="A6110" i="1"/>
  <c r="A6109" i="1"/>
  <c r="A6108" i="1"/>
  <c r="A6106" i="1"/>
  <c r="A6105" i="1"/>
  <c r="A6104" i="1"/>
  <c r="A6103" i="1"/>
  <c r="A6100" i="1"/>
  <c r="A6099" i="1"/>
  <c r="A6098" i="1"/>
  <c r="A6097" i="1"/>
  <c r="A6095" i="1"/>
  <c r="A6094" i="1"/>
  <c r="A6093" i="1"/>
  <c r="A6092" i="1"/>
  <c r="A6065" i="1"/>
  <c r="A6064" i="1"/>
  <c r="A6063" i="1"/>
  <c r="A6062" i="1"/>
  <c r="A6061" i="1"/>
  <c r="A6058" i="1"/>
  <c r="A8667" i="1"/>
  <c r="A8666" i="1"/>
  <c r="A8665" i="1"/>
  <c r="A8664" i="1"/>
  <c r="B864" i="2" s="1"/>
  <c r="A8663" i="1"/>
  <c r="B517" i="2" s="1"/>
  <c r="A8661" i="1"/>
  <c r="A8660" i="1"/>
  <c r="A8659" i="1"/>
  <c r="A8658" i="1"/>
  <c r="B598" i="2" s="1"/>
  <c r="A8656" i="1"/>
  <c r="A8655" i="1"/>
  <c r="A8654" i="1"/>
  <c r="A8653" i="1"/>
  <c r="A8651" i="1"/>
  <c r="A8650" i="1"/>
  <c r="A8649" i="1"/>
  <c r="A8648" i="1"/>
  <c r="A8646" i="1"/>
  <c r="A8645" i="1"/>
  <c r="A8644" i="1"/>
  <c r="A8643" i="1"/>
  <c r="A8642" i="1"/>
  <c r="A8640" i="1"/>
  <c r="A8639" i="1"/>
  <c r="A8638" i="1"/>
  <c r="A8637" i="1"/>
  <c r="A8635" i="1"/>
  <c r="A8634" i="1"/>
  <c r="A8633" i="1"/>
  <c r="A8632" i="1"/>
  <c r="A8631" i="1"/>
  <c r="A8630" i="1"/>
  <c r="A8537" i="1"/>
  <c r="B813" i="2" s="1"/>
  <c r="A8539" i="1"/>
  <c r="B810" i="2" s="1"/>
  <c r="A8517" i="1"/>
  <c r="B805" i="2" s="1"/>
  <c r="A13028" i="1"/>
  <c r="A13027" i="1"/>
  <c r="A13026" i="1"/>
  <c r="A13025" i="1"/>
  <c r="A13024" i="1"/>
  <c r="B372" i="2" s="1"/>
  <c r="A10497" i="1"/>
  <c r="A10496" i="1"/>
  <c r="A10495" i="1"/>
  <c r="A10494" i="1"/>
  <c r="A10493" i="1"/>
  <c r="A10492" i="1"/>
  <c r="A10469" i="1"/>
  <c r="A10468" i="1"/>
  <c r="A10467" i="1"/>
  <c r="A10466" i="1"/>
  <c r="A10465" i="1"/>
  <c r="A10464" i="1"/>
  <c r="A10463" i="1"/>
  <c r="A10462" i="1"/>
  <c r="A10461" i="1"/>
  <c r="A10455" i="1"/>
  <c r="A10454" i="1"/>
  <c r="A10453" i="1"/>
  <c r="B409" i="2" s="1"/>
  <c r="A10452" i="1"/>
  <c r="B411" i="2" s="1"/>
  <c r="A10451" i="1"/>
  <c r="B410" i="2" s="1"/>
  <c r="A10450" i="1"/>
  <c r="A10449" i="1"/>
  <c r="A11786" i="1"/>
  <c r="A11785" i="1"/>
  <c r="A11784" i="1"/>
  <c r="A11783" i="1"/>
  <c r="A11782" i="1"/>
  <c r="A11780" i="1"/>
  <c r="A11779" i="1"/>
  <c r="A11778" i="1"/>
  <c r="A11777" i="1"/>
  <c r="A11776" i="1"/>
  <c r="A11775" i="1"/>
  <c r="A11774" i="1"/>
  <c r="A11773" i="1"/>
  <c r="A11772" i="1"/>
  <c r="A11666" i="1"/>
  <c r="A11665" i="1"/>
  <c r="A11664" i="1"/>
  <c r="A11663" i="1"/>
  <c r="A11662" i="1"/>
  <c r="A11661" i="1"/>
  <c r="A11659" i="1"/>
  <c r="A11658" i="1"/>
  <c r="A11657" i="1"/>
  <c r="A11656" i="1"/>
  <c r="A11655" i="1"/>
  <c r="A11654" i="1"/>
  <c r="A11653" i="1"/>
  <c r="A11652" i="1"/>
  <c r="A11651" i="1"/>
  <c r="A11752" i="1"/>
  <c r="A11751" i="1"/>
  <c r="A11750" i="1"/>
  <c r="A11749" i="1"/>
  <c r="A11748" i="1"/>
  <c r="A11747" i="1"/>
  <c r="A11746" i="1"/>
  <c r="A11745" i="1"/>
  <c r="A11744" i="1"/>
  <c r="A11742" i="1"/>
  <c r="A11741" i="1"/>
  <c r="A11740" i="1"/>
  <c r="A11739" i="1"/>
  <c r="A11738" i="1"/>
  <c r="A11737" i="1"/>
  <c r="A11736" i="1"/>
  <c r="A11735" i="1"/>
  <c r="A11734" i="1"/>
  <c r="A11769" i="1"/>
  <c r="A11768" i="1"/>
  <c r="A11767" i="1"/>
  <c r="A11766" i="1"/>
  <c r="A11765" i="1"/>
  <c r="A11764" i="1"/>
  <c r="A11762" i="1"/>
  <c r="A11761" i="1"/>
  <c r="A11760" i="1"/>
  <c r="A11759" i="1"/>
  <c r="A11758" i="1"/>
  <c r="A11757" i="1"/>
  <c r="A11756" i="1"/>
  <c r="A11755" i="1"/>
  <c r="A11754" i="1"/>
  <c r="A11649" i="1"/>
  <c r="A11648" i="1"/>
  <c r="A11647" i="1"/>
  <c r="A11646" i="1"/>
  <c r="A11645" i="1"/>
  <c r="A11643" i="1"/>
  <c r="A11642" i="1"/>
  <c r="A11641" i="1"/>
  <c r="A11640" i="1"/>
  <c r="A11639" i="1"/>
  <c r="A11638" i="1"/>
  <c r="A11637" i="1"/>
  <c r="A11636" i="1"/>
  <c r="A11635" i="1"/>
  <c r="A11633" i="1"/>
  <c r="A11632" i="1"/>
  <c r="A11631" i="1"/>
  <c r="A11630" i="1"/>
  <c r="A11629" i="1"/>
  <c r="A11628" i="1"/>
  <c r="A11627" i="1"/>
  <c r="A11626" i="1"/>
  <c r="A11625" i="1"/>
  <c r="A11706" i="1"/>
  <c r="A11705" i="1"/>
  <c r="A11704" i="1"/>
  <c r="A11703" i="1"/>
  <c r="A11702" i="1"/>
  <c r="A11701" i="1"/>
  <c r="A11700" i="1"/>
  <c r="A11699" i="1"/>
  <c r="A11698" i="1"/>
  <c r="A11695" i="1"/>
  <c r="A11694" i="1"/>
  <c r="A11693" i="1"/>
  <c r="A11692" i="1"/>
  <c r="A11691" i="1"/>
  <c r="A11690" i="1"/>
  <c r="A11689" i="1"/>
  <c r="B747" i="2" s="1"/>
  <c r="A11688" i="1"/>
  <c r="A11622" i="1"/>
  <c r="A11621" i="1"/>
  <c r="A11620" i="1"/>
  <c r="A11619" i="1"/>
  <c r="A11618" i="1"/>
  <c r="A11617" i="1"/>
  <c r="A11616" i="1"/>
  <c r="A11615" i="1"/>
  <c r="B750" i="2" l="1"/>
  <c r="B188" i="2"/>
  <c r="B360" i="2"/>
  <c r="B908" i="2"/>
  <c r="B865" i="2"/>
  <c r="B486" i="2"/>
  <c r="B239" i="2"/>
  <c r="B378" i="2"/>
  <c r="B852" i="2"/>
  <c r="B463" i="2"/>
  <c r="B184" i="2"/>
  <c r="A13022" i="1" l="1"/>
  <c r="A1971" i="1"/>
  <c r="A1970" i="1"/>
  <c r="A1969" i="1"/>
  <c r="A1968" i="1"/>
  <c r="A1967" i="1"/>
  <c r="A1966" i="1"/>
  <c r="A1965" i="1"/>
  <c r="A1964" i="1"/>
  <c r="A12936" i="1"/>
  <c r="A12935" i="1"/>
  <c r="A12934" i="1"/>
  <c r="A12933" i="1"/>
  <c r="A12932" i="1"/>
  <c r="A12931" i="1"/>
  <c r="E12930" i="1"/>
  <c r="A13000" i="1"/>
  <c r="A12925" i="1"/>
  <c r="A12926" i="1"/>
  <c r="A12928" i="1"/>
  <c r="A12927" i="1"/>
  <c r="A12924" i="1"/>
  <c r="A12923" i="1"/>
  <c r="A12919" i="1"/>
  <c r="A12918" i="1"/>
  <c r="A12917" i="1"/>
  <c r="A12920" i="1"/>
  <c r="A12916" i="1"/>
  <c r="A12915" i="1"/>
  <c r="A12912" i="1"/>
  <c r="A12911" i="1"/>
  <c r="A12910" i="1"/>
  <c r="A12909" i="1"/>
  <c r="A5713" i="1"/>
  <c r="A5712" i="1"/>
  <c r="A5711" i="1"/>
  <c r="A5710" i="1"/>
  <c r="A5709" i="1"/>
  <c r="A5117" i="1"/>
  <c r="A12968" i="1"/>
  <c r="A12967" i="1"/>
  <c r="A12966" i="1"/>
  <c r="A12965" i="1"/>
  <c r="A12960" i="1"/>
  <c r="A12959" i="1"/>
  <c r="A12958" i="1"/>
  <c r="A12961" i="1"/>
  <c r="A12976" i="1"/>
  <c r="A12975" i="1"/>
  <c r="A12974" i="1"/>
  <c r="A4668" i="1"/>
  <c r="A4665" i="1"/>
  <c r="A4666" i="1"/>
  <c r="A10309" i="1"/>
  <c r="A5884" i="1"/>
  <c r="A5887" i="1"/>
  <c r="A5886" i="1"/>
  <c r="A5885" i="1"/>
  <c r="A5904" i="1"/>
  <c r="A5903" i="1"/>
  <c r="A5902" i="1"/>
  <c r="A10277" i="1"/>
  <c r="A10276" i="1"/>
  <c r="A10275" i="1"/>
  <c r="A1951" i="1"/>
  <c r="A1950" i="1"/>
  <c r="A1949" i="1"/>
  <c r="A1948" i="1"/>
  <c r="A1947" i="1"/>
  <c r="A1952" i="1" s="1"/>
  <c r="A4849" i="1"/>
  <c r="A4848" i="1"/>
  <c r="A4847" i="1"/>
  <c r="A4846" i="1"/>
  <c r="A4845" i="1"/>
  <c r="B244" i="2" s="1"/>
  <c r="A4844" i="1"/>
  <c r="A3455" i="1"/>
  <c r="A3454" i="1"/>
  <c r="A3453" i="1"/>
  <c r="A3452" i="1"/>
  <c r="A3451" i="1"/>
  <c r="B695" i="2" s="1"/>
  <c r="A3450" i="1"/>
  <c r="A3449" i="1"/>
  <c r="A560" i="1"/>
  <c r="A559" i="1"/>
  <c r="A558" i="1"/>
  <c r="A557" i="1"/>
  <c r="A556" i="1"/>
  <c r="A555" i="1"/>
  <c r="A1945" i="1"/>
  <c r="A1944" i="1"/>
  <c r="A1943" i="1"/>
  <c r="A1942" i="1"/>
  <c r="A1941" i="1"/>
  <c r="A1940" i="1"/>
  <c r="A1939" i="1"/>
  <c r="B430" i="2" s="1"/>
  <c r="A1937" i="1"/>
  <c r="A1936" i="1"/>
  <c r="A1935" i="1"/>
  <c r="A1934" i="1"/>
  <c r="A1933" i="1"/>
  <c r="A1932" i="1"/>
  <c r="A1931" i="1"/>
  <c r="A1930" i="1"/>
  <c r="A1929" i="1"/>
  <c r="B444" i="2" s="1"/>
  <c r="A566" i="1"/>
  <c r="A565" i="1"/>
  <c r="A564" i="1"/>
  <c r="B689" i="2" s="1"/>
  <c r="A563" i="1"/>
  <c r="A562" i="1"/>
  <c r="A1962" i="1"/>
  <c r="A1961" i="1"/>
  <c r="A1960" i="1"/>
  <c r="A1959" i="1"/>
  <c r="A1958" i="1"/>
  <c r="A1957" i="1"/>
  <c r="A1956" i="1"/>
  <c r="A1955" i="1"/>
  <c r="A1954" i="1"/>
  <c r="A5969" i="1"/>
  <c r="A5968" i="1"/>
  <c r="A5967" i="1"/>
  <c r="A5966" i="1"/>
  <c r="A5965" i="1"/>
  <c r="A5964" i="1"/>
  <c r="A5963" i="1"/>
  <c r="A5961" i="1"/>
  <c r="A5960" i="1"/>
  <c r="A5959" i="1"/>
  <c r="A5958" i="1"/>
  <c r="A5957" i="1"/>
  <c r="A5956" i="1"/>
  <c r="A5955" i="1"/>
  <c r="A12980" i="1"/>
  <c r="A6603" i="1"/>
  <c r="A6602" i="1"/>
  <c r="A6601" i="1"/>
  <c r="A6599" i="1"/>
  <c r="A6598" i="1"/>
  <c r="A6597" i="1"/>
  <c r="A6596" i="1"/>
  <c r="A8279" i="1"/>
  <c r="B906" i="2" s="1"/>
  <c r="A8278" i="1"/>
  <c r="A8277" i="1"/>
  <c r="A8276" i="1"/>
  <c r="A8275" i="1"/>
  <c r="A8274" i="1"/>
  <c r="B495" i="2" s="1"/>
  <c r="A8273" i="1"/>
  <c r="A13001" i="1"/>
  <c r="A12999" i="1"/>
  <c r="A12998" i="1"/>
  <c r="B503" i="2" s="1"/>
  <c r="A12997" i="1"/>
  <c r="A12996" i="1"/>
  <c r="A12995" i="1"/>
  <c r="A12992" i="1"/>
  <c r="A12991" i="1"/>
  <c r="A12990" i="1"/>
  <c r="A12988" i="1"/>
  <c r="A12987" i="1"/>
  <c r="A12986" i="1"/>
  <c r="A12985" i="1"/>
  <c r="A12984" i="1"/>
  <c r="A12982" i="1"/>
  <c r="A12981" i="1"/>
  <c r="A5977" i="1"/>
  <c r="A5976" i="1"/>
  <c r="A5975" i="1"/>
  <c r="A5974" i="1"/>
  <c r="A5973" i="1"/>
  <c r="A5972" i="1"/>
  <c r="A5971" i="1"/>
  <c r="B176" i="2" s="1"/>
  <c r="A13021" i="1"/>
  <c r="A13020" i="1"/>
  <c r="B745" i="2" s="1"/>
  <c r="A13019" i="1"/>
  <c r="A13018" i="1"/>
  <c r="A13017" i="1"/>
  <c r="A13016" i="1"/>
  <c r="B445" i="2" s="1"/>
  <c r="A13015" i="1"/>
  <c r="A13014" i="1"/>
  <c r="A13013" i="1"/>
  <c r="A13011" i="1"/>
  <c r="A13010" i="1"/>
  <c r="A13009" i="1"/>
  <c r="A13008" i="1"/>
  <c r="A13007" i="1"/>
  <c r="A13006" i="1"/>
  <c r="A13005" i="1"/>
  <c r="A13004" i="1"/>
  <c r="A13003" i="1"/>
  <c r="A8313" i="1"/>
  <c r="A8312" i="1"/>
  <c r="A8311" i="1"/>
  <c r="A8310" i="1"/>
  <c r="A11676" i="1"/>
  <c r="A11675" i="1"/>
  <c r="A11674" i="1"/>
  <c r="A11673" i="1"/>
  <c r="A11672" i="1"/>
  <c r="A11671" i="1"/>
  <c r="A11670" i="1"/>
  <c r="A11669" i="1"/>
  <c r="A11613" i="1"/>
  <c r="A11612" i="1"/>
  <c r="A11611" i="1"/>
  <c r="A11610" i="1"/>
  <c r="A11609" i="1"/>
  <c r="A11608" i="1"/>
  <c r="A11607" i="1"/>
  <c r="A11587" i="1"/>
  <c r="A11586" i="1"/>
  <c r="A11585" i="1"/>
  <c r="A11584" i="1"/>
  <c r="A11583" i="1"/>
  <c r="A11582" i="1"/>
  <c r="A11581" i="1"/>
  <c r="A11580" i="1"/>
  <c r="A11572" i="1"/>
  <c r="A11571" i="1"/>
  <c r="B764" i="2" s="1"/>
  <c r="A11570" i="1"/>
  <c r="A11569" i="1"/>
  <c r="A11568" i="1"/>
  <c r="A11567" i="1"/>
  <c r="A11566" i="1"/>
  <c r="A11723" i="1"/>
  <c r="A11722" i="1"/>
  <c r="A11721" i="1"/>
  <c r="A11720" i="1"/>
  <c r="A11719" i="1"/>
  <c r="A11718" i="1"/>
  <c r="A11717" i="1"/>
  <c r="A11716" i="1"/>
  <c r="A11715" i="1"/>
  <c r="A11605" i="1"/>
  <c r="A11604" i="1"/>
  <c r="A11603" i="1"/>
  <c r="A11602" i="1"/>
  <c r="A11601" i="1"/>
  <c r="A11600" i="1"/>
  <c r="A11599" i="1"/>
  <c r="A11597" i="1"/>
  <c r="A11596" i="1"/>
  <c r="A11595" i="1"/>
  <c r="B272" i="2" s="1"/>
  <c r="A11594" i="1"/>
  <c r="A11593" i="1"/>
  <c r="A11592" i="1"/>
  <c r="A11591" i="1"/>
  <c r="A11590" i="1"/>
  <c r="A11589" i="1"/>
  <c r="A11578" i="1"/>
  <c r="A11577" i="1"/>
  <c r="A11576" i="1"/>
  <c r="A11575" i="1"/>
  <c r="A11574" i="1"/>
  <c r="A11686" i="1"/>
  <c r="A11685" i="1"/>
  <c r="A11684" i="1"/>
  <c r="A11683" i="1"/>
  <c r="A11682" i="1"/>
  <c r="A11681" i="1"/>
  <c r="A11680" i="1"/>
  <c r="A11679" i="1"/>
  <c r="A11678" i="1"/>
  <c r="A11731" i="1"/>
  <c r="A11730" i="1"/>
  <c r="B868" i="2" s="1"/>
  <c r="A11729" i="1"/>
  <c r="A11728" i="1"/>
  <c r="A11727" i="1"/>
  <c r="A11726" i="1"/>
  <c r="A11725" i="1"/>
  <c r="A793" i="1"/>
  <c r="A792" i="1"/>
  <c r="A791" i="1"/>
  <c r="A790" i="1"/>
  <c r="A789" i="1"/>
  <c r="A788" i="1"/>
  <c r="A787" i="1"/>
  <c r="A786" i="1"/>
  <c r="A784" i="1"/>
  <c r="A783" i="1"/>
  <c r="B741" i="2" s="1"/>
  <c r="A781" i="1"/>
  <c r="A780" i="1"/>
  <c r="A779" i="1"/>
  <c r="A778" i="1"/>
  <c r="A2872" i="1"/>
  <c r="A2871" i="1"/>
  <c r="A2870" i="1"/>
  <c r="A2869" i="1"/>
  <c r="A2868" i="1"/>
  <c r="A2867" i="1"/>
  <c r="A2866" i="1"/>
  <c r="A2865" i="1"/>
  <c r="A4664" i="1"/>
  <c r="A4669" i="1"/>
  <c r="B687" i="2" s="1"/>
  <c r="E4904" i="1"/>
  <c r="E12937" i="1"/>
  <c r="A1891" i="1"/>
  <c r="A1904" i="1"/>
  <c r="A5797" i="1"/>
  <c r="A2238" i="1"/>
  <c r="A2237" i="1"/>
  <c r="A2444" i="1"/>
  <c r="A721" i="1"/>
  <c r="A720" i="1"/>
  <c r="A719" i="1"/>
  <c r="A10315" i="1"/>
  <c r="B510" i="2" l="1"/>
  <c r="B722" i="2"/>
  <c r="B686" i="2"/>
  <c r="A10293" i="1"/>
  <c r="A10324" i="1"/>
  <c r="A10326" i="1"/>
  <c r="A10327" i="1"/>
  <c r="A10328" i="1"/>
  <c r="A10329" i="1"/>
  <c r="A10325" i="1"/>
  <c r="A10322" i="1"/>
  <c r="A10321" i="1"/>
  <c r="A10320" i="1"/>
  <c r="A10319" i="1"/>
  <c r="A10313" i="1"/>
  <c r="A10311" i="1"/>
  <c r="A10314" i="1"/>
  <c r="A10312" i="1"/>
  <c r="A10308" i="1"/>
  <c r="A10307" i="1"/>
  <c r="A10306" i="1"/>
  <c r="A10305" i="1"/>
  <c r="A10304" i="1"/>
  <c r="A10300" i="1"/>
  <c r="A10299" i="1"/>
  <c r="A10298" i="1"/>
  <c r="A10297" i="1"/>
  <c r="A10296" i="1"/>
  <c r="A10294" i="1"/>
  <c r="A10292" i="1"/>
  <c r="A10291" i="1"/>
  <c r="A10290" i="1"/>
  <c r="A10285" i="1"/>
  <c r="A10284" i="1"/>
  <c r="A10283" i="1"/>
  <c r="A10281" i="1"/>
  <c r="A10280" i="1"/>
  <c r="A10014" i="1"/>
  <c r="A10274" i="1"/>
  <c r="A10273" i="1"/>
  <c r="A10272" i="1"/>
  <c r="A10270" i="1"/>
  <c r="A10269" i="1"/>
  <c r="A9919" i="1"/>
  <c r="A9918" i="1"/>
  <c r="A9917" i="1"/>
  <c r="A9916" i="1"/>
  <c r="A9915" i="1"/>
  <c r="A9914" i="1"/>
  <c r="A9966" i="1"/>
  <c r="A9965" i="1"/>
  <c r="A9964" i="1"/>
  <c r="A9963" i="1"/>
  <c r="A9962" i="1"/>
  <c r="A9961" i="1"/>
  <c r="A9959" i="1"/>
  <c r="A9958" i="1"/>
  <c r="A9957" i="1"/>
  <c r="A9956" i="1"/>
  <c r="A9955" i="1"/>
  <c r="A9954" i="1"/>
  <c r="A9952" i="1"/>
  <c r="A9951" i="1"/>
  <c r="A9950" i="1"/>
  <c r="A9949" i="1"/>
  <c r="A9948" i="1"/>
  <c r="A9947" i="1"/>
  <c r="A10258" i="1"/>
  <c r="A10257" i="1"/>
  <c r="A10256" i="1"/>
  <c r="A10238" i="1"/>
  <c r="B520" i="2" s="1"/>
  <c r="A10237" i="1"/>
  <c r="A10226" i="1"/>
  <c r="A10225" i="1"/>
  <c r="A10224" i="1"/>
  <c r="A10214" i="1"/>
  <c r="A10213" i="1"/>
  <c r="A10212" i="1"/>
  <c r="A10021" i="1"/>
  <c r="A10020" i="1"/>
  <c r="A10019" i="1"/>
  <c r="A10018" i="1"/>
  <c r="A10017" i="1"/>
  <c r="A10015" i="1"/>
  <c r="A10013" i="1"/>
  <c r="A10012" i="1"/>
  <c r="A10011" i="1"/>
  <c r="A10009" i="1"/>
  <c r="A10008" i="1"/>
  <c r="A10007" i="1"/>
  <c r="A10006" i="1"/>
  <c r="A10005" i="1"/>
  <c r="A10004" i="1"/>
  <c r="A10001" i="1"/>
  <c r="A10000" i="1"/>
  <c r="A9999" i="1"/>
  <c r="A9998" i="1"/>
  <c r="A9992" i="1"/>
  <c r="A9991" i="1"/>
  <c r="B691" i="2" s="1"/>
  <c r="A9990" i="1"/>
  <c r="A9989" i="1"/>
  <c r="A9987" i="1"/>
  <c r="A9986" i="1"/>
  <c r="A9985" i="1"/>
  <c r="A9984" i="1"/>
  <c r="A9980" i="1"/>
  <c r="A9979" i="1"/>
  <c r="A9978" i="1"/>
  <c r="A9977" i="1"/>
  <c r="A9976" i="1"/>
  <c r="A9974" i="1"/>
  <c r="A9973" i="1"/>
  <c r="A9972" i="1"/>
  <c r="B592" i="2" s="1"/>
  <c r="A9971" i="1"/>
  <c r="A9970" i="1"/>
  <c r="A9908" i="1"/>
  <c r="A9907" i="1"/>
  <c r="A9906" i="1"/>
  <c r="A9905" i="1"/>
  <c r="A9904" i="1"/>
  <c r="A9903" i="1"/>
  <c r="A9901" i="1"/>
  <c r="A9900" i="1"/>
  <c r="A9899" i="1"/>
  <c r="A9898" i="1"/>
  <c r="A9897" i="1"/>
  <c r="A9895" i="1"/>
  <c r="A9894" i="1"/>
  <c r="A9893" i="1"/>
  <c r="A9892" i="1"/>
  <c r="A9891" i="1"/>
  <c r="A9889" i="1"/>
  <c r="A9888" i="1"/>
  <c r="A9887" i="1"/>
  <c r="A9886" i="1"/>
  <c r="A9885" i="1"/>
  <c r="A10081" i="1"/>
  <c r="A10086" i="1"/>
  <c r="A10085" i="1"/>
  <c r="A10084" i="1"/>
  <c r="A10083" i="1"/>
  <c r="A10082" i="1"/>
  <c r="A10113" i="1"/>
  <c r="A10112" i="1"/>
  <c r="A10111" i="1"/>
  <c r="A10110" i="1"/>
  <c r="A10109" i="1"/>
  <c r="A10107" i="1"/>
  <c r="A10106" i="1"/>
  <c r="A10105" i="1"/>
  <c r="A10104" i="1"/>
  <c r="A10103" i="1"/>
  <c r="A10102" i="1"/>
  <c r="A10099" i="1"/>
  <c r="A10098" i="1"/>
  <c r="B68" i="2" s="1"/>
  <c r="A10097" i="1"/>
  <c r="B767" i="2" s="1"/>
  <c r="A10096" i="1"/>
  <c r="A10100" i="1"/>
  <c r="A10094" i="1"/>
  <c r="A10093" i="1"/>
  <c r="A10092" i="1"/>
  <c r="A10091" i="1"/>
  <c r="A10090" i="1"/>
  <c r="A10056" i="1"/>
  <c r="A10055" i="1"/>
  <c r="A10054" i="1"/>
  <c r="A10053" i="1"/>
  <c r="A10049" i="1"/>
  <c r="A10048" i="1"/>
  <c r="A10047" i="1"/>
  <c r="A10046" i="1"/>
  <c r="A10045" i="1"/>
  <c r="A10035" i="1"/>
  <c r="A10034" i="1"/>
  <c r="A10033" i="1"/>
  <c r="A10030" i="1"/>
  <c r="B904" i="2" s="1"/>
  <c r="A10029" i="1"/>
  <c r="A10028" i="1"/>
  <c r="A10027" i="1"/>
  <c r="A10026" i="1"/>
  <c r="A10025" i="1"/>
  <c r="E359" i="1"/>
  <c r="A5750" i="1"/>
  <c r="A5748" i="1"/>
  <c r="A5747" i="1"/>
  <c r="A5746" i="1"/>
  <c r="A5745" i="1"/>
  <c r="A5744" i="1"/>
  <c r="A5743" i="1"/>
  <c r="A5742" i="1"/>
  <c r="A5740" i="1"/>
  <c r="A5739" i="1"/>
  <c r="A5738" i="1"/>
  <c r="A4804" i="1"/>
  <c r="A4803" i="1"/>
  <c r="A5840" i="1"/>
  <c r="A5839" i="1"/>
  <c r="A5828" i="1"/>
  <c r="A755" i="1"/>
  <c r="A735" i="1"/>
  <c r="A734" i="1"/>
  <c r="A733" i="1"/>
  <c r="A732" i="1"/>
  <c r="B577" i="2" s="1"/>
  <c r="A731" i="1"/>
  <c r="A729" i="1"/>
  <c r="A728" i="1"/>
  <c r="A3351" i="1"/>
  <c r="A3350" i="1"/>
  <c r="A3349" i="1"/>
  <c r="A3348" i="1"/>
  <c r="A3347" i="1"/>
  <c r="A3920" i="1"/>
  <c r="A3919" i="1"/>
  <c r="A3918" i="1"/>
  <c r="A5817" i="1"/>
  <c r="A5816" i="1"/>
  <c r="A5815" i="1"/>
  <c r="A5814" i="1"/>
  <c r="A1916" i="1" l="1"/>
  <c r="A1927" i="1"/>
  <c r="A1926" i="1"/>
  <c r="A1925" i="1"/>
  <c r="A1924" i="1"/>
  <c r="A1913" i="1"/>
  <c r="A1901" i="1"/>
  <c r="A1900" i="1"/>
  <c r="A1899" i="1"/>
  <c r="A1888" i="1"/>
  <c r="A1887" i="1"/>
  <c r="A4332" i="1"/>
  <c r="A4331" i="1"/>
  <c r="A766" i="1"/>
  <c r="A5789" i="1" l="1"/>
  <c r="A5790" i="1"/>
  <c r="B60" i="2" s="1"/>
  <c r="A5791" i="1"/>
  <c r="A5792" i="1"/>
  <c r="A5793" i="1"/>
  <c r="A5794" i="1"/>
  <c r="A5780" i="1"/>
  <c r="A5779" i="1"/>
  <c r="A5778" i="1"/>
  <c r="A5777" i="1"/>
  <c r="A5776" i="1"/>
  <c r="A5768" i="1"/>
  <c r="A5769" i="1"/>
  <c r="A5766" i="1"/>
  <c r="A5765" i="1"/>
  <c r="A5764" i="1"/>
  <c r="A5763" i="1"/>
  <c r="A5762" i="1"/>
  <c r="A5761" i="1"/>
  <c r="B581" i="2" s="1"/>
  <c r="A5760" i="1"/>
  <c r="A5717" i="1"/>
  <c r="A5716" i="1"/>
  <c r="A5715" i="1"/>
  <c r="A5721" i="1"/>
  <c r="A5720" i="1"/>
  <c r="A5719" i="1"/>
  <c r="A5724" i="1"/>
  <c r="A5723" i="1"/>
  <c r="E5622" i="1"/>
  <c r="E5725" i="1"/>
  <c r="A5727" i="1"/>
  <c r="A5726" i="1"/>
  <c r="A4670" i="1"/>
  <c r="A553" i="1"/>
  <c r="A552" i="1"/>
  <c r="A551" i="1"/>
  <c r="A550" i="1"/>
  <c r="A549" i="1"/>
  <c r="E548" i="1"/>
  <c r="A12979" i="1"/>
  <c r="A12978" i="1"/>
  <c r="A12977" i="1"/>
  <c r="A12973" i="1"/>
  <c r="A12972" i="1"/>
  <c r="E12971" i="1"/>
  <c r="A12969" i="1"/>
  <c r="A12964" i="1"/>
  <c r="B294" i="2" s="1"/>
  <c r="E12963" i="1"/>
  <c r="A12957" i="1"/>
  <c r="A12956" i="1"/>
  <c r="B442" i="2" s="1"/>
  <c r="A12955" i="1"/>
  <c r="E12954" i="1"/>
  <c r="A12952" i="1"/>
  <c r="A12951" i="1"/>
  <c r="A12950" i="1"/>
  <c r="A12949" i="1"/>
  <c r="B821" i="2" s="1"/>
  <c r="A12948" i="1"/>
  <c r="B809" i="2" s="1"/>
  <c r="A12947" i="1"/>
  <c r="A12946" i="1"/>
  <c r="A12945" i="1"/>
  <c r="E12944" i="1"/>
  <c r="A3439" i="1"/>
  <c r="A3438" i="1"/>
  <c r="A3437" i="1"/>
  <c r="B696" i="2" s="1"/>
  <c r="A3436" i="1"/>
  <c r="A3435" i="1"/>
  <c r="B481" i="2" s="1"/>
  <c r="A3434" i="1"/>
  <c r="A3433" i="1"/>
  <c r="A3432" i="1"/>
  <c r="A3447" i="1"/>
  <c r="A3446" i="1"/>
  <c r="A3445" i="1"/>
  <c r="B662" i="2" s="1"/>
  <c r="A3444" i="1"/>
  <c r="A3443" i="1"/>
  <c r="A3442" i="1"/>
  <c r="A3441" i="1"/>
  <c r="B120" i="2" s="1"/>
  <c r="E3440" i="1"/>
  <c r="A3942" i="1"/>
  <c r="A3941" i="1"/>
  <c r="A3940" i="1"/>
  <c r="A3939" i="1"/>
  <c r="B150" i="2" s="1"/>
  <c r="A3938" i="1"/>
  <c r="A12943" i="1"/>
  <c r="A12942" i="1"/>
  <c r="A12941" i="1"/>
  <c r="B669" i="2" s="1"/>
  <c r="A12940" i="1"/>
  <c r="A12939" i="1"/>
  <c r="A12938" i="1"/>
  <c r="A5927" i="1"/>
  <c r="A5926" i="1"/>
  <c r="A5925" i="1"/>
  <c r="B152" i="2" s="1"/>
  <c r="A5924" i="1"/>
  <c r="A5923" i="1"/>
  <c r="A5922" i="1"/>
  <c r="A5919" i="1"/>
  <c r="A5918" i="1"/>
  <c r="A5917" i="1"/>
  <c r="B667" i="2" s="1"/>
  <c r="A5916" i="1"/>
  <c r="A5915" i="1"/>
  <c r="A5911" i="1"/>
  <c r="A5910" i="1"/>
  <c r="A5909" i="1"/>
  <c r="A5908" i="1"/>
  <c r="A5907" i="1"/>
  <c r="A5906" i="1"/>
  <c r="A5901" i="1"/>
  <c r="A5900" i="1"/>
  <c r="A5899" i="1"/>
  <c r="A5898" i="1"/>
  <c r="B519" i="2" s="1"/>
  <c r="A5897" i="1"/>
  <c r="A5896" i="1"/>
  <c r="A5894" i="1"/>
  <c r="A5893" i="1"/>
  <c r="A5892" i="1"/>
  <c r="A5891" i="1"/>
  <c r="A5890" i="1"/>
  <c r="A5889" i="1"/>
  <c r="A5883" i="1"/>
  <c r="A5882" i="1"/>
  <c r="A5881" i="1"/>
  <c r="A5880" i="1"/>
  <c r="A5879" i="1"/>
  <c r="E10316" i="1"/>
  <c r="E10301" i="1"/>
  <c r="E10286" i="1"/>
  <c r="E9911" i="1"/>
  <c r="A10215" i="1"/>
  <c r="B425" i="2" s="1"/>
  <c r="E10209" i="1"/>
  <c r="A10002" i="1"/>
  <c r="E9995" i="1"/>
  <c r="E9967" i="1"/>
  <c r="E9882" i="1"/>
  <c r="E10059" i="1"/>
  <c r="E10087" i="1"/>
  <c r="E10022" i="1"/>
  <c r="A5758" i="1"/>
  <c r="A5757" i="1"/>
  <c r="A5756" i="1"/>
  <c r="A5755" i="1"/>
  <c r="A5754" i="1"/>
  <c r="A5753" i="1"/>
  <c r="A5752" i="1"/>
  <c r="A5751" i="1"/>
  <c r="A5737" i="1"/>
  <c r="A5736" i="1"/>
  <c r="A5735" i="1"/>
  <c r="A5734" i="1"/>
  <c r="A5733" i="1"/>
  <c r="A5732" i="1"/>
  <c r="A5731" i="1"/>
  <c r="A5730" i="1"/>
  <c r="A5729" i="1"/>
  <c r="A4802" i="1"/>
  <c r="A4801" i="1"/>
  <c r="A4800" i="1"/>
  <c r="A4799" i="1"/>
  <c r="A4798" i="1"/>
  <c r="A4797" i="1"/>
  <c r="A4796" i="1"/>
  <c r="A4795" i="1"/>
  <c r="B465" i="2" s="1"/>
  <c r="A4793" i="1"/>
  <c r="A4792" i="1"/>
  <c r="A4791" i="1"/>
  <c r="A4790" i="1"/>
  <c r="A4789" i="1"/>
  <c r="A4788" i="1"/>
  <c r="A4787" i="1"/>
  <c r="A4786" i="1"/>
  <c r="A4785" i="1"/>
  <c r="A5838" i="1"/>
  <c r="A5837" i="1"/>
  <c r="A5836" i="1"/>
  <c r="A5835" i="1"/>
  <c r="A5834" i="1"/>
  <c r="A5833" i="1"/>
  <c r="A5832" i="1"/>
  <c r="A5831" i="1"/>
  <c r="A5827" i="1"/>
  <c r="A5826" i="1"/>
  <c r="A5825" i="1"/>
  <c r="A5824" i="1"/>
  <c r="A5823" i="1"/>
  <c r="A5822" i="1"/>
  <c r="A5821" i="1"/>
  <c r="A5820" i="1"/>
  <c r="A5819" i="1"/>
  <c r="A754" i="1"/>
  <c r="A753" i="1"/>
  <c r="A752" i="1"/>
  <c r="A751" i="1"/>
  <c r="A750" i="1"/>
  <c r="A749" i="1"/>
  <c r="A748" i="1"/>
  <c r="A747" i="1"/>
  <c r="A745" i="1"/>
  <c r="A744" i="1"/>
  <c r="A743" i="1"/>
  <c r="A742" i="1"/>
  <c r="A741" i="1"/>
  <c r="A740" i="1"/>
  <c r="A739" i="1"/>
  <c r="A738" i="1"/>
  <c r="A737" i="1"/>
  <c r="A727" i="1"/>
  <c r="A726" i="1"/>
  <c r="A725" i="1"/>
  <c r="A724" i="1"/>
  <c r="A723" i="1"/>
  <c r="A722" i="1"/>
  <c r="B92" i="2"/>
  <c r="A3346" i="1"/>
  <c r="A3345" i="1"/>
  <c r="A3344" i="1"/>
  <c r="A3343" i="1"/>
  <c r="A3342" i="1"/>
  <c r="A3341" i="1"/>
  <c r="A3340" i="1"/>
  <c r="A3339" i="1"/>
  <c r="A2451" i="1"/>
  <c r="B844" i="2" s="1"/>
  <c r="A2450" i="1"/>
  <c r="A2449" i="1"/>
  <c r="A2448" i="1"/>
  <c r="A2447" i="1"/>
  <c r="A2446" i="1"/>
  <c r="A2445" i="1"/>
  <c r="A3917" i="1"/>
  <c r="A3916" i="1"/>
  <c r="A3915" i="1"/>
  <c r="A3914" i="1"/>
  <c r="A3913" i="1"/>
  <c r="A3912" i="1"/>
  <c r="A3911" i="1"/>
  <c r="A3910" i="1"/>
  <c r="A2240" i="1"/>
  <c r="A2239" i="1"/>
  <c r="A5813" i="1"/>
  <c r="A5812" i="1"/>
  <c r="A5811" i="1"/>
  <c r="A5810" i="1"/>
  <c r="A5809" i="1"/>
  <c r="A5808" i="1"/>
  <c r="A5807" i="1"/>
  <c r="A5806" i="1"/>
  <c r="B690" i="2" s="1"/>
  <c r="A5804" i="1"/>
  <c r="A5803" i="1"/>
  <c r="A5802" i="1"/>
  <c r="A5801" i="1"/>
  <c r="A5800" i="1"/>
  <c r="A5799" i="1"/>
  <c r="A5798" i="1"/>
  <c r="A5796" i="1"/>
  <c r="A1923" i="1"/>
  <c r="A1922" i="1"/>
  <c r="A1921" i="1"/>
  <c r="A1920" i="1"/>
  <c r="A1919" i="1"/>
  <c r="A1918" i="1"/>
  <c r="A1917" i="1"/>
  <c r="A1912" i="1"/>
  <c r="A1911" i="1"/>
  <c r="A1910" i="1"/>
  <c r="A1909" i="1"/>
  <c r="A1908" i="1"/>
  <c r="A1907" i="1"/>
  <c r="A1906" i="1"/>
  <c r="A1905" i="1"/>
  <c r="A1898" i="1"/>
  <c r="A1897" i="1"/>
  <c r="A1896" i="1"/>
  <c r="A1895" i="1"/>
  <c r="A1894" i="1"/>
  <c r="A1893" i="1"/>
  <c r="A1892" i="1"/>
  <c r="A1886" i="1"/>
  <c r="A1885" i="1"/>
  <c r="A1884" i="1"/>
  <c r="A1883" i="1"/>
  <c r="A1882" i="1"/>
  <c r="A1881" i="1"/>
  <c r="A1880" i="1"/>
  <c r="A1879" i="1"/>
  <c r="A1878" i="1"/>
  <c r="A4330" i="1"/>
  <c r="A4329" i="1"/>
  <c r="A4328" i="1"/>
  <c r="A4327" i="1"/>
  <c r="A4326" i="1"/>
  <c r="A4325" i="1"/>
  <c r="A4324" i="1"/>
  <c r="B13" i="2" s="1"/>
  <c r="A4323" i="1"/>
  <c r="A765" i="1"/>
  <c r="A764" i="1"/>
  <c r="A763" i="1"/>
  <c r="A762" i="1"/>
  <c r="A761" i="1"/>
  <c r="A760" i="1"/>
  <c r="A759" i="1"/>
  <c r="A758" i="1"/>
  <c r="A757" i="1"/>
  <c r="A5845" i="1"/>
  <c r="A5844" i="1"/>
  <c r="A5843" i="1"/>
  <c r="A5842" i="1"/>
  <c r="A5787" i="1"/>
  <c r="A5786" i="1"/>
  <c r="A5785" i="1"/>
  <c r="A5784" i="1"/>
  <c r="A5783" i="1"/>
  <c r="A5782" i="1"/>
  <c r="A5775" i="1"/>
  <c r="A5774" i="1"/>
  <c r="A5773" i="1"/>
  <c r="A5772" i="1"/>
  <c r="A5771" i="1"/>
  <c r="A5770" i="1"/>
  <c r="A5623" i="1"/>
  <c r="A5632" i="1"/>
  <c r="A5631" i="1"/>
  <c r="A5630" i="1"/>
  <c r="A5629" i="1"/>
  <c r="A5628" i="1"/>
  <c r="A5627" i="1"/>
  <c r="A5626" i="1"/>
  <c r="A5625" i="1"/>
  <c r="A5624" i="1"/>
  <c r="A5659" i="1"/>
  <c r="A5656" i="1"/>
  <c r="A5662" i="1"/>
  <c r="A5661" i="1"/>
  <c r="A5660" i="1"/>
  <c r="A5658" i="1"/>
  <c r="A5657" i="1"/>
  <c r="A5655" i="1"/>
  <c r="A5654" i="1"/>
  <c r="A5653" i="1"/>
  <c r="A5652" i="1"/>
  <c r="E5651" i="1"/>
  <c r="E5443" i="1" l="1"/>
  <c r="B720" i="2"/>
  <c r="B584" i="2"/>
  <c r="A10227" i="1"/>
  <c r="B422" i="2"/>
  <c r="B585" i="2"/>
  <c r="A9044" i="1"/>
  <c r="A9043" i="1"/>
  <c r="A9042" i="1"/>
  <c r="A9041" i="1"/>
  <c r="A9040" i="1"/>
  <c r="A9039" i="1"/>
  <c r="A9038" i="1"/>
  <c r="E9037" i="1"/>
  <c r="A9036" i="1"/>
  <c r="A9035" i="1"/>
  <c r="A9034" i="1"/>
  <c r="A9033" i="1"/>
  <c r="A9032" i="1"/>
  <c r="A9031" i="1"/>
  <c r="A9030" i="1"/>
  <c r="E9029" i="1"/>
  <c r="A9028" i="1"/>
  <c r="A9027" i="1"/>
  <c r="A9026" i="1"/>
  <c r="A9025" i="1"/>
  <c r="A9024" i="1"/>
  <c r="A9023" i="1"/>
  <c r="A9022" i="1"/>
  <c r="E9021" i="1"/>
  <c r="A9020" i="1"/>
  <c r="A9019" i="1"/>
  <c r="A9018" i="1"/>
  <c r="A9017" i="1"/>
  <c r="A9016" i="1"/>
  <c r="A9015" i="1"/>
  <c r="A9014" i="1"/>
  <c r="E9013" i="1"/>
  <c r="E9124" i="1"/>
  <c r="A9121" i="1"/>
  <c r="B700" i="2" s="1"/>
  <c r="A9123" i="1"/>
  <c r="A9122" i="1"/>
  <c r="A9120" i="1"/>
  <c r="A9119" i="1"/>
  <c r="E9118" i="1"/>
  <c r="A9117" i="1"/>
  <c r="A9116" i="1"/>
  <c r="A9115" i="1"/>
  <c r="A9114" i="1"/>
  <c r="E9113" i="1"/>
  <c r="A9112" i="1"/>
  <c r="E9108" i="1"/>
  <c r="A8989" i="1"/>
  <c r="A8988" i="1"/>
  <c r="A8987" i="1"/>
  <c r="A8986" i="1"/>
  <c r="A8985" i="1"/>
  <c r="B579" i="2" s="1"/>
  <c r="A8984" i="1"/>
  <c r="A8983" i="1"/>
  <c r="A8982" i="1"/>
  <c r="E8981" i="1"/>
  <c r="A10236" i="1" l="1"/>
  <c r="A8980" i="1"/>
  <c r="A8979" i="1"/>
  <c r="A8978" i="1"/>
  <c r="A8977" i="1"/>
  <c r="A8976" i="1"/>
  <c r="A8975" i="1"/>
  <c r="A8974" i="1"/>
  <c r="A8973" i="1"/>
  <c r="E8972" i="1"/>
  <c r="A8971" i="1" l="1"/>
  <c r="A8970" i="1"/>
  <c r="A8969" i="1"/>
  <c r="A8968" i="1"/>
  <c r="A8967" i="1"/>
  <c r="A8966" i="1"/>
  <c r="A8965" i="1"/>
  <c r="A8964" i="1"/>
  <c r="E8963" i="1"/>
  <c r="A8960" i="1"/>
  <c r="A8962" i="1"/>
  <c r="A8961" i="1"/>
  <c r="A8959" i="1"/>
  <c r="A8958" i="1"/>
  <c r="A8957" i="1"/>
  <c r="A8956" i="1"/>
  <c r="A8955" i="1"/>
  <c r="E8954" i="1"/>
  <c r="A9012" i="1"/>
  <c r="A9011" i="1"/>
  <c r="A9010" i="1"/>
  <c r="A9009" i="1"/>
  <c r="A9008" i="1"/>
  <c r="A9007" i="1"/>
  <c r="A9006" i="1"/>
  <c r="E9005" i="1"/>
  <c r="A8951" i="1"/>
  <c r="A8953" i="1"/>
  <c r="A8952" i="1"/>
  <c r="A8950" i="1"/>
  <c r="A8949" i="1"/>
  <c r="A8948" i="1"/>
  <c r="A8947" i="1"/>
  <c r="E8946" i="1"/>
  <c r="E8939" i="1"/>
  <c r="A8945" i="1"/>
  <c r="A8944" i="1"/>
  <c r="A8943" i="1"/>
  <c r="A8942" i="1"/>
  <c r="A8941" i="1"/>
  <c r="A8940" i="1"/>
  <c r="E8990" i="1" l="1"/>
  <c r="A8991" i="1"/>
  <c r="A8992" i="1"/>
  <c r="A8993" i="1"/>
  <c r="A8994" i="1"/>
  <c r="A8995" i="1"/>
  <c r="A8996" i="1"/>
  <c r="A8909" i="1"/>
  <c r="A8908" i="1"/>
  <c r="A8911" i="1"/>
  <c r="A8910" i="1"/>
  <c r="A8907" i="1"/>
  <c r="A8906" i="1"/>
  <c r="A8905" i="1"/>
  <c r="A8904" i="1"/>
  <c r="A8903" i="1"/>
  <c r="A8902" i="1"/>
  <c r="E8901" i="1"/>
  <c r="A8900" i="1"/>
  <c r="A8899" i="1"/>
  <c r="A8898" i="1"/>
  <c r="A8897" i="1"/>
  <c r="A8896" i="1"/>
  <c r="A8895" i="1"/>
  <c r="A8894" i="1"/>
  <c r="A8893" i="1"/>
  <c r="E8892" i="1"/>
  <c r="E8883" i="1"/>
  <c r="A8890" i="1"/>
  <c r="A8891" i="1"/>
  <c r="A8889" i="1"/>
  <c r="A8888" i="1"/>
  <c r="A8887" i="1"/>
  <c r="A8886" i="1"/>
  <c r="A8885" i="1"/>
  <c r="A8884" i="1"/>
  <c r="E8875" i="1"/>
  <c r="A8882" i="1"/>
  <c r="A8881" i="1"/>
  <c r="A8880" i="1"/>
  <c r="A8879" i="1"/>
  <c r="A8878" i="1"/>
  <c r="A8877" i="1"/>
  <c r="A8876" i="1"/>
  <c r="A8874" i="1"/>
  <c r="A8873" i="1"/>
  <c r="A8872" i="1"/>
  <c r="A8871" i="1"/>
  <c r="A8870" i="1"/>
  <c r="A8869" i="1"/>
  <c r="A8868" i="1"/>
  <c r="E8867" i="1"/>
  <c r="A8866" i="1"/>
  <c r="A8865" i="1"/>
  <c r="A8864" i="1"/>
  <c r="A8863" i="1"/>
  <c r="A8862" i="1"/>
  <c r="A8861" i="1"/>
  <c r="A8860" i="1"/>
  <c r="E8859" i="1"/>
  <c r="A8858" i="1"/>
  <c r="A8857" i="1"/>
  <c r="A8856" i="1"/>
  <c r="A8855" i="1"/>
  <c r="A8854" i="1"/>
  <c r="A8853" i="1"/>
  <c r="A8852" i="1"/>
  <c r="E8851" i="1"/>
  <c r="A8850" i="1"/>
  <c r="A8849" i="1"/>
  <c r="A8848" i="1"/>
  <c r="A8847" i="1"/>
  <c r="A8846" i="1"/>
  <c r="A8845" i="1"/>
  <c r="A8844" i="1"/>
  <c r="E8843" i="1"/>
  <c r="A8842" i="1"/>
  <c r="A8841" i="1"/>
  <c r="A8840" i="1"/>
  <c r="A8839" i="1"/>
  <c r="A8838" i="1"/>
  <c r="B567" i="2" s="1"/>
  <c r="A8837" i="1"/>
  <c r="A8836" i="1"/>
  <c r="E8835" i="1"/>
  <c r="A8834" i="1"/>
  <c r="A8833" i="1"/>
  <c r="A8832" i="1"/>
  <c r="A8831" i="1"/>
  <c r="A8830" i="1"/>
  <c r="A8829" i="1"/>
  <c r="A8828" i="1"/>
  <c r="E8827" i="1"/>
  <c r="A8826" i="1" l="1"/>
  <c r="A8825" i="1"/>
  <c r="A8824" i="1"/>
  <c r="A8823" i="1"/>
  <c r="A8822" i="1"/>
  <c r="A8821" i="1"/>
  <c r="A8820" i="1"/>
  <c r="E8819" i="1"/>
  <c r="A8818" i="1"/>
  <c r="A8817" i="1"/>
  <c r="A8816" i="1"/>
  <c r="A8815" i="1"/>
  <c r="A8814" i="1"/>
  <c r="A8813" i="1"/>
  <c r="A8812" i="1"/>
  <c r="E8811" i="1"/>
  <c r="E8803" i="1"/>
  <c r="A8810" i="1"/>
  <c r="A8809" i="1"/>
  <c r="A8808" i="1"/>
  <c r="A8807" i="1"/>
  <c r="A8806" i="1"/>
  <c r="A8805" i="1"/>
  <c r="A8804" i="1"/>
  <c r="E8795" i="1"/>
  <c r="A8802" i="1"/>
  <c r="A8801" i="1"/>
  <c r="A8800" i="1"/>
  <c r="A8799" i="1"/>
  <c r="A8798" i="1"/>
  <c r="A8797" i="1"/>
  <c r="A8796" i="1"/>
  <c r="E8787" i="1"/>
  <c r="E8779" i="1"/>
  <c r="E8771" i="1"/>
  <c r="A8778" i="1"/>
  <c r="A8777" i="1"/>
  <c r="A8776" i="1"/>
  <c r="A8775" i="1"/>
  <c r="A8774" i="1"/>
  <c r="A8773" i="1"/>
  <c r="A8772" i="1"/>
  <c r="E8763" i="1"/>
  <c r="A8786" i="1"/>
  <c r="A8785" i="1"/>
  <c r="A8784" i="1"/>
  <c r="A8783" i="1"/>
  <c r="A8782" i="1"/>
  <c r="A8781" i="1"/>
  <c r="A8780" i="1"/>
  <c r="A8794" i="1"/>
  <c r="A8793" i="1"/>
  <c r="A8792" i="1"/>
  <c r="A8791" i="1"/>
  <c r="A8790" i="1"/>
  <c r="A8789" i="1"/>
  <c r="A8788" i="1"/>
  <c r="A8770" i="1"/>
  <c r="A8769" i="1"/>
  <c r="A8768" i="1"/>
  <c r="A8767" i="1"/>
  <c r="A8766" i="1"/>
  <c r="A8765" i="1"/>
  <c r="A8764" i="1"/>
  <c r="E4628" i="1" l="1"/>
  <c r="E3376" i="1"/>
  <c r="E1863" i="1"/>
  <c r="E1834" i="1"/>
  <c r="E1826" i="1"/>
  <c r="E7305" i="1" l="1"/>
  <c r="A7316" i="1"/>
  <c r="A7315" i="1"/>
  <c r="A7314" i="1"/>
  <c r="A7313" i="1"/>
  <c r="A7312" i="1"/>
  <c r="A7311" i="1"/>
  <c r="A7310" i="1"/>
  <c r="A7309" i="1"/>
  <c r="A7308" i="1"/>
  <c r="A7307" i="1"/>
  <c r="A7306" i="1"/>
  <c r="E2855" i="1"/>
  <c r="A2863" i="1"/>
  <c r="A2862" i="1"/>
  <c r="A2861" i="1"/>
  <c r="A2860" i="1"/>
  <c r="A2859" i="1"/>
  <c r="A2858" i="1"/>
  <c r="B572" i="2" s="1"/>
  <c r="A2857" i="1"/>
  <c r="A2856" i="1"/>
  <c r="E2846" i="1"/>
  <c r="E2838" i="1"/>
  <c r="A2854" i="1"/>
  <c r="A2853" i="1"/>
  <c r="A2852" i="1"/>
  <c r="A2851" i="1"/>
  <c r="A2850" i="1"/>
  <c r="A2849" i="1"/>
  <c r="A2848" i="1"/>
  <c r="A2847" i="1"/>
  <c r="A3936" i="1"/>
  <c r="A3935" i="1"/>
  <c r="A3934" i="1"/>
  <c r="A3933" i="1"/>
  <c r="A3932" i="1"/>
  <c r="A3931" i="1"/>
  <c r="B127" i="2" s="1"/>
  <c r="A3929" i="1"/>
  <c r="A3928" i="1"/>
  <c r="A3927" i="1"/>
  <c r="A3926" i="1"/>
  <c r="A3925" i="1"/>
  <c r="A3924" i="1"/>
  <c r="A3923" i="1"/>
  <c r="A3922" i="1"/>
  <c r="E3921" i="1"/>
  <c r="A3423" i="1"/>
  <c r="A3422" i="1"/>
  <c r="A3421" i="1"/>
  <c r="A3420" i="1"/>
  <c r="A3419" i="1"/>
  <c r="E3398" i="1"/>
  <c r="E3408" i="1"/>
  <c r="A3417" i="1"/>
  <c r="A3416" i="1"/>
  <c r="A3415" i="1"/>
  <c r="A3414" i="1"/>
  <c r="A3413" i="1"/>
  <c r="A3412" i="1"/>
  <c r="A3411" i="1"/>
  <c r="A3410" i="1"/>
  <c r="A3409" i="1"/>
  <c r="A3407" i="1"/>
  <c r="E3389" i="1"/>
  <c r="A3406" i="1"/>
  <c r="A3405" i="1"/>
  <c r="A3404" i="1"/>
  <c r="A3403" i="1"/>
  <c r="A3402" i="1"/>
  <c r="A3401" i="1"/>
  <c r="A3400" i="1"/>
  <c r="A3399" i="1"/>
  <c r="A4662" i="1"/>
  <c r="A4661" i="1"/>
  <c r="A4660" i="1"/>
  <c r="A4659" i="1"/>
  <c r="A4658" i="1"/>
  <c r="A4657" i="1"/>
  <c r="A4656" i="1"/>
  <c r="A4655" i="1"/>
  <c r="E4644" i="1"/>
  <c r="E4634" i="1"/>
  <c r="A4653" i="1"/>
  <c r="A4652" i="1"/>
  <c r="A4651" i="1"/>
  <c r="B456" i="2" s="1"/>
  <c r="A4650" i="1"/>
  <c r="A4649" i="1"/>
  <c r="A4648" i="1"/>
  <c r="A4647" i="1"/>
  <c r="A4646" i="1"/>
  <c r="A4645" i="1"/>
  <c r="B12" i="2" s="1"/>
  <c r="A4643" i="1"/>
  <c r="A4642" i="1"/>
  <c r="A4641" i="1"/>
  <c r="A4640" i="1"/>
  <c r="A4639" i="1"/>
  <c r="A4638" i="1"/>
  <c r="A4637" i="1"/>
  <c r="A4636" i="1"/>
  <c r="A4635" i="1"/>
  <c r="E2823" i="1"/>
  <c r="A2837" i="1" l="1"/>
  <c r="A3908" i="1"/>
  <c r="A3907" i="1"/>
  <c r="A3906" i="1"/>
  <c r="A3905" i="1"/>
  <c r="B129" i="2" s="1"/>
  <c r="A3397" i="1"/>
  <c r="A3396" i="1"/>
  <c r="A3395" i="1"/>
  <c r="B454" i="2" s="1"/>
  <c r="A3394" i="1"/>
  <c r="A3393" i="1"/>
  <c r="A3392" i="1"/>
  <c r="B761" i="2" s="1"/>
  <c r="A3391" i="1"/>
  <c r="A3390" i="1"/>
  <c r="A7681" i="1"/>
  <c r="A7680" i="1"/>
  <c r="A7679" i="1"/>
  <c r="B441" i="2" s="1"/>
  <c r="E7678" i="1"/>
  <c r="E7671" i="1"/>
  <c r="E7665" i="1"/>
  <c r="A7676" i="1"/>
  <c r="B561" i="2" s="1"/>
  <c r="A7675" i="1"/>
  <c r="A7674" i="1"/>
  <c r="A7673" i="1"/>
  <c r="A7672" i="1"/>
  <c r="A7670" i="1"/>
  <c r="A7669" i="1"/>
  <c r="A7668" i="1"/>
  <c r="A7667" i="1"/>
  <c r="A7666" i="1"/>
  <c r="B440" i="2" s="1"/>
  <c r="A7664" i="1"/>
  <c r="A7663" i="1"/>
  <c r="A7662" i="1"/>
  <c r="A7661" i="1"/>
  <c r="A7660" i="1"/>
  <c r="A7659" i="1"/>
  <c r="B439" i="2" s="1"/>
  <c r="A4842" i="1"/>
  <c r="A4841" i="1"/>
  <c r="A4840" i="1"/>
  <c r="A4839" i="1"/>
  <c r="A4838" i="1"/>
  <c r="E4828" i="1"/>
  <c r="A4836" i="1"/>
  <c r="A4835" i="1"/>
  <c r="A4834" i="1"/>
  <c r="A4833" i="1"/>
  <c r="A4832" i="1"/>
  <c r="A4831" i="1"/>
  <c r="A4830" i="1"/>
  <c r="A4829" i="1"/>
  <c r="A3903" i="1"/>
  <c r="A3902" i="1"/>
  <c r="A3901" i="1"/>
  <c r="A3900" i="1"/>
  <c r="A3899" i="1"/>
  <c r="A3898" i="1"/>
  <c r="A3897" i="1"/>
  <c r="A3896" i="1"/>
  <c r="E3895" i="1"/>
  <c r="A4633" i="1"/>
  <c r="A4632" i="1"/>
  <c r="A4631" i="1"/>
  <c r="A4630" i="1"/>
  <c r="A4629" i="1"/>
  <c r="A3383" i="1"/>
  <c r="A153" i="1"/>
  <c r="A3388" i="1"/>
  <c r="A3387" i="1"/>
  <c r="A3386" i="1"/>
  <c r="A3385" i="1"/>
  <c r="A3384" i="1"/>
  <c r="A3382" i="1"/>
  <c r="A3381" i="1"/>
  <c r="A3380" i="1"/>
  <c r="A3379" i="1"/>
  <c r="A3378" i="1"/>
  <c r="A3377" i="1"/>
  <c r="B117" i="2" s="1"/>
  <c r="A2845" i="1"/>
  <c r="A2844" i="1"/>
  <c r="A2843" i="1"/>
  <c r="A2842" i="1"/>
  <c r="A2841" i="1"/>
  <c r="A2840" i="1"/>
  <c r="A2839" i="1"/>
  <c r="E4620" i="1"/>
  <c r="A4627" i="1"/>
  <c r="A4626" i="1"/>
  <c r="A4625" i="1"/>
  <c r="A4624" i="1"/>
  <c r="A4623" i="1"/>
  <c r="A4622" i="1"/>
  <c r="A4621" i="1"/>
  <c r="A2828" i="1"/>
  <c r="A2827" i="1"/>
  <c r="A2826" i="1"/>
  <c r="A2825" i="1"/>
  <c r="A2813" i="1"/>
  <c r="E2812" i="1" l="1"/>
  <c r="A2836" i="1"/>
  <c r="A2835" i="1"/>
  <c r="A2834" i="1"/>
  <c r="A2833" i="1"/>
  <c r="A2832" i="1"/>
  <c r="A2831" i="1"/>
  <c r="A2830" i="1"/>
  <c r="A2829" i="1"/>
  <c r="A2824" i="1"/>
  <c r="A1876" i="1"/>
  <c r="B455" i="2" s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2" i="1"/>
  <c r="A1861" i="1"/>
  <c r="A1860" i="1"/>
  <c r="A1859" i="1"/>
  <c r="A1858" i="1"/>
  <c r="A1857" i="1"/>
  <c r="A1856" i="1"/>
  <c r="A1855" i="1"/>
  <c r="A1854" i="1"/>
  <c r="E1853" i="1"/>
  <c r="A1851" i="1"/>
  <c r="E1842" i="1"/>
  <c r="A1850" i="1"/>
  <c r="A1849" i="1"/>
  <c r="A1848" i="1"/>
  <c r="A1847" i="1"/>
  <c r="A1846" i="1"/>
  <c r="A1845" i="1"/>
  <c r="A1844" i="1"/>
  <c r="A1843" i="1"/>
  <c r="A1840" i="1"/>
  <c r="A1839" i="1"/>
  <c r="A1838" i="1"/>
  <c r="A1837" i="1"/>
  <c r="A1836" i="1"/>
  <c r="A1835" i="1"/>
  <c r="A1832" i="1"/>
  <c r="A1831" i="1"/>
  <c r="A1830" i="1"/>
  <c r="A1829" i="1"/>
  <c r="A1828" i="1"/>
  <c r="A1827" i="1"/>
  <c r="B682" i="2" l="1"/>
  <c r="E9097" i="1"/>
  <c r="A9107" i="1"/>
  <c r="A9106" i="1"/>
  <c r="A9105" i="1"/>
  <c r="A9104" i="1"/>
  <c r="A9103" i="1"/>
  <c r="A9102" i="1"/>
  <c r="A9101" i="1"/>
  <c r="A9100" i="1"/>
  <c r="A9099" i="1"/>
  <c r="A9098" i="1"/>
  <c r="A9085" i="1"/>
  <c r="A9084" i="1"/>
  <c r="A9083" i="1"/>
  <c r="A9082" i="1"/>
  <c r="A9081" i="1"/>
  <c r="A9080" i="1"/>
  <c r="A9079" i="1"/>
  <c r="A9078" i="1"/>
  <c r="A9077" i="1"/>
  <c r="E9076" i="1"/>
  <c r="E9086" i="1"/>
  <c r="A9096" i="1"/>
  <c r="A9095" i="1"/>
  <c r="A9094" i="1"/>
  <c r="A9093" i="1"/>
  <c r="A9092" i="1"/>
  <c r="A9091" i="1"/>
  <c r="A9090" i="1"/>
  <c r="A9089" i="1"/>
  <c r="A9088" i="1"/>
  <c r="A9087" i="1"/>
  <c r="E9056" i="1"/>
  <c r="A9075" i="1"/>
  <c r="A9074" i="1"/>
  <c r="A9073" i="1"/>
  <c r="A9072" i="1"/>
  <c r="A9071" i="1"/>
  <c r="A9070" i="1"/>
  <c r="A9069" i="1"/>
  <c r="A9068" i="1"/>
  <c r="A9067" i="1"/>
  <c r="E9066" i="1"/>
  <c r="A9065" i="1"/>
  <c r="A9064" i="1"/>
  <c r="A9063" i="1"/>
  <c r="A9062" i="1"/>
  <c r="A9061" i="1"/>
  <c r="A9060" i="1"/>
  <c r="A9059" i="1"/>
  <c r="A9058" i="1"/>
  <c r="A9057" i="1"/>
  <c r="A9055" i="1"/>
  <c r="E9046" i="1"/>
  <c r="A9054" i="1"/>
  <c r="A9053" i="1"/>
  <c r="A9052" i="1"/>
  <c r="A9051" i="1"/>
  <c r="A9050" i="1"/>
  <c r="A9049" i="1"/>
  <c r="A9048" i="1"/>
  <c r="A9047" i="1"/>
  <c r="B460" i="2" l="1"/>
  <c r="E8997" i="1"/>
  <c r="A9004" i="1"/>
  <c r="A9003" i="1"/>
  <c r="A9002" i="1"/>
  <c r="A9001" i="1"/>
  <c r="A9000" i="1"/>
  <c r="A8999" i="1"/>
  <c r="A8998" i="1"/>
  <c r="B23" i="2" s="1"/>
  <c r="E8930" i="1"/>
  <c r="A8938" i="1"/>
  <c r="A8937" i="1"/>
  <c r="A8936" i="1"/>
  <c r="A8935" i="1"/>
  <c r="A8934" i="1"/>
  <c r="A8933" i="1"/>
  <c r="A8932" i="1"/>
  <c r="A8931" i="1"/>
  <c r="A8928" i="1"/>
  <c r="A8927" i="1"/>
  <c r="A8926" i="1"/>
  <c r="A8925" i="1"/>
  <c r="A8924" i="1"/>
  <c r="A8923" i="1"/>
  <c r="A8922" i="1"/>
  <c r="B108" i="2" s="1"/>
  <c r="A8919" i="1"/>
  <c r="A8918" i="1"/>
  <c r="A8917" i="1"/>
  <c r="A8916" i="1"/>
  <c r="A8913" i="1"/>
  <c r="A8914" i="1"/>
  <c r="A8915" i="1"/>
  <c r="A4551" i="1" l="1"/>
  <c r="B453" i="2" s="1"/>
  <c r="E4542" i="1"/>
  <c r="E422" i="1"/>
  <c r="A7548" i="1"/>
  <c r="A4550" i="1"/>
  <c r="B494" i="2" s="1"/>
  <c r="A4549" i="1"/>
  <c r="A427" i="1"/>
  <c r="A8269" i="1" l="1"/>
  <c r="E8358" i="1"/>
  <c r="E8619" i="1"/>
  <c r="A8621" i="1"/>
  <c r="A8620" i="1"/>
  <c r="A8622" i="1"/>
  <c r="A8402" i="1"/>
  <c r="A8401" i="1"/>
  <c r="A8400" i="1"/>
  <c r="A8399" i="1"/>
  <c r="E8467" i="1"/>
  <c r="A8468" i="1"/>
  <c r="E8470" i="1"/>
  <c r="E8391" i="1"/>
  <c r="E8367" i="1"/>
  <c r="A8397" i="1"/>
  <c r="A8396" i="1"/>
  <c r="B491" i="2" s="1"/>
  <c r="A8395" i="1"/>
  <c r="A8394" i="1"/>
  <c r="A8393" i="1"/>
  <c r="A8392" i="1"/>
  <c r="A8373" i="1"/>
  <c r="A8372" i="1"/>
  <c r="B786" i="2" s="1"/>
  <c r="A8371" i="1"/>
  <c r="A8370" i="1"/>
  <c r="A8369" i="1"/>
  <c r="A8368" i="1"/>
  <c r="B381" i="2" s="1"/>
  <c r="A13111" i="1"/>
  <c r="B506" i="2" s="1"/>
  <c r="E13110" i="1"/>
  <c r="E13101" i="1"/>
  <c r="A13118" i="1"/>
  <c r="A13117" i="1"/>
  <c r="A13116" i="1"/>
  <c r="A13115" i="1"/>
  <c r="A13114" i="1"/>
  <c r="A13113" i="1"/>
  <c r="A13112" i="1"/>
  <c r="A13109" i="1"/>
  <c r="A8365" i="1"/>
  <c r="A8364" i="1"/>
  <c r="A8363" i="1"/>
  <c r="A8362" i="1"/>
  <c r="A8361" i="1"/>
  <c r="A8360" i="1"/>
  <c r="A8359" i="1"/>
  <c r="B597" i="2" l="1"/>
  <c r="A3876" i="1"/>
  <c r="E3868" i="1"/>
  <c r="A3875" i="1"/>
  <c r="A8749" i="1"/>
  <c r="A8748" i="1"/>
  <c r="A8747" i="1"/>
  <c r="A8746" i="1"/>
  <c r="A8745" i="1"/>
  <c r="E8744" i="1"/>
  <c r="A7488" i="1"/>
  <c r="A7487" i="1"/>
  <c r="A7486" i="1"/>
  <c r="A7485" i="1"/>
  <c r="A7484" i="1"/>
  <c r="A7483" i="1"/>
  <c r="E7482" i="1"/>
  <c r="A3586" i="1"/>
  <c r="E3587" i="1"/>
  <c r="A3593" i="1"/>
  <c r="A3592" i="1"/>
  <c r="A3591" i="1"/>
  <c r="A3590" i="1"/>
  <c r="A3589" i="1"/>
  <c r="A3588" i="1"/>
  <c r="B139" i="2" s="1"/>
  <c r="A3894" i="1"/>
  <c r="A3893" i="1"/>
  <c r="A3892" i="1"/>
  <c r="A3891" i="1"/>
  <c r="A3890" i="1"/>
  <c r="A3889" i="1"/>
  <c r="A3888" i="1"/>
  <c r="A3887" i="1"/>
  <c r="E3886" i="1"/>
  <c r="A2821" i="1"/>
  <c r="A2820" i="1"/>
  <c r="A2819" i="1"/>
  <c r="A2818" i="1"/>
  <c r="A2817" i="1"/>
  <c r="A2816" i="1"/>
  <c r="A2815" i="1"/>
  <c r="A2814" i="1"/>
  <c r="A3885" i="1" l="1"/>
  <c r="A3884" i="1"/>
  <c r="A3883" i="1"/>
  <c r="A3882" i="1"/>
  <c r="A3881" i="1"/>
  <c r="A3880" i="1"/>
  <c r="A3879" i="1"/>
  <c r="A3878" i="1"/>
  <c r="A3874" i="1"/>
  <c r="A3873" i="1"/>
  <c r="A3872" i="1"/>
  <c r="A3871" i="1"/>
  <c r="B271" i="2" s="1"/>
  <c r="A3870" i="1"/>
  <c r="A3869" i="1"/>
  <c r="A3375" i="1"/>
  <c r="A3374" i="1"/>
  <c r="A3373" i="1"/>
  <c r="A3371" i="1"/>
  <c r="A3370" i="1"/>
  <c r="A3369" i="1"/>
  <c r="E3368" i="1"/>
  <c r="A3367" i="1"/>
  <c r="A3366" i="1"/>
  <c r="A3365" i="1"/>
  <c r="A3364" i="1"/>
  <c r="A3363" i="1"/>
  <c r="A3362" i="1"/>
  <c r="A3361" i="1"/>
  <c r="A3360" i="1"/>
  <c r="A3358" i="1"/>
  <c r="A3357" i="1"/>
  <c r="A3356" i="1"/>
  <c r="A3355" i="1"/>
  <c r="A3354" i="1"/>
  <c r="A3353" i="1"/>
  <c r="E3352" i="1"/>
  <c r="E8735" i="1"/>
  <c r="A8739" i="1"/>
  <c r="A8738" i="1"/>
  <c r="A8737" i="1"/>
  <c r="A8736" i="1"/>
  <c r="A8734" i="1"/>
  <c r="A8733" i="1"/>
  <c r="A8732" i="1"/>
  <c r="A8731" i="1"/>
  <c r="E8730" i="1"/>
  <c r="A8729" i="1"/>
  <c r="A8728" i="1"/>
  <c r="A8727" i="1"/>
  <c r="A8726" i="1"/>
  <c r="E8725" i="1"/>
  <c r="E7297" i="1" l="1"/>
  <c r="A7304" i="1"/>
  <c r="A7303" i="1"/>
  <c r="A7302" i="1"/>
  <c r="A7301" i="1"/>
  <c r="A7300" i="1"/>
  <c r="A7299" i="1"/>
  <c r="A7298" i="1"/>
  <c r="E7289" i="1"/>
  <c r="E7274" i="1"/>
  <c r="A7296" i="1"/>
  <c r="A7295" i="1"/>
  <c r="A7294" i="1"/>
  <c r="A7293" i="1"/>
  <c r="A7292" i="1"/>
  <c r="A7291" i="1"/>
  <c r="A7290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E8105" i="1"/>
  <c r="A8109" i="1"/>
  <c r="A8108" i="1"/>
  <c r="A8107" i="1"/>
  <c r="A8106" i="1"/>
  <c r="E4722" i="1"/>
  <c r="A4727" i="1"/>
  <c r="A4726" i="1"/>
  <c r="A4725" i="1"/>
  <c r="A4724" i="1"/>
  <c r="A4723" i="1"/>
  <c r="A3585" i="1"/>
  <c r="A3584" i="1"/>
  <c r="A3583" i="1"/>
  <c r="A3582" i="1"/>
  <c r="A3581" i="1"/>
  <c r="A3580" i="1"/>
  <c r="A3579" i="1"/>
  <c r="A3577" i="1"/>
  <c r="A3576" i="1"/>
  <c r="A3575" i="1"/>
  <c r="A3574" i="1"/>
  <c r="A3573" i="1"/>
  <c r="A3572" i="1"/>
  <c r="E3571" i="1"/>
  <c r="A3337" i="1"/>
  <c r="A3336" i="1" l="1"/>
  <c r="A3335" i="1"/>
  <c r="A3334" i="1"/>
  <c r="E3322" i="1"/>
  <c r="A3333" i="1"/>
  <c r="A3332" i="1"/>
  <c r="A3331" i="1"/>
  <c r="A3330" i="1"/>
  <c r="E3468" i="1"/>
  <c r="A3328" i="1"/>
  <c r="A3327" i="1"/>
  <c r="A3326" i="1"/>
  <c r="A3325" i="1"/>
  <c r="A3324" i="1"/>
  <c r="A3323" i="1"/>
  <c r="E2797" i="1"/>
  <c r="A2811" i="1"/>
  <c r="A2810" i="1"/>
  <c r="A2809" i="1"/>
  <c r="A2808" i="1"/>
  <c r="A2807" i="1"/>
  <c r="A2806" i="1"/>
  <c r="A2805" i="1"/>
  <c r="A2804" i="1"/>
  <c r="A2802" i="1"/>
  <c r="A2801" i="1"/>
  <c r="A2800" i="1"/>
  <c r="A2799" i="1"/>
  <c r="A2798" i="1"/>
  <c r="B93" i="2" s="1"/>
  <c r="A2796" i="1"/>
  <c r="A2795" i="1"/>
  <c r="A2794" i="1"/>
  <c r="A2793" i="1"/>
  <c r="A2792" i="1"/>
  <c r="A2791" i="1"/>
  <c r="A2790" i="1"/>
  <c r="A2789" i="1"/>
  <c r="A2787" i="1"/>
  <c r="A2786" i="1"/>
  <c r="A2785" i="1"/>
  <c r="A2784" i="1"/>
  <c r="A2783" i="1"/>
  <c r="B91" i="2" s="1"/>
  <c r="E2782" i="1"/>
  <c r="E2767" i="1"/>
  <c r="A2781" i="1"/>
  <c r="A2780" i="1"/>
  <c r="A2779" i="1"/>
  <c r="A2778" i="1"/>
  <c r="A2777" i="1"/>
  <c r="A2776" i="1"/>
  <c r="A2775" i="1"/>
  <c r="A2774" i="1"/>
  <c r="A2772" i="1"/>
  <c r="A2771" i="1"/>
  <c r="A2770" i="1"/>
  <c r="A2769" i="1"/>
  <c r="A2768" i="1"/>
  <c r="A4619" i="1"/>
  <c r="A4618" i="1"/>
  <c r="A4617" i="1"/>
  <c r="A4615" i="1"/>
  <c r="A4614" i="1"/>
  <c r="A4613" i="1"/>
  <c r="A4612" i="1"/>
  <c r="A4611" i="1"/>
  <c r="A4610" i="1"/>
  <c r="E4609" i="1"/>
  <c r="A4606" i="1"/>
  <c r="A4605" i="1"/>
  <c r="A4604" i="1"/>
  <c r="A4603" i="1"/>
  <c r="A4602" i="1"/>
  <c r="E4601" i="1"/>
  <c r="A4600" i="1"/>
  <c r="A4599" i="1"/>
  <c r="A4598" i="1"/>
  <c r="A4597" i="1"/>
  <c r="A4590" i="1"/>
  <c r="B11" i="2" s="1"/>
  <c r="A4595" i="1"/>
  <c r="A4594" i="1"/>
  <c r="A4593" i="1"/>
  <c r="A4592" i="1"/>
  <c r="A4591" i="1"/>
  <c r="E4589" i="1"/>
  <c r="B81" i="2" l="1"/>
  <c r="E711" i="1"/>
  <c r="A7273" i="1" l="1"/>
  <c r="A7272" i="1"/>
  <c r="A7271" i="1"/>
  <c r="A7270" i="1"/>
  <c r="A7269" i="1"/>
  <c r="A7268" i="1"/>
  <c r="A7267" i="1"/>
  <c r="A7266" i="1"/>
  <c r="A7265" i="1"/>
  <c r="A7264" i="1"/>
  <c r="A7263" i="1"/>
  <c r="A7262" i="1"/>
  <c r="B96" i="2" s="1"/>
  <c r="E7261" i="1"/>
  <c r="A7259" i="1"/>
  <c r="A7258" i="1"/>
  <c r="A7257" i="1"/>
  <c r="A7256" i="1"/>
  <c r="A7255" i="1"/>
  <c r="A7260" i="1"/>
  <c r="A7254" i="1"/>
  <c r="A7253" i="1"/>
  <c r="A7252" i="1"/>
  <c r="A7251" i="1"/>
  <c r="A7250" i="1"/>
  <c r="A7249" i="1"/>
  <c r="A7248" i="1"/>
  <c r="B122" i="2" s="1"/>
  <c r="E7247" i="1"/>
  <c r="A13108" i="1"/>
  <c r="A13107" i="1"/>
  <c r="A13106" i="1"/>
  <c r="A13105" i="1"/>
  <c r="A13104" i="1"/>
  <c r="A13103" i="1"/>
  <c r="A13102" i="1"/>
  <c r="A8268" i="1"/>
  <c r="A8267" i="1"/>
  <c r="A8266" i="1"/>
  <c r="A8265" i="1"/>
  <c r="A8264" i="1"/>
  <c r="A8261" i="1"/>
  <c r="B903" i="2" s="1"/>
  <c r="A8260" i="1"/>
  <c r="A8259" i="1"/>
  <c r="A8258" i="1"/>
  <c r="A8257" i="1"/>
  <c r="A8256" i="1"/>
  <c r="B377" i="2" s="1"/>
  <c r="E8255" i="1"/>
  <c r="A7508" i="1"/>
  <c r="A706" i="1" l="1"/>
  <c r="A705" i="1"/>
  <c r="B655" i="2" s="1"/>
  <c r="A704" i="1"/>
  <c r="A708" i="1"/>
  <c r="A707" i="1"/>
  <c r="A703" i="1"/>
  <c r="A702" i="1"/>
  <c r="A701" i="1"/>
  <c r="A700" i="1"/>
  <c r="A699" i="1"/>
  <c r="A698" i="1"/>
  <c r="A709" i="1"/>
  <c r="A710" i="1"/>
  <c r="A697" i="1"/>
  <c r="A696" i="1"/>
  <c r="A695" i="1"/>
  <c r="A694" i="1"/>
  <c r="A693" i="1"/>
  <c r="A692" i="1"/>
  <c r="A691" i="1"/>
  <c r="E690" i="1"/>
  <c r="E373" i="1" l="1"/>
  <c r="A378" i="1"/>
  <c r="A377" i="1"/>
  <c r="A376" i="1"/>
  <c r="A375" i="1"/>
  <c r="B396" i="2" s="1"/>
  <c r="A374" i="1"/>
  <c r="B406" i="2" s="1"/>
  <c r="A587" i="1"/>
  <c r="E7519" i="1"/>
  <c r="A7533" i="1"/>
  <c r="E7502" i="1"/>
  <c r="A7517" i="1"/>
  <c r="A4567" i="1"/>
  <c r="E4566" i="1"/>
  <c r="E308" i="1" l="1"/>
  <c r="A314" i="1"/>
  <c r="A313" i="1"/>
  <c r="A312" i="1"/>
  <c r="A310" i="1"/>
  <c r="B100" i="2" s="1"/>
  <c r="E4956" i="1"/>
  <c r="A364" i="1" l="1"/>
  <c r="A363" i="1"/>
  <c r="A362" i="1"/>
  <c r="A361" i="1"/>
  <c r="A360" i="1"/>
  <c r="A586" i="1"/>
  <c r="A585" i="1"/>
  <c r="B787" i="2" s="1"/>
  <c r="A584" i="1"/>
  <c r="A583" i="1"/>
  <c r="A582" i="1"/>
  <c r="A581" i="1"/>
  <c r="A624" i="1"/>
  <c r="A623" i="1"/>
  <c r="A622" i="1"/>
  <c r="A621" i="1"/>
  <c r="A620" i="1"/>
  <c r="A619" i="1"/>
  <c r="E8086" i="1"/>
  <c r="A8104" i="1"/>
  <c r="A8103" i="1"/>
  <c r="A8101" i="1"/>
  <c r="A8102" i="1"/>
  <c r="A8100" i="1" l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E8070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E8055" i="1"/>
  <c r="A8068" i="1"/>
  <c r="A8067" i="1"/>
  <c r="A8066" i="1"/>
  <c r="A8065" i="1"/>
  <c r="A8064" i="1"/>
  <c r="A8063" i="1"/>
  <c r="A8062" i="1"/>
  <c r="E8047" i="1"/>
  <c r="A8061" i="1"/>
  <c r="A8060" i="1"/>
  <c r="A8059" i="1"/>
  <c r="A8058" i="1"/>
  <c r="A8057" i="1"/>
  <c r="A8056" i="1"/>
  <c r="E3859" i="1"/>
  <c r="A3867" i="1"/>
  <c r="A3866" i="1"/>
  <c r="A3865" i="1"/>
  <c r="A3864" i="1"/>
  <c r="A3863" i="1"/>
  <c r="A3862" i="1"/>
  <c r="A3861" i="1"/>
  <c r="A3860" i="1"/>
  <c r="B459" i="2" l="1"/>
  <c r="E2680" i="1"/>
  <c r="E2665" i="1"/>
  <c r="E3313" i="1"/>
  <c r="E3302" i="1"/>
  <c r="A3321" i="1"/>
  <c r="A3320" i="1"/>
  <c r="A3319" i="1"/>
  <c r="A3318" i="1"/>
  <c r="A3317" i="1"/>
  <c r="A3316" i="1"/>
  <c r="A3315" i="1"/>
  <c r="A3314" i="1"/>
  <c r="A7862" i="1" l="1"/>
  <c r="A7861" i="1"/>
  <c r="A7860" i="1"/>
  <c r="A7859" i="1"/>
  <c r="A7858" i="1"/>
  <c r="A7857" i="1"/>
  <c r="A7856" i="1"/>
  <c r="E7855" i="1"/>
  <c r="E7883" i="1"/>
  <c r="A7891" i="1"/>
  <c r="A7890" i="1"/>
  <c r="A7889" i="1"/>
  <c r="A7888" i="1"/>
  <c r="E13518" i="1"/>
  <c r="A7887" i="1"/>
  <c r="A7886" i="1"/>
  <c r="A7885" i="1"/>
  <c r="A7884" i="1"/>
  <c r="B383" i="2" s="1"/>
  <c r="A7541" i="1"/>
  <c r="A7540" i="1"/>
  <c r="A7539" i="1"/>
  <c r="A7538" i="1"/>
  <c r="A7537" i="1"/>
  <c r="A7536" i="1"/>
  <c r="B432" i="2" s="1"/>
  <c r="E7535" i="1"/>
  <c r="E2755" i="1"/>
  <c r="A2766" i="1"/>
  <c r="A2765" i="1"/>
  <c r="A2764" i="1"/>
  <c r="A2763" i="1"/>
  <c r="E2746" i="1"/>
  <c r="A2762" i="1"/>
  <c r="A2761" i="1"/>
  <c r="A2760" i="1"/>
  <c r="A2759" i="1"/>
  <c r="A2758" i="1"/>
  <c r="A2757" i="1"/>
  <c r="A2756" i="1"/>
  <c r="A3311" i="1"/>
  <c r="A3310" i="1"/>
  <c r="E3293" i="1"/>
  <c r="A3309" i="1"/>
  <c r="A3308" i="1"/>
  <c r="A3307" i="1"/>
  <c r="A3306" i="1"/>
  <c r="A3305" i="1"/>
  <c r="A3304" i="1"/>
  <c r="A3303" i="1"/>
  <c r="E4578" i="1"/>
  <c r="A4588" i="1"/>
  <c r="A4587" i="1"/>
  <c r="A4586" i="1"/>
  <c r="A4585" i="1"/>
  <c r="A4584" i="1"/>
  <c r="A4583" i="1"/>
  <c r="A4582" i="1"/>
  <c r="A4581" i="1"/>
  <c r="A4580" i="1"/>
  <c r="A4579" i="1"/>
  <c r="E4805" i="1" l="1"/>
  <c r="E4813" i="1"/>
  <c r="E4821" i="1"/>
  <c r="A4827" i="1"/>
  <c r="A4826" i="1"/>
  <c r="A4825" i="1"/>
  <c r="A4824" i="1"/>
  <c r="A4823" i="1"/>
  <c r="B608" i="2" s="1"/>
  <c r="A4822" i="1"/>
  <c r="A4819" i="1"/>
  <c r="A4818" i="1"/>
  <c r="A4817" i="1"/>
  <c r="A4816" i="1"/>
  <c r="A4815" i="1"/>
  <c r="A4814" i="1"/>
  <c r="A4811" i="1"/>
  <c r="A4810" i="1"/>
  <c r="A4809" i="1"/>
  <c r="A4808" i="1"/>
  <c r="A4807" i="1"/>
  <c r="A4806" i="1"/>
  <c r="A2692" i="1" l="1"/>
  <c r="B789" i="2" s="1"/>
  <c r="A2701" i="1"/>
  <c r="A2700" i="1"/>
  <c r="A2699" i="1"/>
  <c r="A2698" i="1"/>
  <c r="A2697" i="1"/>
  <c r="A2696" i="1"/>
  <c r="A2695" i="1"/>
  <c r="A2694" i="1"/>
  <c r="A2693" i="1"/>
  <c r="E2691" i="1"/>
  <c r="A2689" i="1"/>
  <c r="A2688" i="1"/>
  <c r="A2687" i="1"/>
  <c r="A2686" i="1"/>
  <c r="A2685" i="1"/>
  <c r="A2684" i="1"/>
  <c r="A2683" i="1"/>
  <c r="A2682" i="1"/>
  <c r="A2681" i="1"/>
  <c r="A7532" i="1"/>
  <c r="A7531" i="1"/>
  <c r="A7530" i="1"/>
  <c r="A7529" i="1"/>
  <c r="A7528" i="1"/>
  <c r="A7527" i="1"/>
  <c r="A7526" i="1"/>
  <c r="A7525" i="1"/>
  <c r="A7524" i="1"/>
  <c r="A7523" i="1"/>
  <c r="A7522" i="1"/>
  <c r="B400" i="2" s="1"/>
  <c r="A7521" i="1"/>
  <c r="A7520" i="1"/>
  <c r="A7513" i="1"/>
  <c r="A7512" i="1"/>
  <c r="A7511" i="1"/>
  <c r="A7516" i="1"/>
  <c r="A7515" i="1"/>
  <c r="A7514" i="1"/>
  <c r="B601" i="2" s="1"/>
  <c r="A7510" i="1"/>
  <c r="A7509" i="1"/>
  <c r="A7507" i="1"/>
  <c r="A7506" i="1"/>
  <c r="A7505" i="1"/>
  <c r="A7504" i="1"/>
  <c r="A7503" i="1"/>
  <c r="A2753" i="1"/>
  <c r="A2752" i="1"/>
  <c r="A2751" i="1"/>
  <c r="A2750" i="1"/>
  <c r="A2749" i="1"/>
  <c r="B596" i="2" s="1"/>
  <c r="A2748" i="1"/>
  <c r="A2747" i="1"/>
  <c r="E2639" i="1"/>
  <c r="A2650" i="1"/>
  <c r="A2649" i="1"/>
  <c r="A2648" i="1"/>
  <c r="A2647" i="1"/>
  <c r="A2646" i="1"/>
  <c r="A2645" i="1"/>
  <c r="A2644" i="1"/>
  <c r="B285" i="2" s="1"/>
  <c r="A2643" i="1"/>
  <c r="A2642" i="1"/>
  <c r="A2641" i="1"/>
  <c r="A2640" i="1"/>
  <c r="E5365" i="1"/>
  <c r="A5372" i="1"/>
  <c r="E5355" i="1"/>
  <c r="A5362" i="1"/>
  <c r="A5371" i="1"/>
  <c r="A5370" i="1"/>
  <c r="A5369" i="1"/>
  <c r="A5368" i="1"/>
  <c r="A5367" i="1"/>
  <c r="A5366" i="1"/>
  <c r="E5346" i="1"/>
  <c r="A5361" i="1"/>
  <c r="A5360" i="1"/>
  <c r="A5359" i="1"/>
  <c r="A5358" i="1"/>
  <c r="A5357" i="1"/>
  <c r="A5356" i="1"/>
  <c r="A5300" i="1"/>
  <c r="A5299" i="1"/>
  <c r="A5298" i="1"/>
  <c r="A5297" i="1"/>
  <c r="A5296" i="1"/>
  <c r="A5295" i="1"/>
  <c r="A5293" i="1"/>
  <c r="A5292" i="1"/>
  <c r="A5291" i="1"/>
  <c r="E5290" i="1"/>
  <c r="A5284" i="1"/>
  <c r="E541" i="1"/>
  <c r="A546" i="1"/>
  <c r="E536" i="1"/>
  <c r="A545" i="1"/>
  <c r="A544" i="1"/>
  <c r="A543" i="1"/>
  <c r="A542" i="1"/>
  <c r="A688" i="1"/>
  <c r="A687" i="1"/>
  <c r="A686" i="1"/>
  <c r="A685" i="1"/>
  <c r="A684" i="1"/>
  <c r="A683" i="1"/>
  <c r="A682" i="1"/>
  <c r="A681" i="1"/>
  <c r="A680" i="1"/>
  <c r="B182" i="2"/>
  <c r="B181" i="2"/>
  <c r="E660" i="1"/>
  <c r="E666" i="1"/>
  <c r="A677" i="1"/>
  <c r="A676" i="1"/>
  <c r="A675" i="1"/>
  <c r="A674" i="1"/>
  <c r="E5341" i="1"/>
  <c r="A5343" i="1"/>
  <c r="A5342" i="1"/>
  <c r="B790" i="2" s="1"/>
  <c r="A5352" i="1"/>
  <c r="A5351" i="1"/>
  <c r="A5350" i="1"/>
  <c r="A5349" i="1"/>
  <c r="A5348" i="1"/>
  <c r="A5347" i="1"/>
  <c r="A5288" i="1" l="1"/>
  <c r="A5287" i="1"/>
  <c r="A5286" i="1"/>
  <c r="A5285" i="1"/>
  <c r="A5283" i="1"/>
  <c r="A5282" i="1"/>
  <c r="A5280" i="1"/>
  <c r="A5279" i="1"/>
  <c r="A5278" i="1"/>
  <c r="E5277" i="1"/>
  <c r="A5448" i="1"/>
  <c r="A5447" i="1"/>
  <c r="A5446" i="1"/>
  <c r="A5445" i="1"/>
  <c r="B106" i="2" s="1"/>
  <c r="A5444" i="1"/>
  <c r="A5442" i="1"/>
  <c r="A5441" i="1"/>
  <c r="A5439" i="1"/>
  <c r="A5438" i="1"/>
  <c r="A5437" i="1"/>
  <c r="A5436" i="1"/>
  <c r="A5435" i="1"/>
  <c r="A5434" i="1"/>
  <c r="E5433" i="1"/>
  <c r="E5423" i="1"/>
  <c r="A5432" i="1"/>
  <c r="A5431" i="1"/>
  <c r="A5430" i="1"/>
  <c r="A5429" i="1"/>
  <c r="A5427" i="1"/>
  <c r="A5426" i="1"/>
  <c r="A5425" i="1"/>
  <c r="A5424" i="1"/>
  <c r="A3857" i="1" l="1"/>
  <c r="B97" i="2" s="1"/>
  <c r="A3856" i="1"/>
  <c r="A3855" i="1"/>
  <c r="A3854" i="1"/>
  <c r="A3853" i="1"/>
  <c r="A3852" i="1"/>
  <c r="A3851" i="1"/>
  <c r="A3850" i="1"/>
  <c r="E3849" i="1"/>
  <c r="A4576" i="1"/>
  <c r="A4575" i="1"/>
  <c r="A4574" i="1"/>
  <c r="A4573" i="1"/>
  <c r="A4572" i="1"/>
  <c r="A4571" i="1"/>
  <c r="A4570" i="1"/>
  <c r="B237" i="2" s="1"/>
  <c r="A4569" i="1"/>
  <c r="A4568" i="1"/>
  <c r="B174" i="2" s="1"/>
  <c r="E4553" i="1"/>
  <c r="A4564" i="1"/>
  <c r="A4563" i="1"/>
  <c r="A4562" i="1"/>
  <c r="A4561" i="1"/>
  <c r="A4560" i="1"/>
  <c r="A4559" i="1"/>
  <c r="A4558" i="1"/>
  <c r="A4557" i="1"/>
  <c r="A4556" i="1"/>
  <c r="A4555" i="1"/>
  <c r="A4554" i="1"/>
  <c r="E2737" i="1"/>
  <c r="A2744" i="1"/>
  <c r="A2743" i="1"/>
  <c r="A2742" i="1"/>
  <c r="A2741" i="1"/>
  <c r="A2740" i="1"/>
  <c r="A2739" i="1"/>
  <c r="A2738" i="1"/>
  <c r="A4548" i="1"/>
  <c r="A4547" i="1"/>
  <c r="A4546" i="1"/>
  <c r="A4545" i="1"/>
  <c r="A4544" i="1"/>
  <c r="A4543" i="1"/>
  <c r="B17" i="2" s="1"/>
  <c r="A4540" i="1"/>
  <c r="A4539" i="1"/>
  <c r="A4538" i="1"/>
  <c r="A4537" i="1"/>
  <c r="A4536" i="1"/>
  <c r="A4535" i="1"/>
  <c r="A4534" i="1"/>
  <c r="E4533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E1723" i="1"/>
  <c r="E1737" i="1"/>
  <c r="A1738" i="1"/>
  <c r="A1739" i="1"/>
  <c r="A1740" i="1"/>
  <c r="A1741" i="1"/>
  <c r="A1742" i="1"/>
  <c r="A1743" i="1"/>
  <c r="A1744" i="1"/>
  <c r="E1746" i="1"/>
  <c r="A1747" i="1"/>
  <c r="A1748" i="1"/>
  <c r="B318" i="2" s="1"/>
  <c r="A266" i="1"/>
  <c r="A265" i="1"/>
  <c r="A264" i="1"/>
  <c r="A263" i="1"/>
  <c r="A262" i="1"/>
  <c r="A261" i="1"/>
  <c r="B40" i="2" s="1"/>
  <c r="E260" i="1"/>
  <c r="A7684" i="1" l="1"/>
  <c r="E4347" i="1"/>
  <c r="A4361" i="1"/>
  <c r="B223" i="2" s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E3504" i="1"/>
  <c r="A3520" i="1"/>
  <c r="E2466" i="1"/>
  <c r="A2474" i="1"/>
  <c r="A7237" i="1"/>
  <c r="A7236" i="1"/>
  <c r="A7235" i="1"/>
  <c r="A7234" i="1"/>
  <c r="A7233" i="1"/>
  <c r="A7232" i="1"/>
  <c r="A7231" i="1"/>
  <c r="A7230" i="1"/>
  <c r="A7229" i="1"/>
  <c r="A7228" i="1"/>
  <c r="B792" i="2" s="1"/>
  <c r="E7227" i="1"/>
  <c r="A7226" i="1"/>
  <c r="B306" i="2" s="1"/>
  <c r="A7225" i="1"/>
  <c r="A7224" i="1"/>
  <c r="A7223" i="1"/>
  <c r="A7222" i="1"/>
  <c r="B399" i="2" s="1"/>
  <c r="A7221" i="1"/>
  <c r="A7220" i="1"/>
  <c r="A7219" i="1"/>
  <c r="B791" i="2" s="1"/>
  <c r="E7218" i="1"/>
  <c r="A4913" i="1"/>
  <c r="A4912" i="1"/>
  <c r="A4911" i="1"/>
  <c r="E4910" i="1"/>
  <c r="A277" i="1"/>
  <c r="A90" i="1"/>
  <c r="A89" i="1"/>
  <c r="A88" i="1"/>
  <c r="A87" i="1"/>
  <c r="A86" i="1"/>
  <c r="A85" i="1"/>
  <c r="A84" i="1"/>
  <c r="A83" i="1"/>
  <c r="A82" i="1"/>
  <c r="E81" i="1"/>
  <c r="E7683" i="1"/>
  <c r="A134" i="1"/>
  <c r="E131" i="1"/>
  <c r="A294" i="1" l="1"/>
  <c r="A293" i="1"/>
  <c r="A292" i="1"/>
  <c r="A291" i="1"/>
  <c r="A290" i="1"/>
  <c r="A289" i="1"/>
  <c r="A288" i="1"/>
  <c r="A286" i="1"/>
  <c r="A285" i="1"/>
  <c r="A284" i="1"/>
  <c r="A283" i="1"/>
  <c r="A282" i="1"/>
  <c r="A281" i="1"/>
  <c r="A280" i="1"/>
  <c r="A279" i="1"/>
  <c r="A278" i="1"/>
  <c r="A276" i="1"/>
  <c r="A275" i="1"/>
  <c r="B421" i="2" s="1"/>
  <c r="A274" i="1"/>
  <c r="A273" i="1"/>
  <c r="A272" i="1"/>
  <c r="E271" i="1"/>
  <c r="E125" i="1"/>
  <c r="A124" i="1"/>
  <c r="A123" i="1"/>
  <c r="A122" i="1"/>
  <c r="B55" i="2" s="1"/>
  <c r="E108" i="1"/>
  <c r="A115" i="1"/>
  <c r="A114" i="1"/>
  <c r="A113" i="1"/>
  <c r="A112" i="1"/>
  <c r="A111" i="1"/>
  <c r="A110" i="1"/>
  <c r="A109" i="1"/>
  <c r="A8755" i="1"/>
  <c r="E8754" i="1"/>
  <c r="A8761" i="1"/>
  <c r="E8760" i="1"/>
  <c r="A8758" i="1"/>
  <c r="E8757" i="1"/>
  <c r="E8720" i="1"/>
  <c r="E8715" i="1"/>
  <c r="E8691" i="1"/>
  <c r="E8681" i="1"/>
  <c r="E8617" i="1"/>
  <c r="E8591" i="1"/>
  <c r="E8584" i="1"/>
  <c r="E8578" i="1"/>
  <c r="E8567" i="1"/>
  <c r="A8564" i="1"/>
  <c r="A8563" i="1"/>
  <c r="B877" i="2" s="1"/>
  <c r="E8558" i="1"/>
  <c r="A8560" i="1"/>
  <c r="A8559" i="1"/>
  <c r="B777" i="2" s="1"/>
  <c r="A8556" i="1"/>
  <c r="A8555" i="1"/>
  <c r="B784" i="2" s="1"/>
  <c r="A8554" i="1"/>
  <c r="B771" i="2" s="1"/>
  <c r="E8553" i="1"/>
  <c r="E8550" i="1"/>
  <c r="E8547" i="1"/>
  <c r="A13098" i="1"/>
  <c r="B804" i="2" s="1"/>
  <c r="E8231" i="1"/>
  <c r="A8724" i="1"/>
  <c r="A8723" i="1"/>
  <c r="A8722" i="1"/>
  <c r="A8721" i="1"/>
  <c r="A8718" i="1"/>
  <c r="A8717" i="1"/>
  <c r="A8716" i="1"/>
  <c r="A8713" i="1"/>
  <c r="A8712" i="1"/>
  <c r="A8711" i="1"/>
  <c r="E8710" i="1"/>
  <c r="A8708" i="1"/>
  <c r="A8707" i="1"/>
  <c r="A8706" i="1"/>
  <c r="E8705" i="1"/>
  <c r="A8703" i="1"/>
  <c r="A8702" i="1"/>
  <c r="A8701" i="1"/>
  <c r="A8700" i="1"/>
  <c r="E8699" i="1"/>
  <c r="A8697" i="1"/>
  <c r="A8696" i="1"/>
  <c r="E8695" i="1"/>
  <c r="A8693" i="1"/>
  <c r="A8692" i="1"/>
  <c r="A8689" i="1"/>
  <c r="A8688" i="1"/>
  <c r="A8687" i="1"/>
  <c r="E8686" i="1"/>
  <c r="A8684" i="1"/>
  <c r="A8683" i="1"/>
  <c r="A8682" i="1"/>
  <c r="A8679" i="1"/>
  <c r="A8678" i="1"/>
  <c r="A8677" i="1"/>
  <c r="A8676" i="1"/>
  <c r="A8675" i="1"/>
  <c r="E8674" i="1"/>
  <c r="A8672" i="1"/>
  <c r="A8671" i="1"/>
  <c r="A8670" i="1"/>
  <c r="E8669" i="1"/>
  <c r="A8551" i="1"/>
  <c r="B781" i="2" s="1"/>
  <c r="A8548" i="1"/>
  <c r="A8488" i="1"/>
  <c r="A8487" i="1"/>
  <c r="A8486" i="1"/>
  <c r="A8485" i="1"/>
  <c r="A8484" i="1"/>
  <c r="A8483" i="1"/>
  <c r="A8482" i="1"/>
  <c r="E8481" i="1"/>
  <c r="A8479" i="1"/>
  <c r="A8478" i="1"/>
  <c r="A8477" i="1"/>
  <c r="A8476" i="1"/>
  <c r="A8475" i="1"/>
  <c r="A8474" i="1"/>
  <c r="A8473" i="1"/>
  <c r="A8472" i="1"/>
  <c r="A8471" i="1"/>
  <c r="A8250" i="1"/>
  <c r="A8249" i="1"/>
  <c r="B514" i="2" s="1"/>
  <c r="A8248" i="1"/>
  <c r="A8247" i="1"/>
  <c r="B875" i="2" s="1"/>
  <c r="A8246" i="1"/>
  <c r="A8245" i="1"/>
  <c r="B591" i="2" s="1"/>
  <c r="A8244" i="1"/>
  <c r="E8243" i="1"/>
  <c r="A8241" i="1"/>
  <c r="A8240" i="1"/>
  <c r="A8239" i="1"/>
  <c r="B703" i="2" s="1"/>
  <c r="A8238" i="1"/>
  <c r="A8237" i="1"/>
  <c r="B589" i="2" s="1"/>
  <c r="A8236" i="1"/>
  <c r="A8235" i="1"/>
  <c r="B698" i="2" s="1"/>
  <c r="A8234" i="1"/>
  <c r="A8233" i="1"/>
  <c r="A8232" i="1"/>
  <c r="A8229" i="1"/>
  <c r="A8228" i="1"/>
  <c r="A8227" i="1"/>
  <c r="A8226" i="1"/>
  <c r="A8225" i="1"/>
  <c r="B197" i="2" s="1"/>
  <c r="A8224" i="1"/>
  <c r="E8223" i="1"/>
  <c r="A8221" i="1"/>
  <c r="A8220" i="1"/>
  <c r="A8219" i="1"/>
  <c r="A8218" i="1"/>
  <c r="A8217" i="1"/>
  <c r="B468" i="2" s="1"/>
  <c r="A8216" i="1"/>
  <c r="A8215" i="1"/>
  <c r="E8214" i="1"/>
  <c r="A8212" i="1"/>
  <c r="A8211" i="1"/>
  <c r="A8210" i="1"/>
  <c r="B705" i="2" s="1"/>
  <c r="A8208" i="1"/>
  <c r="A8207" i="1"/>
  <c r="A8206" i="1"/>
  <c r="A8205" i="1"/>
  <c r="A8204" i="1"/>
  <c r="B216" i="2" s="1"/>
  <c r="A8203" i="1"/>
  <c r="B203" i="2" s="1"/>
  <c r="A8202" i="1"/>
  <c r="E8201" i="1"/>
  <c r="A7913" i="1"/>
  <c r="B800" i="2" s="1"/>
  <c r="A7910" i="1"/>
  <c r="B799" i="2" s="1"/>
  <c r="A7907" i="1"/>
  <c r="B798" i="2" s="1"/>
  <c r="E7840" i="1"/>
  <c r="E7844" i="1"/>
  <c r="A7848" i="1"/>
  <c r="A7846" i="1"/>
  <c r="A7847" i="1"/>
  <c r="B211" i="2" l="1"/>
  <c r="B507" i="2"/>
  <c r="B218" i="2"/>
  <c r="B199" i="2"/>
  <c r="B231" i="2"/>
  <c r="B375" i="2"/>
  <c r="A8045" i="1"/>
  <c r="B801" i="2" s="1"/>
  <c r="A7934" i="1"/>
  <c r="A7933" i="1"/>
  <c r="A7932" i="1"/>
  <c r="A7931" i="1"/>
  <c r="A7930" i="1"/>
  <c r="A7929" i="1"/>
  <c r="A7927" i="1"/>
  <c r="A7926" i="1"/>
  <c r="A7925" i="1"/>
  <c r="A7924" i="1"/>
  <c r="A7923" i="1"/>
  <c r="E7922" i="1"/>
  <c r="A7967" i="1"/>
  <c r="A7966" i="1"/>
  <c r="A7965" i="1"/>
  <c r="A7964" i="1"/>
  <c r="A7963" i="1"/>
  <c r="A7962" i="1"/>
  <c r="A7960" i="1"/>
  <c r="A7959" i="1"/>
  <c r="B516" i="2" s="1"/>
  <c r="E7958" i="1"/>
  <c r="A7956" i="1"/>
  <c r="A7955" i="1"/>
  <c r="A7954" i="1"/>
  <c r="A7953" i="1"/>
  <c r="A7952" i="1"/>
  <c r="A7951" i="1"/>
  <c r="A7949" i="1"/>
  <c r="A7948" i="1"/>
  <c r="E7947" i="1"/>
  <c r="A7945" i="1"/>
  <c r="A7944" i="1"/>
  <c r="A7943" i="1"/>
  <c r="A7942" i="1"/>
  <c r="A7941" i="1"/>
  <c r="A7940" i="1"/>
  <c r="A7938" i="1"/>
  <c r="A7937" i="1"/>
  <c r="E7936" i="1"/>
  <c r="A7982" i="1"/>
  <c r="A7981" i="1"/>
  <c r="A7980" i="1"/>
  <c r="A7979" i="1"/>
  <c r="A7978" i="1"/>
  <c r="A7977" i="1"/>
  <c r="A7975" i="1"/>
  <c r="A7974" i="1"/>
  <c r="A7973" i="1"/>
  <c r="A7972" i="1"/>
  <c r="A7971" i="1"/>
  <c r="A7970" i="1"/>
  <c r="E7969" i="1"/>
  <c r="A7996" i="1"/>
  <c r="A7995" i="1"/>
  <c r="A7994" i="1"/>
  <c r="A7993" i="1"/>
  <c r="A7992" i="1"/>
  <c r="A7991" i="1"/>
  <c r="A7989" i="1"/>
  <c r="A7988" i="1"/>
  <c r="A7987" i="1"/>
  <c r="A7986" i="1"/>
  <c r="B111" i="2" s="1"/>
  <c r="A7985" i="1"/>
  <c r="E7984" i="1"/>
  <c r="A8130" i="1"/>
  <c r="A8129" i="1"/>
  <c r="A8128" i="1"/>
  <c r="B502" i="2" s="1"/>
  <c r="A8127" i="1"/>
  <c r="A8126" i="1"/>
  <c r="A8125" i="1"/>
  <c r="A8124" i="1"/>
  <c r="A8123" i="1"/>
  <c r="A8122" i="1"/>
  <c r="A8121" i="1"/>
  <c r="E8120" i="1"/>
  <c r="A8010" i="1"/>
  <c r="A8009" i="1"/>
  <c r="A8008" i="1"/>
  <c r="A8007" i="1"/>
  <c r="A8006" i="1"/>
  <c r="A8005" i="1"/>
  <c r="A8003" i="1"/>
  <c r="A8002" i="1"/>
  <c r="A8001" i="1"/>
  <c r="A8000" i="1"/>
  <c r="A7999" i="1"/>
  <c r="E7998" i="1"/>
  <c r="A8024" i="1"/>
  <c r="A8023" i="1"/>
  <c r="A8022" i="1"/>
  <c r="A8021" i="1"/>
  <c r="A8020" i="1"/>
  <c r="A8019" i="1"/>
  <c r="A8017" i="1"/>
  <c r="A8016" i="1"/>
  <c r="A8015" i="1"/>
  <c r="B697" i="2" s="1"/>
  <c r="A8014" i="1"/>
  <c r="A8013" i="1"/>
  <c r="E8012" i="1"/>
  <c r="A8119" i="1"/>
  <c r="A8118" i="1"/>
  <c r="A8117" i="1"/>
  <c r="A8116" i="1"/>
  <c r="A8115" i="1"/>
  <c r="A8114" i="1"/>
  <c r="A8112" i="1"/>
  <c r="E8111" i="1"/>
  <c r="A8032" i="1"/>
  <c r="A8031" i="1"/>
  <c r="A8030" i="1"/>
  <c r="A8029" i="1"/>
  <c r="A8028" i="1"/>
  <c r="A8027" i="1"/>
  <c r="A8026" i="1"/>
  <c r="E8025" i="1"/>
  <c r="A8041" i="1"/>
  <c r="A8040" i="1"/>
  <c r="A8039" i="1"/>
  <c r="A8038" i="1"/>
  <c r="A8037" i="1"/>
  <c r="A8036" i="1"/>
  <c r="A8035" i="1"/>
  <c r="B615" i="2" s="1"/>
  <c r="E8034" i="1"/>
  <c r="A7921" i="1"/>
  <c r="A7920" i="1"/>
  <c r="A7919" i="1"/>
  <c r="A7918" i="1"/>
  <c r="A7917" i="1"/>
  <c r="A7916" i="1"/>
  <c r="E7915" i="1"/>
  <c r="A7901" i="1"/>
  <c r="B796" i="2" s="1"/>
  <c r="A7898" i="1"/>
  <c r="B795" i="2" s="1"/>
  <c r="A7895" i="1"/>
  <c r="B794" i="2" s="1"/>
  <c r="A8053" i="1"/>
  <c r="A8052" i="1"/>
  <c r="A8051" i="1"/>
  <c r="A8050" i="1"/>
  <c r="A8049" i="1"/>
  <c r="A8048" i="1"/>
  <c r="A7904" i="1"/>
  <c r="B797" i="2" s="1"/>
  <c r="E7850" i="1"/>
  <c r="A7853" i="1"/>
  <c r="A7852" i="1"/>
  <c r="A7851" i="1"/>
  <c r="B623" i="2" s="1"/>
  <c r="A13522" i="1"/>
  <c r="A13521" i="1"/>
  <c r="A13520" i="1"/>
  <c r="A13519" i="1"/>
  <c r="B627" i="2" s="1"/>
  <c r="A7881" i="1"/>
  <c r="A7880" i="1"/>
  <c r="A7879" i="1"/>
  <c r="A7878" i="1"/>
  <c r="B626" i="2" s="1"/>
  <c r="E7877" i="1"/>
  <c r="A7875" i="1"/>
  <c r="A7874" i="1"/>
  <c r="A7873" i="1"/>
  <c r="A7872" i="1"/>
  <c r="B625" i="2" s="1"/>
  <c r="E7871" i="1"/>
  <c r="A7869" i="1"/>
  <c r="A7868" i="1"/>
  <c r="A7867" i="1"/>
  <c r="A7866" i="1"/>
  <c r="B624" i="2" s="1"/>
  <c r="E7865" i="1"/>
  <c r="A7845" i="1"/>
  <c r="B622" i="2" s="1"/>
  <c r="A7842" i="1"/>
  <c r="A7841" i="1"/>
  <c r="B621" i="2" s="1"/>
  <c r="A7838" i="1"/>
  <c r="A7837" i="1"/>
  <c r="A7836" i="1"/>
  <c r="A7835" i="1"/>
  <c r="B620" i="2" s="1"/>
  <c r="E7834" i="1"/>
  <c r="A7832" i="1"/>
  <c r="A7831" i="1"/>
  <c r="B619" i="2" s="1"/>
  <c r="E7830" i="1"/>
  <c r="A7828" i="1"/>
  <c r="A7827" i="1"/>
  <c r="B618" i="2" s="1"/>
  <c r="E7826" i="1"/>
  <c r="A7824" i="1"/>
  <c r="A7823" i="1"/>
  <c r="A7822" i="1"/>
  <c r="A7821" i="1"/>
  <c r="A7820" i="1"/>
  <c r="A7819" i="1"/>
  <c r="A7818" i="1"/>
  <c r="A7817" i="1"/>
  <c r="A7816" i="1"/>
  <c r="A7815" i="1"/>
  <c r="E7814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E7797" i="1"/>
  <c r="A7795" i="1"/>
  <c r="A7794" i="1"/>
  <c r="A7793" i="1"/>
  <c r="A7792" i="1"/>
  <c r="A7791" i="1"/>
  <c r="A7790" i="1"/>
  <c r="A7789" i="1"/>
  <c r="A7788" i="1"/>
  <c r="A7787" i="1"/>
  <c r="B101" i="2" s="1"/>
  <c r="A7786" i="1"/>
  <c r="B438" i="2" s="1"/>
  <c r="E7785" i="1"/>
  <c r="A7783" i="1"/>
  <c r="B295" i="2" s="1"/>
  <c r="A7782" i="1"/>
  <c r="A7781" i="1"/>
  <c r="A7780" i="1"/>
  <c r="A7779" i="1"/>
  <c r="A7778" i="1"/>
  <c r="A7777" i="1"/>
  <c r="A7776" i="1"/>
  <c r="A7775" i="1"/>
  <c r="A7774" i="1"/>
  <c r="A7773" i="1"/>
  <c r="A7772" i="1"/>
  <c r="E7771" i="1"/>
  <c r="A7769" i="1"/>
  <c r="A7768" i="1"/>
  <c r="A7767" i="1"/>
  <c r="A7766" i="1"/>
  <c r="A7765" i="1"/>
  <c r="A7764" i="1"/>
  <c r="A7763" i="1"/>
  <c r="A7762" i="1"/>
  <c r="A7761" i="1"/>
  <c r="A7760" i="1"/>
  <c r="A7759" i="1"/>
  <c r="E7758" i="1"/>
  <c r="A7756" i="1"/>
  <c r="A7755" i="1"/>
  <c r="B876" i="2" s="1"/>
  <c r="A7754" i="1"/>
  <c r="A7753" i="1"/>
  <c r="A7752" i="1"/>
  <c r="A7751" i="1"/>
  <c r="A7750" i="1"/>
  <c r="A7749" i="1"/>
  <c r="A7748" i="1"/>
  <c r="A7747" i="1"/>
  <c r="A7746" i="1"/>
  <c r="A7745" i="1"/>
  <c r="E7744" i="1"/>
  <c r="A7741" i="1"/>
  <c r="A7740" i="1"/>
  <c r="A7739" i="1"/>
  <c r="A7738" i="1"/>
  <c r="A7737" i="1"/>
  <c r="A7736" i="1"/>
  <c r="A7735" i="1"/>
  <c r="A7734" i="1"/>
  <c r="A7733" i="1"/>
  <c r="A7732" i="1"/>
  <c r="E7731" i="1"/>
  <c r="A7727" i="1"/>
  <c r="A7726" i="1"/>
  <c r="A7725" i="1"/>
  <c r="A7724" i="1"/>
  <c r="A7723" i="1"/>
  <c r="A7722" i="1"/>
  <c r="A7721" i="1"/>
  <c r="A7720" i="1"/>
  <c r="A7719" i="1"/>
  <c r="A7718" i="1"/>
  <c r="B560" i="2" s="1"/>
  <c r="A7717" i="1"/>
  <c r="A7716" i="1"/>
  <c r="A7715" i="1"/>
  <c r="A7714" i="1"/>
  <c r="E7713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E7695" i="1"/>
  <c r="A7692" i="1"/>
  <c r="A7691" i="1"/>
  <c r="A7690" i="1"/>
  <c r="A7689" i="1"/>
  <c r="A7688" i="1"/>
  <c r="A7687" i="1"/>
  <c r="A7686" i="1"/>
  <c r="A7685" i="1"/>
  <c r="B280" i="2" l="1"/>
  <c r="A7608" i="1"/>
  <c r="A7648" i="1" l="1"/>
  <c r="A7647" i="1"/>
  <c r="A7646" i="1"/>
  <c r="A7645" i="1"/>
  <c r="A7644" i="1"/>
  <c r="A7643" i="1"/>
  <c r="A7642" i="1"/>
  <c r="A7641" i="1"/>
  <c r="A7640" i="1"/>
  <c r="A7639" i="1"/>
  <c r="A7638" i="1"/>
  <c r="E7637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E7619" i="1"/>
  <c r="A7618" i="1"/>
  <c r="A7617" i="1"/>
  <c r="A7616" i="1"/>
  <c r="A7615" i="1"/>
  <c r="A7614" i="1"/>
  <c r="A7613" i="1"/>
  <c r="A7612" i="1"/>
  <c r="A7611" i="1"/>
  <c r="A7610" i="1"/>
  <c r="A7609" i="1"/>
  <c r="A7607" i="1"/>
  <c r="B548" i="2" s="1"/>
  <c r="A7606" i="1"/>
  <c r="A7605" i="1"/>
  <c r="B464" i="2" s="1"/>
  <c r="E7604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E7589" i="1"/>
  <c r="A7587" i="1"/>
  <c r="A7586" i="1"/>
  <c r="A7585" i="1"/>
  <c r="A7584" i="1"/>
  <c r="A7583" i="1"/>
  <c r="A7582" i="1"/>
  <c r="A7581" i="1"/>
  <c r="A7580" i="1"/>
  <c r="A7579" i="1"/>
  <c r="B121" i="2" s="1"/>
  <c r="A7578" i="1"/>
  <c r="A7577" i="1"/>
  <c r="A7576" i="1"/>
  <c r="A7575" i="1"/>
  <c r="A7574" i="1"/>
  <c r="A7573" i="1"/>
  <c r="A7572" i="1"/>
  <c r="A7571" i="1"/>
  <c r="A7570" i="1"/>
  <c r="E7569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E7553" i="1"/>
  <c r="A7551" i="1"/>
  <c r="A7550" i="1"/>
  <c r="A7549" i="1"/>
  <c r="A7547" i="1"/>
  <c r="A7546" i="1"/>
  <c r="A7545" i="1"/>
  <c r="A7544" i="1"/>
  <c r="E7543" i="1"/>
  <c r="A7500" i="1"/>
  <c r="A7499" i="1"/>
  <c r="B740" i="2" s="1"/>
  <c r="A7498" i="1"/>
  <c r="A7497" i="1"/>
  <c r="A7496" i="1"/>
  <c r="A7495" i="1"/>
  <c r="A7494" i="1"/>
  <c r="A7493" i="1"/>
  <c r="A7492" i="1"/>
  <c r="B435" i="2" s="1"/>
  <c r="A7491" i="1"/>
  <c r="B134" i="2" s="1"/>
  <c r="E7490" i="1"/>
  <c r="A7481" i="1"/>
  <c r="A7480" i="1"/>
  <c r="A7479" i="1"/>
  <c r="A7478" i="1"/>
  <c r="A7477" i="1"/>
  <c r="A7476" i="1"/>
  <c r="A7475" i="1"/>
  <c r="A7474" i="1"/>
  <c r="A7473" i="1"/>
  <c r="E7472" i="1"/>
  <c r="A7470" i="1"/>
  <c r="A7469" i="1"/>
  <c r="A7468" i="1"/>
  <c r="A7467" i="1"/>
  <c r="A7466" i="1"/>
  <c r="A7465" i="1"/>
  <c r="E7464" i="1"/>
  <c r="A7462" i="1"/>
  <c r="A7461" i="1"/>
  <c r="B739" i="2" s="1"/>
  <c r="A7460" i="1"/>
  <c r="A7459" i="1"/>
  <c r="A7458" i="1"/>
  <c r="A7457" i="1"/>
  <c r="A7456" i="1"/>
  <c r="B260" i="2" s="1"/>
  <c r="A7455" i="1"/>
  <c r="E7454" i="1"/>
  <c r="A7452" i="1"/>
  <c r="A7451" i="1"/>
  <c r="A7450" i="1"/>
  <c r="A7449" i="1"/>
  <c r="A7448" i="1"/>
  <c r="A7447" i="1"/>
  <c r="A7446" i="1"/>
  <c r="A7445" i="1"/>
  <c r="A7444" i="1"/>
  <c r="A7443" i="1"/>
  <c r="A7442" i="1"/>
  <c r="E7441" i="1"/>
  <c r="A7439" i="1"/>
  <c r="A7438" i="1"/>
  <c r="A7437" i="1"/>
  <c r="A7436" i="1"/>
  <c r="A7435" i="1"/>
  <c r="A7434" i="1"/>
  <c r="A7433" i="1"/>
  <c r="E7432" i="1"/>
  <c r="A7430" i="1"/>
  <c r="A7429" i="1"/>
  <c r="A7428" i="1"/>
  <c r="A7427" i="1"/>
  <c r="A7426" i="1"/>
  <c r="A7425" i="1"/>
  <c r="A7424" i="1"/>
  <c r="A7423" i="1"/>
  <c r="E7422" i="1"/>
  <c r="A7420" i="1"/>
  <c r="A7419" i="1"/>
  <c r="B179" i="2" s="1"/>
  <c r="A7418" i="1"/>
  <c r="A7417" i="1"/>
  <c r="A7416" i="1"/>
  <c r="E7415" i="1"/>
  <c r="A7413" i="1"/>
  <c r="A7412" i="1"/>
  <c r="A7411" i="1"/>
  <c r="A7410" i="1"/>
  <c r="A7409" i="1"/>
  <c r="A7408" i="1"/>
  <c r="A7407" i="1"/>
  <c r="A7406" i="1"/>
  <c r="A7405" i="1"/>
  <c r="A7404" i="1"/>
  <c r="A7403" i="1"/>
  <c r="E7402" i="1"/>
  <c r="A7400" i="1"/>
  <c r="A7399" i="1"/>
  <c r="A7398" i="1"/>
  <c r="A7397" i="1"/>
  <c r="A7396" i="1"/>
  <c r="A7395" i="1"/>
  <c r="A7394" i="1"/>
  <c r="A7393" i="1"/>
  <c r="A7392" i="1"/>
  <c r="A7391" i="1"/>
  <c r="E7390" i="1"/>
  <c r="A7388" i="1"/>
  <c r="A7387" i="1"/>
  <c r="A7386" i="1"/>
  <c r="A7385" i="1"/>
  <c r="A7384" i="1"/>
  <c r="A7383" i="1"/>
  <c r="B550" i="2" s="1"/>
  <c r="A7382" i="1"/>
  <c r="A7381" i="1"/>
  <c r="A7380" i="1"/>
  <c r="E7379" i="1"/>
  <c r="A7377" i="1"/>
  <c r="A7376" i="1"/>
  <c r="A7375" i="1"/>
  <c r="A7374" i="1"/>
  <c r="A7373" i="1"/>
  <c r="A7372" i="1"/>
  <c r="B330" i="2" s="1"/>
  <c r="A7371" i="1"/>
  <c r="A7370" i="1"/>
  <c r="A7369" i="1"/>
  <c r="A7368" i="1"/>
  <c r="E7367" i="1"/>
  <c r="A7365" i="1"/>
  <c r="A7364" i="1"/>
  <c r="A7363" i="1"/>
  <c r="A7362" i="1"/>
  <c r="E7361" i="1"/>
  <c r="A7359" i="1"/>
  <c r="A7358" i="1"/>
  <c r="A7357" i="1"/>
  <c r="A7356" i="1"/>
  <c r="A7355" i="1"/>
  <c r="B607" i="2" s="1"/>
  <c r="E7354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E7340" i="1"/>
  <c r="A7338" i="1"/>
  <c r="B738" i="2" s="1"/>
  <c r="A7337" i="1"/>
  <c r="A7336" i="1"/>
  <c r="A7335" i="1"/>
  <c r="B606" i="2" s="1"/>
  <c r="A7334" i="1"/>
  <c r="B604" i="2" s="1"/>
  <c r="A7333" i="1"/>
  <c r="B603" i="2" s="1"/>
  <c r="E7332" i="1"/>
  <c r="A7330" i="1"/>
  <c r="A7329" i="1"/>
  <c r="A7328" i="1"/>
  <c r="A7327" i="1"/>
  <c r="E7326" i="1"/>
  <c r="A7324" i="1"/>
  <c r="A7323" i="1"/>
  <c r="A7322" i="1"/>
  <c r="A7321" i="1"/>
  <c r="B628" i="2" s="1"/>
  <c r="A7320" i="1"/>
  <c r="E7319" i="1"/>
  <c r="A4769" i="1"/>
  <c r="A4768" i="1"/>
  <c r="A4767" i="1"/>
  <c r="A4766" i="1"/>
  <c r="A4765" i="1"/>
  <c r="A4764" i="1"/>
  <c r="A4763" i="1"/>
  <c r="A4762" i="1"/>
  <c r="E4761" i="1"/>
  <c r="A4759" i="1"/>
  <c r="A4758" i="1"/>
  <c r="A4757" i="1"/>
  <c r="A4756" i="1"/>
  <c r="A4755" i="1"/>
  <c r="A4754" i="1"/>
  <c r="A4753" i="1"/>
  <c r="A4752" i="1"/>
  <c r="B250" i="2" s="1"/>
  <c r="E4751" i="1"/>
  <c r="A4749" i="1"/>
  <c r="A4748" i="1"/>
  <c r="A4747" i="1"/>
  <c r="A4746" i="1"/>
  <c r="A4745" i="1"/>
  <c r="A4744" i="1"/>
  <c r="A4743" i="1"/>
  <c r="B528" i="2" s="1"/>
  <c r="E4742" i="1"/>
  <c r="A4740" i="1"/>
  <c r="A4739" i="1"/>
  <c r="A4738" i="1"/>
  <c r="A4737" i="1"/>
  <c r="A4736" i="1"/>
  <c r="A4735" i="1"/>
  <c r="A4734" i="1"/>
  <c r="E4733" i="1"/>
  <c r="S4604" i="1"/>
  <c r="S4603" i="1"/>
  <c r="S4602" i="1"/>
  <c r="S4601" i="1"/>
  <c r="S4600" i="1"/>
  <c r="S4599" i="1"/>
  <c r="S4598" i="1"/>
  <c r="S4597" i="1"/>
  <c r="S4596" i="1"/>
  <c r="S4595" i="1"/>
  <c r="W459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E4771" i="1"/>
  <c r="A4721" i="1"/>
  <c r="B374" i="2" s="1"/>
  <c r="A4720" i="1"/>
  <c r="A4719" i="1"/>
  <c r="A4718" i="1"/>
  <c r="A4717" i="1"/>
  <c r="A4716" i="1"/>
  <c r="A4715" i="1"/>
  <c r="A4714" i="1"/>
  <c r="A4713" i="1"/>
  <c r="A4712" i="1"/>
  <c r="A4711" i="1"/>
  <c r="A4710" i="1"/>
  <c r="E4709" i="1"/>
  <c r="B466" i="2" l="1"/>
  <c r="B639" i="2"/>
  <c r="B713" i="2"/>
  <c r="E4127" i="1" l="1"/>
  <c r="E4099" i="1"/>
  <c r="A4345" i="1" l="1"/>
  <c r="A4344" i="1"/>
  <c r="A4343" i="1"/>
  <c r="A4342" i="1"/>
  <c r="A4341" i="1"/>
  <c r="A4340" i="1"/>
  <c r="A4339" i="1"/>
  <c r="A4338" i="1"/>
  <c r="A4337" i="1"/>
  <c r="A4336" i="1"/>
  <c r="A4335" i="1"/>
  <c r="A4334" i="1"/>
  <c r="E4333" i="1"/>
  <c r="A4430" i="1"/>
  <c r="A4429" i="1"/>
  <c r="A4428" i="1"/>
  <c r="A4427" i="1"/>
  <c r="A4426" i="1"/>
  <c r="A4425" i="1"/>
  <c r="A4423" i="1"/>
  <c r="A4422" i="1"/>
  <c r="A4421" i="1"/>
  <c r="A4420" i="1"/>
  <c r="E4419" i="1"/>
  <c r="A4417" i="1"/>
  <c r="A4416" i="1"/>
  <c r="A4415" i="1"/>
  <c r="A4414" i="1"/>
  <c r="A4413" i="1"/>
  <c r="A4412" i="1"/>
  <c r="E4411" i="1"/>
  <c r="A4409" i="1"/>
  <c r="A4408" i="1"/>
  <c r="A4407" i="1"/>
  <c r="A4406" i="1"/>
  <c r="A4405" i="1"/>
  <c r="A4404" i="1"/>
  <c r="A4403" i="1"/>
  <c r="A4402" i="1"/>
  <c r="A4401" i="1"/>
  <c r="E4400" i="1"/>
  <c r="A4398" i="1"/>
  <c r="A4397" i="1"/>
  <c r="A4396" i="1"/>
  <c r="A4395" i="1"/>
  <c r="A4394" i="1"/>
  <c r="A4393" i="1"/>
  <c r="A4392" i="1"/>
  <c r="A4391" i="1"/>
  <c r="A4390" i="1"/>
  <c r="E4389" i="1"/>
  <c r="A4387" i="1"/>
  <c r="A4386" i="1"/>
  <c r="A4385" i="1"/>
  <c r="A4384" i="1"/>
  <c r="A4383" i="1"/>
  <c r="B854" i="2" s="1"/>
  <c r="A4382" i="1"/>
  <c r="A4381" i="1"/>
  <c r="A4380" i="1"/>
  <c r="A4379" i="1"/>
  <c r="A4378" i="1"/>
  <c r="A4377" i="1"/>
  <c r="A4376" i="1"/>
  <c r="E4375" i="1"/>
  <c r="A4373" i="1"/>
  <c r="A4372" i="1"/>
  <c r="A4371" i="1"/>
  <c r="A4370" i="1"/>
  <c r="A4369" i="1"/>
  <c r="A4368" i="1"/>
  <c r="A4367" i="1"/>
  <c r="A4366" i="1"/>
  <c r="A4365" i="1"/>
  <c r="A4364" i="1"/>
  <c r="E4363" i="1"/>
  <c r="A4321" i="1"/>
  <c r="A4320" i="1"/>
  <c r="A4319" i="1"/>
  <c r="A4318" i="1"/>
  <c r="A4317" i="1"/>
  <c r="A4316" i="1"/>
  <c r="A4315" i="1"/>
  <c r="A4314" i="1"/>
  <c r="A4313" i="1"/>
  <c r="A4312" i="1"/>
  <c r="E4311" i="1"/>
  <c r="A4309" i="1"/>
  <c r="A4308" i="1"/>
  <c r="B557" i="2" s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B307" i="2" s="1"/>
  <c r="A4295" i="1"/>
  <c r="E4294" i="1"/>
  <c r="A4292" i="1"/>
  <c r="B853" i="2" s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B751" i="2" s="1"/>
  <c r="A4275" i="1"/>
  <c r="A4274" i="1"/>
  <c r="E4273" i="1"/>
  <c r="A4271" i="1"/>
  <c r="A4270" i="1"/>
  <c r="A4269" i="1"/>
  <c r="A4268" i="1"/>
  <c r="A4267" i="1"/>
  <c r="A4266" i="1"/>
  <c r="A4265" i="1"/>
  <c r="A4264" i="1"/>
  <c r="A4263" i="1"/>
  <c r="B846" i="2" s="1"/>
  <c r="A4262" i="1"/>
  <c r="A4261" i="1"/>
  <c r="A4260" i="1"/>
  <c r="E4259" i="1"/>
  <c r="A4257" i="1"/>
  <c r="A4256" i="1"/>
  <c r="A4255" i="1"/>
  <c r="A4254" i="1"/>
  <c r="A4253" i="1"/>
  <c r="A4252" i="1"/>
  <c r="A4251" i="1"/>
  <c r="A4250" i="1"/>
  <c r="E4249" i="1"/>
  <c r="A4247" i="1"/>
  <c r="A4246" i="1"/>
  <c r="A4245" i="1"/>
  <c r="A4244" i="1"/>
  <c r="A4243" i="1"/>
  <c r="A4242" i="1"/>
  <c r="A4241" i="1"/>
  <c r="A4240" i="1"/>
  <c r="E4239" i="1"/>
  <c r="A4237" i="1"/>
  <c r="A4236" i="1"/>
  <c r="A4235" i="1"/>
  <c r="A4234" i="1"/>
  <c r="A4233" i="1"/>
  <c r="A4232" i="1"/>
  <c r="A4230" i="1"/>
  <c r="A4229" i="1"/>
  <c r="A4228" i="1"/>
  <c r="A4227" i="1"/>
  <c r="A4226" i="1"/>
  <c r="A4225" i="1"/>
  <c r="A4224" i="1"/>
  <c r="A4223" i="1"/>
  <c r="A4222" i="1"/>
  <c r="A4221" i="1"/>
  <c r="E4220" i="1"/>
  <c r="A4219" i="1"/>
  <c r="A4218" i="1"/>
  <c r="A4217" i="1"/>
  <c r="A4216" i="1"/>
  <c r="A4215" i="1"/>
  <c r="A4214" i="1"/>
  <c r="A4213" i="1"/>
  <c r="A4212" i="1"/>
  <c r="A4210" i="1"/>
  <c r="A4209" i="1"/>
  <c r="A4208" i="1"/>
  <c r="B708" i="2" s="1"/>
  <c r="A4207" i="1"/>
  <c r="A4206" i="1"/>
  <c r="E4205" i="1"/>
  <c r="A4203" i="1"/>
  <c r="A4202" i="1"/>
  <c r="A4201" i="1"/>
  <c r="A4200" i="1"/>
  <c r="A4199" i="1"/>
  <c r="A4198" i="1"/>
  <c r="A4197" i="1"/>
  <c r="A4196" i="1"/>
  <c r="A4195" i="1"/>
  <c r="A4194" i="1"/>
  <c r="B29" i="2" s="1"/>
  <c r="E4193" i="1"/>
  <c r="A4191" i="1"/>
  <c r="A4190" i="1"/>
  <c r="A4189" i="1"/>
  <c r="A4188" i="1"/>
  <c r="A4186" i="1"/>
  <c r="A4185" i="1"/>
  <c r="A4184" i="1"/>
  <c r="A4183" i="1"/>
  <c r="A4182" i="1"/>
  <c r="A4181" i="1"/>
  <c r="A4180" i="1"/>
  <c r="A4179" i="1"/>
  <c r="E4178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E4164" i="1"/>
  <c r="A4162" i="1"/>
  <c r="A4161" i="1"/>
  <c r="A4160" i="1"/>
  <c r="A4159" i="1"/>
  <c r="A4158" i="1"/>
  <c r="A4157" i="1"/>
  <c r="A4156" i="1"/>
  <c r="A4155" i="1"/>
  <c r="A4154" i="1"/>
  <c r="A4153" i="1"/>
  <c r="B9" i="2" s="1"/>
  <c r="E4152" i="1"/>
  <c r="A4150" i="1"/>
  <c r="A4149" i="1"/>
  <c r="B504" i="2" s="1"/>
  <c r="A4148" i="1"/>
  <c r="A4147" i="1"/>
  <c r="A4146" i="1"/>
  <c r="A4145" i="1"/>
  <c r="A4144" i="1"/>
  <c r="A4143" i="1"/>
  <c r="A4142" i="1"/>
  <c r="A4141" i="1"/>
  <c r="A4140" i="1"/>
  <c r="A4139" i="1"/>
  <c r="E4138" i="1"/>
  <c r="A4136" i="1"/>
  <c r="A4135" i="1"/>
  <c r="A4134" i="1"/>
  <c r="A4133" i="1"/>
  <c r="A4132" i="1"/>
  <c r="A4131" i="1"/>
  <c r="A4130" i="1"/>
  <c r="A4129" i="1"/>
  <c r="A4128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E4113" i="1"/>
  <c r="A4111" i="1"/>
  <c r="A4110" i="1"/>
  <c r="A4109" i="1"/>
  <c r="A4108" i="1"/>
  <c r="A4106" i="1"/>
  <c r="A4105" i="1"/>
  <c r="A4104" i="1"/>
  <c r="A4103" i="1"/>
  <c r="A4102" i="1"/>
  <c r="A4101" i="1"/>
  <c r="A4100" i="1"/>
  <c r="A4097" i="1"/>
  <c r="A4096" i="1"/>
  <c r="A4095" i="1"/>
  <c r="A4094" i="1"/>
  <c r="A4093" i="1"/>
  <c r="A4092" i="1"/>
  <c r="A4091" i="1"/>
  <c r="E4090" i="1"/>
  <c r="A4088" i="1"/>
  <c r="A4087" i="1"/>
  <c r="A4086" i="1"/>
  <c r="A4085" i="1"/>
  <c r="A4084" i="1"/>
  <c r="B613" i="2" s="1"/>
  <c r="E4083" i="1"/>
  <c r="A4081" i="1"/>
  <c r="A4080" i="1"/>
  <c r="A4079" i="1"/>
  <c r="A4078" i="1"/>
  <c r="A4077" i="1"/>
  <c r="B612" i="2" s="1"/>
  <c r="E4076" i="1"/>
  <c r="A4074" i="1"/>
  <c r="A4073" i="1"/>
  <c r="A4072" i="1"/>
  <c r="A4071" i="1"/>
  <c r="A4070" i="1"/>
  <c r="A4069" i="1"/>
  <c r="A4068" i="1"/>
  <c r="A4067" i="1"/>
  <c r="A4066" i="1"/>
  <c r="A4065" i="1"/>
  <c r="B32" i="2" s="1"/>
  <c r="E4064" i="1"/>
  <c r="A4062" i="1"/>
  <c r="A4061" i="1"/>
  <c r="A4060" i="1"/>
  <c r="A4059" i="1"/>
  <c r="A4058" i="1"/>
  <c r="A4057" i="1"/>
  <c r="A4056" i="1"/>
  <c r="A4055" i="1"/>
  <c r="A4054" i="1"/>
  <c r="A4053" i="1"/>
  <c r="E4052" i="1"/>
  <c r="A4050" i="1"/>
  <c r="A4049" i="1"/>
  <c r="A4048" i="1"/>
  <c r="A4047" i="1"/>
  <c r="A4046" i="1"/>
  <c r="A4045" i="1"/>
  <c r="A4044" i="1"/>
  <c r="A4043" i="1"/>
  <c r="A4042" i="1"/>
  <c r="A4041" i="1"/>
  <c r="E4040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E4025" i="1"/>
  <c r="A4023" i="1"/>
  <c r="A4022" i="1"/>
  <c r="A4021" i="1"/>
  <c r="A4020" i="1"/>
  <c r="A4019" i="1"/>
  <c r="A4018" i="1"/>
  <c r="A4017" i="1"/>
  <c r="A4016" i="1"/>
  <c r="A4015" i="1"/>
  <c r="A4014" i="1"/>
  <c r="E4013" i="1"/>
  <c r="A4011" i="1"/>
  <c r="A4010" i="1"/>
  <c r="A4009" i="1"/>
  <c r="A4008" i="1"/>
  <c r="A4007" i="1"/>
  <c r="A4006" i="1"/>
  <c r="A4005" i="1"/>
  <c r="A4004" i="1"/>
  <c r="A4003" i="1"/>
  <c r="A4002" i="1"/>
  <c r="E4001" i="1"/>
  <c r="A3999" i="1"/>
  <c r="A3998" i="1"/>
  <c r="A3997" i="1"/>
  <c r="A3996" i="1"/>
  <c r="A3995" i="1"/>
  <c r="A3994" i="1"/>
  <c r="A3993" i="1"/>
  <c r="A3992" i="1"/>
  <c r="A3991" i="1"/>
  <c r="A3990" i="1"/>
  <c r="E3989" i="1"/>
  <c r="A3987" i="1"/>
  <c r="A3986" i="1"/>
  <c r="A3985" i="1"/>
  <c r="A3984" i="1"/>
  <c r="A3983" i="1"/>
  <c r="A3982" i="1"/>
  <c r="A3981" i="1"/>
  <c r="A3980" i="1"/>
  <c r="A3979" i="1"/>
  <c r="E3978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E3963" i="1"/>
  <c r="A3961" i="1"/>
  <c r="A3960" i="1"/>
  <c r="A3959" i="1"/>
  <c r="A3958" i="1"/>
  <c r="A3957" i="1"/>
  <c r="A3956" i="1"/>
  <c r="A3955" i="1"/>
  <c r="A3954" i="1"/>
  <c r="A3953" i="1"/>
  <c r="A3952" i="1"/>
  <c r="A3951" i="1"/>
  <c r="E3950" i="1"/>
  <c r="B15" i="2" l="1"/>
  <c r="B22" i="2"/>
  <c r="B663" i="2"/>
  <c r="B664" i="2"/>
  <c r="B580" i="2"/>
  <c r="B10" i="2"/>
  <c r="B746" i="2"/>
  <c r="B20" i="2"/>
  <c r="A3809" i="1" l="1"/>
  <c r="A3808" i="1"/>
  <c r="A3807" i="1"/>
  <c r="A3806" i="1"/>
  <c r="A3805" i="1"/>
  <c r="A3804" i="1"/>
  <c r="A3803" i="1"/>
  <c r="A3802" i="1"/>
  <c r="A3801" i="1"/>
  <c r="A3800" i="1"/>
  <c r="A3799" i="1"/>
  <c r="A3798" i="1"/>
  <c r="E3797" i="1"/>
  <c r="A3795" i="1"/>
  <c r="A3794" i="1"/>
  <c r="A3793" i="1"/>
  <c r="A3792" i="1"/>
  <c r="A3791" i="1"/>
  <c r="A3790" i="1"/>
  <c r="A3789" i="1"/>
  <c r="A3788" i="1"/>
  <c r="A3787" i="1"/>
  <c r="A3786" i="1"/>
  <c r="E3785" i="1"/>
  <c r="A3783" i="1"/>
  <c r="B837" i="2" s="1"/>
  <c r="A3782" i="1"/>
  <c r="A3781" i="1"/>
  <c r="A3780" i="1"/>
  <c r="A3779" i="1"/>
  <c r="A3778" i="1"/>
  <c r="A3777" i="1"/>
  <c r="A3776" i="1"/>
  <c r="A3775" i="1"/>
  <c r="E3774" i="1"/>
  <c r="A3772" i="1"/>
  <c r="A3771" i="1"/>
  <c r="A3770" i="1"/>
  <c r="A3769" i="1"/>
  <c r="A3768" i="1"/>
  <c r="A3767" i="1"/>
  <c r="A3766" i="1"/>
  <c r="A3765" i="1"/>
  <c r="A3764" i="1"/>
  <c r="E3763" i="1"/>
  <c r="A3761" i="1"/>
  <c r="A3760" i="1"/>
  <c r="A3759" i="1"/>
  <c r="A3758" i="1"/>
  <c r="A3757" i="1"/>
  <c r="A3756" i="1"/>
  <c r="A3755" i="1"/>
  <c r="E3754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B529" i="2" s="1"/>
  <c r="A3738" i="1"/>
  <c r="A3737" i="1"/>
  <c r="A3736" i="1"/>
  <c r="A3735" i="1"/>
  <c r="A3734" i="1"/>
  <c r="A3733" i="1"/>
  <c r="A3732" i="1"/>
  <c r="A3731" i="1"/>
  <c r="A3730" i="1"/>
  <c r="E3729" i="1"/>
  <c r="A3727" i="1"/>
  <c r="A3726" i="1"/>
  <c r="A3725" i="1"/>
  <c r="A3724" i="1"/>
  <c r="A3723" i="1"/>
  <c r="A3722" i="1"/>
  <c r="A3721" i="1"/>
  <c r="A3720" i="1"/>
  <c r="A3719" i="1"/>
  <c r="E3718" i="1"/>
  <c r="A3716" i="1"/>
  <c r="A3715" i="1"/>
  <c r="A3714" i="1"/>
  <c r="A3713" i="1"/>
  <c r="A3712" i="1"/>
  <c r="B849" i="2" s="1"/>
  <c r="A3711" i="1"/>
  <c r="A3710" i="1"/>
  <c r="A3709" i="1"/>
  <c r="A3708" i="1"/>
  <c r="A3707" i="1"/>
  <c r="E3706" i="1"/>
  <c r="A3704" i="1"/>
  <c r="A3703" i="1"/>
  <c r="A3702" i="1"/>
  <c r="A3701" i="1"/>
  <c r="A3700" i="1"/>
  <c r="A3699" i="1"/>
  <c r="A3698" i="1"/>
  <c r="A3697" i="1"/>
  <c r="A3696" i="1"/>
  <c r="A3695" i="1"/>
  <c r="A3694" i="1"/>
  <c r="E3693" i="1"/>
  <c r="A3691" i="1"/>
  <c r="A3690" i="1"/>
  <c r="A3689" i="1"/>
  <c r="A3688" i="1"/>
  <c r="A3687" i="1"/>
  <c r="B263" i="2" s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E3670" i="1"/>
  <c r="A3653" i="1"/>
  <c r="A3652" i="1"/>
  <c r="A3651" i="1"/>
  <c r="A3650" i="1"/>
  <c r="A3649" i="1"/>
  <c r="A3648" i="1"/>
  <c r="A3647" i="1"/>
  <c r="A3646" i="1"/>
  <c r="E3645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E3630" i="1"/>
  <c r="A3628" i="1"/>
  <c r="A3627" i="1"/>
  <c r="A3626" i="1"/>
  <c r="A3625" i="1"/>
  <c r="A3624" i="1"/>
  <c r="A3623" i="1"/>
  <c r="A3622" i="1"/>
  <c r="A3621" i="1"/>
  <c r="A3620" i="1"/>
  <c r="E3619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E3595" i="1"/>
  <c r="A3617" i="1"/>
  <c r="A3616" i="1"/>
  <c r="A3615" i="1"/>
  <c r="A3614" i="1"/>
  <c r="A3613" i="1"/>
  <c r="A3612" i="1"/>
  <c r="A3611" i="1"/>
  <c r="A3610" i="1"/>
  <c r="E3609" i="1"/>
  <c r="E3522" i="1"/>
  <c r="A3557" i="1"/>
  <c r="A3556" i="1"/>
  <c r="A3555" i="1"/>
  <c r="A3554" i="1"/>
  <c r="A3553" i="1"/>
  <c r="A3552" i="1"/>
  <c r="B737" i="2" s="1"/>
  <c r="A3551" i="1"/>
  <c r="A3550" i="1"/>
  <c r="A3549" i="1"/>
  <c r="A3548" i="1"/>
  <c r="B141" i="2" s="1"/>
  <c r="E3547" i="1"/>
  <c r="A3545" i="1"/>
  <c r="A3544" i="1"/>
  <c r="B574" i="2" s="1"/>
  <c r="A3543" i="1"/>
  <c r="A3542" i="1"/>
  <c r="A3541" i="1"/>
  <c r="A3540" i="1"/>
  <c r="A3539" i="1"/>
  <c r="A3538" i="1"/>
  <c r="A3537" i="1"/>
  <c r="A3536" i="1"/>
  <c r="A3535" i="1"/>
  <c r="A3534" i="1"/>
  <c r="A3533" i="1"/>
  <c r="E3532" i="1"/>
  <c r="A3530" i="1"/>
  <c r="A3529" i="1"/>
  <c r="A3527" i="1"/>
  <c r="A3526" i="1"/>
  <c r="A3525" i="1"/>
  <c r="A3524" i="1"/>
  <c r="A3523" i="1"/>
  <c r="A3519" i="1"/>
  <c r="A3518" i="1"/>
  <c r="A3517" i="1"/>
  <c r="A3516" i="1"/>
  <c r="A3515" i="1"/>
  <c r="A3514" i="1"/>
  <c r="A3512" i="1"/>
  <c r="A3511" i="1"/>
  <c r="A3510" i="1"/>
  <c r="A3509" i="1"/>
  <c r="A3508" i="1"/>
  <c r="A3507" i="1"/>
  <c r="A3506" i="1"/>
  <c r="B736" i="2" s="1"/>
  <c r="A3505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B137" i="2" s="1"/>
  <c r="E3490" i="1"/>
  <c r="A3476" i="1"/>
  <c r="A3475" i="1"/>
  <c r="A3474" i="1"/>
  <c r="A3473" i="1"/>
  <c r="A3472" i="1"/>
  <c r="A3471" i="1"/>
  <c r="A3470" i="1"/>
  <c r="A3469" i="1"/>
  <c r="B138" i="2" s="1"/>
  <c r="A3488" i="1"/>
  <c r="A3487" i="1"/>
  <c r="A3486" i="1"/>
  <c r="A3485" i="1"/>
  <c r="A3484" i="1"/>
  <c r="A3483" i="1"/>
  <c r="A3482" i="1"/>
  <c r="A3481" i="1"/>
  <c r="A3480" i="1"/>
  <c r="A3479" i="1"/>
  <c r="E3478" i="1"/>
  <c r="E3186" i="1"/>
  <c r="E3171" i="1"/>
  <c r="E3117" i="1"/>
  <c r="A3528" i="1" l="1"/>
  <c r="B140" i="2"/>
  <c r="B124" i="2"/>
  <c r="B836" i="2"/>
  <c r="A3032" i="1"/>
  <c r="E3018" i="1"/>
  <c r="A2905" i="1"/>
  <c r="B268" i="2" s="1"/>
  <c r="A3232" i="1"/>
  <c r="A3231" i="1"/>
  <c r="A3230" i="1"/>
  <c r="A3229" i="1"/>
  <c r="A3228" i="1"/>
  <c r="A3227" i="1"/>
  <c r="B428" i="2" s="1"/>
  <c r="A3226" i="1"/>
  <c r="B427" i="2" s="1"/>
  <c r="A3225" i="1"/>
  <c r="B426" i="2" s="1"/>
  <c r="E3224" i="1"/>
  <c r="A3222" i="1"/>
  <c r="A3221" i="1"/>
  <c r="A3220" i="1"/>
  <c r="A3219" i="1"/>
  <c r="A3218" i="1"/>
  <c r="A3217" i="1"/>
  <c r="A3216" i="1"/>
  <c r="A3215" i="1"/>
  <c r="B113" i="2" s="1"/>
  <c r="A3214" i="1"/>
  <c r="E3213" i="1"/>
  <c r="A3211" i="1"/>
  <c r="A3210" i="1"/>
  <c r="A3209" i="1"/>
  <c r="A3208" i="1"/>
  <c r="A3207" i="1"/>
  <c r="A3206" i="1"/>
  <c r="A3205" i="1"/>
  <c r="A3204" i="1"/>
  <c r="A3203" i="1"/>
  <c r="A3202" i="1"/>
  <c r="A3201" i="1"/>
  <c r="E3200" i="1"/>
  <c r="A3199" i="1"/>
  <c r="A3198" i="1"/>
  <c r="A3197" i="1"/>
  <c r="A3196" i="1"/>
  <c r="A3195" i="1"/>
  <c r="A3194" i="1"/>
  <c r="A3192" i="1"/>
  <c r="A3191" i="1"/>
  <c r="A3190" i="1"/>
  <c r="A3189" i="1"/>
  <c r="A3188" i="1"/>
  <c r="A3187" i="1"/>
  <c r="A3184" i="1"/>
  <c r="B848" i="2" s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69" i="1"/>
  <c r="A3168" i="1"/>
  <c r="A3167" i="1"/>
  <c r="A3166" i="1"/>
  <c r="B742" i="2" s="1"/>
  <c r="A3165" i="1"/>
  <c r="A3164" i="1"/>
  <c r="A3163" i="1"/>
  <c r="A3162" i="1"/>
  <c r="A3161" i="1"/>
  <c r="A3160" i="1"/>
  <c r="A3159" i="1"/>
  <c r="A3158" i="1"/>
  <c r="A3157" i="1"/>
  <c r="B437" i="2" s="1"/>
  <c r="E3156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E3142" i="1"/>
  <c r="A3140" i="1"/>
  <c r="A3139" i="1"/>
  <c r="A3138" i="1"/>
  <c r="A3137" i="1"/>
  <c r="A3136" i="1"/>
  <c r="A3135" i="1"/>
  <c r="A3134" i="1"/>
  <c r="A3133" i="1"/>
  <c r="A3132" i="1"/>
  <c r="A3131" i="1"/>
  <c r="A3130" i="1"/>
  <c r="E3129" i="1"/>
  <c r="A3127" i="1"/>
  <c r="A3126" i="1"/>
  <c r="A3125" i="1"/>
  <c r="A3124" i="1"/>
  <c r="A3123" i="1"/>
  <c r="A3122" i="1"/>
  <c r="A3121" i="1"/>
  <c r="A3120" i="1"/>
  <c r="A3119" i="1"/>
  <c r="B219" i="2" s="1"/>
  <c r="A3118" i="1"/>
  <c r="A3115" i="1"/>
  <c r="A3114" i="1"/>
  <c r="A3113" i="1"/>
  <c r="A3112" i="1"/>
  <c r="A3111" i="1"/>
  <c r="A3110" i="1"/>
  <c r="A3109" i="1"/>
  <c r="A3108" i="1"/>
  <c r="A3107" i="1"/>
  <c r="A3106" i="1"/>
  <c r="A3105" i="1"/>
  <c r="E3104" i="1"/>
  <c r="A3102" i="1"/>
  <c r="A3101" i="1"/>
  <c r="A3100" i="1"/>
  <c r="A3099" i="1"/>
  <c r="A3098" i="1"/>
  <c r="A3097" i="1"/>
  <c r="A3096" i="1"/>
  <c r="A3095" i="1"/>
  <c r="A3094" i="1"/>
  <c r="A3093" i="1"/>
  <c r="E3092" i="1"/>
  <c r="A3090" i="1"/>
  <c r="A3089" i="1"/>
  <c r="A3088" i="1"/>
  <c r="A3087" i="1"/>
  <c r="A3086" i="1"/>
  <c r="A3085" i="1"/>
  <c r="A3084" i="1"/>
  <c r="A3083" i="1"/>
  <c r="A3082" i="1"/>
  <c r="E3081" i="1"/>
  <c r="A3079" i="1"/>
  <c r="A3078" i="1"/>
  <c r="A3077" i="1"/>
  <c r="A3076" i="1"/>
  <c r="A3075" i="1"/>
  <c r="A3074" i="1"/>
  <c r="A3073" i="1"/>
  <c r="A3072" i="1"/>
  <c r="A3071" i="1"/>
  <c r="A3070" i="1"/>
  <c r="E3069" i="1"/>
  <c r="A3067" i="1"/>
  <c r="A3066" i="1"/>
  <c r="A3065" i="1"/>
  <c r="A3064" i="1"/>
  <c r="A3063" i="1"/>
  <c r="A3062" i="1"/>
  <c r="A3061" i="1"/>
  <c r="A3060" i="1"/>
  <c r="A3059" i="1"/>
  <c r="A3058" i="1"/>
  <c r="E3057" i="1"/>
  <c r="A3055" i="1"/>
  <c r="A3054" i="1"/>
  <c r="A3053" i="1"/>
  <c r="A3052" i="1"/>
  <c r="A3051" i="1"/>
  <c r="A3050" i="1"/>
  <c r="B602" i="2" s="1"/>
  <c r="A3049" i="1"/>
  <c r="A3048" i="1"/>
  <c r="A3047" i="1"/>
  <c r="E3046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E3031" i="1"/>
  <c r="A3030" i="1"/>
  <c r="A3029" i="1"/>
  <c r="A3028" i="1"/>
  <c r="A3027" i="1"/>
  <c r="A3026" i="1"/>
  <c r="A3025" i="1"/>
  <c r="A3024" i="1"/>
  <c r="A3023" i="1"/>
  <c r="A3022" i="1"/>
  <c r="A3021" i="1"/>
  <c r="B870" i="2" s="1"/>
  <c r="A3020" i="1"/>
  <c r="A3019" i="1"/>
  <c r="A3016" i="1"/>
  <c r="A3015" i="1"/>
  <c r="A3014" i="1"/>
  <c r="A3013" i="1"/>
  <c r="A3012" i="1"/>
  <c r="A3011" i="1"/>
  <c r="B744" i="2" s="1"/>
  <c r="A3010" i="1"/>
  <c r="A3009" i="1"/>
  <c r="A3008" i="1"/>
  <c r="B758" i="2" s="1"/>
  <c r="A3007" i="1"/>
  <c r="E3006" i="1"/>
  <c r="A3004" i="1"/>
  <c r="A3003" i="1"/>
  <c r="A3002" i="1"/>
  <c r="A3001" i="1"/>
  <c r="A3000" i="1"/>
  <c r="A2999" i="1"/>
  <c r="A2998" i="1"/>
  <c r="B869" i="2" s="1"/>
  <c r="A2997" i="1"/>
  <c r="A2996" i="1"/>
  <c r="A2995" i="1"/>
  <c r="E2994" i="1"/>
  <c r="A2992" i="1"/>
  <c r="B641" i="2" s="1"/>
  <c r="A2991" i="1"/>
  <c r="A2990" i="1"/>
  <c r="A2989" i="1"/>
  <c r="A2988" i="1"/>
  <c r="A2987" i="1"/>
  <c r="A2986" i="1"/>
  <c r="A2985" i="1"/>
  <c r="A2984" i="1"/>
  <c r="A2983" i="1"/>
  <c r="B733" i="2" s="1"/>
  <c r="A2982" i="1"/>
  <c r="A2981" i="1"/>
  <c r="E2980" i="1"/>
  <c r="A2978" i="1"/>
  <c r="A2977" i="1"/>
  <c r="A2976" i="1"/>
  <c r="A2975" i="1"/>
  <c r="A2974" i="1"/>
  <c r="A2973" i="1"/>
  <c r="A2972" i="1"/>
  <c r="E2971" i="1"/>
  <c r="A2969" i="1"/>
  <c r="A2968" i="1"/>
  <c r="A2967" i="1"/>
  <c r="A2966" i="1"/>
  <c r="A2965" i="1"/>
  <c r="A2964" i="1"/>
  <c r="B730" i="2" s="1"/>
  <c r="A2963" i="1"/>
  <c r="B779" i="2" s="1"/>
  <c r="A2962" i="1"/>
  <c r="A2961" i="1"/>
  <c r="A2960" i="1"/>
  <c r="A2959" i="1"/>
  <c r="A2958" i="1"/>
  <c r="B393" i="2" s="1"/>
  <c r="A2957" i="1"/>
  <c r="A2956" i="1"/>
  <c r="E2955" i="1"/>
  <c r="A2953" i="1"/>
  <c r="A2952" i="1"/>
  <c r="A2951" i="1"/>
  <c r="A2950" i="1"/>
  <c r="A2949" i="1"/>
  <c r="A2948" i="1"/>
  <c r="B479" i="2" s="1"/>
  <c r="A2947" i="1"/>
  <c r="A2946" i="1"/>
  <c r="A2945" i="1"/>
  <c r="A2944" i="1"/>
  <c r="A2943" i="1"/>
  <c r="B119" i="2" s="1"/>
  <c r="E2942" i="1"/>
  <c r="A2940" i="1"/>
  <c r="A2939" i="1"/>
  <c r="A2938" i="1"/>
  <c r="A2937" i="1"/>
  <c r="A2936" i="1"/>
  <c r="A2935" i="1"/>
  <c r="A2934" i="1"/>
  <c r="A2933" i="1"/>
  <c r="A2932" i="1"/>
  <c r="A2930" i="1"/>
  <c r="A2929" i="1"/>
  <c r="A2928" i="1"/>
  <c r="A2927" i="1"/>
  <c r="E2926" i="1"/>
  <c r="A2924" i="1"/>
  <c r="A2923" i="1"/>
  <c r="A2922" i="1"/>
  <c r="A2921" i="1"/>
  <c r="A2920" i="1"/>
  <c r="B308" i="2" s="1"/>
  <c r="A2919" i="1"/>
  <c r="A2918" i="1"/>
  <c r="A2917" i="1"/>
  <c r="A2916" i="1"/>
  <c r="E2915" i="1"/>
  <c r="A2913" i="1"/>
  <c r="A2912" i="1"/>
  <c r="A2911" i="1"/>
  <c r="A2910" i="1"/>
  <c r="A2909" i="1"/>
  <c r="A2908" i="1"/>
  <c r="A2907" i="1"/>
  <c r="A2906" i="1"/>
  <c r="A2904" i="1"/>
  <c r="A2903" i="1"/>
  <c r="E2902" i="1"/>
  <c r="A2637" i="1"/>
  <c r="A2636" i="1"/>
  <c r="A2635" i="1"/>
  <c r="A2634" i="1"/>
  <c r="B757" i="2" s="1"/>
  <c r="A2631" i="1"/>
  <c r="A2630" i="1"/>
  <c r="A2629" i="1"/>
  <c r="A2633" i="1"/>
  <c r="A2632" i="1"/>
  <c r="E2585" i="1"/>
  <c r="B485" i="2" l="1"/>
  <c r="B660" i="2"/>
  <c r="B102" i="2"/>
  <c r="B118" i="2"/>
  <c r="B707" i="2"/>
  <c r="B657" i="2"/>
  <c r="B652" i="2"/>
  <c r="B518" i="2"/>
  <c r="B839" i="2"/>
  <c r="E2407" i="1"/>
  <c r="E2369" i="1"/>
  <c r="A2628" i="1"/>
  <c r="B838" i="2" s="1"/>
  <c r="A2627" i="1"/>
  <c r="B73" i="2" s="1"/>
  <c r="E2626" i="1"/>
  <c r="A2624" i="1"/>
  <c r="A2623" i="1"/>
  <c r="A2622" i="1"/>
  <c r="A2621" i="1"/>
  <c r="A2620" i="1"/>
  <c r="A2619" i="1"/>
  <c r="A2618" i="1"/>
  <c r="A2617" i="1"/>
  <c r="A2616" i="1"/>
  <c r="E2615" i="1"/>
  <c r="A2613" i="1"/>
  <c r="A2612" i="1"/>
  <c r="A2611" i="1"/>
  <c r="A2610" i="1"/>
  <c r="A2609" i="1"/>
  <c r="A2608" i="1"/>
  <c r="A2606" i="1"/>
  <c r="A2605" i="1"/>
  <c r="A2604" i="1"/>
  <c r="A2603" i="1"/>
  <c r="A2602" i="1"/>
  <c r="A2601" i="1"/>
  <c r="A2600" i="1"/>
  <c r="A2599" i="1"/>
  <c r="A2598" i="1"/>
  <c r="A2597" i="1"/>
  <c r="E2596" i="1"/>
  <c r="A2594" i="1"/>
  <c r="A2593" i="1"/>
  <c r="A2592" i="1"/>
  <c r="A2591" i="1"/>
  <c r="A2590" i="1"/>
  <c r="A2589" i="1"/>
  <c r="A2588" i="1"/>
  <c r="A2587" i="1"/>
  <c r="A2586" i="1"/>
  <c r="A2583" i="1"/>
  <c r="A2582" i="1"/>
  <c r="A2581" i="1"/>
  <c r="A2580" i="1"/>
  <c r="A2579" i="1"/>
  <c r="A2578" i="1"/>
  <c r="A2577" i="1"/>
  <c r="A2576" i="1"/>
  <c r="A2575" i="1"/>
  <c r="E2574" i="1"/>
  <c r="A2572" i="1"/>
  <c r="B289" i="2" s="1"/>
  <c r="A2571" i="1"/>
  <c r="A2570" i="1"/>
  <c r="A2567" i="1"/>
  <c r="A2566" i="1"/>
  <c r="B201" i="2" s="1"/>
  <c r="A2565" i="1"/>
  <c r="E2564" i="1"/>
  <c r="A2562" i="1"/>
  <c r="A2561" i="1"/>
  <c r="A2560" i="1"/>
  <c r="A2559" i="1"/>
  <c r="A2558" i="1"/>
  <c r="A2557" i="1"/>
  <c r="E2556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E2542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B89" i="2" s="1"/>
  <c r="E2526" i="1"/>
  <c r="A2524" i="1"/>
  <c r="A2523" i="1"/>
  <c r="A2522" i="1"/>
  <c r="A2521" i="1"/>
  <c r="A2520" i="1"/>
  <c r="A2519" i="1"/>
  <c r="A2518" i="1"/>
  <c r="A2517" i="1"/>
  <c r="A2516" i="1"/>
  <c r="A2515" i="1"/>
  <c r="B95" i="2" s="1"/>
  <c r="E2514" i="1"/>
  <c r="A2512" i="1"/>
  <c r="A2511" i="1"/>
  <c r="A2510" i="1"/>
  <c r="A2509" i="1"/>
  <c r="A2508" i="1"/>
  <c r="B872" i="2" s="1"/>
  <c r="A2507" i="1"/>
  <c r="A2506" i="1"/>
  <c r="A2505" i="1"/>
  <c r="A2504" i="1"/>
  <c r="A2503" i="1"/>
  <c r="A2502" i="1"/>
  <c r="A2501" i="1"/>
  <c r="B850" i="2" s="1"/>
  <c r="A2500" i="1"/>
  <c r="E2499" i="1"/>
  <c r="A2485" i="1"/>
  <c r="A2484" i="1"/>
  <c r="A2483" i="1"/>
  <c r="A2482" i="1"/>
  <c r="B743" i="2" s="1"/>
  <c r="A2481" i="1"/>
  <c r="A2480" i="1"/>
  <c r="A2479" i="1"/>
  <c r="A2478" i="1"/>
  <c r="A2477" i="1"/>
  <c r="E2476" i="1"/>
  <c r="A2497" i="1"/>
  <c r="A2496" i="1"/>
  <c r="A2495" i="1"/>
  <c r="A2494" i="1"/>
  <c r="A2493" i="1"/>
  <c r="A2492" i="1"/>
  <c r="A2491" i="1"/>
  <c r="A2490" i="1"/>
  <c r="A2489" i="1"/>
  <c r="A2488" i="1"/>
  <c r="E2487" i="1"/>
  <c r="A2473" i="1"/>
  <c r="A2472" i="1"/>
  <c r="A2471" i="1"/>
  <c r="B847" i="2" s="1"/>
  <c r="A2470" i="1"/>
  <c r="A2469" i="1"/>
  <c r="A2468" i="1"/>
  <c r="A2467" i="1"/>
  <c r="A2464" i="1"/>
  <c r="A2463" i="1"/>
  <c r="A2462" i="1"/>
  <c r="B680" i="2" s="1"/>
  <c r="A2461" i="1"/>
  <c r="A2460" i="1"/>
  <c r="A2459" i="1"/>
  <c r="B735" i="2" s="1"/>
  <c r="A2458" i="1"/>
  <c r="A2457" i="1"/>
  <c r="A2456" i="1"/>
  <c r="A2455" i="1"/>
  <c r="A2454" i="1"/>
  <c r="A2453" i="1"/>
  <c r="E2452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E2430" i="1"/>
  <c r="A2428" i="1"/>
  <c r="A2427" i="1"/>
  <c r="A2426" i="1"/>
  <c r="A2425" i="1"/>
  <c r="A2424" i="1"/>
  <c r="A2423" i="1"/>
  <c r="A2422" i="1"/>
  <c r="A2421" i="1"/>
  <c r="A2420" i="1"/>
  <c r="A2419" i="1"/>
  <c r="E2418" i="1"/>
  <c r="A2416" i="1"/>
  <c r="A2415" i="1"/>
  <c r="A2414" i="1"/>
  <c r="A2413" i="1"/>
  <c r="A2412" i="1"/>
  <c r="A2411" i="1"/>
  <c r="A2410" i="1"/>
  <c r="A2409" i="1"/>
  <c r="A2408" i="1"/>
  <c r="A2405" i="1"/>
  <c r="A2404" i="1"/>
  <c r="A2403" i="1"/>
  <c r="A2402" i="1"/>
  <c r="A2401" i="1"/>
  <c r="B475" i="2" s="1"/>
  <c r="A2400" i="1"/>
  <c r="A2399" i="1"/>
  <c r="A2398" i="1"/>
  <c r="A2397" i="1"/>
  <c r="E2396" i="1"/>
  <c r="A2394" i="1"/>
  <c r="A2393" i="1"/>
  <c r="A2392" i="1"/>
  <c r="A2391" i="1"/>
  <c r="B636" i="2" s="1"/>
  <c r="A2389" i="1"/>
  <c r="A2388" i="1"/>
  <c r="A2387" i="1"/>
  <c r="A2386" i="1"/>
  <c r="A2385" i="1"/>
  <c r="A2384" i="1"/>
  <c r="A2383" i="1"/>
  <c r="A2382" i="1"/>
  <c r="E2381" i="1"/>
  <c r="A2379" i="1"/>
  <c r="A2378" i="1"/>
  <c r="A2377" i="1"/>
  <c r="A2376" i="1"/>
  <c r="A2375" i="1"/>
  <c r="A2374" i="1"/>
  <c r="A2373" i="1"/>
  <c r="A2372" i="1"/>
  <c r="A2371" i="1"/>
  <c r="A2370" i="1"/>
  <c r="A2367" i="1"/>
  <c r="A2366" i="1"/>
  <c r="A2365" i="1"/>
  <c r="A2364" i="1"/>
  <c r="A2363" i="1"/>
  <c r="A2362" i="1"/>
  <c r="A2361" i="1"/>
  <c r="A2360" i="1"/>
  <c r="A2359" i="1"/>
  <c r="E2358" i="1"/>
  <c r="A2356" i="1"/>
  <c r="A2355" i="1"/>
  <c r="A2354" i="1"/>
  <c r="A2353" i="1"/>
  <c r="A2352" i="1"/>
  <c r="A2351" i="1"/>
  <c r="B314" i="2" s="1"/>
  <c r="A2350" i="1"/>
  <c r="B259" i="2" s="1"/>
  <c r="A2349" i="1"/>
  <c r="A2348" i="1"/>
  <c r="A2347" i="1"/>
  <c r="E2346" i="1"/>
  <c r="E2290" i="1"/>
  <c r="E2241" i="1"/>
  <c r="E2190" i="1"/>
  <c r="A2344" i="1"/>
  <c r="A2343" i="1"/>
  <c r="A2342" i="1"/>
  <c r="A2341" i="1"/>
  <c r="A2340" i="1"/>
  <c r="A2339" i="1"/>
  <c r="A2338" i="1"/>
  <c r="B88" i="2" s="1"/>
  <c r="A2337" i="1"/>
  <c r="A2336" i="1"/>
  <c r="A2335" i="1"/>
  <c r="E2334" i="1"/>
  <c r="A2300" i="1"/>
  <c r="A2299" i="1"/>
  <c r="A2298" i="1"/>
  <c r="A2297" i="1"/>
  <c r="A2296" i="1"/>
  <c r="A2295" i="1"/>
  <c r="A2294" i="1"/>
  <c r="A2293" i="1"/>
  <c r="A2292" i="1"/>
  <c r="A2291" i="1"/>
  <c r="A2332" i="1"/>
  <c r="B644" i="2" s="1"/>
  <c r="A2331" i="1"/>
  <c r="A2330" i="1"/>
  <c r="A2329" i="1"/>
  <c r="A2328" i="1"/>
  <c r="A2327" i="1"/>
  <c r="A2326" i="1"/>
  <c r="A2325" i="1"/>
  <c r="A2324" i="1"/>
  <c r="E2323" i="1"/>
  <c r="A2321" i="1"/>
  <c r="A2320" i="1"/>
  <c r="A2319" i="1"/>
  <c r="A2318" i="1"/>
  <c r="A2317" i="1"/>
  <c r="B505" i="2" s="1"/>
  <c r="A2316" i="1"/>
  <c r="A2315" i="1"/>
  <c r="A2314" i="1"/>
  <c r="A2313" i="1"/>
  <c r="E2312" i="1"/>
  <c r="A2310" i="1"/>
  <c r="A2309" i="1"/>
  <c r="A2308" i="1"/>
  <c r="A2307" i="1"/>
  <c r="A2306" i="1"/>
  <c r="A2305" i="1"/>
  <c r="A2304" i="1"/>
  <c r="A2303" i="1"/>
  <c r="E2302" i="1"/>
  <c r="A2288" i="1"/>
  <c r="A2287" i="1"/>
  <c r="A2286" i="1"/>
  <c r="A2285" i="1"/>
  <c r="A2284" i="1"/>
  <c r="A2283" i="1"/>
  <c r="A2282" i="1"/>
  <c r="B311" i="2" s="1"/>
  <c r="A2281" i="1"/>
  <c r="A2280" i="1"/>
  <c r="A2279" i="1"/>
  <c r="B401" i="2" s="1"/>
  <c r="A2278" i="1"/>
  <c r="E2277" i="1"/>
  <c r="A2275" i="1"/>
  <c r="A2274" i="1"/>
  <c r="A2273" i="1"/>
  <c r="A2272" i="1"/>
  <c r="A2271" i="1"/>
  <c r="A2270" i="1"/>
  <c r="A2269" i="1"/>
  <c r="A2268" i="1"/>
  <c r="A2267" i="1"/>
  <c r="A2266" i="1"/>
  <c r="E2265" i="1"/>
  <c r="A2263" i="1"/>
  <c r="A2262" i="1"/>
  <c r="A2261" i="1"/>
  <c r="A2260" i="1"/>
  <c r="A2259" i="1"/>
  <c r="A2258" i="1"/>
  <c r="A2257" i="1"/>
  <c r="B727" i="2" s="1"/>
  <c r="A2256" i="1"/>
  <c r="A2255" i="1"/>
  <c r="A2254" i="1"/>
  <c r="A2253" i="1"/>
  <c r="E2252" i="1"/>
  <c r="A2250" i="1"/>
  <c r="A2249" i="1"/>
  <c r="A2248" i="1"/>
  <c r="A2247" i="1"/>
  <c r="A2246" i="1"/>
  <c r="A2245" i="1"/>
  <c r="A2244" i="1"/>
  <c r="A2243" i="1"/>
  <c r="A2242" i="1"/>
  <c r="A2220" i="1"/>
  <c r="A2219" i="1"/>
  <c r="A2218" i="1"/>
  <c r="A2217" i="1"/>
  <c r="A2216" i="1"/>
  <c r="A2215" i="1"/>
  <c r="E2214" i="1"/>
  <c r="A2203" i="1"/>
  <c r="B478" i="2" s="1"/>
  <c r="A2202" i="1"/>
  <c r="A2201" i="1"/>
  <c r="A2200" i="1"/>
  <c r="B661" i="2" s="1"/>
  <c r="A2199" i="1"/>
  <c r="A2198" i="1"/>
  <c r="A2197" i="1"/>
  <c r="A2196" i="1"/>
  <c r="A2195" i="1"/>
  <c r="A2194" i="1"/>
  <c r="A2193" i="1"/>
  <c r="A2192" i="1"/>
  <c r="A2191" i="1"/>
  <c r="A2212" i="1"/>
  <c r="A2211" i="1"/>
  <c r="A2210" i="1"/>
  <c r="A2209" i="1"/>
  <c r="A2208" i="1"/>
  <c r="A2207" i="1"/>
  <c r="E2206" i="1"/>
  <c r="E6960" i="1"/>
  <c r="A6991" i="1"/>
  <c r="A6990" i="1"/>
  <c r="A6989" i="1"/>
  <c r="A6988" i="1"/>
  <c r="A6987" i="1"/>
  <c r="E6986" i="1"/>
  <c r="A7217" i="1"/>
  <c r="A7216" i="1"/>
  <c r="A7215" i="1"/>
  <c r="A7214" i="1"/>
  <c r="A7213" i="1"/>
  <c r="A7212" i="1"/>
  <c r="E7211" i="1"/>
  <c r="A7209" i="1"/>
  <c r="A7208" i="1"/>
  <c r="A7207" i="1"/>
  <c r="A7206" i="1"/>
  <c r="A7205" i="1"/>
  <c r="B416" i="2" s="1"/>
  <c r="E7204" i="1"/>
  <c r="A6985" i="1"/>
  <c r="A6984" i="1"/>
  <c r="A6983" i="1"/>
  <c r="A6982" i="1"/>
  <c r="A6981" i="1"/>
  <c r="E6980" i="1"/>
  <c r="A7201" i="1"/>
  <c r="A7200" i="1"/>
  <c r="A7199" i="1"/>
  <c r="A7198" i="1"/>
  <c r="A7197" i="1"/>
  <c r="A7196" i="1"/>
  <c r="B415" i="2" s="1"/>
  <c r="E7195" i="1"/>
  <c r="A7193" i="1"/>
  <c r="A7192" i="1"/>
  <c r="A7191" i="1"/>
  <c r="A7190" i="1"/>
  <c r="A7189" i="1"/>
  <c r="A7188" i="1"/>
  <c r="B414" i="2" s="1"/>
  <c r="E7187" i="1"/>
  <c r="A7185" i="1"/>
  <c r="A7184" i="1"/>
  <c r="A7183" i="1"/>
  <c r="A7182" i="1"/>
  <c r="A7181" i="1"/>
  <c r="A7180" i="1"/>
  <c r="B413" i="2" s="1"/>
  <c r="E7179" i="1"/>
  <c r="A7177" i="1"/>
  <c r="A7176" i="1"/>
  <c r="A7175" i="1"/>
  <c r="A7174" i="1"/>
  <c r="A7173" i="1"/>
  <c r="A7172" i="1"/>
  <c r="B412" i="2" s="1"/>
  <c r="E7171" i="1"/>
  <c r="A6979" i="1"/>
  <c r="A6978" i="1"/>
  <c r="A6977" i="1"/>
  <c r="A6976" i="1"/>
  <c r="A6975" i="1"/>
  <c r="E6974" i="1"/>
  <c r="A6972" i="1"/>
  <c r="A6971" i="1"/>
  <c r="A6970" i="1"/>
  <c r="A6969" i="1"/>
  <c r="A6968" i="1"/>
  <c r="E6967" i="1"/>
  <c r="A6965" i="1"/>
  <c r="A6964" i="1"/>
  <c r="A6963" i="1"/>
  <c r="A6962" i="1"/>
  <c r="A6961" i="1"/>
  <c r="A6958" i="1"/>
  <c r="A6957" i="1"/>
  <c r="A6956" i="1"/>
  <c r="A6955" i="1"/>
  <c r="A6954" i="1"/>
  <c r="E6953" i="1"/>
  <c r="A6952" i="1"/>
  <c r="A6951" i="1"/>
  <c r="A6950" i="1"/>
  <c r="A6949" i="1"/>
  <c r="A6948" i="1"/>
  <c r="E6947" i="1"/>
  <c r="A6946" i="1"/>
  <c r="A6945" i="1"/>
  <c r="A6944" i="1"/>
  <c r="B646" i="2" s="1"/>
  <c r="A6943" i="1"/>
  <c r="A6942" i="1"/>
  <c r="E6941" i="1"/>
  <c r="A6940" i="1"/>
  <c r="A6939" i="1"/>
  <c r="A6938" i="1"/>
  <c r="A6937" i="1"/>
  <c r="E6936" i="1"/>
  <c r="A6935" i="1"/>
  <c r="A6934" i="1"/>
  <c r="A6933" i="1"/>
  <c r="A6932" i="1"/>
  <c r="A6931" i="1"/>
  <c r="E6930" i="1"/>
  <c r="A6927" i="1"/>
  <c r="A6926" i="1"/>
  <c r="A6925" i="1"/>
  <c r="A6924" i="1"/>
  <c r="A6923" i="1"/>
  <c r="E6922" i="1"/>
  <c r="A6920" i="1"/>
  <c r="A6919" i="1"/>
  <c r="B649" i="2" s="1"/>
  <c r="A6918" i="1"/>
  <c r="A6917" i="1"/>
  <c r="E6916" i="1"/>
  <c r="A6914" i="1"/>
  <c r="A6913" i="1"/>
  <c r="A6912" i="1"/>
  <c r="A6911" i="1"/>
  <c r="A6910" i="1"/>
  <c r="A6909" i="1"/>
  <c r="A6908" i="1"/>
  <c r="E6907" i="1"/>
  <c r="A6905" i="1"/>
  <c r="A6904" i="1"/>
  <c r="A6903" i="1"/>
  <c r="A6901" i="1"/>
  <c r="A6890" i="1"/>
  <c r="A6889" i="1"/>
  <c r="A6888" i="1"/>
  <c r="E6887" i="1"/>
  <c r="A6885" i="1"/>
  <c r="A6884" i="1"/>
  <c r="A6883" i="1"/>
  <c r="B168" i="2" s="1"/>
  <c r="A6882" i="1"/>
  <c r="B167" i="2" s="1"/>
  <c r="A6881" i="1"/>
  <c r="B778" i="2"/>
  <c r="B208" i="2"/>
  <c r="B221" i="2"/>
  <c r="B556" i="2"/>
  <c r="B246" i="2"/>
  <c r="B541" i="2"/>
  <c r="E5321" i="1"/>
  <c r="E5302" i="1"/>
  <c r="E5230" i="1"/>
  <c r="A5223" i="1"/>
  <c r="A5228" i="1"/>
  <c r="A5227" i="1"/>
  <c r="A5226" i="1"/>
  <c r="A5225" i="1"/>
  <c r="B373" i="2" s="1"/>
  <c r="A5224" i="1"/>
  <c r="E5210" i="1"/>
  <c r="E5151" i="1"/>
  <c r="E5042" i="1"/>
  <c r="B515" i="2" l="1"/>
  <c r="B241" i="2"/>
  <c r="B210" i="2"/>
  <c r="B772" i="2"/>
  <c r="B87" i="2"/>
  <c r="B368" i="2"/>
  <c r="B783" i="2"/>
  <c r="B75" i="2"/>
  <c r="B62" i="2"/>
  <c r="B533" i="2"/>
  <c r="B80" i="2"/>
  <c r="A5340" i="1"/>
  <c r="B53" i="2" s="1"/>
  <c r="A5339" i="1"/>
  <c r="E5338" i="1"/>
  <c r="A5336" i="1"/>
  <c r="B729" i="2" s="1"/>
  <c r="A5335" i="1"/>
  <c r="A5334" i="1"/>
  <c r="A5333" i="1"/>
  <c r="E5332" i="1"/>
  <c r="A5330" i="1"/>
  <c r="A5329" i="1"/>
  <c r="A5328" i="1"/>
  <c r="A5327" i="1"/>
  <c r="A5326" i="1"/>
  <c r="A5325" i="1"/>
  <c r="A5324" i="1"/>
  <c r="A5323" i="1"/>
  <c r="A5322" i="1"/>
  <c r="B566" i="2" s="1"/>
  <c r="E5222" i="1"/>
  <c r="A5319" i="1"/>
  <c r="A5318" i="1"/>
  <c r="A5317" i="1"/>
  <c r="A5316" i="1"/>
  <c r="B477" i="2" s="1"/>
  <c r="A5315" i="1"/>
  <c r="A5314" i="1"/>
  <c r="A5313" i="1"/>
  <c r="A5312" i="1"/>
  <c r="A5311" i="1"/>
  <c r="E5310" i="1"/>
  <c r="A5308" i="1"/>
  <c r="A5307" i="1"/>
  <c r="A5306" i="1"/>
  <c r="A5305" i="1"/>
  <c r="A5304" i="1"/>
  <c r="A5303" i="1"/>
  <c r="A5276" i="1"/>
  <c r="A5275" i="1"/>
  <c r="A5274" i="1"/>
  <c r="A5273" i="1"/>
  <c r="A5272" i="1"/>
  <c r="A5271" i="1"/>
  <c r="A5268" i="1"/>
  <c r="A5267" i="1"/>
  <c r="A5266" i="1"/>
  <c r="E5265" i="1"/>
  <c r="A13541" i="1"/>
  <c r="A13540" i="1"/>
  <c r="A13539" i="1"/>
  <c r="A13538" i="1"/>
  <c r="A13524" i="1"/>
  <c r="E13523" i="1"/>
  <c r="A5241" i="1"/>
  <c r="A5240" i="1"/>
  <c r="A5239" i="1"/>
  <c r="A5238" i="1"/>
  <c r="A5237" i="1"/>
  <c r="A5236" i="1"/>
  <c r="A5234" i="1"/>
  <c r="A5233" i="1"/>
  <c r="A5232" i="1"/>
  <c r="A5231" i="1"/>
  <c r="A5220" i="1"/>
  <c r="A5219" i="1"/>
  <c r="A5218" i="1"/>
  <c r="A5217" i="1"/>
  <c r="E5216" i="1"/>
  <c r="A5214" i="1"/>
  <c r="A5213" i="1"/>
  <c r="A5212" i="1"/>
  <c r="A5211" i="1"/>
  <c r="A5208" i="1"/>
  <c r="A5207" i="1"/>
  <c r="A5206" i="1"/>
  <c r="A5205" i="1"/>
  <c r="A5204" i="1"/>
  <c r="A5200" i="1"/>
  <c r="A5199" i="1"/>
  <c r="A5198" i="1"/>
  <c r="A5197" i="1"/>
  <c r="A5196" i="1"/>
  <c r="A5195" i="1"/>
  <c r="A5194" i="1"/>
  <c r="A5193" i="1"/>
  <c r="A5189" i="1"/>
  <c r="A5188" i="1"/>
  <c r="A5187" i="1"/>
  <c r="A5186" i="1"/>
  <c r="A5185" i="1"/>
  <c r="A5184" i="1"/>
  <c r="A5183" i="1"/>
  <c r="A5182" i="1"/>
  <c r="A5179" i="1"/>
  <c r="A5178" i="1"/>
  <c r="A5177" i="1"/>
  <c r="A5176" i="1"/>
  <c r="A5175" i="1"/>
  <c r="A5174" i="1"/>
  <c r="A5171" i="1"/>
  <c r="A5170" i="1"/>
  <c r="B563" i="2" s="1"/>
  <c r="A5169" i="1"/>
  <c r="A5168" i="1"/>
  <c r="A5167" i="1"/>
  <c r="E5166" i="1"/>
  <c r="A5163" i="1"/>
  <c r="A5162" i="1"/>
  <c r="A5161" i="1"/>
  <c r="A5160" i="1"/>
  <c r="A5159" i="1"/>
  <c r="A5156" i="1"/>
  <c r="A5155" i="1"/>
  <c r="A5154" i="1"/>
  <c r="A5153" i="1"/>
  <c r="A5152" i="1"/>
  <c r="B769" i="2" s="1"/>
  <c r="A5143" i="1"/>
  <c r="A5142" i="1"/>
  <c r="A5141" i="1"/>
  <c r="A5140" i="1"/>
  <c r="B558" i="2" s="1"/>
  <c r="A5139" i="1"/>
  <c r="A5138" i="1"/>
  <c r="A5133" i="1"/>
  <c r="A5132" i="1"/>
  <c r="A5131" i="1"/>
  <c r="A5130" i="1"/>
  <c r="A5127" i="1"/>
  <c r="A5126" i="1"/>
  <c r="A5125" i="1"/>
  <c r="A5124" i="1"/>
  <c r="A5123" i="1"/>
  <c r="A5122" i="1"/>
  <c r="A5121" i="1"/>
  <c r="A5120" i="1"/>
  <c r="A5116" i="1"/>
  <c r="A5115" i="1"/>
  <c r="A5114" i="1"/>
  <c r="A5113" i="1"/>
  <c r="A5112" i="1"/>
  <c r="A5111" i="1"/>
  <c r="A5108" i="1"/>
  <c r="A5107" i="1"/>
  <c r="A5106" i="1"/>
  <c r="A5105" i="1"/>
  <c r="A5104" i="1"/>
  <c r="A5103" i="1"/>
  <c r="A5102" i="1"/>
  <c r="A5101" i="1"/>
  <c r="B279" i="2" s="1"/>
  <c r="A5096" i="1"/>
  <c r="A5095" i="1"/>
  <c r="A5094" i="1"/>
  <c r="A5093" i="1"/>
  <c r="A5092" i="1"/>
  <c r="E5091" i="1"/>
  <c r="A5089" i="1"/>
  <c r="A5088" i="1"/>
  <c r="A5087" i="1"/>
  <c r="B562" i="2" s="1"/>
  <c r="A5086" i="1"/>
  <c r="E5085" i="1"/>
  <c r="A5083" i="1"/>
  <c r="A5082" i="1"/>
  <c r="A5081" i="1"/>
  <c r="A5080" i="1"/>
  <c r="A5079" i="1"/>
  <c r="A5078" i="1"/>
  <c r="E5077" i="1"/>
  <c r="A5075" i="1"/>
  <c r="A5074" i="1"/>
  <c r="A5073" i="1"/>
  <c r="A5072" i="1"/>
  <c r="B61" i="2" s="1"/>
  <c r="A5071" i="1"/>
  <c r="E5070" i="1"/>
  <c r="A5068" i="1"/>
  <c r="A5067" i="1"/>
  <c r="A5066" i="1"/>
  <c r="A5065" i="1"/>
  <c r="A5064" i="1"/>
  <c r="A5063" i="1"/>
  <c r="A5062" i="1"/>
  <c r="A5061" i="1"/>
  <c r="A5060" i="1"/>
  <c r="E5059" i="1"/>
  <c r="A5057" i="1"/>
  <c r="A5056" i="1"/>
  <c r="A5055" i="1"/>
  <c r="A5054" i="1"/>
  <c r="A5053" i="1"/>
  <c r="E5052" i="1"/>
  <c r="A5050" i="1"/>
  <c r="A5049" i="1"/>
  <c r="A5048" i="1"/>
  <c r="A5047" i="1"/>
  <c r="A5046" i="1"/>
  <c r="A5045" i="1"/>
  <c r="A5044" i="1"/>
  <c r="E5034" i="1"/>
  <c r="E5020" i="1"/>
  <c r="A5015" i="1"/>
  <c r="E5012" i="1"/>
  <c r="A5040" i="1"/>
  <c r="A5039" i="1"/>
  <c r="A5038" i="1"/>
  <c r="A5037" i="1"/>
  <c r="A5036" i="1"/>
  <c r="A5035" i="1"/>
  <c r="A5032" i="1"/>
  <c r="A5031" i="1"/>
  <c r="A5030" i="1"/>
  <c r="A5029" i="1"/>
  <c r="B153" i="2" s="1"/>
  <c r="E5028" i="1"/>
  <c r="A5026" i="1"/>
  <c r="A5025" i="1"/>
  <c r="A5024" i="1"/>
  <c r="A5023" i="1"/>
  <c r="B546" i="2" s="1"/>
  <c r="A5022" i="1"/>
  <c r="A5021" i="1"/>
  <c r="A5018" i="1"/>
  <c r="A5017" i="1"/>
  <c r="A5016" i="1"/>
  <c r="A5014" i="1"/>
  <c r="A5013" i="1"/>
  <c r="A5010" i="1"/>
  <c r="A5009" i="1"/>
  <c r="A5008" i="1"/>
  <c r="A5007" i="1"/>
  <c r="A5006" i="1"/>
  <c r="A5005" i="1"/>
  <c r="B403" i="2" s="1"/>
  <c r="E5004" i="1"/>
  <c r="A5002" i="1"/>
  <c r="A5001" i="1"/>
  <c r="A5000" i="1"/>
  <c r="A4999" i="1"/>
  <c r="A4998" i="1"/>
  <c r="E4997" i="1"/>
  <c r="A4993" i="1"/>
  <c r="A4992" i="1"/>
  <c r="A4991" i="1"/>
  <c r="A4990" i="1"/>
  <c r="A4989" i="1"/>
  <c r="A4988" i="1"/>
  <c r="A4987" i="1"/>
  <c r="A4986" i="1"/>
  <c r="E4978" i="1"/>
  <c r="A4983" i="1"/>
  <c r="A4982" i="1"/>
  <c r="A4981" i="1"/>
  <c r="A4980" i="1"/>
  <c r="A4979" i="1"/>
  <c r="A4971" i="1"/>
  <c r="A4970" i="1"/>
  <c r="A4969" i="1"/>
  <c r="A4968" i="1"/>
  <c r="A4967" i="1"/>
  <c r="A4966" i="1"/>
  <c r="E4965" i="1"/>
  <c r="A4963" i="1"/>
  <c r="A4962" i="1"/>
  <c r="A4961" i="1"/>
  <c r="A4960" i="1"/>
  <c r="A4959" i="1"/>
  <c r="A4958" i="1"/>
  <c r="A4957" i="1"/>
  <c r="A4954" i="1"/>
  <c r="A4953" i="1"/>
  <c r="A4952" i="1"/>
  <c r="A4951" i="1"/>
  <c r="A4950" i="1"/>
  <c r="E4949" i="1"/>
  <c r="A4946" i="1"/>
  <c r="A4945" i="1"/>
  <c r="A4944" i="1"/>
  <c r="A4943" i="1"/>
  <c r="E4941" i="1"/>
  <c r="A4939" i="1"/>
  <c r="A4938" i="1"/>
  <c r="A4937" i="1"/>
  <c r="A4936" i="1"/>
  <c r="E4935" i="1"/>
  <c r="A4933" i="1"/>
  <c r="B213" i="2" s="1"/>
  <c r="A4932" i="1"/>
  <c r="A4931" i="1"/>
  <c r="A4930" i="1"/>
  <c r="B66" i="2" s="1"/>
  <c r="E4929" i="1"/>
  <c r="A4927" i="1"/>
  <c r="A4926" i="1"/>
  <c r="A4925" i="1"/>
  <c r="A4924" i="1"/>
  <c r="A4923" i="1"/>
  <c r="E4922" i="1"/>
  <c r="A4920" i="1"/>
  <c r="A4919" i="1"/>
  <c r="A4918" i="1"/>
  <c r="A4917" i="1"/>
  <c r="A4916" i="1"/>
  <c r="B45" i="2" s="1"/>
  <c r="E4915" i="1"/>
  <c r="A4909" i="1"/>
  <c r="A4908" i="1"/>
  <c r="A4907" i="1"/>
  <c r="A4906" i="1"/>
  <c r="B395" i="2" s="1"/>
  <c r="A4905" i="1"/>
  <c r="A4902" i="1"/>
  <c r="A4901" i="1"/>
  <c r="A4900" i="1"/>
  <c r="A4899" i="1"/>
  <c r="A4896" i="1"/>
  <c r="A4895" i="1"/>
  <c r="A4894" i="1"/>
  <c r="A4893" i="1"/>
  <c r="E4892" i="1"/>
  <c r="A4890" i="1"/>
  <c r="A4889" i="1"/>
  <c r="A4888" i="1"/>
  <c r="A4887" i="1"/>
  <c r="A4886" i="1"/>
  <c r="A4885" i="1"/>
  <c r="A4884" i="1"/>
  <c r="E4883" i="1"/>
  <c r="B776" i="2" l="1"/>
  <c r="B67" i="2"/>
  <c r="E1654" i="1"/>
  <c r="E1640" i="1"/>
  <c r="E1616" i="1"/>
  <c r="E1559" i="1" l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E1690" i="1"/>
  <c r="A1688" i="1"/>
  <c r="A1687" i="1"/>
  <c r="A1686" i="1"/>
  <c r="A1685" i="1"/>
  <c r="A1684" i="1"/>
  <c r="A1683" i="1"/>
  <c r="A1682" i="1"/>
  <c r="A1681" i="1"/>
  <c r="A1680" i="1"/>
  <c r="A1679" i="1"/>
  <c r="E1678" i="1"/>
  <c r="A1676" i="1"/>
  <c r="A1675" i="1"/>
  <c r="A1674" i="1"/>
  <c r="A1673" i="1"/>
  <c r="A1672" i="1"/>
  <c r="A1671" i="1"/>
  <c r="A1670" i="1"/>
  <c r="A1669" i="1"/>
  <c r="A1668" i="1"/>
  <c r="E1667" i="1"/>
  <c r="A1665" i="1"/>
  <c r="A1664" i="1"/>
  <c r="A1663" i="1"/>
  <c r="A1662" i="1"/>
  <c r="A1661" i="1"/>
  <c r="A1660" i="1"/>
  <c r="A1659" i="1"/>
  <c r="B525" i="2" s="1"/>
  <c r="A1658" i="1"/>
  <c r="A1657" i="1"/>
  <c r="A1656" i="1"/>
  <c r="A1655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B532" i="2" s="1"/>
  <c r="A1638" i="1"/>
  <c r="A1637" i="1"/>
  <c r="A1636" i="1"/>
  <c r="A1635" i="1"/>
  <c r="A1634" i="1"/>
  <c r="A1633" i="1"/>
  <c r="A1632" i="1"/>
  <c r="B215" i="2" s="1"/>
  <c r="A1631" i="1"/>
  <c r="A1630" i="1"/>
  <c r="B220" i="2" s="1"/>
  <c r="A1629" i="1"/>
  <c r="B461" i="2" s="1"/>
  <c r="A1628" i="1"/>
  <c r="B34" i="2" s="1"/>
  <c r="E1627" i="1"/>
  <c r="A1624" i="1"/>
  <c r="A1623" i="1"/>
  <c r="A1622" i="1"/>
  <c r="A1621" i="1"/>
  <c r="A1620" i="1"/>
  <c r="A1619" i="1"/>
  <c r="A1618" i="1"/>
  <c r="B538" i="2" s="1"/>
  <c r="A1617" i="1"/>
  <c r="B200" i="2" s="1"/>
  <c r="A1614" i="1"/>
  <c r="A1613" i="1"/>
  <c r="A1612" i="1"/>
  <c r="A1611" i="1"/>
  <c r="A1610" i="1"/>
  <c r="A1609" i="1"/>
  <c r="A1608" i="1"/>
  <c r="A1607" i="1"/>
  <c r="E1606" i="1"/>
  <c r="A1604" i="1"/>
  <c r="A1603" i="1"/>
  <c r="A1602" i="1"/>
  <c r="A1601" i="1"/>
  <c r="A1600" i="1"/>
  <c r="A1599" i="1"/>
  <c r="A1598" i="1"/>
  <c r="A1597" i="1"/>
  <c r="B249" i="2" s="1"/>
  <c r="A1596" i="1"/>
  <c r="A1595" i="1"/>
  <c r="A1594" i="1"/>
  <c r="A1593" i="1"/>
  <c r="E1592" i="1"/>
  <c r="A1590" i="1"/>
  <c r="A1589" i="1"/>
  <c r="A1588" i="1"/>
  <c r="A1587" i="1"/>
  <c r="A1586" i="1"/>
  <c r="A1585" i="1"/>
  <c r="A1584" i="1"/>
  <c r="E1583" i="1"/>
  <c r="A1569" i="1"/>
  <c r="A1568" i="1"/>
  <c r="A1567" i="1"/>
  <c r="A1566" i="1"/>
  <c r="A1565" i="1"/>
  <c r="A1564" i="1"/>
  <c r="A1563" i="1"/>
  <c r="A1561" i="1"/>
  <c r="A1560" i="1"/>
  <c r="A1581" i="1"/>
  <c r="A1580" i="1"/>
  <c r="A1579" i="1"/>
  <c r="A1578" i="1"/>
  <c r="A1577" i="1"/>
  <c r="A1576" i="1"/>
  <c r="A1575" i="1"/>
  <c r="A1574" i="1"/>
  <c r="A1573" i="1"/>
  <c r="A1572" i="1"/>
  <c r="E1571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37" i="1"/>
  <c r="A1535" i="1"/>
  <c r="A1534" i="1"/>
  <c r="A1533" i="1"/>
  <c r="A1532" i="1"/>
  <c r="A1531" i="1"/>
  <c r="A1530" i="1"/>
  <c r="B38" i="2" s="1"/>
  <c r="A1539" i="1"/>
  <c r="A1538" i="1"/>
  <c r="A1536" i="1"/>
  <c r="E1529" i="1"/>
  <c r="A1527" i="1"/>
  <c r="A1526" i="1"/>
  <c r="A1525" i="1"/>
  <c r="A1524" i="1"/>
  <c r="A1523" i="1"/>
  <c r="A1522" i="1"/>
  <c r="A1521" i="1"/>
  <c r="A1520" i="1"/>
  <c r="A1519" i="1"/>
  <c r="A1518" i="1"/>
  <c r="A1517" i="1"/>
  <c r="E1516" i="1"/>
  <c r="E1506" i="1"/>
  <c r="B224" i="2" l="1"/>
  <c r="B611" i="2"/>
  <c r="E1418" i="1" l="1"/>
  <c r="E1393" i="1"/>
  <c r="E1354" i="1"/>
  <c r="A1346" i="1"/>
  <c r="E1343" i="1"/>
  <c r="E1333" i="1"/>
  <c r="E1322" i="1"/>
  <c r="E1308" i="1"/>
  <c r="E1287" i="1"/>
  <c r="E1277" i="1"/>
  <c r="E1266" i="1"/>
  <c r="A1514" i="1"/>
  <c r="A1513" i="1"/>
  <c r="A1512" i="1"/>
  <c r="A1511" i="1"/>
  <c r="A1510" i="1"/>
  <c r="A1509" i="1"/>
  <c r="A1508" i="1"/>
  <c r="A1507" i="1"/>
  <c r="A1504" i="1"/>
  <c r="A1503" i="1"/>
  <c r="A1502" i="1"/>
  <c r="A1501" i="1"/>
  <c r="A1500" i="1"/>
  <c r="A1499" i="1"/>
  <c r="A1498" i="1"/>
  <c r="A1497" i="1"/>
  <c r="A1496" i="1"/>
  <c r="A1495" i="1"/>
  <c r="B535" i="2" s="1"/>
  <c r="E1494" i="1"/>
  <c r="A1492" i="1" l="1"/>
  <c r="B269" i="2" s="1"/>
  <c r="A1491" i="1"/>
  <c r="A1490" i="1"/>
  <c r="A1489" i="1"/>
  <c r="A1488" i="1"/>
  <c r="B490" i="2" s="1"/>
  <c r="A1487" i="1"/>
  <c r="A1485" i="1"/>
  <c r="B565" i="2" s="1"/>
  <c r="A1484" i="1"/>
  <c r="A1483" i="1"/>
  <c r="A1482" i="1"/>
  <c r="B316" i="2" s="1"/>
  <c r="A1481" i="1"/>
  <c r="A1480" i="1"/>
  <c r="E1479" i="1"/>
  <c r="A1477" i="1"/>
  <c r="A1476" i="1"/>
  <c r="A1475" i="1"/>
  <c r="B841" i="2" s="1"/>
  <c r="A1474" i="1"/>
  <c r="A1473" i="1"/>
  <c r="A1472" i="1"/>
  <c r="A1471" i="1"/>
  <c r="A1469" i="1"/>
  <c r="A1468" i="1"/>
  <c r="A1467" i="1"/>
  <c r="A1466" i="1"/>
  <c r="A1465" i="1"/>
  <c r="A1464" i="1"/>
  <c r="A1463" i="1"/>
  <c r="B284" i="2" s="1"/>
  <c r="A1462" i="1"/>
  <c r="E1461" i="1"/>
  <c r="A1459" i="1"/>
  <c r="A1458" i="1"/>
  <c r="A1457" i="1"/>
  <c r="A1452" i="1" s="1"/>
  <c r="B322" i="2" s="1"/>
  <c r="A1456" i="1"/>
  <c r="A1455" i="1"/>
  <c r="A1454" i="1"/>
  <c r="A1453" i="1"/>
  <c r="A1451" i="1"/>
  <c r="E1450" i="1"/>
  <c r="A1448" i="1"/>
  <c r="A1447" i="1"/>
  <c r="A1446" i="1"/>
  <c r="A1445" i="1"/>
  <c r="A1444" i="1"/>
  <c r="A1443" i="1"/>
  <c r="A1442" i="1"/>
  <c r="A1440" i="1"/>
  <c r="A1439" i="1"/>
  <c r="A1438" i="1"/>
  <c r="A1437" i="1"/>
  <c r="A1436" i="1"/>
  <c r="A1435" i="1"/>
  <c r="A1434" i="1"/>
  <c r="A1433" i="1"/>
  <c r="B310" i="2" s="1"/>
  <c r="A1432" i="1"/>
  <c r="B131" i="2" s="1"/>
  <c r="E1431" i="1"/>
  <c r="A1428" i="1"/>
  <c r="A1427" i="1"/>
  <c r="A1426" i="1"/>
  <c r="A1425" i="1"/>
  <c r="A1424" i="1"/>
  <c r="A1423" i="1"/>
  <c r="A1422" i="1"/>
  <c r="A1421" i="1"/>
  <c r="A1420" i="1"/>
  <c r="B21" i="2" s="1"/>
  <c r="A1419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E1403" i="1"/>
  <c r="A1401" i="1"/>
  <c r="A1400" i="1"/>
  <c r="A1399" i="1"/>
  <c r="A1398" i="1"/>
  <c r="A1397" i="1"/>
  <c r="A1396" i="1"/>
  <c r="A1395" i="1"/>
  <c r="A1394" i="1"/>
  <c r="A1390" i="1"/>
  <c r="A1389" i="1"/>
  <c r="A1388" i="1"/>
  <c r="A1387" i="1"/>
  <c r="A1386" i="1"/>
  <c r="A1385" i="1"/>
  <c r="A1384" i="1"/>
  <c r="A1383" i="1"/>
  <c r="E1382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E1368" i="1"/>
  <c r="A1366" i="1"/>
  <c r="A1365" i="1"/>
  <c r="A1364" i="1"/>
  <c r="A1363" i="1"/>
  <c r="A1362" i="1"/>
  <c r="A1361" i="1"/>
  <c r="A1360" i="1"/>
  <c r="B207" i="2" s="1"/>
  <c r="A1359" i="1"/>
  <c r="A1358" i="1"/>
  <c r="A1357" i="1"/>
  <c r="A1356" i="1"/>
  <c r="B600" i="2" s="1"/>
  <c r="A1355" i="1"/>
  <c r="A1352" i="1"/>
  <c r="A1351" i="1"/>
  <c r="A1350" i="1"/>
  <c r="A1349" i="1"/>
  <c r="B325" i="2" s="1"/>
  <c r="A1348" i="1"/>
  <c r="A1347" i="1"/>
  <c r="A1345" i="1"/>
  <c r="B599" i="2" s="1"/>
  <c r="A1344" i="1"/>
  <c r="A1341" i="1"/>
  <c r="A1340" i="1"/>
  <c r="A1339" i="1"/>
  <c r="A1338" i="1"/>
  <c r="A1337" i="1"/>
  <c r="A1336" i="1"/>
  <c r="A1335" i="1"/>
  <c r="A1334" i="1"/>
  <c r="A1331" i="1"/>
  <c r="A1330" i="1"/>
  <c r="A1329" i="1"/>
  <c r="A1328" i="1"/>
  <c r="A1327" i="1"/>
  <c r="A1326" i="1"/>
  <c r="A1325" i="1"/>
  <c r="A1324" i="1"/>
  <c r="A1323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6" i="1"/>
  <c r="A1305" i="1"/>
  <c r="A1304" i="1"/>
  <c r="A1303" i="1"/>
  <c r="A1302" i="1"/>
  <c r="A1301" i="1"/>
  <c r="A1300" i="1"/>
  <c r="A1299" i="1"/>
  <c r="E1298" i="1"/>
  <c r="A1296" i="1"/>
  <c r="B476" i="2" s="1"/>
  <c r="A1295" i="1"/>
  <c r="A1294" i="1"/>
  <c r="A1293" i="1"/>
  <c r="A1292" i="1"/>
  <c r="A1291" i="1"/>
  <c r="A1290" i="1"/>
  <c r="A1289" i="1"/>
  <c r="B247" i="2" s="1"/>
  <c r="A1288" i="1"/>
  <c r="A1285" i="1"/>
  <c r="A1284" i="1"/>
  <c r="A1283" i="1"/>
  <c r="A1282" i="1"/>
  <c r="A1281" i="1"/>
  <c r="A1280" i="1"/>
  <c r="A1279" i="1"/>
  <c r="A1278" i="1"/>
  <c r="A1275" i="1"/>
  <c r="A1274" i="1"/>
  <c r="A1273" i="1"/>
  <c r="A1272" i="1"/>
  <c r="A1271" i="1"/>
  <c r="A1270" i="1"/>
  <c r="A1269" i="1"/>
  <c r="B350" i="2" s="1"/>
  <c r="A1268" i="1"/>
  <c r="A1267" i="1"/>
  <c r="A1171" i="1"/>
  <c r="A1170" i="1"/>
  <c r="A1169" i="1"/>
  <c r="A1168" i="1"/>
  <c r="A1167" i="1"/>
  <c r="A1166" i="1"/>
  <c r="A1165" i="1"/>
  <c r="B632" i="2" l="1"/>
  <c r="B677" i="2"/>
  <c r="B681" i="2"/>
  <c r="B253" i="2"/>
  <c r="B248" i="2"/>
  <c r="B659" i="2"/>
  <c r="B678" i="2"/>
  <c r="B543" i="2"/>
  <c r="A1162" i="1"/>
  <c r="A1161" i="1"/>
  <c r="A1160" i="1"/>
  <c r="A1159" i="1"/>
  <c r="A1158" i="1"/>
  <c r="A1157" i="1"/>
  <c r="A1156" i="1"/>
  <c r="E1155" i="1"/>
  <c r="E1147" i="1"/>
  <c r="A1153" i="1"/>
  <c r="A1152" i="1"/>
  <c r="A1151" i="1"/>
  <c r="A1150" i="1"/>
  <c r="A1149" i="1"/>
  <c r="A1148" i="1"/>
  <c r="E1111" i="1"/>
  <c r="E1100" i="1"/>
  <c r="A1095" i="1"/>
  <c r="E1164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B501" i="2" s="1"/>
  <c r="A1131" i="1"/>
  <c r="A1130" i="1"/>
  <c r="A1127" i="1"/>
  <c r="A1126" i="1"/>
  <c r="A1125" i="1"/>
  <c r="A1124" i="1"/>
  <c r="A1123" i="1"/>
  <c r="A1122" i="1"/>
  <c r="B559" i="2" s="1"/>
  <c r="E1121" i="1"/>
  <c r="A1119" i="1"/>
  <c r="A1118" i="1"/>
  <c r="A1117" i="1"/>
  <c r="A1116" i="1"/>
  <c r="A1115" i="1"/>
  <c r="A1114" i="1"/>
  <c r="A1113" i="1"/>
  <c r="A1112" i="1"/>
  <c r="A1109" i="1"/>
  <c r="A1108" i="1"/>
  <c r="A1107" i="1"/>
  <c r="A1106" i="1"/>
  <c r="A1105" i="1"/>
  <c r="A1104" i="1"/>
  <c r="A1103" i="1"/>
  <c r="A1102" i="1"/>
  <c r="A1101" i="1"/>
  <c r="A1098" i="1"/>
  <c r="A1097" i="1"/>
  <c r="A1096" i="1"/>
  <c r="A1094" i="1"/>
  <c r="A1093" i="1"/>
  <c r="A1092" i="1"/>
  <c r="A1091" i="1"/>
  <c r="E1090" i="1"/>
  <c r="A1088" i="1"/>
  <c r="A1087" i="1"/>
  <c r="A1086" i="1"/>
  <c r="A1085" i="1"/>
  <c r="A1084" i="1"/>
  <c r="A1083" i="1"/>
  <c r="A1082" i="1"/>
  <c r="A1081" i="1"/>
  <c r="E1080" i="1"/>
  <c r="A1078" i="1"/>
  <c r="A1077" i="1"/>
  <c r="A1076" i="1"/>
  <c r="A1075" i="1"/>
  <c r="A1074" i="1"/>
  <c r="A1073" i="1"/>
  <c r="A1072" i="1"/>
  <c r="A1071" i="1"/>
  <c r="B48" i="2" s="1"/>
  <c r="E1070" i="1"/>
  <c r="A1068" i="1"/>
  <c r="A1067" i="1"/>
  <c r="A1066" i="1"/>
  <c r="A1065" i="1"/>
  <c r="A1064" i="1"/>
  <c r="A1063" i="1"/>
  <c r="A1062" i="1"/>
  <c r="A1061" i="1"/>
  <c r="A1060" i="1"/>
  <c r="E1059" i="1"/>
  <c r="A1057" i="1"/>
  <c r="A1056" i="1"/>
  <c r="A1055" i="1"/>
  <c r="A1054" i="1"/>
  <c r="A1053" i="1"/>
  <c r="A1052" i="1"/>
  <c r="A1051" i="1"/>
  <c r="A1050" i="1"/>
  <c r="A1049" i="1"/>
  <c r="A1048" i="1"/>
  <c r="A1047" i="1"/>
  <c r="E1046" i="1"/>
  <c r="A1044" i="1"/>
  <c r="A1043" i="1"/>
  <c r="A1042" i="1"/>
  <c r="A1041" i="1"/>
  <c r="A1040" i="1"/>
  <c r="A1039" i="1"/>
  <c r="A1038" i="1"/>
  <c r="A1037" i="1"/>
  <c r="E1036" i="1"/>
  <c r="A1034" i="1"/>
  <c r="A1033" i="1"/>
  <c r="A1032" i="1"/>
  <c r="A1031" i="1"/>
  <c r="A1030" i="1"/>
  <c r="A1029" i="1"/>
  <c r="A1028" i="1"/>
  <c r="A1027" i="1"/>
  <c r="A1026" i="1"/>
  <c r="A1025" i="1"/>
  <c r="A1022" i="1"/>
  <c r="A1021" i="1"/>
  <c r="A1020" i="1"/>
  <c r="A1019" i="1"/>
  <c r="A1018" i="1"/>
  <c r="A1017" i="1"/>
  <c r="A1016" i="1"/>
  <c r="A1015" i="1"/>
  <c r="E1014" i="1"/>
  <c r="A1012" i="1"/>
  <c r="A1011" i="1"/>
  <c r="A1010" i="1"/>
  <c r="A1009" i="1"/>
  <c r="A1008" i="1"/>
  <c r="A1007" i="1"/>
  <c r="A1006" i="1"/>
  <c r="A1005" i="1"/>
  <c r="E1004" i="1"/>
  <c r="A1002" i="1"/>
  <c r="A1001" i="1"/>
  <c r="A1000" i="1"/>
  <c r="A999" i="1"/>
  <c r="A998" i="1"/>
  <c r="A997" i="1"/>
  <c r="A996" i="1"/>
  <c r="E995" i="1"/>
  <c r="B513" i="2" l="1"/>
  <c r="B537" i="2"/>
  <c r="B41" i="2"/>
  <c r="B536" i="2"/>
  <c r="A993" i="1"/>
  <c r="A992" i="1"/>
  <c r="A991" i="1"/>
  <c r="A990" i="1"/>
  <c r="A989" i="1"/>
  <c r="A988" i="1"/>
  <c r="A987" i="1"/>
  <c r="A986" i="1"/>
  <c r="A985" i="1"/>
  <c r="A984" i="1"/>
  <c r="A983" i="1"/>
  <c r="E982" i="1"/>
  <c r="E971" i="1"/>
  <c r="A980" i="1"/>
  <c r="B788" i="2" s="1"/>
  <c r="A979" i="1"/>
  <c r="A978" i="1"/>
  <c r="A977" i="1"/>
  <c r="A976" i="1"/>
  <c r="A975" i="1"/>
  <c r="A974" i="1"/>
  <c r="B434" i="2" s="1"/>
  <c r="A973" i="1"/>
  <c r="B544" i="2" s="1"/>
  <c r="A972" i="1"/>
  <c r="B610" i="2" s="1"/>
  <c r="A964" i="1"/>
  <c r="B341" i="2" s="1"/>
  <c r="A945" i="1"/>
  <c r="A939" i="1"/>
  <c r="E937" i="1"/>
  <c r="A935" i="1"/>
  <c r="A869" i="1" l="1"/>
  <c r="B357" i="2" s="1"/>
  <c r="A923" i="1" l="1"/>
  <c r="A922" i="1"/>
  <c r="A921" i="1"/>
  <c r="A920" i="1"/>
  <c r="A919" i="1"/>
  <c r="A918" i="1"/>
  <c r="E917" i="1"/>
  <c r="A968" i="1"/>
  <c r="A967" i="1"/>
  <c r="B183" i="2" s="1"/>
  <c r="E966" i="1"/>
  <c r="A961" i="1"/>
  <c r="A958" i="1"/>
  <c r="A956" i="1"/>
  <c r="A955" i="1"/>
  <c r="A954" i="1"/>
  <c r="E953" i="1"/>
  <c r="A951" i="1"/>
  <c r="A948" i="1"/>
  <c r="B353" i="2" s="1"/>
  <c r="A942" i="1"/>
  <c r="B355" i="2" s="1"/>
  <c r="A938" i="1"/>
  <c r="A932" i="1"/>
  <c r="A929" i="1"/>
  <c r="A926" i="1"/>
  <c r="A913" i="1"/>
  <c r="A912" i="1"/>
  <c r="A911" i="1"/>
  <c r="A910" i="1"/>
  <c r="A909" i="1"/>
  <c r="A906" i="1"/>
  <c r="A905" i="1"/>
  <c r="A904" i="1"/>
  <c r="B356" i="2" s="1"/>
  <c r="A903" i="1"/>
  <c r="B346" i="2" s="1"/>
  <c r="A902" i="1"/>
  <c r="B352" i="2" s="1"/>
  <c r="A901" i="1"/>
  <c r="E900" i="1"/>
  <c r="A898" i="1"/>
  <c r="A897" i="1"/>
  <c r="B523" i="2" s="1"/>
  <c r="A896" i="1"/>
  <c r="A895" i="1"/>
  <c r="A894" i="1"/>
  <c r="A893" i="1"/>
  <c r="E892" i="1"/>
  <c r="A890" i="1"/>
  <c r="A889" i="1"/>
  <c r="A888" i="1"/>
  <c r="A887" i="1"/>
  <c r="A886" i="1"/>
  <c r="E885" i="1"/>
  <c r="A883" i="1"/>
  <c r="A882" i="1"/>
  <c r="A881" i="1"/>
  <c r="A880" i="1"/>
  <c r="A879" i="1"/>
  <c r="A876" i="1"/>
  <c r="A875" i="1"/>
  <c r="A874" i="1"/>
  <c r="B343" i="2" s="1"/>
  <c r="A873" i="1"/>
  <c r="A872" i="1"/>
  <c r="A871" i="1"/>
  <c r="A870" i="1"/>
  <c r="A866" i="1"/>
  <c r="A865" i="1"/>
  <c r="A864" i="1"/>
  <c r="A863" i="1"/>
  <c r="B487" i="2" s="1"/>
  <c r="A862" i="1"/>
  <c r="A861" i="1"/>
  <c r="A860" i="1"/>
  <c r="B359" i="2" s="1"/>
  <c r="A859" i="1"/>
  <c r="A858" i="1"/>
  <c r="B65" i="2" s="1"/>
  <c r="A855" i="1"/>
  <c r="A854" i="1"/>
  <c r="A853" i="1"/>
  <c r="A852" i="1"/>
  <c r="A851" i="1"/>
  <c r="A850" i="1"/>
  <c r="A849" i="1"/>
  <c r="A848" i="1"/>
  <c r="E847" i="1"/>
  <c r="A845" i="1"/>
  <c r="B549" i="2" s="1"/>
  <c r="A844" i="1"/>
  <c r="A843" i="1"/>
  <c r="E842" i="1"/>
  <c r="A840" i="1"/>
  <c r="A839" i="1"/>
  <c r="A838" i="1"/>
  <c r="B555" i="2" s="1"/>
  <c r="A837" i="1"/>
  <c r="B554" i="2" s="1"/>
  <c r="E836" i="1"/>
  <c r="A834" i="1"/>
  <c r="A833" i="1"/>
  <c r="A832" i="1"/>
  <c r="A831" i="1"/>
  <c r="A830" i="1"/>
  <c r="A829" i="1"/>
  <c r="A828" i="1"/>
  <c r="A827" i="1"/>
  <c r="A826" i="1"/>
  <c r="B164" i="2" s="1"/>
  <c r="A825" i="1"/>
  <c r="A824" i="1"/>
  <c r="A823" i="1"/>
  <c r="E822" i="1"/>
  <c r="A820" i="1"/>
  <c r="A818" i="1"/>
  <c r="A817" i="1"/>
  <c r="A816" i="1"/>
  <c r="B531" i="2" s="1"/>
  <c r="A815" i="1"/>
  <c r="B274" i="2" s="1"/>
  <c r="E814" i="1"/>
  <c r="A812" i="1"/>
  <c r="A811" i="1"/>
  <c r="A810" i="1"/>
  <c r="A809" i="1"/>
  <c r="A808" i="1"/>
  <c r="A807" i="1"/>
  <c r="A806" i="1"/>
  <c r="A805" i="1"/>
  <c r="B349" i="2" l="1"/>
  <c r="B526" i="2"/>
  <c r="B358" i="2"/>
  <c r="B347" i="2"/>
  <c r="B345" i="2"/>
  <c r="B342" i="2"/>
  <c r="B340" i="2"/>
  <c r="B354" i="2"/>
  <c r="A819" i="1"/>
  <c r="A802" i="1" l="1"/>
  <c r="A801" i="1"/>
  <c r="A800" i="1"/>
  <c r="A799" i="1"/>
  <c r="A798" i="1"/>
  <c r="A797" i="1"/>
  <c r="A796" i="1"/>
  <c r="A795" i="1"/>
  <c r="E794" i="1"/>
  <c r="A717" i="1"/>
  <c r="A716" i="1"/>
  <c r="A715" i="1"/>
  <c r="A714" i="1"/>
  <c r="B755" i="2" s="1"/>
  <c r="A713" i="1"/>
  <c r="B154" i="2" s="1"/>
  <c r="A712" i="1"/>
  <c r="B266" i="2" s="1"/>
  <c r="A655" i="1"/>
  <c r="A654" i="1"/>
  <c r="A653" i="1"/>
  <c r="A652" i="1"/>
  <c r="A649" i="1"/>
  <c r="A648" i="1"/>
  <c r="A647" i="1"/>
  <c r="A646" i="1"/>
  <c r="A645" i="1"/>
  <c r="E644" i="1"/>
  <c r="A642" i="1"/>
  <c r="A641" i="1"/>
  <c r="A640" i="1"/>
  <c r="A639" i="1"/>
  <c r="A638" i="1"/>
  <c r="A637" i="1"/>
  <c r="A636" i="1"/>
  <c r="E635" i="1"/>
  <c r="A633" i="1"/>
  <c r="A632" i="1"/>
  <c r="A631" i="1"/>
  <c r="A630" i="1"/>
  <c r="A629" i="1"/>
  <c r="E628" i="1"/>
  <c r="A616" i="1"/>
  <c r="A615" i="1"/>
  <c r="A614" i="1"/>
  <c r="A613" i="1"/>
  <c r="A612" i="1"/>
  <c r="A611" i="1"/>
  <c r="A610" i="1"/>
  <c r="B166" i="2" s="1"/>
  <c r="A609" i="1"/>
  <c r="B165" i="2" s="1"/>
  <c r="A606" i="1"/>
  <c r="A605" i="1"/>
  <c r="A604" i="1"/>
  <c r="B178" i="2" s="1"/>
  <c r="A603" i="1"/>
  <c r="B159" i="2" s="1"/>
  <c r="A602" i="1"/>
  <c r="A601" i="1"/>
  <c r="A600" i="1"/>
  <c r="B163" i="2" s="1"/>
  <c r="A597" i="1"/>
  <c r="A596" i="1"/>
  <c r="A595" i="1"/>
  <c r="A594" i="1"/>
  <c r="A593" i="1"/>
  <c r="A592" i="1"/>
  <c r="B175" i="2" s="1"/>
  <c r="A591" i="1"/>
  <c r="A590" i="1"/>
  <c r="A578" i="1"/>
  <c r="A577" i="1"/>
  <c r="A576" i="1"/>
  <c r="B569" i="2" s="1"/>
  <c r="A575" i="1"/>
  <c r="A574" i="1"/>
  <c r="A573" i="1"/>
  <c r="A572" i="1"/>
  <c r="A571" i="1"/>
  <c r="B172" i="2" s="1"/>
  <c r="A570" i="1"/>
  <c r="B170" i="2" s="1"/>
  <c r="E569" i="1"/>
  <c r="B202" i="2" l="1"/>
  <c r="B177" i="2"/>
  <c r="B173" i="2"/>
  <c r="B171" i="2"/>
  <c r="B169" i="2"/>
  <c r="A539" i="1"/>
  <c r="A538" i="1"/>
  <c r="A537" i="1"/>
  <c r="A534" i="1"/>
  <c r="A533" i="1"/>
  <c r="A532" i="1"/>
  <c r="B405" i="2" s="1"/>
  <c r="A531" i="1"/>
  <c r="A530" i="1"/>
  <c r="A529" i="1"/>
  <c r="A528" i="1"/>
  <c r="A527" i="1"/>
  <c r="A526" i="1"/>
  <c r="A525" i="1"/>
  <c r="A524" i="1"/>
  <c r="A523" i="1"/>
  <c r="E522" i="1"/>
  <c r="A520" i="1"/>
  <c r="A519" i="1"/>
  <c r="A518" i="1"/>
  <c r="A517" i="1"/>
  <c r="A516" i="1"/>
  <c r="A515" i="1"/>
  <c r="A514" i="1"/>
  <c r="A513" i="1"/>
  <c r="A502" i="1"/>
  <c r="B568" i="2" s="1"/>
  <c r="A501" i="1"/>
  <c r="B754" i="2" s="1"/>
  <c r="A492" i="1"/>
  <c r="E491" i="1"/>
  <c r="A489" i="1"/>
  <c r="A488" i="1"/>
  <c r="E487" i="1"/>
  <c r="E469" i="1"/>
  <c r="A485" i="1"/>
  <c r="A484" i="1"/>
  <c r="A483" i="1"/>
  <c r="A482" i="1"/>
  <c r="B714" i="2" s="1"/>
  <c r="A481" i="1"/>
  <c r="A480" i="1"/>
  <c r="A479" i="1"/>
  <c r="A478" i="1"/>
  <c r="A477" i="1"/>
  <c r="A476" i="1"/>
  <c r="A475" i="1"/>
  <c r="A474" i="1"/>
  <c r="A473" i="1"/>
  <c r="B116" i="2" s="1"/>
  <c r="A472" i="1"/>
  <c r="B143" i="2" s="1"/>
  <c r="A471" i="1"/>
  <c r="A470" i="1"/>
  <c r="E456" i="1"/>
  <c r="A467" i="1"/>
  <c r="A466" i="1"/>
  <c r="A465" i="1"/>
  <c r="A464" i="1"/>
  <c r="A463" i="1"/>
  <c r="A462" i="1"/>
  <c r="A461" i="1"/>
  <c r="A460" i="1"/>
  <c r="A459" i="1"/>
  <c r="A458" i="1"/>
  <c r="A457" i="1"/>
  <c r="B128" i="2" s="1"/>
  <c r="B753" i="2" l="1"/>
  <c r="B394" i="2"/>
  <c r="B83" i="2"/>
  <c r="B712" i="2"/>
  <c r="E445" i="1"/>
  <c r="A454" i="1"/>
  <c r="A453" i="1"/>
  <c r="A452" i="1"/>
  <c r="A451" i="1"/>
  <c r="A450" i="1"/>
  <c r="A449" i="1"/>
  <c r="A448" i="1"/>
  <c r="A447" i="1"/>
  <c r="A446" i="1"/>
  <c r="E435" i="1"/>
  <c r="A443" i="1"/>
  <c r="A442" i="1"/>
  <c r="E441" i="1"/>
  <c r="A439" i="1"/>
  <c r="A438" i="1"/>
  <c r="A437" i="1"/>
  <c r="A436" i="1"/>
  <c r="A433" i="1"/>
  <c r="A432" i="1"/>
  <c r="E431" i="1"/>
  <c r="A429" i="1"/>
  <c r="A426" i="1"/>
  <c r="A425" i="1"/>
  <c r="A424" i="1"/>
  <c r="A423" i="1"/>
  <c r="A3669" i="1"/>
  <c r="A3668" i="1"/>
  <c r="A3667" i="1"/>
  <c r="A3666" i="1"/>
  <c r="A3665" i="1"/>
  <c r="A3664" i="1"/>
  <c r="A3663" i="1"/>
  <c r="B835" i="2" s="1"/>
  <c r="A3662" i="1"/>
  <c r="A3661" i="1"/>
  <c r="A3660" i="1"/>
  <c r="A3659" i="1"/>
  <c r="A3658" i="1"/>
  <c r="B545" i="2" s="1"/>
  <c r="A3657" i="1"/>
  <c r="A3656" i="1"/>
  <c r="A3655" i="1"/>
  <c r="E3654" i="1"/>
  <c r="A420" i="1"/>
  <c r="A419" i="1"/>
  <c r="A418" i="1"/>
  <c r="A417" i="1"/>
  <c r="A416" i="1"/>
  <c r="B578" i="2" s="1"/>
  <c r="A415" i="1"/>
  <c r="E414" i="1"/>
  <c r="B296" i="2" l="1"/>
  <c r="B334" i="2"/>
  <c r="E407" i="1"/>
  <c r="A412" i="1"/>
  <c r="A411" i="1"/>
  <c r="A410" i="1"/>
  <c r="B157" i="2" s="1"/>
  <c r="A409" i="1"/>
  <c r="A408" i="1"/>
  <c r="A29" i="1" l="1"/>
  <c r="A28" i="1"/>
  <c r="A27" i="1"/>
  <c r="A26" i="1"/>
  <c r="A25" i="1"/>
  <c r="A24" i="1"/>
  <c r="A22" i="1"/>
  <c r="B52" i="2" s="1"/>
  <c r="A21" i="1"/>
  <c r="A20" i="1"/>
  <c r="A19" i="1"/>
  <c r="A18" i="1"/>
  <c r="A17" i="1"/>
  <c r="A16" i="1"/>
  <c r="A405" i="1" l="1"/>
  <c r="A404" i="1"/>
  <c r="A403" i="1"/>
  <c r="A402" i="1"/>
  <c r="B351" i="2" s="1"/>
  <c r="A401" i="1"/>
  <c r="A399" i="1"/>
  <c r="B540" i="2" s="1"/>
  <c r="A398" i="1"/>
  <c r="A397" i="1"/>
  <c r="A396" i="1"/>
  <c r="A395" i="1"/>
  <c r="A394" i="1"/>
  <c r="A393" i="1"/>
  <c r="A392" i="1"/>
  <c r="B650" i="2" s="1"/>
  <c r="A391" i="1"/>
  <c r="A390" i="1"/>
  <c r="A389" i="1"/>
  <c r="E381" i="1"/>
  <c r="A386" i="1"/>
  <c r="A385" i="1"/>
  <c r="A384" i="1"/>
  <c r="A383" i="1"/>
  <c r="A382" i="1"/>
  <c r="A372" i="1"/>
  <c r="B315" i="2" s="1"/>
  <c r="A371" i="1"/>
  <c r="A370" i="1"/>
  <c r="A369" i="1"/>
  <c r="A368" i="1"/>
  <c r="B408" i="2" s="1"/>
  <c r="A367" i="1"/>
  <c r="B407" i="2" s="1"/>
  <c r="E366" i="1"/>
  <c r="A357" i="1"/>
  <c r="A356" i="1"/>
  <c r="A355" i="1"/>
  <c r="A354" i="1"/>
  <c r="A353" i="1"/>
  <c r="B162" i="2" s="1"/>
  <c r="A352" i="1"/>
  <c r="A351" i="1"/>
  <c r="A350" i="1"/>
  <c r="A349" i="1"/>
  <c r="A348" i="1"/>
  <c r="A347" i="1"/>
  <c r="B114" i="2" s="1"/>
  <c r="A345" i="1"/>
  <c r="A344" i="1"/>
  <c r="A343" i="1"/>
  <c r="A342" i="1"/>
  <c r="A341" i="1"/>
  <c r="A340" i="1"/>
  <c r="B389" i="2" s="1"/>
  <c r="A339" i="1"/>
  <c r="A338" i="1"/>
  <c r="A337" i="1"/>
  <c r="B539" i="2" s="1"/>
  <c r="A336" i="1"/>
  <c r="A335" i="1"/>
  <c r="B82" i="2" s="1"/>
  <c r="A333" i="1"/>
  <c r="A332" i="1"/>
  <c r="A331" i="1"/>
  <c r="A330" i="1"/>
  <c r="B132" i="2" s="1"/>
  <c r="A329" i="1"/>
  <c r="A328" i="1"/>
  <c r="B99" i="2" s="1"/>
  <c r="A326" i="1"/>
  <c r="A325" i="1"/>
  <c r="A324" i="1"/>
  <c r="A323" i="1"/>
  <c r="A322" i="1"/>
  <c r="A321" i="1"/>
  <c r="A320" i="1"/>
  <c r="A319" i="1"/>
  <c r="A318" i="1"/>
  <c r="E316" i="1"/>
  <c r="E295" i="1"/>
  <c r="A307" i="1"/>
  <c r="A306" i="1"/>
  <c r="A305" i="1"/>
  <c r="A304" i="1"/>
  <c r="A303" i="1"/>
  <c r="A302" i="1"/>
  <c r="A301" i="1"/>
  <c r="B706" i="2" s="1"/>
  <c r="A300" i="1"/>
  <c r="A299" i="1"/>
  <c r="A298" i="1"/>
  <c r="A297" i="1"/>
  <c r="A296" i="1"/>
  <c r="B86" i="2" s="1"/>
  <c r="E197" i="1"/>
  <c r="E193" i="1"/>
  <c r="E184" i="1"/>
  <c r="B417" i="2" l="1"/>
  <c r="B418" i="2"/>
  <c r="A162" i="1"/>
  <c r="A161" i="1"/>
  <c r="A160" i="1"/>
  <c r="B483" i="2" s="1"/>
  <c r="A159" i="1"/>
  <c r="A158" i="1"/>
  <c r="A157" i="1"/>
  <c r="A156" i="1"/>
  <c r="A155" i="1"/>
  <c r="A154" i="1"/>
  <c r="E152" i="1"/>
  <c r="A80" i="1"/>
  <c r="A79" i="1"/>
  <c r="A78" i="1"/>
  <c r="A77" i="1"/>
  <c r="A76" i="1"/>
  <c r="A75" i="1"/>
  <c r="A74" i="1"/>
  <c r="A73" i="1"/>
  <c r="A72" i="1"/>
  <c r="E71" i="1"/>
  <c r="A70" i="1"/>
  <c r="A69" i="1"/>
  <c r="A68" i="1"/>
  <c r="A67" i="1"/>
  <c r="A66" i="1"/>
  <c r="A65" i="1"/>
  <c r="B638" i="2" s="1"/>
  <c r="A64" i="1"/>
  <c r="A63" i="1"/>
  <c r="A62" i="1"/>
  <c r="A61" i="1"/>
  <c r="A60" i="1"/>
  <c r="A59" i="1"/>
  <c r="A58" i="1"/>
  <c r="A57" i="1"/>
  <c r="A56" i="1"/>
  <c r="E55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E238" i="1"/>
  <c r="A236" i="1"/>
  <c r="A235" i="1"/>
  <c r="A234" i="1"/>
  <c r="A233" i="1"/>
  <c r="A232" i="1"/>
  <c r="A231" i="1"/>
  <c r="A230" i="1"/>
  <c r="A229" i="1"/>
  <c r="A228" i="1"/>
  <c r="B288" i="2" s="1"/>
  <c r="A227" i="1"/>
  <c r="A226" i="1"/>
  <c r="E225" i="1"/>
  <c r="A223" i="1"/>
  <c r="B458" i="2" s="1"/>
  <c r="A222" i="1"/>
  <c r="A221" i="1"/>
  <c r="A220" i="1"/>
  <c r="A219" i="1"/>
  <c r="A218" i="1"/>
  <c r="A217" i="1"/>
  <c r="B715" i="2" s="1"/>
  <c r="A216" i="1"/>
  <c r="A215" i="1"/>
  <c r="A214" i="1"/>
  <c r="A213" i="1"/>
  <c r="A212" i="1"/>
  <c r="B332" i="2" s="1"/>
  <c r="A211" i="1"/>
  <c r="B522" i="2" s="1"/>
  <c r="A210" i="1"/>
  <c r="A209" i="1"/>
  <c r="A208" i="1"/>
  <c r="B648" i="2" s="1"/>
  <c r="A207" i="1"/>
  <c r="A206" i="1"/>
  <c r="E205" i="1"/>
  <c r="A203" i="1"/>
  <c r="A202" i="1"/>
  <c r="A201" i="1"/>
  <c r="A200" i="1"/>
  <c r="A199" i="1"/>
  <c r="A198" i="1"/>
  <c r="B59" i="2" s="1"/>
  <c r="A195" i="1"/>
  <c r="A194" i="1"/>
  <c r="A191" i="1"/>
  <c r="A190" i="1"/>
  <c r="A189" i="1"/>
  <c r="A188" i="1"/>
  <c r="A187" i="1"/>
  <c r="A186" i="1"/>
  <c r="A185" i="1"/>
  <c r="A182" i="1"/>
  <c r="A181" i="1"/>
  <c r="A180" i="1"/>
  <c r="A179" i="1"/>
  <c r="A178" i="1"/>
  <c r="A177" i="1"/>
  <c r="A176" i="1"/>
  <c r="B19" i="2" s="1"/>
  <c r="E175" i="1"/>
  <c r="A174" i="1"/>
  <c r="A173" i="1"/>
  <c r="A172" i="1"/>
  <c r="A171" i="1"/>
  <c r="A170" i="1"/>
  <c r="A169" i="1"/>
  <c r="A168" i="1"/>
  <c r="A167" i="1"/>
  <c r="A166" i="1"/>
  <c r="E165" i="1"/>
  <c r="A133" i="1"/>
  <c r="A132" i="1"/>
  <c r="B58" i="2" s="1"/>
  <c r="A141" i="1"/>
  <c r="A140" i="1"/>
  <c r="A139" i="1"/>
  <c r="A138" i="1"/>
  <c r="A137" i="1"/>
  <c r="E136" i="1"/>
  <c r="A151" i="1"/>
  <c r="A150" i="1"/>
  <c r="A149" i="1"/>
  <c r="A148" i="1"/>
  <c r="A147" i="1"/>
  <c r="A146" i="1"/>
  <c r="A145" i="1"/>
  <c r="B46" i="2" s="1"/>
  <c r="E144" i="1"/>
  <c r="A129" i="1"/>
  <c r="A128" i="1"/>
  <c r="A127" i="1"/>
  <c r="B749" i="2" s="1"/>
  <c r="A126" i="1"/>
  <c r="A120" i="1"/>
  <c r="A119" i="1"/>
  <c r="A118" i="1"/>
  <c r="A107" i="1"/>
  <c r="A106" i="1"/>
  <c r="A105" i="1"/>
  <c r="A104" i="1"/>
  <c r="B782" i="2" s="1"/>
  <c r="A103" i="1"/>
  <c r="A102" i="1"/>
  <c r="B366" i="2" s="1"/>
  <c r="A101" i="1"/>
  <c r="A100" i="1"/>
  <c r="A99" i="1"/>
  <c r="A98" i="1"/>
  <c r="A97" i="1"/>
  <c r="A96" i="1"/>
  <c r="A95" i="1"/>
  <c r="A94" i="1"/>
  <c r="A93" i="1"/>
  <c r="B30" i="2" s="1"/>
  <c r="E92" i="1"/>
  <c r="E47" i="1"/>
  <c r="A54" i="1"/>
  <c r="A53" i="1"/>
  <c r="A52" i="1"/>
  <c r="A51" i="1"/>
  <c r="A50" i="1"/>
  <c r="A49" i="1"/>
  <c r="A48" i="1"/>
  <c r="A46" i="1"/>
  <c r="A45" i="1"/>
  <c r="A44" i="1"/>
  <c r="A43" i="1"/>
  <c r="A42" i="1"/>
  <c r="E31" i="1"/>
  <c r="A39" i="1"/>
  <c r="A40" i="1"/>
  <c r="A38" i="1"/>
  <c r="B552" i="2" s="1"/>
  <c r="A37" i="1"/>
  <c r="A36" i="1"/>
  <c r="A35" i="1"/>
  <c r="A34" i="1"/>
  <c r="A33" i="1"/>
  <c r="B42" i="2" s="1"/>
  <c r="A32" i="1"/>
  <c r="B64" i="2" s="1"/>
  <c r="B702" i="2" l="1"/>
  <c r="B281" i="2"/>
  <c r="B684" i="2"/>
  <c r="B348" i="2"/>
  <c r="B39" i="2"/>
  <c r="B36" i="2"/>
  <c r="B43" i="2"/>
  <c r="B57" i="2"/>
  <c r="E9" i="1"/>
  <c r="A14" i="1"/>
  <c r="A13" i="1"/>
  <c r="A12" i="1"/>
  <c r="A11" i="1"/>
  <c r="B49" i="2" s="1"/>
  <c r="A10" i="1"/>
  <c r="E3" i="1"/>
  <c r="A8" i="1"/>
  <c r="A7" i="1"/>
  <c r="A6" i="1"/>
  <c r="A5" i="1"/>
  <c r="A4" i="1"/>
  <c r="E13073" i="1"/>
  <c r="A13089" i="1"/>
  <c r="A13088" i="1"/>
  <c r="A13087" i="1"/>
  <c r="A13086" i="1"/>
  <c r="A13085" i="1"/>
  <c r="A13084" i="1"/>
  <c r="A13083" i="1"/>
  <c r="A13082" i="1"/>
  <c r="E13081" i="1"/>
  <c r="A13080" i="1"/>
  <c r="A13079" i="1"/>
  <c r="A13078" i="1"/>
  <c r="A13077" i="1"/>
  <c r="A13076" i="1"/>
  <c r="A13075" i="1"/>
  <c r="A13074" i="1"/>
  <c r="A13072" i="1"/>
  <c r="A13071" i="1"/>
  <c r="A13070" i="1"/>
  <c r="A13069" i="1"/>
  <c r="A13068" i="1"/>
  <c r="A13067" i="1"/>
  <c r="B493" i="2"/>
  <c r="E1709" i="1"/>
  <c r="A1710" i="1"/>
  <c r="A1711" i="1"/>
  <c r="B320" i="2" s="1"/>
  <c r="A1712" i="1"/>
  <c r="A671" i="1"/>
  <c r="A670" i="1"/>
  <c r="A669" i="1"/>
  <c r="A668" i="1"/>
  <c r="B380" i="2" s="1"/>
  <c r="A667" i="1"/>
  <c r="B785" i="2" s="1"/>
  <c r="E3560" i="1"/>
  <c r="A3570" i="1"/>
  <c r="B658" i="2" s="1"/>
  <c r="A3569" i="1"/>
  <c r="B451" i="2" l="1"/>
  <c r="B452" i="2"/>
  <c r="B233" i="2"/>
  <c r="B319" i="2"/>
  <c r="B37" i="2"/>
  <c r="B54" i="2"/>
  <c r="B56" i="2"/>
  <c r="B63" i="2"/>
  <c r="A3562" i="1"/>
  <c r="E2731" i="1"/>
  <c r="A3568" i="1"/>
  <c r="B728" i="2" s="1"/>
  <c r="A3567" i="1"/>
  <c r="A3566" i="1"/>
  <c r="A3565" i="1"/>
  <c r="A3564" i="1"/>
  <c r="A3563" i="1"/>
  <c r="A3561" i="1"/>
  <c r="B136" i="2" s="1"/>
  <c r="A2736" i="1"/>
  <c r="A2735" i="1"/>
  <c r="A2734" i="1"/>
  <c r="A2733" i="1"/>
  <c r="A2732" i="1"/>
  <c r="B76" i="2" s="1"/>
  <c r="A3300" i="1"/>
  <c r="A3299" i="1"/>
  <c r="B656" i="2" s="1"/>
  <c r="A3298" i="1"/>
  <c r="A3297" i="1"/>
  <c r="A3296" i="1"/>
  <c r="A3295" i="1"/>
  <c r="A3294" i="1"/>
  <c r="E4524" i="1"/>
  <c r="E3281" i="1"/>
  <c r="A4531" i="1"/>
  <c r="A4530" i="1"/>
  <c r="A4529" i="1"/>
  <c r="A4528" i="1"/>
  <c r="A4527" i="1"/>
  <c r="A4526" i="1"/>
  <c r="A4525" i="1"/>
  <c r="B8" i="2" s="1"/>
  <c r="A3292" i="1"/>
  <c r="B716" i="2" s="1"/>
  <c r="A3291" i="1"/>
  <c r="A3290" i="1"/>
  <c r="A3289" i="1"/>
  <c r="A3288" i="1"/>
  <c r="A3287" i="1"/>
  <c r="A3286" i="1"/>
  <c r="A3285" i="1"/>
  <c r="A3284" i="1"/>
  <c r="B287" i="2" s="1"/>
  <c r="A3283" i="1"/>
  <c r="A3282" i="1"/>
  <c r="B115" i="2" s="1"/>
  <c r="A664" i="1"/>
  <c r="A663" i="1"/>
  <c r="A662" i="1"/>
  <c r="A661" i="1"/>
  <c r="B770" i="2" s="1"/>
  <c r="A259" i="1"/>
  <c r="A258" i="1"/>
  <c r="A257" i="1"/>
  <c r="A256" i="1"/>
  <c r="A255" i="1"/>
  <c r="B47" i="2" s="1"/>
  <c r="A254" i="1"/>
  <c r="B768" i="2" s="1"/>
  <c r="B161" i="2"/>
  <c r="A5422" i="1"/>
  <c r="E5416" i="1"/>
  <c r="A5421" i="1"/>
  <c r="A5420" i="1"/>
  <c r="A5419" i="1"/>
  <c r="A5418" i="1"/>
  <c r="A5417" i="1"/>
  <c r="B51" i="2" s="1"/>
  <c r="B734" i="2" l="1"/>
  <c r="B718" i="2"/>
  <c r="B871" i="2"/>
  <c r="B840" i="2"/>
  <c r="B104" i="2"/>
  <c r="A13543" i="1"/>
  <c r="A3193" i="1" s="1"/>
  <c r="A13547" i="1"/>
  <c r="A13546" i="1"/>
  <c r="B685" i="2" s="1"/>
  <c r="A13545" i="1"/>
  <c r="A13544" i="1"/>
  <c r="B542" i="2" s="1"/>
  <c r="E13542" i="1"/>
  <c r="A5415" i="1"/>
  <c r="A5414" i="1"/>
  <c r="A5413" i="1"/>
  <c r="A5412" i="1"/>
  <c r="A5411" i="1"/>
  <c r="B390" i="2" s="1"/>
  <c r="E5410" i="1"/>
  <c r="A5408" i="1"/>
  <c r="A5407" i="1"/>
  <c r="A5406" i="1"/>
  <c r="A5405" i="1"/>
  <c r="A5404" i="1"/>
  <c r="B404" i="2" s="1"/>
  <c r="E5403" i="1"/>
  <c r="A5401" i="1"/>
  <c r="B331" i="2" s="1"/>
  <c r="A5400" i="1"/>
  <c r="A5399" i="1"/>
  <c r="A5398" i="1"/>
  <c r="A5397" i="1"/>
  <c r="B402" i="2" s="1"/>
  <c r="E5396" i="1"/>
  <c r="E5383" i="1"/>
  <c r="E5375" i="1"/>
  <c r="A5395" i="1"/>
  <c r="A5394" i="1"/>
  <c r="B158" i="2" s="1"/>
  <c r="A5393" i="1"/>
  <c r="A5392" i="1"/>
  <c r="A5391" i="1"/>
  <c r="B419" i="2" s="1"/>
  <c r="A5388" i="1"/>
  <c r="A5387" i="1"/>
  <c r="A5386" i="1"/>
  <c r="A5385" i="1"/>
  <c r="B828" i="2" s="1"/>
  <c r="A5384" i="1"/>
  <c r="A5380" i="1"/>
  <c r="B323" i="2" s="1"/>
  <c r="A5379" i="1"/>
  <c r="A5378" i="1"/>
  <c r="A5377" i="1"/>
  <c r="A5376" i="1"/>
  <c r="B387" i="2" s="1"/>
  <c r="B775" i="2" l="1"/>
  <c r="B392" i="2"/>
  <c r="A2720" i="1" l="1"/>
  <c r="E2722" i="1" l="1"/>
  <c r="E2703" i="1"/>
  <c r="A2730" i="1"/>
  <c r="A2729" i="1"/>
  <c r="B711" i="2" s="1"/>
  <c r="A2728" i="1"/>
  <c r="B709" i="2" s="1"/>
  <c r="A2727" i="1"/>
  <c r="B704" i="2" s="1"/>
  <c r="A2726" i="1"/>
  <c r="A2725" i="1"/>
  <c r="A2724" i="1"/>
  <c r="B867" i="2" s="1"/>
  <c r="A2723" i="1"/>
  <c r="B85" i="2" s="1"/>
  <c r="A2719" i="1"/>
  <c r="A2718" i="1"/>
  <c r="A2717" i="1"/>
  <c r="A2716" i="1"/>
  <c r="B363" i="2" s="1"/>
  <c r="A2715" i="1"/>
  <c r="A2714" i="1"/>
  <c r="A2713" i="1"/>
  <c r="A2712" i="1"/>
  <c r="B252" i="2" s="1"/>
  <c r="A2711" i="1"/>
  <c r="A2710" i="1"/>
  <c r="A2709" i="1"/>
  <c r="A2708" i="1"/>
  <c r="B732" i="2" s="1"/>
  <c r="A2707" i="1"/>
  <c r="A2706" i="1"/>
  <c r="B379" i="2" s="1"/>
  <c r="A2705" i="1"/>
  <c r="B364" i="2" s="1"/>
  <c r="A2704" i="1"/>
  <c r="B74" i="2" s="1"/>
  <c r="E4512" i="1"/>
  <c r="A4523" i="1"/>
  <c r="A4522" i="1"/>
  <c r="A4521" i="1"/>
  <c r="A4520" i="1"/>
  <c r="A4519" i="1"/>
  <c r="A4518" i="1"/>
  <c r="A4517" i="1"/>
  <c r="A4516" i="1"/>
  <c r="B831" i="2" s="1"/>
  <c r="A4515" i="1"/>
  <c r="A4514" i="1"/>
  <c r="A4513" i="1"/>
  <c r="E4500" i="1"/>
  <c r="A4510" i="1"/>
  <c r="A4509" i="1"/>
  <c r="A4508" i="1"/>
  <c r="A4507" i="1"/>
  <c r="A4506" i="1"/>
  <c r="B575" i="2" s="1"/>
  <c r="A4505" i="1"/>
  <c r="B160" i="2" s="1"/>
  <c r="A4504" i="1"/>
  <c r="B731" i="2" s="1"/>
  <c r="A4503" i="1"/>
  <c r="A4502" i="1"/>
  <c r="A4501" i="1"/>
  <c r="A4499" i="1"/>
  <c r="A4498" i="1"/>
  <c r="A4497" i="1"/>
  <c r="A4496" i="1"/>
  <c r="E4485" i="1"/>
  <c r="A4495" i="1"/>
  <c r="B832" i="2" s="1"/>
  <c r="A4494" i="1"/>
  <c r="A4493" i="1"/>
  <c r="A4492" i="1"/>
  <c r="A4491" i="1"/>
  <c r="A4490" i="1"/>
  <c r="A4489" i="1"/>
  <c r="A4488" i="1"/>
  <c r="A4487" i="1"/>
  <c r="A4486" i="1"/>
  <c r="B35" i="2" s="1"/>
  <c r="A4484" i="1"/>
  <c r="A4483" i="1"/>
  <c r="B631" i="2" s="1"/>
  <c r="A4482" i="1"/>
  <c r="A4481" i="1"/>
  <c r="A4480" i="1"/>
  <c r="A4479" i="1"/>
  <c r="A4478" i="1"/>
  <c r="A4477" i="1"/>
  <c r="A4476" i="1"/>
  <c r="B304" i="2" s="1"/>
  <c r="A4475" i="1"/>
  <c r="E4474" i="1"/>
  <c r="A3844" i="1"/>
  <c r="B27" i="2" l="1"/>
  <c r="B25" i="2"/>
  <c r="B28" i="2"/>
  <c r="E3833" i="1" l="1"/>
  <c r="A3848" i="1"/>
  <c r="B653" i="2" s="1"/>
  <c r="A3847" i="1"/>
  <c r="B834" i="2" s="1"/>
  <c r="A3846" i="1"/>
  <c r="A3845" i="1"/>
  <c r="A3843" i="1"/>
  <c r="A3842" i="1"/>
  <c r="B26" i="2" s="1"/>
  <c r="A3841" i="1"/>
  <c r="A3840" i="1"/>
  <c r="A3839" i="1"/>
  <c r="A3838" i="1"/>
  <c r="A3837" i="1"/>
  <c r="B717" i="2" s="1"/>
  <c r="A3836" i="1"/>
  <c r="A3835" i="1"/>
  <c r="A3834" i="1"/>
  <c r="B94" i="2" l="1"/>
  <c r="A3280" i="1" l="1"/>
  <c r="B155" i="2" s="1"/>
  <c r="A3279" i="1"/>
  <c r="E3267" i="1"/>
  <c r="A3278" i="1"/>
  <c r="A3277" i="1"/>
  <c r="A3276" i="1"/>
  <c r="B845" i="2" s="1"/>
  <c r="A3275" i="1"/>
  <c r="B595" i="2" s="1"/>
  <c r="A3274" i="1"/>
  <c r="A3273" i="1"/>
  <c r="A3272" i="1"/>
  <c r="A3271" i="1"/>
  <c r="B112" i="2" s="1"/>
  <c r="A3270" i="1"/>
  <c r="A3269" i="1"/>
  <c r="A3268" i="1"/>
  <c r="A1825" i="1"/>
  <c r="A1824" i="1"/>
  <c r="A1823" i="1"/>
  <c r="A1822" i="1"/>
  <c r="B679" i="2" s="1"/>
  <c r="A1821" i="1"/>
  <c r="B283" i="2" s="1"/>
  <c r="E1812" i="1"/>
  <c r="A1810" i="1"/>
  <c r="B773" i="2" s="1"/>
  <c r="A1809" i="1"/>
  <c r="E1800" i="1"/>
  <c r="E1791" i="1"/>
  <c r="A1820" i="1"/>
  <c r="A1819" i="1"/>
  <c r="B551" i="2" s="1"/>
  <c r="A1818" i="1"/>
  <c r="B50" i="2" s="1"/>
  <c r="A1817" i="1"/>
  <c r="B534" i="2" s="1"/>
  <c r="A1816" i="1"/>
  <c r="A1815" i="1"/>
  <c r="A1814" i="1"/>
  <c r="A1813" i="1"/>
  <c r="A1808" i="1"/>
  <c r="A1807" i="1"/>
  <c r="A1806" i="1"/>
  <c r="B264" i="2" s="1"/>
  <c r="A1805" i="1"/>
  <c r="B149" i="2" s="1"/>
  <c r="A1804" i="1"/>
  <c r="A1803" i="1"/>
  <c r="B148" i="2" s="1"/>
  <c r="A1802" i="1"/>
  <c r="A1801" i="1"/>
  <c r="B251" i="2" l="1"/>
  <c r="E4460" i="1"/>
  <c r="A4472" i="1"/>
  <c r="A4471" i="1"/>
  <c r="A4470" i="1"/>
  <c r="A4469" i="1"/>
  <c r="A4468" i="1"/>
  <c r="B634" i="2" s="1"/>
  <c r="A4467" i="1"/>
  <c r="A4457" i="1"/>
  <c r="A4456" i="1"/>
  <c r="A4455" i="1"/>
  <c r="A4454" i="1"/>
  <c r="E4446" i="1"/>
  <c r="A4444" i="1"/>
  <c r="A4443" i="1"/>
  <c r="A4442" i="1"/>
  <c r="B593" i="2" s="1"/>
  <c r="A4441" i="1"/>
  <c r="E4433" i="1"/>
  <c r="A3831" i="1"/>
  <c r="A3830" i="1"/>
  <c r="B843" i="2" s="1"/>
  <c r="A3829" i="1"/>
  <c r="A3828" i="1"/>
  <c r="A3827" i="1"/>
  <c r="A3826" i="1"/>
  <c r="A3825" i="1"/>
  <c r="A3824" i="1"/>
  <c r="B594" i="2" s="1"/>
  <c r="A3823" i="1"/>
  <c r="A3822" i="1"/>
  <c r="A3821" i="1"/>
  <c r="B105" i="2" s="1"/>
  <c r="A3820" i="1"/>
  <c r="A3819" i="1"/>
  <c r="E3811" i="1"/>
  <c r="A3266" i="1"/>
  <c r="B527" i="2" s="1"/>
  <c r="A3265" i="1"/>
  <c r="A3264" i="1"/>
  <c r="B344" i="2" s="1"/>
  <c r="E3255" i="1"/>
  <c r="E3244" i="1"/>
  <c r="A3253" i="1"/>
  <c r="B647" i="2" s="1"/>
  <c r="A3242" i="1"/>
  <c r="B301" i="2" s="1"/>
  <c r="A3241" i="1"/>
  <c r="A3240" i="1"/>
  <c r="E3234" i="1"/>
  <c r="A2678" i="1"/>
  <c r="A2677" i="1"/>
  <c r="B145" i="2" s="1"/>
  <c r="A2676" i="1"/>
  <c r="B370" i="2" s="1"/>
  <c r="A2675" i="1"/>
  <c r="B256" i="2" s="1"/>
  <c r="A2674" i="1"/>
  <c r="A2673" i="1"/>
  <c r="A2672" i="1"/>
  <c r="B265" i="2" s="1"/>
  <c r="A2671" i="1"/>
  <c r="B243" i="2" s="1"/>
  <c r="A2670" i="1"/>
  <c r="B234" i="2" s="1"/>
  <c r="A2663" i="1"/>
  <c r="B469" i="2" s="1"/>
  <c r="A2662" i="1"/>
  <c r="A2661" i="1"/>
  <c r="B833" i="2" s="1"/>
  <c r="E2652" i="1"/>
  <c r="B830" i="2" l="1"/>
  <c r="B262" i="2"/>
  <c r="A1776" i="1"/>
  <c r="B726" i="2" s="1"/>
  <c r="A1775" i="1"/>
  <c r="E1766" i="1"/>
  <c r="E1755" i="1"/>
  <c r="A1764" i="1"/>
  <c r="A1763" i="1"/>
  <c r="A1753" i="1"/>
  <c r="A1721" i="1"/>
  <c r="A1720" i="1"/>
  <c r="B724" i="2" s="1"/>
  <c r="A1719" i="1"/>
  <c r="B146" i="2" s="1"/>
  <c r="A1718" i="1"/>
  <c r="A9128" i="1"/>
  <c r="B827" i="2" s="1"/>
  <c r="A9127" i="1"/>
  <c r="A9126" i="1"/>
  <c r="B236" i="2" s="1"/>
  <c r="A9125" i="1"/>
  <c r="A9111" i="1"/>
  <c r="B492" i="2" s="1"/>
  <c r="A9110" i="1"/>
  <c r="B521" i="2" s="1"/>
  <c r="A9109" i="1"/>
  <c r="A8618" i="1"/>
  <c r="B851" i="2" s="1"/>
  <c r="A8616" i="1"/>
  <c r="B842" i="2" s="1"/>
  <c r="E8615" i="1"/>
  <c r="A13122" i="1"/>
  <c r="B862" i="2" s="1"/>
  <c r="E13121" i="1"/>
  <c r="A8595" i="1"/>
  <c r="B866" i="2" s="1"/>
  <c r="E8594" i="1"/>
  <c r="A8592" i="1"/>
  <c r="B863" i="2" s="1"/>
  <c r="A8587" i="1"/>
  <c r="B376" i="2" s="1"/>
  <c r="A8586" i="1"/>
  <c r="A8585" i="1"/>
  <c r="B883" i="2" s="1"/>
  <c r="A8580" i="1"/>
  <c r="A8579" i="1"/>
  <c r="B881" i="2" s="1"/>
  <c r="A8569" i="1"/>
  <c r="A8568" i="1"/>
  <c r="B878" i="2" s="1"/>
  <c r="B808" i="2"/>
  <c r="A8254" i="1"/>
  <c r="B807" i="2" s="1"/>
  <c r="E13097" i="1"/>
  <c r="A8252" i="1"/>
  <c r="B803" i="2" s="1"/>
  <c r="E8251" i="1"/>
  <c r="A13094" i="1"/>
  <c r="B802" i="2" s="1"/>
  <c r="E13093" i="1"/>
  <c r="E9220" i="1" s="1"/>
  <c r="A4466" i="1"/>
  <c r="A4465" i="1"/>
  <c r="A4464" i="1"/>
  <c r="A4463" i="1"/>
  <c r="B576" i="2" s="1"/>
  <c r="A4462" i="1"/>
  <c r="A4461" i="1"/>
  <c r="B18" i="2" s="1"/>
  <c r="A4453" i="1"/>
  <c r="B303" i="2" s="1"/>
  <c r="A4452" i="1"/>
  <c r="A4451" i="1"/>
  <c r="B431" i="2" s="1"/>
  <c r="A4450" i="1"/>
  <c r="A4449" i="1"/>
  <c r="A4448" i="1"/>
  <c r="A4447" i="1"/>
  <c r="B14" i="2" s="1"/>
  <c r="A4440" i="1"/>
  <c r="B498" i="2" s="1"/>
  <c r="A4439" i="1"/>
  <c r="A4438" i="1"/>
  <c r="A4437" i="1"/>
  <c r="A4436" i="1"/>
  <c r="A4435" i="1"/>
  <c r="A4434" i="1"/>
  <c r="B16" i="2" s="1"/>
  <c r="A3818" i="1"/>
  <c r="B365" i="2" s="1"/>
  <c r="A3817" i="1"/>
  <c r="A3816" i="1"/>
  <c r="B309" i="2" s="1"/>
  <c r="A3815" i="1"/>
  <c r="A3814" i="1"/>
  <c r="B725" i="2" s="1"/>
  <c r="A3813" i="1"/>
  <c r="A3812" i="1"/>
  <c r="B125" i="2" s="1"/>
  <c r="A3263" i="1"/>
  <c r="B198" i="2" s="1"/>
  <c r="A3262" i="1"/>
  <c r="A3261" i="1"/>
  <c r="A3259" i="1"/>
  <c r="A3258" i="1"/>
  <c r="A3257" i="1"/>
  <c r="A3256" i="1"/>
  <c r="B103" i="2" s="1"/>
  <c r="A3252" i="1"/>
  <c r="A3251" i="1"/>
  <c r="A3250" i="1"/>
  <c r="A3249" i="1"/>
  <c r="B302" i="2" s="1"/>
  <c r="A3248" i="1"/>
  <c r="A3247" i="1"/>
  <c r="A3246" i="1"/>
  <c r="A3245" i="1"/>
  <c r="B107" i="2" s="1"/>
  <c r="A3239" i="1"/>
  <c r="B245" i="2" s="1"/>
  <c r="A3238" i="1"/>
  <c r="B217" i="2" s="1"/>
  <c r="A3237" i="1"/>
  <c r="A3236" i="1"/>
  <c r="A3235" i="1"/>
  <c r="B110" i="2" s="1"/>
  <c r="A2669" i="1"/>
  <c r="A2668" i="1"/>
  <c r="A2667" i="1"/>
  <c r="A2666" i="1"/>
  <c r="B84" i="2" s="1"/>
  <c r="A2660" i="1"/>
  <c r="B258" i="2" s="1"/>
  <c r="A2659" i="1"/>
  <c r="A2658" i="1"/>
  <c r="B212" i="2" s="1"/>
  <c r="A2657" i="1"/>
  <c r="A2656" i="1"/>
  <c r="A2655" i="1"/>
  <c r="A2654" i="1"/>
  <c r="A2653" i="1"/>
  <c r="B78" i="2" s="1"/>
  <c r="A1799" i="1"/>
  <c r="A1798" i="1"/>
  <c r="A1797" i="1"/>
  <c r="A1796" i="1"/>
  <c r="A1795" i="1"/>
  <c r="B530" i="2" s="1"/>
  <c r="A1794" i="1"/>
  <c r="B333" i="2" s="1"/>
  <c r="A1793" i="1"/>
  <c r="B547" i="2" s="1"/>
  <c r="A1792" i="1"/>
  <c r="B90" i="2" s="1"/>
  <c r="A1789" i="1"/>
  <c r="A1788" i="1"/>
  <c r="A1787" i="1"/>
  <c r="B759" i="2" s="1"/>
  <c r="A1786" i="1"/>
  <c r="A1785" i="1"/>
  <c r="A1784" i="1"/>
  <c r="A1783" i="1"/>
  <c r="B651" i="2" s="1"/>
  <c r="A1782" i="1"/>
  <c r="B499" i="2" s="1"/>
  <c r="A1781" i="1"/>
  <c r="A1780" i="1"/>
  <c r="B33" i="2" s="1"/>
  <c r="A1779" i="1"/>
  <c r="B328" i="2" s="1"/>
  <c r="E1778" i="1"/>
  <c r="A1774" i="1"/>
  <c r="B484" i="2" s="1"/>
  <c r="A1773" i="1"/>
  <c r="A1772" i="1"/>
  <c r="A1771" i="1"/>
  <c r="A1770" i="1"/>
  <c r="B275" i="2" s="1"/>
  <c r="A1769" i="1"/>
  <c r="A1768" i="1"/>
  <c r="B261" i="2" s="1"/>
  <c r="A1767" i="1"/>
  <c r="B317" i="2" s="1"/>
  <c r="A1762" i="1"/>
  <c r="B77" i="2" s="1"/>
  <c r="A1761" i="1"/>
  <c r="B204" i="2" s="1"/>
  <c r="A1760" i="1"/>
  <c r="B760" i="2" s="1"/>
  <c r="A1759" i="1"/>
  <c r="B701" i="2" s="1"/>
  <c r="A1758" i="1"/>
  <c r="A1757" i="1"/>
  <c r="A1756" i="1"/>
  <c r="B321" i="2" s="1"/>
  <c r="A1752" i="1"/>
  <c r="B573" i="2" s="1"/>
  <c r="A1751" i="1"/>
  <c r="B676" i="2" s="1"/>
  <c r="A1750" i="1"/>
  <c r="A1749" i="1"/>
  <c r="B225" i="2" s="1"/>
  <c r="B267" i="2"/>
  <c r="A1717" i="1"/>
  <c r="A1716" i="1"/>
  <c r="A1715" i="1"/>
  <c r="A1714" i="1"/>
  <c r="B312" i="2" s="1"/>
  <c r="A1713" i="1"/>
  <c r="B474" i="2" l="1"/>
  <c r="B305" i="2"/>
  <c r="B488" i="2"/>
  <c r="B79" i="2"/>
  <c r="B214" i="2"/>
  <c r="E8398" i="1"/>
  <c r="B255" i="2"/>
  <c r="B614" i="2"/>
  <c r="E8280" i="1"/>
  <c r="B748" i="2"/>
  <c r="B298" i="2"/>
  <c r="B205" i="2"/>
  <c r="B388" i="2"/>
  <c r="B257" i="2"/>
  <c r="B473" i="2"/>
  <c r="B489" i="2"/>
  <c r="B752" i="2"/>
  <c r="B300" i="2"/>
  <c r="B130" i="2"/>
  <c r="A3260" i="1"/>
  <c r="B654" i="2" s="1"/>
  <c r="E8263" i="1" l="1"/>
  <c r="E8253" i="1" s="1"/>
  <c r="E7658" i="1" s="1"/>
  <c r="E4837" i="1" s="1"/>
  <c r="E4654" i="1" s="1"/>
  <c r="E3937" i="1" s="1"/>
  <c r="E3930" i="1" s="1"/>
  <c r="E3904" i="1" s="1"/>
  <c r="E3431" i="1" s="1"/>
  <c r="E3418" i="1" s="1"/>
  <c r="A6849" i="1"/>
  <c r="B640" i="2" s="1"/>
  <c r="A6847" i="1"/>
  <c r="B126" i="2" s="1"/>
  <c r="A6846" i="1"/>
  <c r="B313" i="2" s="1"/>
  <c r="A6848" i="1"/>
  <c r="B273" i="2" s="1"/>
  <c r="A6845" i="1"/>
  <c r="B635" i="2" s="1"/>
  <c r="A6844" i="1"/>
  <c r="B77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Maxibatak</author>
    <author>Автор</author>
    <author>Lenovo</author>
  </authors>
  <commentList>
    <comment ref="C4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Maxibatak:</t>
        </r>
        <r>
          <rPr>
            <sz val="9"/>
            <color indexed="81"/>
            <rFont val="Tahoma"/>
            <family val="2"/>
            <charset val="204"/>
          </rPr>
          <t xml:space="preserve">
З вершковим маслом, або сиром(ніяк не з олією)</t>
        </r>
      </text>
    </comment>
    <comment ref="C767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2885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5004" authorId="2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Lenovo: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5144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9198" authorId="1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9220" authorId="1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C13451" authorId="1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<sst xmlns="http://schemas.openxmlformats.org/spreadsheetml/2006/main" count="15858" uniqueCount="2928">
  <si>
    <t>35</t>
  </si>
  <si>
    <t>картофель</t>
  </si>
  <si>
    <t>120/120</t>
  </si>
  <si>
    <t>200/25</t>
  </si>
  <si>
    <t>желатин</t>
  </si>
  <si>
    <t>150/30</t>
  </si>
  <si>
    <t>500/100</t>
  </si>
  <si>
    <t>Осетрина х/к</t>
  </si>
  <si>
    <t>100</t>
  </si>
  <si>
    <t>150/80</t>
  </si>
  <si>
    <t>12шт.</t>
  </si>
  <si>
    <t>коньяк</t>
  </si>
  <si>
    <t>150/65</t>
  </si>
  <si>
    <t>Буженина</t>
  </si>
  <si>
    <t>150/20</t>
  </si>
  <si>
    <t>150/25</t>
  </si>
  <si>
    <t>75/15</t>
  </si>
  <si>
    <t>80/15</t>
  </si>
  <si>
    <t>Соус Тар- тар:</t>
  </si>
  <si>
    <t>огурец соленый</t>
  </si>
  <si>
    <t>1/100</t>
  </si>
  <si>
    <t>мин. вес 1 кг</t>
  </si>
  <si>
    <t>150/50/20</t>
  </si>
  <si>
    <t>75/20</t>
  </si>
  <si>
    <t xml:space="preserve"> 1/60</t>
  </si>
  <si>
    <t>Студень из телятины</t>
  </si>
  <si>
    <t>Закуска из печеночного паштета "Рафаэлло"</t>
  </si>
  <si>
    <t>соус Песто</t>
  </si>
  <si>
    <t>150/75</t>
  </si>
  <si>
    <t>150/70</t>
  </si>
  <si>
    <t>40/5</t>
  </si>
  <si>
    <t>150/15</t>
  </si>
  <si>
    <t>соус Тар-тар</t>
  </si>
  <si>
    <t>100/20</t>
  </si>
  <si>
    <t>200/20</t>
  </si>
  <si>
    <t>60</t>
  </si>
  <si>
    <t>70</t>
  </si>
  <si>
    <t>Канапе</t>
  </si>
  <si>
    <t>10/15/5</t>
  </si>
  <si>
    <t>10/20/5</t>
  </si>
  <si>
    <t>Канапе "Горбуша"</t>
  </si>
  <si>
    <t>25/10</t>
  </si>
  <si>
    <t>40</t>
  </si>
  <si>
    <t>55</t>
  </si>
  <si>
    <t>15/20/5</t>
  </si>
  <si>
    <t>50</t>
  </si>
  <si>
    <t>20/25</t>
  </si>
  <si>
    <t>50/33</t>
  </si>
  <si>
    <t>50/30</t>
  </si>
  <si>
    <t>25/30</t>
  </si>
  <si>
    <t>50/25</t>
  </si>
  <si>
    <t>45</t>
  </si>
  <si>
    <t>80/50/5</t>
  </si>
  <si>
    <t>15/15/5</t>
  </si>
  <si>
    <t>3 шт.</t>
  </si>
  <si>
    <t>50/35</t>
  </si>
  <si>
    <t>1 шт.</t>
  </si>
  <si>
    <t>50/45</t>
  </si>
  <si>
    <t>Рулетики из блинчиков с начинкой из паштета и сливочного масла</t>
  </si>
  <si>
    <t>40/30</t>
  </si>
  <si>
    <t>20/35</t>
  </si>
  <si>
    <t>40/10</t>
  </si>
  <si>
    <t>30/5</t>
  </si>
  <si>
    <t>Канапе добавить!!!</t>
  </si>
  <si>
    <t>Добавить в формирование!!!!</t>
  </si>
  <si>
    <t>Шпажки</t>
  </si>
  <si>
    <t>8/8/8/5</t>
  </si>
  <si>
    <t>20/20</t>
  </si>
  <si>
    <t>Инжир свежий??</t>
  </si>
  <si>
    <t xml:space="preserve">  </t>
  </si>
  <si>
    <t>5/18/20</t>
  </si>
  <si>
    <t>Цена????</t>
  </si>
  <si>
    <t>300/100</t>
  </si>
  <si>
    <t>300/150</t>
  </si>
  <si>
    <t>250</t>
  </si>
  <si>
    <t>Цена???</t>
  </si>
  <si>
    <t>190</t>
  </si>
  <si>
    <t>Аляска</t>
  </si>
  <si>
    <t>185</t>
  </si>
  <si>
    <t>Канада</t>
  </si>
  <si>
    <t>260</t>
  </si>
  <si>
    <t>Цена??? Формула!!!</t>
  </si>
  <si>
    <t>груша</t>
  </si>
  <si>
    <t>гвоздика</t>
  </si>
  <si>
    <t>200</t>
  </si>
  <si>
    <t>180</t>
  </si>
  <si>
    <t xml:space="preserve"> </t>
  </si>
  <si>
    <t>150/50</t>
  </si>
  <si>
    <t>2 рулетика</t>
  </si>
  <si>
    <t>по калькуляции похоже есть сойс, а в названии не указан</t>
  </si>
  <si>
    <t>250/30</t>
  </si>
  <si>
    <t>ооо</t>
  </si>
  <si>
    <t>230/50</t>
  </si>
  <si>
    <t>100/50</t>
  </si>
  <si>
    <t>100/75/50</t>
  </si>
  <si>
    <t>100/40</t>
  </si>
  <si>
    <t>75/150/30</t>
  </si>
  <si>
    <t>почему через дробь. Одна ведь каша</t>
  </si>
  <si>
    <t>260/100</t>
  </si>
  <si>
    <t>150/50/25</t>
  </si>
  <si>
    <t>почему 3 дроби</t>
  </si>
  <si>
    <t>600/100/40</t>
  </si>
  <si>
    <t>200/50</t>
  </si>
  <si>
    <t>200/60</t>
  </si>
  <si>
    <t>200/100</t>
  </si>
  <si>
    <t>100/100</t>
  </si>
  <si>
    <t>250/60/100</t>
  </si>
  <si>
    <t>200/70/50</t>
  </si>
  <si>
    <t>вино красное</t>
  </si>
  <si>
    <t>190/110/50</t>
  </si>
  <si>
    <t>450/75</t>
  </si>
  <si>
    <t>Курочка "КоКле"</t>
  </si>
  <si>
    <t>точна вага?</t>
  </si>
  <si>
    <t>100/30</t>
  </si>
  <si>
    <t>соус BBQ 30</t>
  </si>
  <si>
    <t>180/50</t>
  </si>
  <si>
    <t>200/50/50</t>
  </si>
  <si>
    <t>Маринад:</t>
  </si>
  <si>
    <t>100/125/25</t>
  </si>
  <si>
    <t>100/75/125</t>
  </si>
  <si>
    <t>Корейка  Калипсо с соусом "Деми-Глас" и картофельным</t>
  </si>
  <si>
    <t>корейка</t>
  </si>
  <si>
    <t>сетка внутренняя жировая</t>
  </si>
  <si>
    <t>масло раст.</t>
  </si>
  <si>
    <t>савойская капуста</t>
  </si>
  <si>
    <t>деми глас</t>
  </si>
  <si>
    <t xml:space="preserve">корень сельдерея </t>
  </si>
  <si>
    <t>сливки животные</t>
  </si>
  <si>
    <t>150/50/100</t>
  </si>
  <si>
    <t>125/100</t>
  </si>
  <si>
    <t>Пересмотреть калькуляцию!!!</t>
  </si>
  <si>
    <t>100/25</t>
  </si>
  <si>
    <t>150/20/20</t>
  </si>
  <si>
    <t>150/100/20</t>
  </si>
  <si>
    <t>180/120</t>
  </si>
  <si>
    <t>4000</t>
  </si>
  <si>
    <t>300</t>
  </si>
  <si>
    <t>горчичный соус 30</t>
  </si>
  <si>
    <t>250/50</t>
  </si>
  <si>
    <t>200/30</t>
  </si>
  <si>
    <t>175/25</t>
  </si>
  <si>
    <t>150/200</t>
  </si>
  <si>
    <t>100/40/30</t>
  </si>
  <si>
    <t>подгарнировочка</t>
  </si>
  <si>
    <t>70/30</t>
  </si>
  <si>
    <t>100/50/100</t>
  </si>
  <si>
    <t>125/75/100</t>
  </si>
  <si>
    <t>190/35</t>
  </si>
  <si>
    <t>200/100/30</t>
  </si>
  <si>
    <t>100/30/30</t>
  </si>
  <si>
    <t>120/30</t>
  </si>
  <si>
    <t>Цена!! Кунжут</t>
  </si>
  <si>
    <t>50/10</t>
  </si>
  <si>
    <t>сода</t>
  </si>
  <si>
    <t>140/50</t>
  </si>
  <si>
    <t>150/75/30</t>
  </si>
  <si>
    <t>120/50</t>
  </si>
  <si>
    <t>100/100/75</t>
  </si>
  <si>
    <t>75/100/50</t>
  </si>
  <si>
    <t>Исправленно!!!</t>
  </si>
  <si>
    <t>150/100/50</t>
  </si>
  <si>
    <t>120/25/25</t>
  </si>
  <si>
    <t>180/40</t>
  </si>
  <si>
    <t>170/50</t>
  </si>
  <si>
    <t>250/150</t>
  </si>
  <si>
    <t>100|30</t>
  </si>
  <si>
    <t>соус тар-тар 30</t>
  </si>
  <si>
    <t>100\30</t>
  </si>
  <si>
    <t>соус карри 30</t>
  </si>
  <si>
    <t>300/50</t>
  </si>
  <si>
    <t>150</t>
  </si>
  <si>
    <t>160</t>
  </si>
  <si>
    <t>150/150</t>
  </si>
  <si>
    <t>150/100/75</t>
  </si>
  <si>
    <t>из чего состоят дроби</t>
  </si>
  <si>
    <t>выход больше чем закладка</t>
  </si>
  <si>
    <t>130/50</t>
  </si>
  <si>
    <t>с/м</t>
  </si>
  <si>
    <t>переделать, что переделать?</t>
  </si>
  <si>
    <t>комментарий старый</t>
  </si>
  <si>
    <t>Окрошка</t>
  </si>
  <si>
    <t>переделать</t>
  </si>
  <si>
    <t>закладка меньше выхода? Вода? Навар?</t>
  </si>
  <si>
    <t>Цена сельдерея!!! Формула?</t>
  </si>
  <si>
    <t>Борщ "Украинский"</t>
  </si>
  <si>
    <t>Сырники со сметаной</t>
  </si>
  <si>
    <t>50/40</t>
  </si>
  <si>
    <t>150/60</t>
  </si>
  <si>
    <t>150/60/30</t>
  </si>
  <si>
    <t>Десерт</t>
  </si>
  <si>
    <t>какао</t>
  </si>
  <si>
    <t>Кексы в ассортименте</t>
  </si>
  <si>
    <t>Лимон</t>
  </si>
  <si>
    <t>50-150</t>
  </si>
  <si>
    <t>вода</t>
  </si>
  <si>
    <t>Соус "Коктейль"</t>
  </si>
  <si>
    <t>Соус BBQ</t>
  </si>
  <si>
    <t>Кетчуп</t>
  </si>
  <si>
    <t>Аджика</t>
  </si>
  <si>
    <t>140</t>
  </si>
  <si>
    <t>по 40 грамм</t>
  </si>
  <si>
    <t>120</t>
  </si>
  <si>
    <t>110</t>
  </si>
  <si>
    <t>25</t>
  </si>
  <si>
    <t>50/125</t>
  </si>
  <si>
    <t>240</t>
  </si>
  <si>
    <t>550/120</t>
  </si>
  <si>
    <t>130/30</t>
  </si>
  <si>
    <t>120/80</t>
  </si>
  <si>
    <t>240/40</t>
  </si>
  <si>
    <t>300/120</t>
  </si>
  <si>
    <t>Лаваш тонкий</t>
  </si>
  <si>
    <t>Meat box</t>
  </si>
  <si>
    <t>BRUCHETTA BOX</t>
  </si>
  <si>
    <t>Smart box</t>
  </si>
  <si>
    <t>укроп</t>
  </si>
  <si>
    <t>Gold box</t>
  </si>
  <si>
    <t>Sea box</t>
  </si>
  <si>
    <t>Gourmet box</t>
  </si>
  <si>
    <t>Farmer box</t>
  </si>
  <si>
    <t>Панна котта с шоколадным крамблом и ягодным соусом в шприце</t>
  </si>
  <si>
    <t>80</t>
  </si>
  <si>
    <t>450</t>
  </si>
  <si>
    <t>750</t>
  </si>
  <si>
    <t>бульйон</t>
  </si>
  <si>
    <t>Желейный десерт с тыквой, фиником и орехом</t>
  </si>
  <si>
    <t>10 порций</t>
  </si>
  <si>
    <t>Тарталетка с тыквенно-сметанным кремом</t>
  </si>
  <si>
    <t>Шоколадный торт</t>
  </si>
  <si>
    <t>Сырники с лососем</t>
  </si>
  <si>
    <t>П/Ф</t>
  </si>
  <si>
    <t>ЗЕЛЕНЬ</t>
  </si>
  <si>
    <t xml:space="preserve">Тортилья </t>
  </si>
  <si>
    <t>100 грм.</t>
  </si>
  <si>
    <t>2 шт.</t>
  </si>
  <si>
    <t>40 грм.</t>
  </si>
  <si>
    <t>600</t>
  </si>
  <si>
    <t>400</t>
  </si>
  <si>
    <t>Вихід, грам</t>
  </si>
  <si>
    <t>Назва</t>
  </si>
  <si>
    <t>Продукти</t>
  </si>
  <si>
    <t>Вага у грамах</t>
  </si>
  <si>
    <t>Ніжне філе слабосоленого лосося з олію та кріпом</t>
  </si>
  <si>
    <t>Асорті "Рибна симфонія": філе лосося с/с, масляна с/с, млинці з лососевою ікрою</t>
  </si>
  <si>
    <t>Морські делікатеси по-царськи: вугор, раки, омари, фаршировані кальмари, мідії</t>
  </si>
  <si>
    <t>Оселедець з картоплею і червоною цибулею</t>
  </si>
  <si>
    <t>Судак у буряковому маринаді з гілочкою чебрецю</t>
  </si>
  <si>
    <t>Закуска з кальмарів з креветками та морською капустою</t>
  </si>
  <si>
    <t>Роли з копченого вугра з насінням смаженого кунжуту</t>
  </si>
  <si>
    <t>Короп фарширований овочами</t>
  </si>
  <si>
    <t>Рибна тарілка холодного копчення (сьомга х/к, масляна х/к, вугор х/к)</t>
  </si>
  <si>
    <t>Сьомга с/с</t>
  </si>
  <si>
    <t>Масляна х/к</t>
  </si>
  <si>
    <t>Оселедць іспанський у винному соусі</t>
  </si>
  <si>
    <t>Оселедець норвезький з цибулею</t>
  </si>
  <si>
    <t>Килька пряного посолу у спеціальному маринаді</t>
  </si>
  <si>
    <t>Закуска з авокадо, помідорів та тигрових креветок</t>
  </si>
  <si>
    <t>Рулет із судака з лососем у желе</t>
  </si>
  <si>
    <t>Осетрина відварена з маслинами та зеленню</t>
  </si>
  <si>
    <t>Сьомга відварена з маслинами та зеленню</t>
  </si>
  <si>
    <t>Морська капуста</t>
  </si>
  <si>
    <t>Яйце фаршироване рибним мусом</t>
  </si>
  <si>
    <t>Тріо креветок з овоче-лимонним вінегретом та азіатськими спеціями</t>
  </si>
  <si>
    <t>Закуска з ікрою та коктельними креветками</t>
  </si>
  <si>
    <t>Рибне заливне з судаком та сьомгою</t>
  </si>
  <si>
    <t>Дюжина устриць</t>
  </si>
  <si>
    <t>Холодні м'ясні закуски</t>
  </si>
  <si>
    <t>Холодні рибні закуски</t>
  </si>
  <si>
    <t>"М'ясна симфонія" (ковбаса домашня, кров'янка, буженина, окіст курячий, телятина)</t>
  </si>
  <si>
    <t>Апетитні курячі ніжки, фаршировані м'ясом і цибулькою в індійському стилі</t>
  </si>
  <si>
    <t>Домашнє м'ясне асорті (буженина, рулет курячий, домашня ковбаса, хрін, гірчиця)</t>
  </si>
  <si>
    <t>Букет з м'ясних делікатесів: буженина, карбонат, курячий рулет, свинячий рулет, язик яловичий)</t>
  </si>
  <si>
    <t>М'ясне асорті (Пармський окіст, М'ясо Бреазола, М'ясо Сезамо, М'ясо Хамон)</t>
  </si>
  <si>
    <t>М'ясне асорті 2 (Пармський окіст, М'ясо Чорізо, Хамон, Салямі)</t>
  </si>
  <si>
    <t>Роли з шинки з мусом із сиру Філадельфія</t>
  </si>
  <si>
    <t>Рулет зі свинини з чорносливом</t>
  </si>
  <si>
    <t>Пучеро з телятини на пелюстках цикорію</t>
  </si>
  <si>
    <t>Ростбіф</t>
  </si>
  <si>
    <t>Язик яловичий</t>
  </si>
  <si>
    <t>Бастурма</t>
  </si>
  <si>
    <t>Заливна язик з хріном та гірчицею</t>
  </si>
  <si>
    <t>Студень асорті: телятина, курка, кролик, свиняча гомілка, хрін, гірчиця</t>
  </si>
  <si>
    <t>Кров'янка</t>
  </si>
  <si>
    <t>Торт печінковий, млинцевий</t>
  </si>
  <si>
    <t>Сирно-шинковий рулет</t>
  </si>
  <si>
    <t>Карпаччо з телятини з руколою та сиром Пармезан у келиху мартіні</t>
  </si>
  <si>
    <t>Овочеві закуски, сири та маринади</t>
  </si>
  <si>
    <t>Французький сир Камамбер у горіховій паніровці</t>
  </si>
  <si>
    <t>Букет "Аромати зелені": петрушка, кріп, базилік, кинза, цибуля зелена, м'ята, лолло росса</t>
  </si>
  <si>
    <t>Овочеве попурі: помідори, огірки, перець болгарський, цибуля зелена, лист салату</t>
  </si>
  <si>
    <t>Конвертики з листа салату зі свіжими овочами.</t>
  </si>
  <si>
    <t>Лаваш з мусом із сиру Філадельфія та болгарським перцем</t>
  </si>
  <si>
    <t>Творожна закуска на галеті</t>
  </si>
  <si>
    <t>Карпаччо з буряка з сиром Фета</t>
  </si>
  <si>
    <t>Гаспачо у келиху мартіні</t>
  </si>
  <si>
    <t>Лаваш із сиром сулугуні та зеленню</t>
  </si>
  <si>
    <t>Перець, фарширований сиром Бринза з кмином</t>
  </si>
  <si>
    <t>Баклажани по-східному, фаршировані мусом з волоського горіха</t>
  </si>
  <si>
    <t>Помідори черрі, фаршировані мусом із сиру "Данаблю" з шафраном та журавлиною</t>
  </si>
  <si>
    <t>Помідор, фарширований маринованими печерицями</t>
  </si>
  <si>
    <t>Помідор, фарширований волоським горіхом та сиром з часником</t>
  </si>
  <si>
    <t>Іспанські оливки та маслини на листі салату</t>
  </si>
  <si>
    <t>Лечо із болгарського перцю</t>
  </si>
  <si>
    <t>Лісові грибочки мариновані з червоною цибулею та журавлиною (мариновані маслюки, білі гриби, опеньки)</t>
  </si>
  <si>
    <t>Різносоли з бочки: бочковий оселедець, сало, черемша, часник маринований, цибуля ріпчаста</t>
  </si>
  <si>
    <t>Асорті "Корейський маринад": гостра морква по-корейськи, мариновані гриби, капуста, кальмари, баклажани, спаржа по-корейськи</t>
  </si>
  <si>
    <t>Баклажани фаршировані морквою по-корейськи</t>
  </si>
  <si>
    <t>Асорті "Корейський маринад" 2: морква по-корейськи, капуста по-корейськи, гриби по-корейськи, баклажан по-корейськи, імбир маринований, розмарин</t>
  </si>
  <si>
    <t>Бабусині запаси: маринований помідор, маринований огірок, маринована капуста, маринований перець, маринований часник, кріп</t>
  </si>
  <si>
    <t>Асорті з маринованих грибів "Лісова галявина" (мариновані білий гриб, маслюки, опеньки)</t>
  </si>
  <si>
    <t>Мариновані печериці</t>
  </si>
  <si>
    <t>Помідор</t>
  </si>
  <si>
    <t>Огірок</t>
  </si>
  <si>
    <t>Перець болгарський</t>
  </si>
  <si>
    <t>Оливки та маслини</t>
  </si>
  <si>
    <t>Помідор солоний</t>
  </si>
  <si>
    <t>Огірок солоний</t>
  </si>
  <si>
    <t>Огірок малосольний</t>
  </si>
  <si>
    <t>Квашена капуста</t>
  </si>
  <si>
    <t>Пелюстки капусти квашені</t>
  </si>
  <si>
    <t>Морква по-корейськи</t>
  </si>
  <si>
    <t>Баклажан маринований</t>
  </si>
  <si>
    <t>Сир соєвий</t>
  </si>
  <si>
    <t>Салати в тарталетках</t>
  </si>
  <si>
    <t>«Крабовий»: сніжний краб, кукурудза, рис, яйце, лимон</t>
  </si>
  <si>
    <t>Салат з крабового м'яса у тарталетках</t>
  </si>
  <si>
    <t>«Красуня»: сир, помідор, куряча грудка, яйце, майонез</t>
  </si>
  <si>
    <t>Пікантний: сир, помідор, яловичина, яйце, соус, майонез</t>
  </si>
  <si>
    <t>«Барокко»: перець болгарський, шинка, філе куряче, гриби, солоний огірок, горошок, майонез</t>
  </si>
  <si>
    <t>Ніжність: сир, сьомга с/с, яйце, майонез</t>
  </si>
  <si>
    <t>«Вероніка»: лосось, мармуровий сир, яйце перепелине, соус «Блю-чиз»</t>
  </si>
  <si>
    <t>«Берлінський»: варений язик шинка, яблука із сиром «Пармезан»</t>
  </si>
  <si>
    <t>«Пікаділлі»: салат латук, куряче філе, чорнослив, кедрові горішки, помідори чері, кріп, майонез</t>
  </si>
  <si>
    <t>Посейдон: масляна х/к, ананас, сьомга с/с, мідії, майонез</t>
  </si>
  <si>
    <t>«Каприз»: язик відварений, шинка, філе куряче, гриби, майонез</t>
  </si>
  <si>
    <t>«Перлина»: печінка тріски, перепелине яйце, перлинна цибулька</t>
  </si>
  <si>
    <t>Цезар: куряче філе, анчоуси, сир Пармезан, лист салату Айсберг</t>
  </si>
  <si>
    <t>Дубочки: печериці мариновані, куряча грудка, яйце, майонез, зелена цибуля</t>
  </si>
  <si>
    <t>Монако: куряче філе, помідори, болгарський перець, гриби печериці, майонез, оливки</t>
  </si>
  <si>
    <t>Канапе з грінок зі скибочками масляной риби х/к та маринованим імбиром</t>
  </si>
  <si>
    <t>Канапе з пряною кількою на картоплі</t>
  </si>
  <si>
    <t>Канапе з сиром та ананасом</t>
  </si>
  <si>
    <t>Канапе з сиром та салямі</t>
  </si>
  <si>
    <t>Шпажка з сиром та болгарським перцем</t>
  </si>
  <si>
    <t>Канапе з салом та маринованим часником</t>
  </si>
  <si>
    <t>Канапе з оселедцевим маслом</t>
  </si>
  <si>
    <t>Канапе з креветковим маслом</t>
  </si>
  <si>
    <t>Канапе з ковбасою с/к, французькими корнішонами та гірчицею</t>
  </si>
  <si>
    <t>Канапе з сиром, шинкою та гілочкою кропу</t>
  </si>
  <si>
    <t>Канапе з шинкою, гірчицею, болгарським перцем, зеленню</t>
  </si>
  <si>
    <t>Канапе зі слабосоленим лососем, вершковим маслом та каперсом.</t>
  </si>
  <si>
    <t>Канапе «Цезар»: тарталетка з курячою грудкою, листям салату та соусом «Цезар»</t>
  </si>
  <si>
    <t>Канапе з бужениною та чорносливом</t>
  </si>
  <si>
    <t>Канапе з перцевим Камамбером та волоським горіхом</t>
  </si>
  <si>
    <t>Канапе з грінок з пармською шинкою та конфетюрними томатами</t>
  </si>
  <si>
    <t>Канапе з сиром Маскарпоне та зернами смаженого кунжуту</t>
  </si>
  <si>
    <t>Канапе з вугром і печерицями</t>
  </si>
  <si>
    <t>Яйце фаршироване печінковим паштетом</t>
  </si>
  <si>
    <t>Яйце фаршироване скумбрією х/к</t>
  </si>
  <si>
    <t>Помідор фарширований маринованими печерицями</t>
  </si>
  <si>
    <t>Помідор фарширований квасолею з грибами</t>
  </si>
  <si>
    <t>Помідор чері фарширований кремом із сиру Моцарелла</t>
  </si>
  <si>
    <t>Помідор фарширований мусом із сиру та часникового соусу з журавлиною</t>
  </si>
  <si>
    <t>Волован з індичкою та шинкою</t>
  </si>
  <si>
    <t>Валован з шампіньйонами та вершковим сиром</t>
  </si>
  <si>
    <t>Волован з копченою фореллю та зеленню</t>
  </si>
  <si>
    <t>Канапе з лососевою ікрою та зеленню</t>
  </si>
  <si>
    <t>Грибне асорті з цибулею на шпажці</t>
  </si>
  <si>
    <t>Канапе пікантне з кремом із бринзи, часнику та зелені.</t>
  </si>
  <si>
    <t>Жюльєн з крабового м'яса в тарталетці</t>
  </si>
  <si>
    <t>Рулетики з баклажану з пастою з волоського горіха, сиру та часнику.</t>
  </si>
  <si>
    <t>Рулетики з баклажану з корейською морквою</t>
  </si>
  <si>
    <t>Роли з шинки з начинкою з сиру Моцарелла та маринованих печериць</t>
  </si>
  <si>
    <t>Чорнослив з волоським горіхом зі сметанкою</t>
  </si>
  <si>
    <t>Чорнослив з волоським горіхом зі збитими вершками та кокосовою стружкою</t>
  </si>
  <si>
    <t>Рулетики з млинців з начинкою із сьомги с/с, бринзи та зелені</t>
  </si>
  <si>
    <t>Рулетики з млинців з начинкою з шинки та сиру Едам</t>
  </si>
  <si>
    <t>Млинець з сьомгою с/с і вершковим сиром</t>
  </si>
  <si>
    <t>Млинець з шинкою і вершковим сиром</t>
  </si>
  <si>
    <t>Рулетики з лаваша з начинкою з лосося та вершкового сиру, зелені.</t>
  </si>
  <si>
    <t xml:space="preserve">Крем з авокадо з кедровими горіхами та зеленню на сервірувальний ложці </t>
  </si>
  <si>
    <t xml:space="preserve">Крем сирно-шинковий на сервірувальний ложці </t>
  </si>
  <si>
    <t>Крем із ікри тріски з королівською креветкою</t>
  </si>
  <si>
    <t>Гриссіні з Пармським окістом</t>
  </si>
  <si>
    <t>Гуакамоле з кукурудзяними чіпсами</t>
  </si>
  <si>
    <t>Канапе з бужениною та свіжим огірком</t>
  </si>
  <si>
    <t>Канапе з перепелиним яйцем та слабосоленим лососем</t>
  </si>
  <si>
    <t>Канапе з копченою індичкою та огірочком</t>
  </si>
  <si>
    <t>Канапе з сиром Брі та ковбасою с/к</t>
  </si>
  <si>
    <t>Канапе з домашньою ковбасою з корнішонами</t>
  </si>
  <si>
    <t>Канапе з перепелиним яйцем та червоною ікрою</t>
  </si>
  <si>
    <t>Канапе з паштетом з м'яса індички та білих грибів.</t>
  </si>
  <si>
    <t>Канапе "Морська палітра"</t>
  </si>
  <si>
    <t>Канапе Козацьке</t>
  </si>
  <si>
    <t>Шпажка з крабовим м'ясом та огірком</t>
  </si>
  <si>
    <t>Шпажка з перепелиним яйцем та шинкою</t>
  </si>
  <si>
    <t>Шпажка фруктова</t>
  </si>
  <si>
    <t>Шпажка з маринованими овочами</t>
  </si>
  <si>
    <t>Шпажка з курячою грудкою та ананасом</t>
  </si>
  <si>
    <t>Шпажка із середземноморськими мідіями та маслинами</t>
  </si>
  <si>
    <t>Шпажка з шинкою та брюссельською капустою</t>
  </si>
  <si>
    <t>Шпажка з сиром Брі та ковбасою с/к</t>
  </si>
  <si>
    <t>Шпажка з беконом та цукіні</t>
  </si>
  <si>
    <t>Шпажка з сиром та креветкою</t>
  </si>
  <si>
    <t>Шпажка з беконом, чорносливом та горіхами</t>
  </si>
  <si>
    <t>Шпажка зі свіжими овочами</t>
  </si>
  <si>
    <t>Шпажка з сиром та королівською креветкою</t>
  </si>
  <si>
    <t>Шпажка з крабовим м'ясом, помідором чері та сиром</t>
  </si>
  <si>
    <t>Шпажка з сиром Пармезан з оливками, анчоусом та зеленню</t>
  </si>
  <si>
    <t>Шпажка із сиру Моцарелла, помідорів чері та базиліка</t>
  </si>
  <si>
    <t>Шпажка із сиру Камамбер із полуницею</t>
  </si>
  <si>
    <t>Шпажка із сиру Брі з полуницею</t>
  </si>
  <si>
    <t>Шпажка із сиру Базирон з в'яленими томатами та тигровою креветкою</t>
  </si>
  <si>
    <t>Салями "Наполі" з корнішоном, зеленню та хлібом</t>
  </si>
  <si>
    <t>Салями "Касапонса" з сиром Емменталь та зеленню на хлібці</t>
  </si>
  <si>
    <t>Салями "Мілано" з маслиною та базиліком на хлібці</t>
  </si>
  <si>
    <t>Шпик "Віллані" з солодким перцем, обв'язаний цибулею шніт на хлібці</t>
  </si>
  <si>
    <t>Шинка «Сан-Даніеле» з цибулею шалот на листі салату фризе з хлібцем</t>
  </si>
  <si>
    <t>Пармська шинка з помідором чері на листі салату лолло росса з хлібцем</t>
  </si>
  <si>
    <t>Хот-дог: сирна булочка, сосиска, корейська морква, помідор, гірчиця, майонез</t>
  </si>
  <si>
    <t>Гамбургер: булочка, фарш асорті, помідори, гірчиця, майонез, сир, яйце, цибуля</t>
  </si>
  <si>
    <t>Бургер з телятиною та картоплею фрі</t>
  </si>
  <si>
    <t>Бургер курячий з картоплею фрі</t>
  </si>
  <si>
    <t>Клубний сендвіч з картоплею фрі</t>
  </si>
  <si>
    <t>Сендвіч з лососем х/к</t>
  </si>
  <si>
    <t>Сендвіч із червоною ікрою</t>
  </si>
  <si>
    <t>Фірмовий бургер</t>
  </si>
  <si>
    <t>Червоний дракон</t>
  </si>
  <si>
    <t>Роли</t>
  </si>
  <si>
    <t>Зелений дракон</t>
  </si>
  <si>
    <t>Філадельфія</t>
  </si>
  <si>
    <t>Годзіла</t>
  </si>
  <si>
    <t>Салат "Оселедець під шубою": оселедець, картопля, морква, цибуля, яйце, буряк, майонез</t>
  </si>
  <si>
    <t>Салат "Кол-Слоу" з червоною капустою: стебло селери, капуста білокачанна і червонокачанна, морква, цибуля, петрушка, яйце, заправка</t>
  </si>
  <si>
    <t>Салат "Інтрига": сир, помідори, куряча грудка, яйце, майонез</t>
  </si>
  <si>
    <t>Салат "Арізона": крабові палички, куряче філе, маслини</t>
  </si>
  <si>
    <t>Салат "Сніданок по-грецьки": молода картопля, сир Фета, цукіні, маслини, пучок чебрецю</t>
  </si>
  <si>
    <t>Салат "Панцанелла": хліб Чіабатта, помідор, цибуля Ялта, базилік, бальзамічний оцет</t>
  </si>
  <si>
    <t>Салат з динею і шинкою: молода картопля, шинка, стручковий зелений горошок, цибуля, диня</t>
  </si>
  <si>
    <t>Салат з беконом та куркою: хрумкий бекон, свіжий огірок, мариноване та обсмажене куряче філе, грінки, соус "грін-чіз"</t>
  </si>
  <si>
    <t>Салат "Парма": лист салату Айсберг, ростбіф, грінки, Пармський окіст, заправка вінегрет</t>
  </si>
  <si>
    <t>Салат "Мейєрхольд": язик відварений, шинка, філе куряче, гриби, майонез</t>
  </si>
  <si>
    <t>Салат "Грецький": помідор, огірок, сир Фета, оливки, маслини, оливкова олія</t>
  </si>
  <si>
    <t>Салат "Асорті": молода картопля, філе хека, цибуля, цукіні, помідор чері, гілка чебрецю, маслини</t>
  </si>
  <si>
    <t>Салат "Лісоруб": яловичина, бекон, гілочка орегано, петрушка, перець болгарський, салат ромен</t>
  </si>
  <si>
    <t>Салат курячий глазурований волоським горіхом з радиккіо: куряча грудка, салат Радиккьо, волоський горіх, мед, апельсиновий сік</t>
  </si>
  <si>
    <t>Салат з форелі зі спаржею: райдужна форель, зелена спаржа, стебло селери, лист салату Фрізе, цибуля Шніт, оливкова олія, гірчиця, манго, йогурт</t>
  </si>
  <si>
    <t>Салат з креветок з манго і паростками бобових: креветки тигрові, манго, паростки бобових, кінза, арахіс</t>
  </si>
  <si>
    <t>Салат "Кальмаровий": кальмари, картопля, перець болгарський, рослинна олія, сметана, зелена цибуля</t>
  </si>
  <si>
    <t>Салат "Капрезе": свіжі помідори, сир Моцарелла, лист базиліка, оливкова олія, соус песто</t>
  </si>
  <si>
    <t>Салат "Франція": мідії, креветки очищені, вино біле сухе, зелений горошок</t>
  </si>
  <si>
    <t>Салат "Цезар": салат айсберг, куряче філе, сир "Пармезан"</t>
  </si>
  <si>
    <t>Салат Крабовий з огірками: краби консервовані, свіжий огірок, маринад</t>
  </si>
  <si>
    <t>Салат "Пікнік": лист салату Фрізе, Лолло росса, Дубок, зелена цибуля, кріп, базилік, кедровий горіх, заправка вінегрет</t>
  </si>
  <si>
    <t>Салат "Ніжність": сьомга с/с, сир Пармезан, яйце, майонез</t>
  </si>
  <si>
    <t>Салат "Tiger shrimps": тигрові креветки, часник, помідори чері, мед, кінза та авокадо</t>
  </si>
  <si>
    <t>Салат "Земля та море": половинка ананасу, салат з морепродуктів з авокадо на листі салату з соєвим соусом та базиліком</t>
  </si>
  <si>
    <t>Салат "Тартар" із сардин із зеленим яблуком та свіжим перцем</t>
  </si>
  <si>
    <t>Салат "Будапешт": язик яловичий, перець болгарський, перець маринований, свіжий помідор, мариновані лисички, лимон</t>
  </si>
  <si>
    <t>Мікс салатів із слабосоленим лососем під соусом пармезан</t>
  </si>
  <si>
    <t>Мікс салатів з морським гребінцем, мідіями та тигровою креветкою</t>
  </si>
  <si>
    <t>Салат зі смаженими баклажанами, маринованими грибочками та болгарським перцем</t>
  </si>
  <si>
    <t>Мікс салатів з карамелізованою курячою печінкою та яблуками з кедровими горішками</t>
  </si>
  <si>
    <t>Салат з руколи, маринованої груші, грейпфрута з качиною грудкою</t>
  </si>
  <si>
    <t>Салат з телячої печінки з цибулею порей та помідорами чері</t>
  </si>
  <si>
    <t>Салат зі шпинату, креветок та бекону</t>
  </si>
  <si>
    <t>Салат з індички, грибів та в'ялених томатів</t>
  </si>
  <si>
    <t>Салат з італійських сирів та помідорів чері</t>
  </si>
  <si>
    <t>Салат "Нісуаз": тунець, салат "айсберг", помідори, анчоуси, картопля, спаржа, маслини</t>
  </si>
  <si>
    <t>Салат із курячого м'яса, броколі з соусом із сиру Пармезан</t>
  </si>
  <si>
    <t>Салат з телятини "Су-Вид" з огірком та морквою</t>
  </si>
  <si>
    <t>Салат з лосося "Су-Вид", руколи з горіховим соусом</t>
  </si>
  <si>
    <t>Гарячі страви з птиці, кролика</t>
  </si>
  <si>
    <t>Брошети курячі з арахісовим соусом</t>
  </si>
  <si>
    <t>Брошети курячі з Діжонською гірчицею</t>
  </si>
  <si>
    <t>Брошети курячі з овочами пікантні</t>
  </si>
  <si>
    <t>Рулетики курячі з беконом та сиром</t>
  </si>
  <si>
    <t>Рулетики курячі BBQ з базиліком та бринзою</t>
  </si>
  <si>
    <t>Рулетики курячі з копченим окістом</t>
  </si>
  <si>
    <t>Крила курячі смажені у фритюрі з часниковим соусом</t>
  </si>
  <si>
    <t>Крила курячі смажені у фритюрі з розмарином на листі салата фрізе</t>
  </si>
  <si>
    <t>Крила курячі смажені із соусом BBQ</t>
  </si>
  <si>
    <t>Потрухи курячі в гострому томатно-часниковому соусі</t>
  </si>
  <si>
    <t>Ніжки курячі BBQ з лимоном</t>
  </si>
  <si>
    <t>Курка в кокосовому соусі зі стеблом лемонграсу</t>
  </si>
  <si>
    <t>Курка в японському стилі із соєвим соусом</t>
  </si>
  <si>
    <t>Фрікасе з курки з лисичками</t>
  </si>
  <si>
    <t>Міні-шашличок з курки з базиліком та лаймом</t>
  </si>
  <si>
    <t>Курка з вінегретом з каперсів та анчоусів</t>
  </si>
  <si>
    <t>Сациві з курки з волоськими горіхами та шафраном</t>
  </si>
  <si>
    <t>Куряче філе в апельсиново-імбирному соусі</t>
  </si>
  <si>
    <t>Курка в соусі Бешамель із грибами</t>
  </si>
  <si>
    <t>Філейки курячі з персиковим соусом</t>
  </si>
  <si>
    <t>Курка з перцем чилі, лаймом та гілочкою шавлії</t>
  </si>
  <si>
    <t>Курча тапака</t>
  </si>
  <si>
    <t>Курча у вершковому соусі</t>
  </si>
  <si>
    <t>Грудка качина в пиві з соусом каррі</t>
  </si>
  <si>
    <t>Запечена гуска з яблуками</t>
  </si>
  <si>
    <t>Запечена індичка з апельсинами</t>
  </si>
  <si>
    <t>Качка фарширована яблуками та чорносливом</t>
  </si>
  <si>
    <t>Качка маринована та запечена</t>
  </si>
  <si>
    <t>Шашлик з м'яса індички з фруктами</t>
  </si>
  <si>
    <t>Смачні рулети з м'яса кролика з печінкою і селерою</t>
  </si>
  <si>
    <t>Кролик під сметанним соусом</t>
  </si>
  <si>
    <t>Кокот із курячого філе та грибів на млинцях</t>
  </si>
  <si>
    <t>Кокот із грибів з вершковим соусом у кокотницях</t>
  </si>
  <si>
    <t>Дичина, маринована у міцному вині та запечена</t>
  </si>
  <si>
    <t>Качині грудки на спаржі аспарагус у смородиновому соусі</t>
  </si>
  <si>
    <t>Качина ніжка з грушею та журавлинним соусом</t>
  </si>
  <si>
    <t>Куряче філе фаршироване овочами під соусом із сиру Брі</t>
  </si>
  <si>
    <t>Фахітас із курячого філе</t>
  </si>
  <si>
    <t>Кесаділля куряча</t>
  </si>
  <si>
    <t>Перепела гриль під йогуртово-часниковим соусом з картоплею пай та помідорами черрі</t>
  </si>
  <si>
    <t>Пряна курка, запечена з апельсинами</t>
  </si>
  <si>
    <t>Качка з яблуками запечена на рожні</t>
  </si>
  <si>
    <t>Фуа-гра на подушці з яблук із малиновим соусом</t>
  </si>
  <si>
    <t>Яйця "Бенедикт"</t>
  </si>
  <si>
    <t>Шашлик з курячого серця з соусом BBQ</t>
  </si>
  <si>
    <t>Шашлик із серця індички з соусом BBQ</t>
  </si>
  <si>
    <t>Шашлик із м'яса індички з соусом BBQ</t>
  </si>
  <si>
    <t>Люля-кебаб з м'яса курки з овочами та соусом Аджика</t>
  </si>
  <si>
    <t>Куряче філе "Су-Вид" з горіховим соусом та грибами</t>
  </si>
  <si>
    <t>Хрумкі курячі крила з соусом Тар-тар</t>
  </si>
  <si>
    <t>Курячі палички в паніровці з соусом Блю-чіз</t>
  </si>
  <si>
    <t>Курячі палички в мигдалевих пелюстках із соусом Каррі</t>
  </si>
  <si>
    <t>Брошети із свинячого карбонату з мозаїкою із кольорового болгарського перцю з соусом Ткемалі</t>
  </si>
  <si>
    <t>Гарячі страви зі свинини</t>
  </si>
  <si>
    <t>Брошети зі свинини з гострим червоним соусом Ткемалі</t>
  </si>
  <si>
    <t>Брошети зі свинини в маринаді з Хересу, коріандру та лайма</t>
  </si>
  <si>
    <t>Брошети зі свинячої корейки з яблуками</t>
  </si>
  <si>
    <t>Свинячі брошети з пряною ковбасою</t>
  </si>
  <si>
    <t>Брошети зі свинячого ошийка в маринаді з чебрецю та соусу Ткемалі</t>
  </si>
  <si>
    <t>Брошети зі свинячого ошийка, маринованого в червоному вині, на лаваші з гострим червоним соусом</t>
  </si>
  <si>
    <t>Філе свинини у вишневому соусі</t>
  </si>
  <si>
    <t>Стейк із свинячої корейки з соусом Демі-глас та картопляним пюре</t>
  </si>
  <si>
    <t>Ескалоп зі свинини під соусом Піццайола</t>
  </si>
  <si>
    <t>Свиняча корейка, маринована у червоному вині зі спеціями з овочами гриль</t>
  </si>
  <si>
    <t>Ескалоп зі свинини з відвареними овочами та кедровими горішками</t>
  </si>
  <si>
    <t>Патронташ зі свинячих ребер з буряком</t>
  </si>
  <si>
    <t>Медальйони зі свинячої корейки в імбирній глазурі</t>
  </si>
  <si>
    <t>Реберця свинячі мариновані та приготовані на гриль-решітці</t>
  </si>
  <si>
    <t>Реберця свинячі глазуровані та приготовані на гриль-решітці</t>
  </si>
  <si>
    <t>Вирізка свиняча, маринована та приготовлена на мангалі</t>
  </si>
  <si>
    <t>Реберця свинячі в соусі Теріяки</t>
  </si>
  <si>
    <t>Мариновані свинячі реберця BBQ</t>
  </si>
  <si>
    <t>Рулетики BBQ зі свинячої вирізки з болгарським перцем та розмарином</t>
  </si>
  <si>
    <t>Порося молочне з гречкою, зеленню та запашними прованськими травами</t>
  </si>
  <si>
    <t>Свиняча корейка, запечена у соусі Каліпсо</t>
  </si>
  <si>
    <t>М'ясо по-царськи</t>
  </si>
  <si>
    <t>Стейк із свинячої корейки на кістці з соусом Теріякі</t>
  </si>
  <si>
    <t>Ковбаса домашня свиняча</t>
  </si>
  <si>
    <t>Прусське тріо з ковбасок із соусом</t>
  </si>
  <si>
    <t>Свиняче філе в беконі зі смаженим манго гриль та капустою брокколі</t>
  </si>
  <si>
    <t>Стейк свинячий на кістці фарширований зеленню з соусом BBQ</t>
  </si>
  <si>
    <t>Глазурований антрекот з тушкованою капустою та опеньками</t>
  </si>
  <si>
    <t>Рулетики зі свинини з сиром Фета з вишневим соусом та запеченою картоплею</t>
  </si>
  <si>
    <t>Порося молочне на рожні</t>
  </si>
  <si>
    <t>Свиняча шинка на шампурі з соусом Ткемалі</t>
  </si>
  <si>
    <t>Кесаділья зі свининою</t>
  </si>
  <si>
    <t>Фахітас зі свинини</t>
  </si>
  <si>
    <t>Корейка свиняча на кістці із соусом BBQ</t>
  </si>
  <si>
    <t>Ребра свинячі у вишнево-томатному соусі, приготовані на мангалі з соусом BBQ</t>
  </si>
  <si>
    <t>Німецький шашличок із гірчичним соусом</t>
  </si>
  <si>
    <t>Рулька свиняча по-баварськи з картоплею</t>
  </si>
  <si>
    <t>Свинячі ребра "Азія"</t>
  </si>
  <si>
    <t>Чалагач із соусом Чимічуррі (BBQ)</t>
  </si>
  <si>
    <t>Стейк із свинячого ошийка з соусом Папрік (BBQ)</t>
  </si>
  <si>
    <t>Медальйони зі свинячої вирізки в імбирній глазурі</t>
  </si>
  <si>
    <t>Гарячі страви з баранини</t>
  </si>
  <si>
    <t>Шашлик із баранини з соусом Ткемалі</t>
  </si>
  <si>
    <t>Шашлик з баранини з цибулею шалот та цукіні</t>
  </si>
  <si>
    <t>Шашлик з баранини маринованої в червоному вині зі спеціями на лаваші з гострим соусом</t>
  </si>
  <si>
    <t>Баранина BBQ з соусом Песто та овочевою брускетою</t>
  </si>
  <si>
    <t>Реберця ягняти мариновані в білому вині і приготовлені на грилі-решітці</t>
  </si>
  <si>
    <t>Чанахи з баранини, овочів та горіхів кешью</t>
  </si>
  <si>
    <t>Новозеландські ребра мариновані в червоному вині та приготовані на грилі-решітці (мангал) з гострим червоним соусом</t>
  </si>
  <si>
    <t>Нога баранчика, запечена на рожні, з соусом Песто</t>
  </si>
  <si>
    <t>Каре ягняти мариноване з помідором Чері та соусом BBQ</t>
  </si>
  <si>
    <t>Люля-кебаб із баранини</t>
  </si>
  <si>
    <t>Гарячі страви з яловичини, телятини</t>
  </si>
  <si>
    <t>Шашлик з телячої вирізки, маринованої в червоному вині, на лаваші з гострим соусом</t>
  </si>
  <si>
    <t>Міні-шашличок з телятини з овочами</t>
  </si>
  <si>
    <t>Антрекот із телятини з орегано</t>
  </si>
  <si>
    <t>Стейк із телятини з цибульними кільцями</t>
  </si>
  <si>
    <t>Вирізка теляча на грилі (метелик)</t>
  </si>
  <si>
    <t>Тушкована телятина в прянощах з овочами та соусом</t>
  </si>
  <si>
    <t>Телятина, маринована в йогурті з травами</t>
  </si>
  <si>
    <t>Медальйони з телятини, фламбовані із пряними травами</t>
  </si>
  <si>
    <t>Медальйони з телятини в беконі BBQ</t>
  </si>
  <si>
    <t>Філе молочного теля в шубі з опеньків з різотто з дикого рису та соусом Демі-глас</t>
  </si>
  <si>
    <t>Рулетики апетитні з телятини із сиром</t>
  </si>
  <si>
    <t>Медальйони з телячої вирізки у соусі Червоне вино</t>
  </si>
  <si>
    <t>Антрекот із яловичини з гірчичним соусом</t>
  </si>
  <si>
    <t>Язик по-бурґундськи</t>
  </si>
  <si>
    <t>Рулетики з телятини з беконом з гілочкою чебрецю і соусом Демі глас</t>
  </si>
  <si>
    <t>Медальйони з телятини, фаршировані курячим тереном під смородиновим соусом</t>
  </si>
  <si>
    <t>Філе телятини під соусом "Мірабо"</t>
  </si>
  <si>
    <t>Медальйони з телятини з фуа-гра</t>
  </si>
  <si>
    <t>Фахітас із телятини</t>
  </si>
  <si>
    <t>Фахітас із яловичини з перцем "капія", авокадо, сиром та соусом BBQ</t>
  </si>
  <si>
    <t>Люля-кебаб з телятини з овочами та соусом Аджика</t>
  </si>
  <si>
    <t>Стейк із телятини "Су-Від" з кондитерським морозивом</t>
  </si>
  <si>
    <t>Телятина BBQ з п'яною грушею (телятина Су-від, груша, вино біле, соєвий соус, зелена цибуля)</t>
  </si>
  <si>
    <t>Стейк з телятини, фарширований Прошуто, шпинатом, болгарським перцем з оливками та сиром Пармезан</t>
  </si>
  <si>
    <t>Чалагач із телятини з соусом Песто, помідорами Чері та цибулею порей (BBQ)</t>
  </si>
  <si>
    <t>Гарячі страви з риби, морепродуктів</t>
  </si>
  <si>
    <t>Брошети із сьомги з вершково-ікорним соусом (2 шашлички)</t>
  </si>
  <si>
    <t>Брошети з сьомги та окуня маринований у гранатовому соусі Наршараб</t>
  </si>
  <si>
    <t>Брошети із сому з соусом Бешамель (2 брошета)</t>
  </si>
  <si>
    <t>Шашлик "Клеопатра" з норвезької сьомги, маринованої в гранатовому соусі Наршараб</t>
  </si>
  <si>
    <t>Шашлик із осетрини маринованої з соусом "Тартар"</t>
  </si>
  <si>
    <t>Шашлик із сома маринованого з соусом "Тартар"</t>
  </si>
  <si>
    <t>Коктейль з креветок та лісових грибів на мангалі</t>
  </si>
  <si>
    <t>Тигрові креветки гриль з помідором чері на шпажках</t>
  </si>
  <si>
    <t>Тигрові креветки мариновані, приготовлені на грилі.</t>
  </si>
  <si>
    <t>Королівські креветки в панцирі, приготовлені на гриль-решітці</t>
  </si>
  <si>
    <t>Кальмар у тісті з оливковим майонезом та розмарином</t>
  </si>
  <si>
    <t>Кальмарові кільця у тісті</t>
  </si>
  <si>
    <t>Мідії з лаймом</t>
  </si>
  <si>
    <t>Філе судака з скибочками цукіні на шпажках</t>
  </si>
  <si>
    <t>Філе мінтая в кунжуті з соусом Бешамель і цибулею шніт</t>
  </si>
  <si>
    <t>Судак у клярі з соусом Тартар</t>
  </si>
  <si>
    <t>Філе мінтая в апетитному клярі</t>
  </si>
  <si>
    <t>Меч-риба BBQ з овочами та зеленню</t>
  </si>
  <si>
    <t>Філе судака з каперсами та овочами, запечене у фользі.</t>
  </si>
  <si>
    <t>Роли з філе лосося маринованого BBQ</t>
  </si>
  <si>
    <t>Філе скумбрії фаршироване помідорами та зеленню запечене на вугіллі</t>
  </si>
  <si>
    <t>Морські гребінці та креветки тигрові з соєвим соусом</t>
  </si>
  <si>
    <t>Філе окуня в кунжуті з скибочками цукіні та цитрусовим соусом</t>
  </si>
  <si>
    <t>Осетрина запечена з креветками та сиром</t>
  </si>
  <si>
    <t>Осетрина, припущена в білому вині з Голландським соусом</t>
  </si>
  <si>
    <t>Філе сома під соусом Мартіні</t>
  </si>
  <si>
    <t>Філе судака на рагу з гірчиці, кедрових горішок, оливок та приправлених томатів із соусою Бешамель</t>
  </si>
  <si>
    <t>Стейк із сьомги припущений із перцевою сумішшю з диким рисом та Голландським соусом</t>
  </si>
  <si>
    <t>Стейк із сьомги маринований та приготовлений на гриль-решітці</t>
  </si>
  <si>
    <t>Філе сома мариноване у білому вині зі спеціями та лаймом</t>
  </si>
  <si>
    <t>Стейк із сьомги, маринованої у білому вині та приготовлений на грилі з фізалісом та базиліком</t>
  </si>
  <si>
    <t>Філе сьомги обсмажене з вершковим соусом</t>
  </si>
  <si>
    <t>Стейк із сьомги обсмажений із соусом Шампань</t>
  </si>
  <si>
    <t>Стейк із сьомги маринований та приготовлений на грилі</t>
  </si>
  <si>
    <t>Стейк із сома з приправами та зеленню приготований на гриль-решітці</t>
  </si>
  <si>
    <t>Раки відварені</t>
  </si>
  <si>
    <t>Млинці найсмачніші з ікрою лососевою</t>
  </si>
  <si>
    <t>Філе тріски зі смаженими лисичками</t>
  </si>
  <si>
    <t>Філе судака з диким рисом та соусом з цибулі порею</t>
  </si>
  <si>
    <t>Рулетики з форелі з фундуком та беконом</t>
  </si>
  <si>
    <t>Сибас у цитрусовому соусі</t>
  </si>
  <si>
    <t>Філе дикого сибаса з морським гребінцем на шпинаті під соусом Совіньйон</t>
  </si>
  <si>
    <t>Форель, фарширована сиром сулугуні та горіхами</t>
  </si>
  <si>
    <t>Дорадо з овочами</t>
  </si>
  <si>
    <t>Лосось запечений на рожні з соусом Тартар</t>
  </si>
  <si>
    <t>Філе судака з парою королівських креветок</t>
  </si>
  <si>
    <t>Філе тунця в кунжуті та соусом унаги</t>
  </si>
  <si>
    <t>Соте з морепродуктів</t>
  </si>
  <si>
    <t>Кокот із тигрових креветок та білих грибів у сирі Камамбер</t>
  </si>
  <si>
    <t>Кесадилья з креветками</t>
  </si>
  <si>
    <t>Стейк білого амура в травах із соусом тартар</t>
  </si>
  <si>
    <t>Рулетики із судака на мангалі</t>
  </si>
  <si>
    <t>Шашлик із сома та лосося з розмарином та соусом Каррі</t>
  </si>
  <si>
    <t>Філе лосося в сирній паніровці з кунжутом і цукіні</t>
  </si>
  <si>
    <t>Стейк із сома під вершково-шпинатним соусом</t>
  </si>
  <si>
    <t>Скумбрія по-Тосканськи (BBQ)</t>
  </si>
  <si>
    <t>Стейк форелі із соусом Теріякі (BBQ)</t>
  </si>
  <si>
    <t>Дорадо, приготовлене на мангалі з соусом.</t>
  </si>
  <si>
    <t>Гарячі страви з овочів</t>
  </si>
  <si>
    <t>Овочева закуска у лаваші</t>
  </si>
  <si>
    <t>Смажені печериці</t>
  </si>
  <si>
    <t>Смажені лисички</t>
  </si>
  <si>
    <t>Капуста цвітна в паніровці обсмажена</t>
  </si>
  <si>
    <t>Шапочки печериць, фаршировані курячим м'ясом та запечені під сиром</t>
  </si>
  <si>
    <t>Кесаділья сирна</t>
  </si>
  <si>
    <t>Кесадилья грибна</t>
  </si>
  <si>
    <t>Кесадилья зі шпинатом</t>
  </si>
  <si>
    <t>Помідор фарширований моцарелою, шпинатом та коктейльною креветкою</t>
  </si>
  <si>
    <t>Баклажан з томатами та сиром Моцарелла</t>
  </si>
  <si>
    <t>Гарніри</t>
  </si>
  <si>
    <t>Різотто з овочами</t>
  </si>
  <si>
    <t>Картопля відварена з вершковим маслом та зеленню</t>
  </si>
  <si>
    <t>Тушкована цвітна капуста, капуста брокколі, "бебі" морква у вершковому соусі</t>
  </si>
  <si>
    <t>Овочі, приготовані на грилі (цукіні, помідори, баклажани, болгарський перець, гриби печериці)</t>
  </si>
  <si>
    <t>Картопля фрі</t>
  </si>
  <si>
    <t>Брокколі запечені під сиром</t>
  </si>
  <si>
    <t>Кабачки по-грецьки</t>
  </si>
  <si>
    <t>Цукіні з овочами, запечені під сиром Моцарелла (цукіні, помідор, перець болгарський, аджика, шпинат, кукурудза)</t>
  </si>
  <si>
    <t>Баклажан пікантний з часником та картоплею</t>
  </si>
  <si>
    <t>Брокколі з баклажаном, запечені під сиром із диким рисом</t>
  </si>
  <si>
    <t>Картопля в шкірці з сиром Чеддер, запечена у фользі</t>
  </si>
  <si>
    <t>Баклажани з помідором та сиром Фета, запечені у фользі</t>
  </si>
  <si>
    <t>Картопляні скибочки з часником і чебрецем, запечені у фользі</t>
  </si>
  <si>
    <t>Помідори з сиром, печерицями та шинкою, запечені у фользі</t>
  </si>
  <si>
    <t>Картопля тушкована з лисичками</t>
  </si>
  <si>
    <t>Картопля фарширована грибами та запечена під сиром</t>
  </si>
  <si>
    <t>Молода картопля з салом на мангалі</t>
  </si>
  <si>
    <t>Плов узбецький</t>
  </si>
  <si>
    <t>Паелья з морепродуктами</t>
  </si>
  <si>
    <t>Паелья мисливська</t>
  </si>
  <si>
    <t>Мікс дикого рису з вершками та сиром Пармезан</t>
  </si>
  <si>
    <t>Гратен з картоплі під сирно-вершковим соусом</t>
  </si>
  <si>
    <t>Паста з сиром Пармезан та креветками</t>
  </si>
  <si>
    <t>Паста болоньєзе</t>
  </si>
  <si>
    <t>Паста з куркою та грибами</t>
  </si>
  <si>
    <t>Паста з томатами та мідіями</t>
  </si>
  <si>
    <t>Паста з шинкою та маслинами</t>
  </si>
  <si>
    <t>Паста з помідорами, сиром Моцарелла та базиліком</t>
  </si>
  <si>
    <t>Полента з сиром пармезан та в'яленими томатами</t>
  </si>
  <si>
    <t>Нут із вершками та болгарським перцем</t>
  </si>
  <si>
    <t>Рагу овочеве</t>
  </si>
  <si>
    <t>Кус-кус із овочами</t>
  </si>
  <si>
    <t>Страви в казані, холодні супи</t>
  </si>
  <si>
    <t>Юшка "Рибальська"</t>
  </si>
  <si>
    <t>Юшка "Царська"</t>
  </si>
  <si>
    <t>Козацька юшка з білими грибами та реберцями</t>
  </si>
  <si>
    <t>Бозбаш Ечміадзинський</t>
  </si>
  <si>
    <t>Холодний суп із бринзою</t>
  </si>
  <si>
    <t>Борщ холодний пісний</t>
  </si>
  <si>
    <t>Куліш похідний з грудинкою у казані</t>
  </si>
  <si>
    <t>Китайський суп з куркою та креветками</t>
  </si>
  <si>
    <t>Вироби із тіста</t>
  </si>
  <si>
    <t>Вареники з м'ясом</t>
  </si>
  <si>
    <t>Вареники з серцем та печінкою</t>
  </si>
  <si>
    <t>Вареники з картоплею</t>
  </si>
  <si>
    <t>Вареники із сиром</t>
  </si>
  <si>
    <t>Вареники з капустою</t>
  </si>
  <si>
    <t>Вареники з вишньою</t>
  </si>
  <si>
    <t>Ліниві вареники зі сметаною</t>
  </si>
  <si>
    <t>Зрази картопляні з м'ясом</t>
  </si>
  <si>
    <t>Зрази картопляні з грибами</t>
  </si>
  <si>
    <t>Зрази картопляні з капустою</t>
  </si>
  <si>
    <t>Сирники з родзинками із сметаною</t>
  </si>
  <si>
    <t>Випічка, блюда з борошна</t>
  </si>
  <si>
    <t>Міні пиріжки з м'ясом дріжджові</t>
  </si>
  <si>
    <t>Міні пиріжки з капустою</t>
  </si>
  <si>
    <t>Міні пиріжки з картоплею</t>
  </si>
  <si>
    <t>Міні пиріжки з грибами</t>
  </si>
  <si>
    <t>Міні пиріжки з яблучною начинкою</t>
  </si>
  <si>
    <t>Міні пиріжки з ірискою</t>
  </si>
  <si>
    <t>Міні пиріжки з повидлом</t>
  </si>
  <si>
    <t>Хачапурі з сиром слойоні</t>
  </si>
  <si>
    <t>Млинці дріжджові з маслом</t>
  </si>
  <si>
    <t>Хусточки "Неаполітано"</t>
  </si>
  <si>
    <t>Хусточки з медом</t>
  </si>
  <si>
    <t>Хусточки зі сметаною</t>
  </si>
  <si>
    <t>Хусточки з джемом</t>
  </si>
  <si>
    <t>Хусточки з горіхово-грибною начинкою</t>
  </si>
  <si>
    <t>Хусточки з м'ясною начинкою</t>
  </si>
  <si>
    <t>Хусточки із слабосоленою сьомгою</t>
  </si>
  <si>
    <t>Млинці з лососевою ікрою</t>
  </si>
  <si>
    <t>Пікантні слойки з начинкою із зелені та каперсів</t>
  </si>
  <si>
    <t>Слойоні рогалики з начинкою з сиру та шинки.</t>
  </si>
  <si>
    <t>Міні-пиріжки з зеленою цибулею та яйцем</t>
  </si>
  <si>
    <t>Розтягай слойоний з лососем</t>
  </si>
  <si>
    <t>Піца Маргарита"</t>
  </si>
  <si>
    <t>Піца з морепродуктами</t>
  </si>
  <si>
    <t>Піца Козацька</t>
  </si>
  <si>
    <t>Хачапурі з сиром сулугуні на мангалі</t>
  </si>
  <si>
    <t>Ягідні шапочки з кремом</t>
  </si>
  <si>
    <t>Груша у чорному шоколаді</t>
  </si>
  <si>
    <t>Кебаб медово-абрикосовий</t>
  </si>
  <si>
    <t>Парфе з ягід з кремом із вершкового сиру філадельфія та ванільним морозивом</t>
  </si>
  <si>
    <t>Парфе персиковий з морозивом</t>
  </si>
  <si>
    <t>Домашня випічка (з сиром, вишнею, лимонним кремом, ірискою тощо)</t>
  </si>
  <si>
    <t>Еклери в асортименті</t>
  </si>
  <si>
    <t>Тістечка банкетні в асортименті</t>
  </si>
  <si>
    <t>Шоколадний мус</t>
  </si>
  <si>
    <t>Маффін із чорного шоколаду</t>
  </si>
  <si>
    <t>Маффін із білого шоколаду</t>
  </si>
  <si>
    <t>Торт йогуртовий</t>
  </si>
  <si>
    <t>Шоколадний чізкейк</t>
  </si>
  <si>
    <t>Крем брюле</t>
  </si>
  <si>
    <t>Трюфельні цукерки</t>
  </si>
  <si>
    <t>Торт в асортименті з логотипом</t>
  </si>
  <si>
    <t>Ваза "Фруктова" сезонна</t>
  </si>
  <si>
    <t>Додатково</t>
  </si>
  <si>
    <t>Хлібний кошик: домашня випічка</t>
  </si>
  <si>
    <t>Хлібний кошик: лаваш грузинський, французький багет, хліб бородинський</t>
  </si>
  <si>
    <t>Чай пакетований в асортименті</t>
  </si>
  <si>
    <t>Чай заварний в асортименті</t>
  </si>
  <si>
    <t>Розчинна кава</t>
  </si>
  <si>
    <t>Кава натуральна з вершками</t>
  </si>
  <si>
    <t>Сік в асортименті (індивідуальна упаковка)</t>
  </si>
  <si>
    <t>Вода мінеральна</t>
  </si>
  <si>
    <t>Глінтвейн</t>
  </si>
  <si>
    <t>Пиво (від 30л)</t>
  </si>
  <si>
    <t>Морс ягідний</t>
  </si>
  <si>
    <t>Соуси</t>
  </si>
  <si>
    <t>Соус "Кон'ячно-сирний"</t>
  </si>
  <si>
    <t>Соус "Кон'ячний"</t>
  </si>
  <si>
    <t>Соус "Ворчестерський маринад"</t>
  </si>
  <si>
    <t>Соус "Орегановий"</t>
  </si>
  <si>
    <t>Соус "Сирний" ементаль</t>
  </si>
  <si>
    <t>Соус із хрону</t>
  </si>
  <si>
    <t>Соус "Медово-естрагоновий"</t>
  </si>
  <si>
    <t>Соус "Бальзамічний"</t>
  </si>
  <si>
    <t>Соус "Часниковий"</t>
  </si>
  <si>
    <t>Соус "Пікантний"</t>
  </si>
  <si>
    <t>Соус тартар</t>
  </si>
  <si>
    <t>Соус каррі</t>
  </si>
  <si>
    <t>Соус сметанно-часниковий</t>
  </si>
  <si>
    <t>Гірчиця</t>
  </si>
  <si>
    <t>Додаткові страви</t>
  </si>
  <si>
    <t>Салат з буряка та бринзи</t>
  </si>
  <si>
    <t>Салат з капусти білокачанної та огірка</t>
  </si>
  <si>
    <t>Салат п'ятихвилинка</t>
  </si>
  <si>
    <t>Салат Шеф (огірок, сир твердий, куряче філе, яйце, помідор, соус)</t>
  </si>
  <si>
    <t>Салат сезонний (огірок, яйце, зелена цибуля, соус)</t>
  </si>
  <si>
    <t>Салат Легенда (шинка, огірок солоний, помідор, картопля, яйце, соус)</t>
  </si>
  <si>
    <t>Салат Коко Шанель (філе куряче, помідор, картопля, перець болгарський, сир твердий, соус)</t>
  </si>
  <si>
    <t>Салат морквяний (морква, яблуко, родзинки, соус)</t>
  </si>
  <si>
    <t>Салат із морської капусти (капуста морська, кукурудза консервована, перець болгарський, соус)</t>
  </si>
  <si>
    <t>Салат Ципа (філе куряче, горошок конс., кукурудза конс, яйце, огірок, соус)</t>
  </si>
  <si>
    <t>Салат Весняний (огірок, помідор, цибуля зелена, соус)</t>
  </si>
  <si>
    <t>Салат Свіжість (шинка, капуста білокачанна, квасоля спаржева, яйце, соус)</t>
  </si>
  <si>
    <t>Салат Вікторія (філе куряче, печериці свіжі, корінь селери, огірок марнований, соус)</t>
  </si>
  <si>
    <t>Салат Улюбленець (бекон, сир Пармезан, лист салату, помідор, яйце, сухарики, соус)</t>
  </si>
  <si>
    <t>Салат Афінський (мікс салатів, помідор, огірок, стебло селери, перець болгарський, сир Фета, соус)</t>
  </si>
  <si>
    <t>Салат Задунайський (квасоля спаржева, гриби мариновані, огірок, помідор, перець, солодкий лук, соус)</t>
  </si>
  <si>
    <t>Котлета по - київськи рубана</t>
  </si>
  <si>
    <t>Відбивна з грибами та сиром</t>
  </si>
  <si>
    <t>Філе куряче з персиковим соусом</t>
  </si>
  <si>
    <t>Конвертик курячий з грибами</t>
  </si>
  <si>
    <t>Куряче філе запечене з сиром та овочами</t>
  </si>
  <si>
    <t>Курячий люля-кебаб</t>
  </si>
  <si>
    <t>Плов із потрошками</t>
  </si>
  <si>
    <t>Котлета куряча</t>
  </si>
  <si>
    <t>Курячий рулет із сухофруктами</t>
  </si>
  <si>
    <t>Риба в клярі</t>
  </si>
  <si>
    <t>Січеники українські рибні</t>
  </si>
  <si>
    <t>Котлета рибна із грибами</t>
  </si>
  <si>
    <t>Запіканка сирна з родзинками та сметаною</t>
  </si>
  <si>
    <t>Сирники зі сметаною</t>
  </si>
  <si>
    <t>Млинці з полуницею</t>
  </si>
  <si>
    <t>Млинці з яблуками</t>
  </si>
  <si>
    <t>Пиріжок дріжджовий здобний з капустою</t>
  </si>
  <si>
    <t>Пиріжок дріжджовий здобний з яблуком</t>
  </si>
  <si>
    <t>Пиріжок дріжджовий здобний з повидлом</t>
  </si>
  <si>
    <t>Пиріжок дріжджовий здобний з вишнею</t>
  </si>
  <si>
    <t>Пиріжок дріжджовий здобний з грибами</t>
  </si>
  <si>
    <t>Пиріжок дріжджовий здобний з м'ясом</t>
  </si>
  <si>
    <t>Слойка з конфітюром</t>
  </si>
  <si>
    <t>Слойка з шинкою та сиром</t>
  </si>
  <si>
    <t>Слойка з яблуками та корицею</t>
  </si>
  <si>
    <t>Слойка з грибним фаршем</t>
  </si>
  <si>
    <t>Фінік із вершковим сиром у беконі</t>
  </si>
  <si>
    <t>Фініки з крем-сиром</t>
  </si>
  <si>
    <t>Королівський фінік із сиром Маасдам</t>
  </si>
  <si>
    <t>Фінік із вершковим сиром та слайсом хамону</t>
  </si>
  <si>
    <t>Шпажка з мідією, перепелиним яйцем та оливками</t>
  </si>
  <si>
    <t>Кіш-лорен з куркою та грибами у тарталетці</t>
  </si>
  <si>
    <t>Філе з лосося та білої риби в норі листі з соусом унаги</t>
  </si>
  <si>
    <t>Поке (рис, лосось с/с, авокадо, мідії мариновані, огірок, імбир маринований, листя норі, мирін, міцукан, соєвий соусс)</t>
  </si>
  <si>
    <t>Салат з куркою каррі та руколою (курка стегно, рукола, айсберг, томати чері, гриби печериці, пармезан)</t>
  </si>
  <si>
    <t>Ломі семон (Лосось с/с, помідор, цибуля червона, цибуля зелена, перець чилі, лайм)</t>
  </si>
  <si>
    <t>Ріжок з куркою, сиром моцарелла та в'яленим томатом</t>
  </si>
  <si>
    <t>Рол зі шпротами та вершковим сиром (Огірок, шпроти, яйце, картопля, петрушка, вершковий сир, кунжут)</t>
  </si>
  <si>
    <t>Закуска з телятини Су-вид з рукколою (кокосове молоко, лайм, Норі, рис, телятина Су-вид, маринований імбир, соус тонкацу, рукола)</t>
  </si>
  <si>
    <t>Теріяки курка з ананасом (ананас свіжий, курка, теріяки соус, кунжут)</t>
  </si>
  <si>
    <t>Мигдальна курка з грибами (куряче філе, Амаретто, печериці або глива, вершки, мигдальна стружка)</t>
  </si>
  <si>
    <t>Ребра Мисливські (ребро свиняче, цибуля червона, морква, буряк столовий, гриби, квас, журавлина)</t>
  </si>
  <si>
    <t>Паштет з індички в горіховій паніровці (5 кульок)</t>
  </si>
  <si>
    <t>Кіш-лорен з лососем та шпинатом(в тарталетці)</t>
  </si>
  <si>
    <t>Мус із тунця в тарталетці</t>
  </si>
  <si>
    <t>Мус із лосося в тарталетці</t>
  </si>
  <si>
    <t>Печериці фаршировані мусом із крем-сиру та бекону</t>
  </si>
  <si>
    <t>Конкільоні чупс із сиром та куркою (на шпажці) із сирним соусом</t>
  </si>
  <si>
    <t>Рулетики Тако з гуакамоле (8шт)</t>
  </si>
  <si>
    <t>Тарталетка гуакамоле з томатною сальсою та креветкою</t>
  </si>
  <si>
    <t>Ніжне філе слабосолоного лосося на тості з цитрусовою ікрою</t>
  </si>
  <si>
    <t>Канапе з копченим баликом та півсферою з манго</t>
  </si>
  <si>
    <t>Брускета з авокадо в'яленим томатом та тигровою креветкою</t>
  </si>
  <si>
    <t>Брускета з іспанським хамоном томатом конфі та грушею</t>
  </si>
  <si>
    <t>Севіче лосось</t>
  </si>
  <si>
    <t>Севіче тунець</t>
  </si>
  <si>
    <t>Роли з телятини з моцарелою, базиліком (гарнір печена картопля)</t>
  </si>
  <si>
    <t>Мітболи в азіатському соусі (кислосолодкий)</t>
  </si>
  <si>
    <t>Ребра свинячі з картоплею фрі, трюфельною маслом та пармезаном</t>
  </si>
  <si>
    <t>Гранола з пармським окістом та пюре з яблуком та манго</t>
  </si>
  <si>
    <t>Канапе з гарбуза та яблучного кюлі</t>
  </si>
  <si>
    <t>Канапе з тартар із лосося та гелем із ківі</t>
  </si>
  <si>
    <t>Курячий паштет із кулі з манго</t>
  </si>
  <si>
    <t>Лосось су-від в азіатському стилі (місопоста)</t>
  </si>
  <si>
    <t>Качка конфі з апельсином у гарбузі з гарніром з картоплі та перцю</t>
  </si>
  <si>
    <t>Грибна запіканка в тарталетці</t>
  </si>
  <si>
    <t>Овочева запіканка у тарталетці</t>
  </si>
  <si>
    <t>Куряча запіканка з ананасом</t>
  </si>
  <si>
    <t>Запечена свинина в солодкосоєвому соусі з овочевою сальсою</t>
  </si>
  <si>
    <t>Великий гарнір із печених овочів</t>
  </si>
  <si>
    <t>Міні шуба</t>
  </si>
  <si>
    <t>Міні олів'є з куркою</t>
  </si>
  <si>
    <t>Міні олів'є з креветкою</t>
  </si>
  <si>
    <t>Міні заливне з вершковим хріном</t>
  </si>
  <si>
    <t>Салат з кіноа, курячого філе та мандарином</t>
  </si>
  <si>
    <t>Салат з булгура, креветки та перепелиного яйця.</t>
  </si>
  <si>
    <t>Шпажка з качиним філе, мандарином та каперсами</t>
  </si>
  <si>
    <t>Рол з лосося та вершковим сиром</t>
  </si>
  <si>
    <t>Чіа пудинг з гранолою та ягідним джемом</t>
  </si>
  <si>
    <t>кокосове печиво з мигдалем</t>
  </si>
  <si>
    <t>Стегно куряче класичне (сіль, мікс перців, оливкова олія, чебрець, розмарин, сухий базилік)</t>
  </si>
  <si>
    <t>Пряне куряче філе (сіль Сванська, мікс перців, оливкова олія, чебрець, розмарин, сухий базилік)</t>
  </si>
  <si>
    <t>Чилі куряче стегно (перець Чилі, часник, мікс перців, оливкова олія, чебрець)</t>
  </si>
  <si>
    <t>Філе індички Теріякі (соєвий соус, соус Теріякі, чебрець, мікс перців, оливкова олія, розмарин)</t>
  </si>
  <si>
    <t>Фітнес куряче філе (чебрець, перець, сіль морська, оливкова олія)</t>
  </si>
  <si>
    <t>Томато куряче філе (базилик, в'ялений томат, часник, сіль, оливкова олія, чебрець, томати Пелаті)</t>
  </si>
  <si>
    <t>Цитрус куряче філе (апельсин, чебрець, перець, оливкова олія, фреш апельсина)</t>
  </si>
  <si>
    <t>Телятина глінтвейн (вино, кориця, бадьян, апельсин, сіль, перець, оливкова олія)</t>
  </si>
  <si>
    <t>Телятина з грейпфрутом (грейпфрут, розмарин, морська сіль, мікс перцю, оливкова олія)</t>
  </si>
  <si>
    <t>Філе індички Фітнес (чебрець, перець, сіль морська, оливкова олія)</t>
  </si>
  <si>
    <t>Філе індички Каррі (паста Каррі, імбир, оливкова олія, сіль, перець, соєвий соус)</t>
  </si>
  <si>
    <t>Класична телятина (Оливкова олія, сіль, перець, розмарин)</t>
  </si>
  <si>
    <t>Стейк свинячий класичний (чебрець, розмарин, мікс перців, сіль, оливкова олія)</t>
  </si>
  <si>
    <t>Шашлик свинячий класичний (Сванська сіль, перець, цибуля, оливкова олія, паприка, розмарин, чебрець)</t>
  </si>
  <si>
    <t>Свинячі ребра (чебрець, розмарин, мікс перців, сіль, оливкова олія)</t>
  </si>
  <si>
    <t>Лосось по-азіатськи (соєвий соус, часник, імбир, цукор, перець Чилі, білий перець сіль, чебрець)</t>
  </si>
  <si>
    <t>Біла риба (сіль, лимон, оливкова олія, чебрець, перець)</t>
  </si>
  <si>
    <t>Філе лосося стандарт (сіль морська, перець, оливкова олія, чебрець, лимон</t>
  </si>
  <si>
    <t>Чилі лосось (пластівці Чилі, перець Чилі, імбир, цукор, білий перець, оливкова олія, чебрець)</t>
  </si>
  <si>
    <t>Ребра свинячі в пиві (пиво темне, сіль, перець, розмарин, чебрець, вершкове масло)</t>
  </si>
  <si>
    <t>Стейк свинячий у пиві (пиво темне, сіль, перець, розмарин, чебрець, вершкове масло)</t>
  </si>
  <si>
    <t>Буряк (чебрець, сіль, перець, оливкова олія)</t>
  </si>
  <si>
    <t>Морква (чебрець, сіль, перець, оливкова олія)</t>
  </si>
  <si>
    <t>Ковбаски в'ялені</t>
  </si>
  <si>
    <t>Ковбаски міні</t>
  </si>
  <si>
    <t>Ковбаски</t>
  </si>
  <si>
    <t>Хлібці</t>
  </si>
  <si>
    <t>Грісіні</t>
  </si>
  <si>
    <t>Сир Брі</t>
  </si>
  <si>
    <t>Мед</t>
  </si>
  <si>
    <t>Хумус</t>
  </si>
  <si>
    <t>Оливки в'ялені</t>
  </si>
  <si>
    <t>75</t>
  </si>
  <si>
    <t>Сендвіч з ростбіфом і томатами</t>
  </si>
  <si>
    <t>Сендвіч з запеченими овочами та йогуртовим соусом</t>
  </si>
  <si>
    <t>Сендвіч з томатом і сиром моцарелла</t>
  </si>
  <si>
    <t>Сендвіч з салямі, томатами, сиром та салатом</t>
  </si>
  <si>
    <t>маскарпоне</t>
  </si>
  <si>
    <t>Сендвіч зі свіжими овочами та сиром</t>
  </si>
  <si>
    <t>Сендвіч: запечене куряче філе, сир, слайс огірка та лист салату</t>
  </si>
  <si>
    <t xml:space="preserve">Тирамісу </t>
  </si>
  <si>
    <t>Пана-кота із желе з манго</t>
  </si>
  <si>
    <t>Класичний тирамісу</t>
  </si>
  <si>
    <t>Шоколадно-банановий чізкейк із мигдальними пластівцями</t>
  </si>
  <si>
    <t>1000</t>
  </si>
  <si>
    <t>Шпажка з ананасом, пармським окістом і сиром брі</t>
  </si>
  <si>
    <t>Еклери зі згущеним молоком</t>
  </si>
  <si>
    <t>Макаруни в асортименті</t>
  </si>
  <si>
    <t>Сендвіч з шинкою, томатом і сиром</t>
  </si>
  <si>
    <t>Брускета із запеченою грушею, сиром брі та малиновий гель.</t>
  </si>
  <si>
    <t>Брускета з домашньою фетою, томатами чері та королівською креветкою</t>
  </si>
  <si>
    <t>Брускета з безлактозним сиром, веган салямі та томатами чері</t>
  </si>
  <si>
    <t>Брускета з ніжним лососем та молекулярним лимонним огірком</t>
  </si>
  <si>
    <t>Брускета з тунцем, авокадо та соусом песто</t>
  </si>
  <si>
    <t>Брускета з качиним магре, грушею конфі та малиновим гелем</t>
  </si>
  <si>
    <t>Брускета з курячим філе та карамелізованим яблуком</t>
  </si>
  <si>
    <t>Брускета з телятиною су-від, соусом тонато та лист фрізе</t>
  </si>
  <si>
    <t>Брускета капрезе</t>
  </si>
  <si>
    <t>Брускета з томатною сальсою</t>
  </si>
  <si>
    <t>Брускета з тартаром із лосося</t>
  </si>
  <si>
    <t>Брускета з авокадо та в'яленим томатом</t>
  </si>
  <si>
    <t>Брускета з печеним перцем та бальзамічним соусом</t>
  </si>
  <si>
    <t>Брускета з хумусом, маслинами та оливками</t>
  </si>
  <si>
    <t>Брускета салямі, в'ялений томат і пармезан</t>
  </si>
  <si>
    <t>Брускета зі скумбрією та грейпфрутом</t>
  </si>
  <si>
    <t>Брошет з овочів, приготовлений на грилі</t>
  </si>
  <si>
    <t>Брошети курячі Теріякі</t>
  </si>
  <si>
    <t>Картопля по-селянськи</t>
  </si>
  <si>
    <t>Брускета з копченим баликом та манго гриль.</t>
  </si>
  <si>
    <t>Брускета з копченою грудинкою, помідорами чері та скибкою манго</t>
  </si>
  <si>
    <t>Валован з морським коктейлем</t>
  </si>
  <si>
    <t>Валован 4 сири</t>
  </si>
  <si>
    <t>Салат із п'яної груші та сиру ДорБлю</t>
  </si>
  <si>
    <t>1400</t>
  </si>
  <si>
    <t>1260</t>
  </si>
  <si>
    <t>920</t>
  </si>
  <si>
    <t>80/80</t>
  </si>
  <si>
    <t>1300</t>
  </si>
  <si>
    <t>1050</t>
  </si>
  <si>
    <t>Пангасіус у клярі з соусом Тартар</t>
  </si>
  <si>
    <t>Хек у клярі з соусом Наршараб</t>
  </si>
  <si>
    <t>Мінтай у клярі із соусом Шампань</t>
  </si>
  <si>
    <t>Соус Шампань</t>
  </si>
  <si>
    <t>Круасан зі слабосоленим лососем із соусом тар-тар та лист салату</t>
  </si>
  <si>
    <t>Круасан зі слайсом шинки, сиром, свіжими овочами, мікс салату, соус</t>
  </si>
  <si>
    <t>Круасан із запеченою куркою су-від, томатами, лист салату, соус</t>
  </si>
  <si>
    <t>Лимонад Мохіто власного приготування</t>
  </si>
  <si>
    <t>Лимонад Тархун власного приготування</t>
  </si>
  <si>
    <t>Лимонад Цитрус власного приготування</t>
  </si>
  <si>
    <t>Лимонад Імбирний власного приготування</t>
  </si>
  <si>
    <t>Лимонад Огірочний власного приготування</t>
  </si>
  <si>
    <t>Лимонад Лісові ягоди власного приготування</t>
  </si>
  <si>
    <t>Лимонад Манго-Маракуйя власного приготування</t>
  </si>
  <si>
    <t>Брускета з мусом авокадо, страчателлою та чері</t>
  </si>
  <si>
    <t>Брускета з ростбіфом, айолі м'ята та в'яленим томатом</t>
  </si>
  <si>
    <t>Брускета з джемом з вишні та сиром брі</t>
  </si>
  <si>
    <t>Брускета з мусом з Фети і сальсою</t>
  </si>
  <si>
    <t>Брускета з рікотою та консервованим персиком</t>
  </si>
  <si>
    <t>Брускета з рікотою, прошуто та вишнею</t>
  </si>
  <si>
    <t>Брускета з маринованим буряком та козячим сиром</t>
  </si>
  <si>
    <t>Брускета з гуакамоле, конкасе та креветкою</t>
  </si>
  <si>
    <t>Брускета з маринованим персиком, прошуто та мигдалем</t>
  </si>
  <si>
    <t>Канапе з огірком та обвугленим лососем</t>
  </si>
  <si>
    <t>Смажений артишок із соусом дзадзикі</t>
  </si>
  <si>
    <t>Аранчіні з сирним соусом (2 кульки)</t>
  </si>
  <si>
    <t>Попкорн креветка з соусом васабі</t>
  </si>
  <si>
    <t>Салат з ростбіфом, хурмою, в'яленим томатом, пармезаном і соусом Бате</t>
  </si>
  <si>
    <t>вино</t>
  </si>
  <si>
    <t>маринованная свекла</t>
  </si>
  <si>
    <t>Брускета з курячим пате та цибулевим конфітюром</t>
  </si>
  <si>
    <t>Ашан</t>
  </si>
  <si>
    <t>Брускета з лабне, лососем та огірком</t>
  </si>
  <si>
    <t>Брускета з рикотою, редисом та руколою</t>
  </si>
  <si>
    <t>Брускета з беконом, гірчицею та солоними огірками</t>
  </si>
  <si>
    <t>Брускета з лабне та грибами</t>
  </si>
  <si>
    <t>Брускета з песто, креветкою та томатом</t>
  </si>
  <si>
    <t>Брускета з качкою, сиром та грушею</t>
  </si>
  <si>
    <t>Брускета з салямі, печеним перцем і лабне.</t>
  </si>
  <si>
    <t>Брускета з трюфельним айолі, ростбіфом томатами</t>
  </si>
  <si>
    <t>Брускета з фетою, томатами та огірками</t>
  </si>
  <si>
    <t>Брускета з конфі томатами і страчетеллою</t>
  </si>
  <si>
    <t>Брускета з курячий філе і сферою з манго</t>
  </si>
  <si>
    <t>Брускета з хумусом та грибами</t>
  </si>
  <si>
    <t>Брускета з песто, індичкою та томатом</t>
  </si>
  <si>
    <t>Брускета з песто, салямі, моцарелою та в'яленим томатом.</t>
  </si>
  <si>
    <t>Цитрусовий салат із лососем ( лосось, грейпфрут, апельсин, помело, цитрусовий соус)</t>
  </si>
  <si>
    <t xml:space="preserve">Зелений салат з авокадо ( мікс салату, авокадо, боби едамаме, огірок, кунжутно-імбирний соус) </t>
  </si>
  <si>
    <t>Салат з бурратою, огірком та редька (бебі шпинат, буррата, огірок, редька, помідор чері, соус песто)</t>
  </si>
  <si>
    <t>Салат з буряком, Фетою та манго ( мікс салату, буряк, фета, манго, помідор чері, соус манго)</t>
  </si>
  <si>
    <t>Салат з креветкою та помідор чері Кім-Чі ( бебі шпинат, креветка, едаме, чері Кім-Чі, кисло-солодкий соус)</t>
  </si>
  <si>
    <t>Салат з артишоками та в'яленими томатами ( мікс салату, артишоки, в'ялений томат, кедровий горіх, огірок, йогуртовий соус)</t>
  </si>
  <si>
    <t>Салат Цезар ( бебі Ромен, куряче філе су-від, жовтий помідор, сухарі, перепелині яйця, соус цезар)</t>
  </si>
  <si>
    <t>Кростіні з крем сиром, лососем та каперсами</t>
  </si>
  <si>
    <t>Кростіні з в'яленим томатом і моцарелою</t>
  </si>
  <si>
    <t>Кростіні з сиром, манго і халапеньйо</t>
  </si>
  <si>
    <t>Кростіні з Курячим копченим філе та огірком</t>
  </si>
  <si>
    <t>Кростіні з сиром брі та грушею</t>
  </si>
  <si>
    <t>Кростіні з мусом з авокадо та креветкою</t>
  </si>
  <si>
    <t>Кростіні з салямі, французькою гірчицею та огірком</t>
  </si>
  <si>
    <t>Канапе з пармською шинкою, грушою та в'яленим томатом</t>
  </si>
  <si>
    <t>Канапе з моцарелою та двома видами томату</t>
  </si>
  <si>
    <t>Курячий шашличок з цукіні та соусом унагі</t>
  </si>
  <si>
    <t>Бекон з сиром Брі та манго на шпажці</t>
  </si>
  <si>
    <t>томатный песто</t>
  </si>
  <si>
    <t>Брускета з томатним песто, мідіями та цибулею каркаде</t>
  </si>
  <si>
    <t>соус манго</t>
  </si>
  <si>
    <t>3. Манго на соломку</t>
  </si>
  <si>
    <t>Штат 1</t>
  </si>
  <si>
    <t>Спрайт до 5 люд - 3л, від 6 люд - 6л</t>
  </si>
  <si>
    <t>Вода без газу бутль до 5 люд - 6 л, від 6 люд - 12л</t>
  </si>
  <si>
    <t>Штат 2</t>
  </si>
  <si>
    <t>Сарделька</t>
  </si>
  <si>
    <t>Штат 3</t>
  </si>
  <si>
    <t>Стегно куряче теріякі</t>
  </si>
  <si>
    <t>Рис</t>
  </si>
  <si>
    <t>Тарталетка з фруктами</t>
  </si>
  <si>
    <t>Круасан з шоколадною начинкою</t>
  </si>
  <si>
    <t>Парі-Брест із заварним кремом</t>
  </si>
  <si>
    <t>Coffee box 1</t>
  </si>
  <si>
    <t>Макаруни (6 шт)</t>
  </si>
  <si>
    <t>Печиво "горішки"</t>
  </si>
  <si>
    <t>Печиво "горішки" (12 шт)</t>
  </si>
  <si>
    <t>Vega box</t>
  </si>
  <si>
    <t>United box</t>
  </si>
  <si>
    <t>Tasty box</t>
  </si>
  <si>
    <t>Honey box</t>
  </si>
  <si>
    <t>Сендвіч з тунцем та листом салату</t>
  </si>
  <si>
    <t>Сендвіч із оселедцем та солоним огірком</t>
  </si>
  <si>
    <t>Сендвіч з двома видами сирів та зеленню</t>
  </si>
  <si>
    <t>Сендвіч із курячим паштетом</t>
  </si>
  <si>
    <t>Сендвіч зі шпротами, огірком та зеленню</t>
  </si>
  <si>
    <t>Сендвіч із сиром Брі</t>
  </si>
  <si>
    <t>Сендвіч з шинкою, помідором, сиром</t>
  </si>
  <si>
    <t>Сендвіч із сиром та маринованими печерицями</t>
  </si>
  <si>
    <t>Сендвіч з креветковим маслом</t>
  </si>
  <si>
    <t>Сендвіч з крабовими пластинками та сиром</t>
  </si>
  <si>
    <t>Сендвіч із сиром та ананасом</t>
  </si>
  <si>
    <t>Сендвіч з ковбасою с/к, каперсами та зеленню</t>
  </si>
  <si>
    <t>Сендвіч з бужениною та свіжими огірками</t>
  </si>
  <si>
    <t>Сендвіч з лососем с/с та огірком</t>
  </si>
  <si>
    <t>Сендвіч з баликом та свіжим помідором</t>
  </si>
  <si>
    <t>Сендвіч з палтусом та лимоном</t>
  </si>
  <si>
    <t>Сендвіч із лососевою ікрою</t>
  </si>
  <si>
    <t>Грибний паштет (лісові гриби, цибуля шалот, цибуля порей, оливкова олія, вершкове масло, тим'ян, херес)</t>
  </si>
  <si>
    <t xml:space="preserve">Рулетики з баклажану з горіховой пасти і аджики (Листя кінзи, баклажани, волоський горіх, петрушка, аджика, вершкове масло, сіль, перець, зерна граната) </t>
  </si>
  <si>
    <t>Пхалі з бурякового бадилля (бурякове бадилля, волоський горіх, винний оцет, часник, петрушка, перець червоний, хмелі-сунелі, чорний перець, сіль</t>
  </si>
  <si>
    <t>Гуакамоле з помідором та кукурудзою (помідор, цибуля, перець чілі, кінза, авокадо, лайм, сіль,консервована кукурудза, оливкова олія</t>
  </si>
  <si>
    <t>Печериці, фаршировані в'яленими помідорами та горіхами (петрушка, часник, лимон, винний оцет, оливкова олія, сіль, чорний перець, печериці, цибуля шалот, в'ялені томати, кедрові горіхи)</t>
  </si>
  <si>
    <t>Онігірадзу – рол-сендвіч (рис, копчений тофу, сіль, рисовий оцет, болгарський перець, огірок, шпинат, лист норі)</t>
  </si>
  <si>
    <t>Овочеві роли (рис, огірок, помідор, болгарський перець, кунжут білий, мікс салату, базилік, норі)</t>
  </si>
  <si>
    <t>Салат з томатів та авокадо (авокадо, помідор чері, цибуля, лимонний сік, оливкова олія, листки салату)</t>
  </si>
  <si>
    <t>Салат з молодої капусти та огірка</t>
  </si>
  <si>
    <t>Теплий салат з моркви та гарбуза</t>
  </si>
  <si>
    <t>Салат із цвітною капустою в клярі</t>
  </si>
  <si>
    <t>Боул з кіноа (кіноа, огірки, томати черрі, цвітна капуста, червона квасоля, кукурудза, морква, авокадо, куркума, оливкова олія, сік лимону, кінза)</t>
  </si>
  <si>
    <t>салат пак-чой (салат пак-чой, гриби гливи, твердий тофу, перець чилі, часник, устричний соус, оливкова олія)</t>
  </si>
  <si>
    <t>Салат зі смаженим тофу (тофу з кріпом та часником, огірок, помідор, оливкова олія, сіль, перець)</t>
  </si>
  <si>
    <t>Салат "Цезар" з тофу (салат айсберг, томати черрі, сир тофу, коріандр сушений, оливкова олія, сухарики, пармезан веганський)</t>
  </si>
  <si>
    <t>Грибний суп-пюре (печериці, картопля, цибуля, морква, веган вершки, сіль/перець, олія)</t>
  </si>
  <si>
    <t>Борщ з квасолею маш (маш, картопля, капуста, буряк, морква, паста томатна, масло гірчичне, куркума, паприка, корінь імбиру мелений, хмелі-сунелі, сіль, перець)</t>
  </si>
  <si>
    <t>крем-суп із броколі (броколі, цибуля, картопля, часник, сіль, перець, веган вершки)</t>
  </si>
  <si>
    <t>Суп із зеленою сочевицею (зелена чечевиця, цибуля, болгарський перець, томатна паста, часник, корінь селери, петрушка, орегано, куркума, лавровий лист, перець, сіль, масло)</t>
  </si>
  <si>
    <t>Гострий суп з фунчозою та тофу (цвітна капуста, квасоля, горошок, кукурудза, морква, фунчоза, паста томатна, каррі, парика копчена, корінь імбиру сушений, сіль, перець, тофу)</t>
  </si>
  <si>
    <t>Суп-пюре з кореня селери з імбиром (корінь селери, цвітна капуста, цибуля, імбир, лавровий лист, молоко рослинне, сіль)</t>
  </si>
  <si>
    <t>Нутове пюре</t>
  </si>
  <si>
    <t>Пакора з цвітної капусти</t>
  </si>
  <si>
    <t>Гриби у медовому соусі</t>
  </si>
  <si>
    <t>Нутовий омлет з тофу та овочами до сніданку</t>
  </si>
  <si>
    <t>Ніжки цвітної капусти у клярі</t>
  </si>
  <si>
    <t>Запечена картопля з грибами</t>
  </si>
  <si>
    <t>Рататуй</t>
  </si>
  <si>
    <t>Кускус із грибами</t>
  </si>
  <si>
    <t>Гречані котлети</t>
  </si>
  <si>
    <t>Шніцель з веган-м'яса</t>
  </si>
  <si>
    <t>Кебаб з веган-м'яса</t>
  </si>
  <si>
    <t>Фрикадельки в томатному соусі</t>
  </si>
  <si>
    <t>Овочі гриль з рікоттой</t>
  </si>
  <si>
    <t>Цибулеві кільця</t>
  </si>
  <si>
    <t>Омлет із тофу з бататом та сочевицею (батат, тофу, сочевиця червона, перець болгарський, карі, паприка копчена)</t>
  </si>
  <si>
    <t>Котлетки з цвітної капусти та рису (капуста цвітна, рис, борошно нутове, цибуля зелена, петрушка, кріп, цибуля, часник)</t>
  </si>
  <si>
    <t>Самса з лаваша з тофу (тофу, лаваш, водорості норі, кріп, петрушка,)</t>
  </si>
  <si>
    <t>Класичний фалафель</t>
  </si>
  <si>
    <t>Запечений фалафель з арахісом та часником</t>
  </si>
  <si>
    <t>Кабачки запечені з веган-сиром та пряними травами</t>
  </si>
  <si>
    <t>Баклажани, запечені з часником у духовці</t>
  </si>
  <si>
    <t>Яче чон (корейські овочеві оладки) (борошно нутове, кабачок, перець болгарський, цибуля, часник)</t>
  </si>
  <si>
    <t>Тофу в гірчично-медовому соусі</t>
  </si>
  <si>
    <t>Кокосові цукерки «Карамельний Баунті»</t>
  </si>
  <si>
    <t>пиріг зі смородиною</t>
  </si>
  <si>
    <t>Чіа-пудинг з ягодами</t>
  </si>
  <si>
    <t>Круасан з мигдальною начинкою</t>
  </si>
  <si>
    <t>Еклери із заварним кремом</t>
  </si>
  <si>
    <t>Мафін шоколадно-сирний</t>
  </si>
  <si>
    <t>Мафін шоколадний</t>
  </si>
  <si>
    <t>Мафін ванільний</t>
  </si>
  <si>
    <t>ОБІДИ</t>
  </si>
  <si>
    <t>Лагман по-азіатськи з куркою та локшиною</t>
  </si>
  <si>
    <t>Салат з м'яса курки, грибів та в'ялених томатів</t>
  </si>
  <si>
    <t>Курка запечена в кисло-солодкому соусі з морквою</t>
  </si>
  <si>
    <t>Картопля запечена скибочками з прованськими травами</t>
  </si>
  <si>
    <t>Грибний крем-суп</t>
  </si>
  <si>
    <t>Салат зі свіжих помідорів, сиру Моцарелла, базиліка з оливковою олією</t>
  </si>
  <si>
    <t>Скумбрія запечена з томатами та соус унаги</t>
  </si>
  <si>
    <t>Смажені коренеплоди з цедрою лимона, часником та ароматними травами</t>
  </si>
  <si>
    <t>Сирний крем-суп з сухариками</t>
  </si>
  <si>
    <t>Салат з куркою каррі та руколою</t>
  </si>
  <si>
    <t>Рулетики зі свинини з сиром та вишневим соусом</t>
  </si>
  <si>
    <t>Овочі на грилі</t>
  </si>
  <si>
    <t>Мигдальна курка з грибами</t>
  </si>
  <si>
    <t>Цукіні з овочами, запечені під сиром Моцарелла</t>
  </si>
  <si>
    <t>Овочевий мінестроне</t>
  </si>
  <si>
    <t>Салат Грецький з сиром Фета</t>
  </si>
  <si>
    <t>Пангасіус запечений з травами</t>
  </si>
  <si>
    <t>Різотто з вершками</t>
  </si>
  <si>
    <t>куряче філе</t>
  </si>
  <si>
    <t>часник</t>
  </si>
  <si>
    <t>масло вершкове</t>
  </si>
  <si>
    <t>Куряче філе в апельсиновому маринаді</t>
  </si>
  <si>
    <t>Паста з помідорами, сиром Моцарелла, базиліком та пармезаном</t>
  </si>
  <si>
    <t>Китайський суп з локшиною</t>
  </si>
  <si>
    <t>Салат із телятини "Су-від" з огірком та морквою</t>
  </si>
  <si>
    <t>Курка у вершково-грибному соусі</t>
  </si>
  <si>
    <t>Спаржа з томатами черрі та пармезаном</t>
  </si>
  <si>
    <t>Крем-суп із запеченого болгарського перцю з селерою та цибулею</t>
  </si>
  <si>
    <t>Салат з беконом, куркою, свіжим огірком, грінками, соусом "грін-чіз"</t>
  </si>
  <si>
    <t>Філе скумбрії з соусом унагі та кунжутом</t>
  </si>
  <si>
    <t>Картопляне пюре</t>
  </si>
  <si>
    <t>Гороховий крем-суп із сухариками</t>
  </si>
  <si>
    <t>Баклажани з помідором та сиром Фета, запечені в фользі</t>
  </si>
  <si>
    <t>Рибна юшка</t>
  </si>
  <si>
    <t>Хек запечений з овочами</t>
  </si>
  <si>
    <t>Овочевий рататуй</t>
  </si>
  <si>
    <t>Овочевий крем-суп</t>
  </si>
  <si>
    <t>Салат "Сніданок по-грецьки": молода кортопля, сир Фета, цукіні, маслини, пучок чебрецю</t>
  </si>
  <si>
    <t>Хрусткі курячі крила з соусом Тар-тар</t>
  </si>
  <si>
    <t>Картопля по-домашньому</t>
  </si>
  <si>
    <t>Холодний чай</t>
  </si>
  <si>
    <t>Червоний борщ</t>
  </si>
  <si>
    <t>Кус-кус</t>
  </si>
  <si>
    <t>Журавлинний морс</t>
  </si>
  <si>
    <t>Суп з броколі та селери</t>
  </si>
  <si>
    <t>Овочевий салат з грінками (мікс салату, мариновані томати, огірок, цукіні, грінки, соус)</t>
  </si>
  <si>
    <t>Куряче фрикасе з овочами</t>
  </si>
  <si>
    <t>Макарони Фузіллі</t>
  </si>
  <si>
    <t>Компот Фруктовий</t>
  </si>
  <si>
    <t>Суп із фрикадельками та рисом</t>
  </si>
  <si>
    <t>Мікс салату зі стручковою квасолею, беконом та томатом черрі</t>
  </si>
  <si>
    <t>Рибна котлета</t>
  </si>
  <si>
    <t>Поке з овочами (рис, томати, водорості норі, зелений горошок, кунжут)</t>
  </si>
  <si>
    <t>Узвар</t>
  </si>
  <si>
    <t>Зелений борщ із яйцем</t>
  </si>
  <si>
    <t>Салат з огірком, томатами, міксом салату, соусом, кунжутом, горіхами</t>
  </si>
  <si>
    <t>Курячі мітболи в томатному соусі</t>
  </si>
  <si>
    <t>Відварена картопля з зеленню</t>
  </si>
  <si>
    <t>Харчо</t>
  </si>
  <si>
    <t>Курячі нагетси з соусом</t>
  </si>
  <si>
    <t>Булгур з овочами та оливковою олією</t>
  </si>
  <si>
    <t>Гороховий суп</t>
  </si>
  <si>
    <t>Салат "Асорті": молода картопля, філе хека, цибуля, цукіні, помідор черрі, гілочка чебрецю, маслини</t>
  </si>
  <si>
    <t>Пшоняний суп</t>
  </si>
  <si>
    <t>Овочевий салат</t>
  </si>
  <si>
    <t>Куряча відбивна</t>
  </si>
  <si>
    <t>Сочевичний суп</t>
  </si>
  <si>
    <t>Салат "Кол-Слоу" з червоною капустою: стебло селери, капуста білокачанна та червонокачанна, морква, цибуля, петрушка, яйце, соус</t>
  </si>
  <si>
    <t>Курячі стегна</t>
  </si>
  <si>
    <t>Брокколі, смажені з грибами, цибулею та соєвим соусом</t>
  </si>
  <si>
    <t>Курячий бульйон з овочами</t>
  </si>
  <si>
    <t>Салат "Пікнік": лист салату Фрізе, Лолло роса, Дубок, зелена цибуля, кріп, базилік, кедровий горіх, соус вінегрет</t>
  </si>
  <si>
    <t>Люля-кебаб із курки</t>
  </si>
  <si>
    <t>Томатний рис із сиром</t>
  </si>
  <si>
    <t>цукор</t>
  </si>
  <si>
    <t>яблуко</t>
  </si>
  <si>
    <t>Солоні круасани</t>
  </si>
  <si>
    <t>Круасан з шинкою, томатом і сиром</t>
  </si>
  <si>
    <t>Круасан з томатом і сиром моцарелла</t>
  </si>
  <si>
    <t>Круасан з салямі, томатами, сиром та салатом</t>
  </si>
  <si>
    <t>Круасан з ростбіфом і томатами</t>
  </si>
  <si>
    <t>Круасан з запеченими овочами та йогуртовим соусом</t>
  </si>
  <si>
    <t>Круасан: запечене куряче філе, сир, слайс огірка та лист салату</t>
  </si>
  <si>
    <t>теріякі соус</t>
  </si>
  <si>
    <t>Зефір смородиновий</t>
  </si>
  <si>
    <t>Шпажка з персиком, хамоном, бебі моцарелою та базиліком</t>
  </si>
  <si>
    <t>Стегно куряче теріяки ( соус Теріяки, чебрець, перець, сіль морська, оливкова олія, чеснок, імбир)</t>
  </si>
  <si>
    <t>Стейк із телятини класичний (чебрець, розмарин, сіль, перець, оливкова олія)</t>
  </si>
  <si>
    <t>Су-від набори</t>
  </si>
  <si>
    <t>Набір продуктів су-від Гурман: куряче філе чилі, свинячі ребра в пиві, Томато куряче філе, буряк, морква</t>
  </si>
  <si>
    <t>Набір продуктів су-від Вишуканий: Чилі лосось, свинячі ребра в пиві, куряче стегно теріяки, буряк</t>
  </si>
  <si>
    <t>Набір продуктів су-від Гурман-фіш: філе лосось стандарт, чилі лосось, біла риба, буряк</t>
  </si>
  <si>
    <t>1700</t>
  </si>
  <si>
    <t>1500</t>
  </si>
  <si>
    <t>500</t>
  </si>
  <si>
    <t>Чилі куряче філе (перець Чилі, часник, мікс перців, оливкова олія, чебрець)</t>
  </si>
  <si>
    <t>сіль</t>
  </si>
  <si>
    <t>170</t>
  </si>
  <si>
    <t>SNACKS BOX</t>
  </si>
  <si>
    <t>Брускета з іспанським хамоном та грушою</t>
  </si>
  <si>
    <t>Брускета з сирним кремом з лайма, манго та маринованими артишоками</t>
  </si>
  <si>
    <t>Брускета з консервованим тунцем і томатом конфі</t>
  </si>
  <si>
    <t>Салат з кіноа, курячого філе та апельсином</t>
  </si>
  <si>
    <t>Бокси BBQ</t>
  </si>
  <si>
    <t>4143</t>
  </si>
  <si>
    <t>Одноразовий посуд:</t>
  </si>
  <si>
    <t>Тарілка крафт</t>
  </si>
  <si>
    <t>Серветки</t>
  </si>
  <si>
    <t>Виделка дерево</t>
  </si>
  <si>
    <t>Ніж дерево</t>
  </si>
  <si>
    <t>Серветки пачка (20 шт)</t>
  </si>
  <si>
    <t>4995</t>
  </si>
  <si>
    <t>3060</t>
  </si>
  <si>
    <t>Круглий тост з паштетом та ягідним мармеладом</t>
  </si>
  <si>
    <t>Сир Едам</t>
  </si>
  <si>
    <t>Яловичина "Су-Від" із Гаспачо</t>
  </si>
  <si>
    <t>Корн-доги</t>
  </si>
  <si>
    <t>Курячий шашличок з брокколі</t>
  </si>
  <si>
    <t>Шпажка "мухомор" (бебі-моцарела, томат чері)  (капрезе)</t>
  </si>
  <si>
    <t>Сирні палочки з моцарели в паніровці</t>
  </si>
  <si>
    <t>Нагетси з соусом блючіз</t>
  </si>
  <si>
    <t>Подарунковий Су-Від великий від DZYGA-gourmet</t>
  </si>
  <si>
    <t>Подарунковий Су-Від малий від DZYGA-gourmet</t>
  </si>
  <si>
    <t>Валован зі свинячим паштетом та корнішонами</t>
  </si>
  <si>
    <t>Валован з мусом із копченого лосося</t>
  </si>
  <si>
    <t>Рол з філе скумбрії з скибочками томату в листі норі</t>
  </si>
  <si>
    <t>20г</t>
  </si>
  <si>
    <t>Сирна кулька з паприкою</t>
  </si>
  <si>
    <t>Сирна кулька з лососем</t>
  </si>
  <si>
    <t>Буряк</t>
  </si>
  <si>
    <t>Сіль</t>
  </si>
  <si>
    <t>Гірчиця Американська</t>
  </si>
  <si>
    <t>Сир Гауда</t>
  </si>
  <si>
    <t>Корнішон</t>
  </si>
  <si>
    <t>Гарбуз</t>
  </si>
  <si>
    <t>Виноград</t>
  </si>
  <si>
    <t>Майонез</t>
  </si>
  <si>
    <t>40г</t>
  </si>
  <si>
    <t>Журавлина</t>
  </si>
  <si>
    <t>Яблуко</t>
  </si>
  <si>
    <t>Чебрець</t>
  </si>
  <si>
    <t>Качине філе</t>
  </si>
  <si>
    <t>Соус Горіховий</t>
  </si>
  <si>
    <t>Мікрогрін</t>
  </si>
  <si>
    <t>Сік вишневий</t>
  </si>
  <si>
    <t>кориця</t>
  </si>
  <si>
    <t>10г</t>
  </si>
  <si>
    <t xml:space="preserve">Куряче філе </t>
  </si>
  <si>
    <t>Цукор</t>
  </si>
  <si>
    <t>Горіх кешью</t>
  </si>
  <si>
    <t>Брускета з томатною сальсою та анчоусом</t>
  </si>
  <si>
    <t>Сирна кулька із зеленню</t>
  </si>
  <si>
    <t>Склоподібна рюмка</t>
  </si>
  <si>
    <t>Канапе з вишневим мармеладом та свининою</t>
  </si>
  <si>
    <t>Шпажка з запеченим буряком, фетою та волоським горіхом в медово-гірчичному соусі в шоті</t>
  </si>
  <si>
    <t>Сирна кулька з маринованими грибочками та морквою по-корейськи</t>
  </si>
  <si>
    <t>Шпажка з шинкою, сиром Гауда та маринованими грибочками під соусом тар-тар у шоті</t>
  </si>
  <si>
    <t>Салат із запеченим буряком та сиром Горгонзола</t>
  </si>
  <si>
    <t>Салат із запеченим гарбузом та сиром Фета</t>
  </si>
  <si>
    <t>Салат із запеченою селерою та яблуком</t>
  </si>
  <si>
    <t>Салат із запеченим буряком та телятиною</t>
  </si>
  <si>
    <t>Салат із запеченим гарбузом та куркою</t>
  </si>
  <si>
    <t>Салат із запеченою селерою та качиним філе</t>
  </si>
  <si>
    <t>Spring roll Box</t>
  </si>
  <si>
    <t>Спрінг рол з лососем</t>
  </si>
  <si>
    <t>Спрінг рол з креветкою</t>
  </si>
  <si>
    <t>Спрінг рол з куркою та грибами</t>
  </si>
  <si>
    <t>Спрінг рол овочевий</t>
  </si>
  <si>
    <t>Gourmet Fusion</t>
  </si>
  <si>
    <t>Канапе з качкою та карамелізованим гарбузом</t>
  </si>
  <si>
    <t>Канапе з авокадо та буряковим хумусом</t>
  </si>
  <si>
    <t>Chicken box</t>
  </si>
  <si>
    <t>Канапе з курячими фріпсами та соусом Тар-тар</t>
  </si>
  <si>
    <t>Канапе з курячим філе та салатом Чука</t>
  </si>
  <si>
    <t>Ocean Box</t>
  </si>
  <si>
    <t>Сендвіч з рисом та лососем с/с із соусом Ширача</t>
  </si>
  <si>
    <t>Брускета з салатом Чука та креветкою</t>
  </si>
  <si>
    <t>Брускета з горіхами та салатом Чука у кунжутному соусі</t>
  </si>
  <si>
    <t>Вода</t>
  </si>
  <si>
    <t>Канапе з курячим філе гриль та яблучною молекулярною напівсферою</t>
  </si>
  <si>
    <t>20 г</t>
  </si>
  <si>
    <t>15 г</t>
  </si>
  <si>
    <t>Гарбузова панакота</t>
  </si>
  <si>
    <t>Молоко</t>
  </si>
  <si>
    <t>Желатин</t>
  </si>
  <si>
    <t>Пюре:</t>
  </si>
  <si>
    <t>Соус медово-гірчичний</t>
  </si>
  <si>
    <t>Тарталетка з куркою та в'яленими томатами</t>
  </si>
  <si>
    <t>30</t>
  </si>
  <si>
    <t>Тарталетка з хамоном, сиром Брі та грушею</t>
  </si>
  <si>
    <t>соус шаурма</t>
  </si>
  <si>
    <t>Соус шаурма:</t>
  </si>
  <si>
    <t>350</t>
  </si>
  <si>
    <t>270</t>
  </si>
  <si>
    <t>Кростіні з оселедцем</t>
  </si>
  <si>
    <t>Шот з гарбузом та фетою</t>
  </si>
  <si>
    <t>Печені коренеплоди</t>
  </si>
  <si>
    <t>Хлібна земля</t>
  </si>
  <si>
    <t>Рвана телятина</t>
  </si>
  <si>
    <t>Курячі мітболи з бебі моцареллою на ложці</t>
  </si>
  <si>
    <t>Медальйони зі свинячої вирізки з печеним гарбузом</t>
  </si>
  <si>
    <t>Рулет з індички су-від, гарбузом та Фетою на ложці</t>
  </si>
  <si>
    <t>700</t>
  </si>
  <si>
    <t>960</t>
  </si>
  <si>
    <t>1200</t>
  </si>
  <si>
    <t>1350</t>
  </si>
  <si>
    <t>Shot Box</t>
  </si>
  <si>
    <t>Шпажка з сиром Гауда, корнішоном та салямі с/к під соусом тар-тар у шоті</t>
  </si>
  <si>
    <t>Шпажка з запеченим гарбузом, хамоном та бебі-моцареллою під соусом песто в шоті</t>
  </si>
  <si>
    <t>Канапе з курячою кулькою, сиром та шинкою</t>
  </si>
  <si>
    <t>Канапе з курячим напівкопченим філе, маринованою цибулькою та сиром Брі у брусничному соусі</t>
  </si>
  <si>
    <t>1080</t>
  </si>
  <si>
    <t xml:space="preserve">Закінчив тут </t>
  </si>
  <si>
    <t>Французькі профітролі з лососевою ікрою, вершковим сиром та лимончиком</t>
  </si>
  <si>
    <t xml:space="preserve">приправа гриль </t>
  </si>
  <si>
    <t>860</t>
  </si>
  <si>
    <t>1450</t>
  </si>
  <si>
    <t>2400</t>
  </si>
  <si>
    <t>Салат "Грецький"</t>
  </si>
  <si>
    <t>125</t>
  </si>
  <si>
    <t>Салат "Ломі семон" з лососем</t>
  </si>
  <si>
    <t>1100</t>
  </si>
  <si>
    <t>Морква</t>
  </si>
  <si>
    <t>Зелень</t>
  </si>
  <si>
    <t>630</t>
  </si>
  <si>
    <t>Сирна конкеса: сир Голландський, сир Едам, сир Маасдам, сир Адигейський, сир Чечіл, помідорчик чері, м'ята, мед</t>
  </si>
  <si>
    <t>Бургер з рисом та лососем с/с із соусом Ширача</t>
  </si>
  <si>
    <t>Тарталетка з шоколадом (5 шт)</t>
  </si>
  <si>
    <t>Меню штат</t>
  </si>
  <si>
    <t>Понеділок</t>
  </si>
  <si>
    <t>Суміш мексиканська</t>
  </si>
  <si>
    <t>Вівторок</t>
  </si>
  <si>
    <t>Гречка</t>
  </si>
  <si>
    <t>Куряче філе</t>
  </si>
  <si>
    <t>Батон</t>
  </si>
  <si>
    <t>Середа</t>
  </si>
  <si>
    <t>Четвер</t>
  </si>
  <si>
    <t>П'ятниця</t>
  </si>
  <si>
    <t>Субота</t>
  </si>
  <si>
    <t>Неділя</t>
  </si>
  <si>
    <t>Рис з овочами (300 г)</t>
  </si>
  <si>
    <t>Сарделька 1шт (130 г)</t>
  </si>
  <si>
    <t>Сендвіч з ковбасою 2шт (200 г)</t>
  </si>
  <si>
    <t>Гречка (300 г)</t>
  </si>
  <si>
    <t>Котлета куряча (120 г)</t>
  </si>
  <si>
    <t>Сендвіч з шинкою 2шт (200 г)</t>
  </si>
  <si>
    <t>Макарони (300 г)</t>
  </si>
  <si>
    <t>Куряче стегно (200 г)</t>
  </si>
  <si>
    <t>Бутерброд з сиром 2 шт (120 г)</t>
  </si>
  <si>
    <t>Картопляне пюре (250 г)</t>
  </si>
  <si>
    <t>Гуляш з куркою та овочами (200 г)</t>
  </si>
  <si>
    <t>Бутерброд з ковбасою та огірком 2 шт (150 г)</t>
  </si>
  <si>
    <t>Спагеті (250 г)</t>
  </si>
  <si>
    <t>Курячий биток (130 г)</t>
  </si>
  <si>
    <t>Плов зі свининою (400 г)</t>
  </si>
  <si>
    <t>Картопля по селянськи (200 г)</t>
  </si>
  <si>
    <t>Курячі крильця (180 г)</t>
  </si>
  <si>
    <t xml:space="preserve">Це брутто </t>
  </si>
  <si>
    <t>Канапе з іспанською грудинкою, каперсами та кропом</t>
  </si>
  <si>
    <t>це потрібно? (коньяк я маю на увазі)</t>
  </si>
  <si>
    <t>Чи правильно я написала тк на млинці?</t>
  </si>
  <si>
    <t>465</t>
  </si>
  <si>
    <t>??????</t>
  </si>
  <si>
    <t>Канапе з копченою скумбрією, огірком, вершковим маслом та зеленню</t>
  </si>
  <si>
    <t>Скільки грамів крем сиру?</t>
  </si>
  <si>
    <t>Шпажка з сиром Моцарелла, цукіні, перцем та помідором чері</t>
  </si>
  <si>
    <t>закінчила тут</t>
  </si>
  <si>
    <t>скільки грамів фрізе?</t>
  </si>
  <si>
    <t>скільки грамів вершк. сир?</t>
  </si>
  <si>
    <t>скільки грамів крем сиру?</t>
  </si>
  <si>
    <t xml:space="preserve"> Чи правильно я поставила грамовки персика та м'яти? (вони не були вказані)</t>
  </si>
  <si>
    <t>Мармуровий сир на шпажці з персиком та ожиною</t>
  </si>
  <si>
    <t>Шпажка з шинкою, сиром, апельсином</t>
  </si>
  <si>
    <t>Шпажка із сиру в чорному шоколаді з малиновою півсферою</t>
  </si>
  <si>
    <t>скільки грамів салату?</t>
  </si>
  <si>
    <t>Сендвіч зі скумбрією та салатом</t>
  </si>
  <si>
    <r>
      <t xml:space="preserve">Це окрема позиція у цьому меню - </t>
    </r>
    <r>
      <rPr>
        <b/>
        <i/>
        <sz val="11"/>
        <color rgb="FF7030A0"/>
        <rFont val="Calibri"/>
        <family val="2"/>
        <charset val="204"/>
        <scheme val="minor"/>
      </rPr>
      <t>і що мені з цим робити?</t>
    </r>
  </si>
  <si>
    <r>
      <t xml:space="preserve">Це окрема позиція у цьому меню  </t>
    </r>
    <r>
      <rPr>
        <b/>
        <i/>
        <sz val="11"/>
        <color rgb="FF7030A0"/>
        <rFont val="Calibri"/>
        <family val="2"/>
        <charset val="204"/>
        <scheme val="minor"/>
      </rPr>
      <t>і що мені з цим робити?</t>
    </r>
  </si>
  <si>
    <t>Скумбрія запечена з грибами</t>
  </si>
  <si>
    <t>Крученик яловичий з чорносливом</t>
  </si>
  <si>
    <t>скумбрія с/м - 74 грн</t>
  </si>
  <si>
    <t>цибуля ріпчаста - 2 грн</t>
  </si>
  <si>
    <t>шампіньйони - 47 грн</t>
  </si>
  <si>
    <t>сіль , перець, приправа для риби - 5 грн</t>
  </si>
  <si>
    <t>сир Гауда - 40 грн</t>
  </si>
  <si>
    <t>кріп - 1 грн</t>
  </si>
  <si>
    <t>биток яловичий - 80 грн</t>
  </si>
  <si>
    <t>чорнослив - 21 грн</t>
  </si>
  <si>
    <t>сир Адигейський - 14 грн</t>
  </si>
  <si>
    <t>бекон - 35 грн</t>
  </si>
  <si>
    <t>сіль і перець - 5 грн</t>
  </si>
  <si>
    <t>Собівартість - 169 грн, Ціна в меню - 388 грн</t>
  </si>
  <si>
    <t>Собівартість - 155 грн, Ціна в меню - 310 грн</t>
  </si>
  <si>
    <t>430</t>
  </si>
  <si>
    <t>Печінка в беконі з малиновим соусом</t>
  </si>
  <si>
    <t>Профітроль з червоною рибою</t>
  </si>
  <si>
    <t>Кіш лорен з лососем</t>
  </si>
  <si>
    <t>Рулетики із цукіні з в'яленими помідорами</t>
  </si>
  <si>
    <t>Курага з козячим сиром та солоним мигдалем</t>
  </si>
  <si>
    <t>2шт на порцію 34грм</t>
  </si>
  <si>
    <t>(кімнатної температури)</t>
  </si>
  <si>
    <t>(мілко нарізані)</t>
  </si>
  <si>
    <t>Банановий мафін</t>
  </si>
  <si>
    <t>(потрібно проробити)</t>
  </si>
  <si>
    <t>(можна замінити соняшниковою)</t>
  </si>
  <si>
    <t>1. Збити банан з молоком та кокосовою олією блендером або виделкою.</t>
  </si>
  <si>
    <t>2. Додати борошно, какао , розпушувач і знову збити. (повинна вийти консистенція густої сметани)</t>
  </si>
  <si>
    <t>3. Тісто викласти в силіконові форми і запікати в духовці розігрітої до 170 градусів  на 30 хв. Перевіряти готовність зубочисткою</t>
  </si>
  <si>
    <t>цукрова пудра</t>
  </si>
  <si>
    <t>4. Прикрасити цукровою пудрою</t>
  </si>
  <si>
    <t>Веганська міні-піца</t>
  </si>
  <si>
    <t>2. Розподіліть томатний соус рівномірно по базі.</t>
  </si>
  <si>
    <t>3. Додайте натертий базилік, нарізаний соєвий сир, оливки, нарізані гриби та томати.</t>
  </si>
  <si>
    <t>4. Запікайте у духовці до готовності.</t>
  </si>
  <si>
    <t>5. Подавайте гарячими.</t>
  </si>
  <si>
    <t>220</t>
  </si>
  <si>
    <t>Веганський рол з норі та овочами</t>
  </si>
  <si>
    <t>1. Приклейте рис на норі-листя.</t>
  </si>
  <si>
    <t>2. Додайте нарізані тонкими смужками авокадо, огірок, тофу, болгарський перець</t>
  </si>
  <si>
    <t>3. Зверніть норі в ролик та розріжте на шматочки.</t>
  </si>
  <si>
    <t>4. Подається з унагі та, за бажанням, васабі.</t>
  </si>
  <si>
    <t>Веган сендвіч з гуакамоле та печеними овочами</t>
  </si>
  <si>
    <t>Печені овочі:</t>
  </si>
  <si>
    <t>1. Приготуйте печені овочі: наріжте перець, цукіні та баклажан на тонкі смужки, обсмажте їх на олії до готовності, охолодіть.</t>
  </si>
  <si>
    <t>1. Розім'яти авокадо на пюре, додайте лимонний сік, сіль і перець до смаку, добре змішайте.</t>
  </si>
  <si>
    <t>3. Наріжте помідори, огірки та цибулю на тонкі кружечки.</t>
  </si>
  <si>
    <t>4. Намажте гуакамоле на дві скибки хліба</t>
  </si>
  <si>
    <t>5. Розмістіть печені овочі, помідори, огірки та цибулю на одній скибці хліба та закрийте іншою скибкою хліба.</t>
  </si>
  <si>
    <t>6. Подайте сендвічі , прикрашені свіжим кропом або петрушкою.</t>
  </si>
  <si>
    <t>95</t>
  </si>
  <si>
    <t>Веганські енергетичні кульки</t>
  </si>
  <si>
    <t>3 шт на порцію</t>
  </si>
  <si>
    <t>1. Помістіть всі інгредієнти у блендер і змішайте до утворення однорідної маси.</t>
  </si>
  <si>
    <t>2. Сформуйте масу у невеликі кульки.</t>
  </si>
  <si>
    <t>3. Обверніть кульки у кокосовій стружці.</t>
  </si>
  <si>
    <t>4. Подається охолодженим.</t>
  </si>
  <si>
    <t>Чіа-пудинг з манго (веган)</t>
  </si>
  <si>
    <t>1. Змішайте чіа-насіння, кокосове молоко та сироп агави. Залиште в холодильнику на кілька годин або на ніч, щоб пудинг загустів.</t>
  </si>
  <si>
    <t>2. Подається у скляних чашах або бокалах, з манго та посипані гранолою.</t>
  </si>
  <si>
    <t>Хачапурі з тофу та томатами</t>
  </si>
  <si>
    <t>Тісто розморозити, нарізати на квадрати. Тофу, моркву, томати нарізати кубиком та злегка обсмажити з карі та сіллю. Остудити. Викласти на тісто та протилежні кути зклеїти. Запікати 180 градусів 15-20 хвилин. Подрібнити кріп та прикрасити після запікання</t>
  </si>
  <si>
    <t>Хачапурі з вершковим сиром</t>
  </si>
  <si>
    <t>130</t>
  </si>
  <si>
    <t>Бакболи з перцем (2 на порцію)</t>
  </si>
  <si>
    <t>Баклажан запекти. Горіхи, кінзу, часник перебити у блендері. Потім додати холодний та віджатий баклажан, кориандр та сіль. Щераз перебити. Почистити болгарський перець. Нарізати квадратом та викласти бол на перець. Прикрасити в'яленим томатом.</t>
  </si>
  <si>
    <t>Баклажан</t>
  </si>
  <si>
    <t>Часник</t>
  </si>
  <si>
    <t>Гострі томати ФУЧЖУ</t>
  </si>
  <si>
    <t>Спаржу замочити на 3 години. Варити 5-6 хвилин в окропі, промити холодною водою, віджати. Часник, кінзу, гострий перець без зернят, імбір мілко подрібнити. Моркву натерти на корейській терці. Помідор зрізати шляпку та вичистити середину. Спаржу змішати з іншими складовими та нафарширувати помідор. Прикрасити мікрогріном</t>
  </si>
  <si>
    <t>Соєва спаржа Фучжу</t>
  </si>
  <si>
    <t>Імбир</t>
  </si>
  <si>
    <t>Мірін</t>
  </si>
  <si>
    <t>Сирний перець</t>
  </si>
  <si>
    <t>Перець запікти та почистити. Зняти шкурку. З цукру зробити сироп, додати розмарін, соєвий соус, часник подрібнений. Вершковий сир, вершки та пармезан перебити у блендері. Замаринувати перець у маринаді на 15+ хвилин. Викласти мус з сиру на перець та згорнути трубкою. Нарізати невеличкими стовпчиками та прикрасити мікрогріном</t>
  </si>
  <si>
    <t>Кальцоне з сиром та овочами</t>
  </si>
  <si>
    <t>Тісто розкатати, видавити коло. Намазати кетчупом та викласти порізані скибками помідор, перець. Додати натертий сир та маслини. Заліпити краї зформувавши півколо. Зробити надрізи в тісті невеличкі та запікати за температури 200 градусів 12-15 хвилин</t>
  </si>
  <si>
    <t>Скибку чіабати підсушити. Авокадо, часник, олія, сік лимону, сіль та перець перебити у блендері. Шиітаке нарізати великими скибками, обсмажити на олій з сіллю та перцем. Нанести на чіабату куакамолє а викласти гриби зверху. Прикрасити мікрогріном</t>
  </si>
  <si>
    <t>Олія оливкова</t>
  </si>
  <si>
    <t>Шоколадний пиріг з мигдалем</t>
  </si>
  <si>
    <t>потрібно пропрацювати</t>
  </si>
  <si>
    <t>Борошно</t>
  </si>
  <si>
    <t>оцет</t>
  </si>
  <si>
    <t xml:space="preserve">Ванільний екстракт </t>
  </si>
  <si>
    <t>(НЕ РОБИЛА КАЛЬКУЛЯЦІЇ)</t>
  </si>
  <si>
    <t>850</t>
  </si>
  <si>
    <t>1130</t>
  </si>
  <si>
    <t>Міні-круасан сет</t>
  </si>
  <si>
    <t>Міні-круасан: салямі, крем-сир, корнішон, американська гірчиця, лист салату</t>
  </si>
  <si>
    <t>крем-сир</t>
  </si>
  <si>
    <t>650</t>
  </si>
  <si>
    <t>Міні-круасан: копчена курка, огірок, соус тар-тар, лист салату</t>
  </si>
  <si>
    <t>вершки 18%</t>
  </si>
  <si>
    <t>Котлета кордон Блю</t>
  </si>
  <si>
    <t>Рулет із сиру сулугуні з овочами</t>
  </si>
  <si>
    <t>маленька чорна пластикова виделка</t>
  </si>
  <si>
    <t>Креветка фрі з соусом манго-чилі</t>
  </si>
  <si>
    <t>Креветка фрі з соусом тар-тар</t>
  </si>
  <si>
    <t>280</t>
  </si>
  <si>
    <t xml:space="preserve">Рулетики з баклажану з горіховой пасти і аджики </t>
  </si>
  <si>
    <t>Грибний мус із тофу в тарталетці</t>
  </si>
  <si>
    <t>вино біле</t>
  </si>
  <si>
    <t>бадян</t>
  </si>
  <si>
    <t>вершки 26%</t>
  </si>
  <si>
    <t>горіх кешью</t>
  </si>
  <si>
    <t>сир Дорблю</t>
  </si>
  <si>
    <t>джем малиновий</t>
  </si>
  <si>
    <t>сир Маскарпоне</t>
  </si>
  <si>
    <t>Sweet box - 2</t>
  </si>
  <si>
    <t>Яблучний мус з вершками</t>
  </si>
  <si>
    <t>Сирно-малиновий мус</t>
  </si>
  <si>
    <t>Сирний мус з грушею та сиром Дорблю</t>
  </si>
  <si>
    <t xml:space="preserve">кориця </t>
  </si>
  <si>
    <t xml:space="preserve">Міні-бургер бокс </t>
  </si>
  <si>
    <t>Міні булка</t>
  </si>
  <si>
    <t>950</t>
  </si>
  <si>
    <t>Позначення</t>
  </si>
  <si>
    <t>Лосось свіжий (тушка)</t>
  </si>
  <si>
    <t>Риба-меч</t>
  </si>
  <si>
    <t>Сьомга стейк</t>
  </si>
  <si>
    <t>Стейк амура</t>
  </si>
  <si>
    <t>Стейк форель</t>
  </si>
  <si>
    <t>Філе пангасіуса</t>
  </si>
  <si>
    <t>Філе судака</t>
  </si>
  <si>
    <t>Філе сома</t>
  </si>
  <si>
    <t>Філе тріски</t>
  </si>
  <si>
    <t>Філе тунця</t>
  </si>
  <si>
    <t>Філе лосося</t>
  </si>
  <si>
    <t>Філе осетрини</t>
  </si>
  <si>
    <t>Філе окуня</t>
  </si>
  <si>
    <t>Філе мінтая</t>
  </si>
  <si>
    <t>Філе риби оптимальне</t>
  </si>
  <si>
    <t>Філе телапії</t>
  </si>
  <si>
    <t>Форель райдужна (річкова)</t>
  </si>
  <si>
    <t>Анчоуси філе</t>
  </si>
  <si>
    <t>Дорадо</t>
  </si>
  <si>
    <t>Сібас</t>
  </si>
  <si>
    <t>Карп</t>
  </si>
  <si>
    <t>Креветки королівські в панцирі</t>
  </si>
  <si>
    <t>Креветки коктейльні</t>
  </si>
  <si>
    <t>Креветка 16/20</t>
  </si>
  <si>
    <t>Гребінець морський</t>
  </si>
  <si>
    <t>Тушка кальмара очищена с/м</t>
  </si>
  <si>
    <t>Креветка тигрова</t>
  </si>
  <si>
    <t>Мідії</t>
  </si>
  <si>
    <t>Мідії в панцирі</t>
  </si>
  <si>
    <t>Устриця, 12 шт.</t>
  </si>
  <si>
    <t>М'ясо краба (ракові шийки)</t>
  </si>
  <si>
    <t>Омар</t>
  </si>
  <si>
    <t>Раки</t>
  </si>
  <si>
    <t>Горбуша</t>
  </si>
  <si>
    <t>Кілька солона</t>
  </si>
  <si>
    <t>Лосось копчений</t>
  </si>
  <si>
    <t>Лосось філе с/к</t>
  </si>
  <si>
    <t>Анчоуси</t>
  </si>
  <si>
    <t>Ікра червона</t>
  </si>
  <si>
    <t>Ікра лососева</t>
  </si>
  <si>
    <t>Ікра тріски</t>
  </si>
  <si>
    <t>Ікра тобіко</t>
  </si>
  <si>
    <t>Палтус  х/к</t>
  </si>
  <si>
    <t>Оселедець норвезький(філе)</t>
  </si>
  <si>
    <t>Оселедець іспанський</t>
  </si>
  <si>
    <t>Скумбрія х/к</t>
  </si>
  <si>
    <t>Скумбрія г/к</t>
  </si>
  <si>
    <t>Скумбрія х/к філе</t>
  </si>
  <si>
    <t>Тунець х/к</t>
  </si>
  <si>
    <t>Вугор копчений для суші</t>
  </si>
  <si>
    <t>Вугор х/к</t>
  </si>
  <si>
    <t>Філе оселедця</t>
  </si>
  <si>
    <t>Олія оселедцева</t>
  </si>
  <si>
    <t>Олія креветки</t>
  </si>
  <si>
    <t>Закупка в грамах</t>
  </si>
  <si>
    <t>Філе хека</t>
  </si>
  <si>
    <t>Скумбрія</t>
  </si>
  <si>
    <t>Масляна риба х/к</t>
  </si>
  <si>
    <t>Філе дичини</t>
  </si>
  <si>
    <t>Курча</t>
  </si>
  <si>
    <t>Качка</t>
  </si>
  <si>
    <t xml:space="preserve">Качина грудка </t>
  </si>
  <si>
    <t xml:space="preserve">Качина ніжка </t>
  </si>
  <si>
    <t>Куряча печінка</t>
  </si>
  <si>
    <t>Курячі потрохи (пупочки, серця)</t>
  </si>
  <si>
    <t>Курячі сердця</t>
  </si>
  <si>
    <t>Курка ціла</t>
  </si>
  <si>
    <t>Курка ціла домашня</t>
  </si>
  <si>
    <t>Куряче стегно</t>
  </si>
  <si>
    <t>Курячі окорочка</t>
  </si>
  <si>
    <t>Курячі крила</t>
  </si>
  <si>
    <t>Курячі гомілки</t>
  </si>
  <si>
    <t>Філе індички</t>
  </si>
  <si>
    <t>Сердце індички</t>
  </si>
  <si>
    <t>Печінка індички</t>
  </si>
  <si>
    <t>Стегно індички</t>
  </si>
  <si>
    <t>Печінка качина пекінська</t>
  </si>
  <si>
    <t>Гусак</t>
  </si>
  <si>
    <t>Фуа-гра</t>
  </si>
  <si>
    <t>100 (1шт.)</t>
  </si>
  <si>
    <t>20/15 /10</t>
  </si>
  <si>
    <t>10/15 /10</t>
  </si>
  <si>
    <t>10/15 /15</t>
  </si>
  <si>
    <t>15/20 /10</t>
  </si>
  <si>
    <t>10/25 /10</t>
  </si>
  <si>
    <t>10/10 /15</t>
  </si>
  <si>
    <t>1000/ 200</t>
  </si>
  <si>
    <t>1000 /100</t>
  </si>
  <si>
    <t>1000/ 100</t>
  </si>
  <si>
    <t>80/80/ 30</t>
  </si>
  <si>
    <t>10 порцій</t>
  </si>
  <si>
    <t>Перепілка</t>
  </si>
  <si>
    <t>Індичка ціла</t>
  </si>
  <si>
    <t>Курячий фарш</t>
  </si>
  <si>
    <t>Карбонат п/ф</t>
  </si>
  <si>
    <t>Ковбаса домашня п/ф</t>
  </si>
  <si>
    <t>Грудинка свиняча</t>
  </si>
  <si>
    <t>Ребра свинячі</t>
  </si>
  <si>
    <t>Ошийок свинячий</t>
  </si>
  <si>
    <t>Окіст свинячий</t>
  </si>
  <si>
    <t>Сало свиняче</t>
  </si>
  <si>
    <t>Сало генеральське</t>
  </si>
  <si>
    <t>Свинячий биток на кістці</t>
  </si>
  <si>
    <t>Свинячий биток без кістки</t>
  </si>
  <si>
    <t>Вирізка свиняча</t>
  </si>
  <si>
    <t>Свинина задня частина</t>
  </si>
  <si>
    <t>Сітка свиняча</t>
  </si>
  <si>
    <t>Кишки</t>
  </si>
  <si>
    <t>Пашина свиняча</t>
  </si>
  <si>
    <t>Порося молочне</t>
  </si>
  <si>
    <t>Голяшка свиняча</t>
  </si>
  <si>
    <t>Рулька</t>
  </si>
  <si>
    <t>Корейка свиняча на кістці</t>
  </si>
  <si>
    <t>Фарш свинячий</t>
  </si>
  <si>
    <t>Фарш асорті</t>
  </si>
  <si>
    <t>Фарш яловичий</t>
  </si>
  <si>
    <t>Свиняча лопатка</t>
  </si>
  <si>
    <t>Корейка свиняча без кістки</t>
  </si>
  <si>
    <t>Антрекот телячий</t>
  </si>
  <si>
    <t>Вирізка теляча</t>
  </si>
  <si>
    <t xml:space="preserve">Телятина биток </t>
  </si>
  <si>
    <t>Корейка теляча на кістки</t>
  </si>
  <si>
    <t>Яловичина</t>
  </si>
  <si>
    <t>Яловичина биток</t>
  </si>
  <si>
    <t>Печінка теляча</t>
  </si>
  <si>
    <t>Тонкий край яловичини</t>
  </si>
  <si>
    <t>Стейк телячий</t>
  </si>
  <si>
    <t>Баранина (нога задня частина)</t>
  </si>
  <si>
    <t>Баранина</t>
  </si>
  <si>
    <t>Лопатка баранини (м'якоть)</t>
  </si>
  <si>
    <t>Ребра ягняти</t>
  </si>
  <si>
    <t>Новозеландські ребра(баранина)</t>
  </si>
  <si>
    <t>Кролик</t>
  </si>
  <si>
    <t>Корейка баранини</t>
  </si>
  <si>
    <t>Сир Пармезан</t>
  </si>
  <si>
    <t>Сир Пармезан веган</t>
  </si>
  <si>
    <t>Сир Горгондзола</t>
  </si>
  <si>
    <t>Сир Моцарелла в розсолі шайба</t>
  </si>
  <si>
    <t>Сир Моцарелла тверда</t>
  </si>
  <si>
    <t>Сир Моцарелла веган</t>
  </si>
  <si>
    <t>Сир Бебі-моцарелла</t>
  </si>
  <si>
    <t>Сир Маскарпоне</t>
  </si>
  <si>
    <t>Сир Бринза</t>
  </si>
  <si>
    <t>Сир Фелата</t>
  </si>
  <si>
    <t>Сир Фелата веган</t>
  </si>
  <si>
    <t>Сир Філадельфія</t>
  </si>
  <si>
    <t>Крем-сир</t>
  </si>
  <si>
    <t>Сир Адигейський</t>
  </si>
  <si>
    <t>Сир Сулугуні</t>
  </si>
  <si>
    <t>Сир Емменталь</t>
  </si>
  <si>
    <t>Сир Голландський</t>
  </si>
  <si>
    <t>Сир Мармуровий</t>
  </si>
  <si>
    <t>Сир Мармуровий песто (зелений)</t>
  </si>
  <si>
    <t>Сир Мармуровий жовтий</t>
  </si>
  <si>
    <t>Сир Радомер</t>
  </si>
  <si>
    <t>Сир Рамболь з горіхами</t>
  </si>
  <si>
    <t>Сир Рокфор</t>
  </si>
  <si>
    <t>Сир Мімолет</t>
  </si>
  <si>
    <t>Сир Камамбер</t>
  </si>
  <si>
    <t>Сир Камамбер, шт</t>
  </si>
  <si>
    <t>Сир Данаблю</t>
  </si>
  <si>
    <t>Сир Дорблю</t>
  </si>
  <si>
    <t>Сир Маасдам</t>
  </si>
  <si>
    <t>Сир Чечил (копчена косичка)</t>
  </si>
  <si>
    <t>Сир Чеддер</t>
  </si>
  <si>
    <t>Сир Рікота</t>
  </si>
  <si>
    <t>Сир Страчателла</t>
  </si>
  <si>
    <t>Сир Буррата</t>
  </si>
  <si>
    <t>Сир Ятрань</t>
  </si>
  <si>
    <t>Сир Тофу</t>
  </si>
  <si>
    <t>Сир Тофу  з кріпом та часником</t>
  </si>
  <si>
    <t>Безлактозний сир</t>
  </si>
  <si>
    <t>Козячий сир</t>
  </si>
  <si>
    <t>СИРИ</t>
  </si>
  <si>
    <t>Сир Базирон зелений</t>
  </si>
  <si>
    <t>Сир Базирон червоний</t>
  </si>
  <si>
    <t>Абрикос</t>
  </si>
  <si>
    <t>Апельсин</t>
  </si>
  <si>
    <t xml:space="preserve">Ананас </t>
  </si>
  <si>
    <t>Ананас, шт</t>
  </si>
  <si>
    <t>Банан</t>
  </si>
  <si>
    <t>Вишня</t>
  </si>
  <si>
    <t>Грейпфрут</t>
  </si>
  <si>
    <t>Груша</t>
  </si>
  <si>
    <t>Лохина</t>
  </si>
  <si>
    <t>Диня</t>
  </si>
  <si>
    <t>Ожина</t>
  </si>
  <si>
    <t>Інжир свіжий</t>
  </si>
  <si>
    <t>Ківі</t>
  </si>
  <si>
    <t>Полуниця</t>
  </si>
  <si>
    <t>Калина</t>
  </si>
  <si>
    <t>Лайм</t>
  </si>
  <si>
    <t>Малина</t>
  </si>
  <si>
    <t>Манго</t>
  </si>
  <si>
    <t>Мандарин</t>
  </si>
  <si>
    <t>Нектарин</t>
  </si>
  <si>
    <t>Папайя</t>
  </si>
  <si>
    <t>Персик</t>
  </si>
  <si>
    <t>Черешня</t>
  </si>
  <si>
    <t>Фізаліс</t>
  </si>
  <si>
    <t>Яблуко зелене</t>
  </si>
  <si>
    <t>Яблуко червоне тверде</t>
  </si>
  <si>
    <t>Цедра лимону</t>
  </si>
  <si>
    <t>Помело</t>
  </si>
  <si>
    <t>Хурма</t>
  </si>
  <si>
    <t>Виноград Кардинал</t>
  </si>
  <si>
    <t>Слива</t>
  </si>
  <si>
    <t>Ягода по сезону</t>
  </si>
  <si>
    <t>Цибуля червона</t>
  </si>
  <si>
    <t>Авокадо</t>
  </si>
  <si>
    <t>Батат</t>
  </si>
  <si>
    <t>Гриби шампіньйони</t>
  </si>
  <si>
    <t>Гриби білі</t>
  </si>
  <si>
    <t>Гриби шиітаке</t>
  </si>
  <si>
    <t>Гриб глива</t>
  </si>
  <si>
    <t>Гриби ерінги</t>
  </si>
  <si>
    <t>Корінь імбиру</t>
  </si>
  <si>
    <t>Кабачок</t>
  </si>
  <si>
    <t>Кукурудзяні початки</t>
  </si>
  <si>
    <t>Капуста брокколі</t>
  </si>
  <si>
    <t>Капуста брюссельська</t>
  </si>
  <si>
    <t>Капуста білокачанна</t>
  </si>
  <si>
    <t>Капуста червонокачанна</t>
  </si>
  <si>
    <t>Капуста пекінська</t>
  </si>
  <si>
    <t>Капуста цвітна</t>
  </si>
  <si>
    <t>Картопля</t>
  </si>
  <si>
    <t>Картопля-пай</t>
  </si>
  <si>
    <t>Картопля молода</t>
  </si>
  <si>
    <t>Цибуля порей</t>
  </si>
  <si>
    <t>Цибуля шалот</t>
  </si>
  <si>
    <t>Цибуля ріпчаста</t>
  </si>
  <si>
    <t>Лемонграс стебло</t>
  </si>
  <si>
    <t>Гриби лисички</t>
  </si>
  <si>
    <t>Маш-салат</t>
  </si>
  <si>
    <t>Морква бебі</t>
  </si>
  <si>
    <t>Огірок свіжий</t>
  </si>
  <si>
    <t>Перець болгарський маленький</t>
  </si>
  <si>
    <t>Перець болгарський жовтий</t>
  </si>
  <si>
    <t>Перець болгарський червоний</t>
  </si>
  <si>
    <t>Перець чілі свіжий стрючки</t>
  </si>
  <si>
    <t>Червоний гострий перець</t>
  </si>
  <si>
    <t>Перець "капія" червоний</t>
  </si>
  <si>
    <t>Помідор пелаті</t>
  </si>
  <si>
    <t>Помідор сливка</t>
  </si>
  <si>
    <t>Помідор жовтий</t>
  </si>
  <si>
    <t>Помідор бурий</t>
  </si>
  <si>
    <t>Помідор коктейльний</t>
  </si>
  <si>
    <t>Редис</t>
  </si>
  <si>
    <t>Бурякове бадилля (листя)</t>
  </si>
  <si>
    <t>Спаржа (квасоля)</t>
  </si>
  <si>
    <t>Спаржа зелена</t>
  </si>
  <si>
    <t>Спаржа аспарагус</t>
  </si>
  <si>
    <t>Селера корінь</t>
  </si>
  <si>
    <t>Селера стебло</t>
  </si>
  <si>
    <t>Селера лист</t>
  </si>
  <si>
    <t>Стручкова квасоля свіжа</t>
  </si>
  <si>
    <t>Квасоля червона</t>
  </si>
  <si>
    <t>Квасоля маш</t>
  </si>
  <si>
    <t>Хрін свіжий</t>
  </si>
  <si>
    <t>Цикорій</t>
  </si>
  <si>
    <t>Помідор чері жовтий</t>
  </si>
  <si>
    <t>Помідор чері</t>
  </si>
  <si>
    <t>ОВОЧІ</t>
  </si>
  <si>
    <t>ФРУКТИ, ЯГОДИ</t>
  </si>
  <si>
    <t>Помідор рожевий</t>
  </si>
  <si>
    <t>Базилік зелений свіжий</t>
  </si>
  <si>
    <t>Кінза свіжа</t>
  </si>
  <si>
    <t>Цибуля зелена</t>
  </si>
  <si>
    <t>М'ята свіжа</t>
  </si>
  <si>
    <t>Петрушка свіжа</t>
  </si>
  <si>
    <t>Петрушка кучерява свіжа</t>
  </si>
  <si>
    <t>Петрушка корінь</t>
  </si>
  <si>
    <t>Тархун</t>
  </si>
  <si>
    <t>Чебрець свіжий</t>
  </si>
  <si>
    <t>Орегано свіжий</t>
  </si>
  <si>
    <t>Шавлія свіжа</t>
  </si>
  <si>
    <t>Кріп свіжий</t>
  </si>
  <si>
    <t>Салат Лоло Біонда</t>
  </si>
  <si>
    <t>Листя кафір-лайму</t>
  </si>
  <si>
    <t>Розмарин свіжий</t>
  </si>
  <si>
    <t>Паростки бобів</t>
  </si>
  <si>
    <t>Салат Айсберг</t>
  </si>
  <si>
    <t>Крес-салат</t>
  </si>
  <si>
    <t>Салат Лолло Росса</t>
  </si>
  <si>
    <t>Салат Ромен</t>
  </si>
  <si>
    <t>Салат Рукола</t>
  </si>
  <si>
    <t>Салат Радиккьо</t>
  </si>
  <si>
    <t>Салат Фрізе</t>
  </si>
  <si>
    <t>Салат Ромен бебі</t>
  </si>
  <si>
    <t>Салат Латук</t>
  </si>
  <si>
    <t>Салат Чука</t>
  </si>
  <si>
    <t>Салат Пак-Чой</t>
  </si>
  <si>
    <t>Шпинат свіжий</t>
  </si>
  <si>
    <t>Бебі шпинат свіжий</t>
  </si>
  <si>
    <t>Щавель свіжий</t>
  </si>
  <si>
    <t>Мікрогрін Крес</t>
  </si>
  <si>
    <t>Мікс салатів</t>
  </si>
  <si>
    <t>Пелюстки цикорію</t>
  </si>
  <si>
    <t>Баклажан по-корейськи</t>
  </si>
  <si>
    <t>Кальмар по-корейськи</t>
  </si>
  <si>
    <t>Капуста квашена</t>
  </si>
  <si>
    <t>Капуста по-корейськи</t>
  </si>
  <si>
    <t>Капуста маринована</t>
  </si>
  <si>
    <t>Морква маринована</t>
  </si>
  <si>
    <t>Огірок солений</t>
  </si>
  <si>
    <t>Огірок маринований</t>
  </si>
  <si>
    <t>Помідор маринований</t>
  </si>
  <si>
    <t>Помідор солений</t>
  </si>
  <si>
    <t>Перець маринований</t>
  </si>
  <si>
    <t>Спаржа по-корейськи</t>
  </si>
  <si>
    <t>Часник маринований</t>
  </si>
  <si>
    <t>Черемша маринована</t>
  </si>
  <si>
    <t>Артішок маринований</t>
  </si>
  <si>
    <t>Халапеньо мариновані, слайсом порізані</t>
  </si>
  <si>
    <t>Гриби по-корейськи мариновані</t>
  </si>
  <si>
    <t>СОЛІННЯ, МАРИНОВАНІ</t>
  </si>
  <si>
    <t>РИНОК</t>
  </si>
  <si>
    <t>РИБНИЙ</t>
  </si>
  <si>
    <t>М'ЯСНИЙ</t>
  </si>
  <si>
    <t>МОЛОЧНІ ПРОДУКТИ</t>
  </si>
  <si>
    <t>Йогурт білий</t>
  </si>
  <si>
    <t>Кефір 2,5%</t>
  </si>
  <si>
    <t xml:space="preserve">Масло вершкове </t>
  </si>
  <si>
    <t>Молоко кокосове</t>
  </si>
  <si>
    <t>Молоко рослинне</t>
  </si>
  <si>
    <t>Вершки рослинні</t>
  </si>
  <si>
    <t>Вершки домашні</t>
  </si>
  <si>
    <t>Вершки порційні, шт.</t>
  </si>
  <si>
    <t>Вершки кондитерські</t>
  </si>
  <si>
    <t>Вершки веган</t>
  </si>
  <si>
    <t>Сметана 25%</t>
  </si>
  <si>
    <t>Творожна маса ванільна</t>
  </si>
  <si>
    <t>Згущенка</t>
  </si>
  <si>
    <t>Творог з ізюмом</t>
  </si>
  <si>
    <t>Вершки аерозольні</t>
  </si>
  <si>
    <t>Копчений тофу</t>
  </si>
  <si>
    <t>Сир плавлений</t>
  </si>
  <si>
    <t>Млинці п/ф шт.</t>
  </si>
  <si>
    <t>Ковбаска мюнхенська п/ф</t>
  </si>
  <si>
    <t xml:space="preserve">Ковбаска баварська п/ф </t>
  </si>
  <si>
    <t>Ковбаска гамбурзька п/ф</t>
  </si>
  <si>
    <t>Буженіна</t>
  </si>
  <si>
    <t>Булгур</t>
  </si>
  <si>
    <t>Рис дикий</t>
  </si>
  <si>
    <t>Суміш дикого рису</t>
  </si>
  <si>
    <t>Рис Арборіо</t>
  </si>
  <si>
    <t>Пшоно</t>
  </si>
  <si>
    <t>Крупа кукурудзяна</t>
  </si>
  <si>
    <t>Нут</t>
  </si>
  <si>
    <t>Гранола</t>
  </si>
  <si>
    <t>Гранола (веган)</t>
  </si>
  <si>
    <t>Кіноа</t>
  </si>
  <si>
    <t>Манка</t>
  </si>
  <si>
    <t>Горох жовтий</t>
  </si>
  <si>
    <t>Горохова крупа</t>
  </si>
  <si>
    <t>Сочевиця</t>
  </si>
  <si>
    <t>Зелена сочевиця</t>
  </si>
  <si>
    <t>Рис для суші</t>
  </si>
  <si>
    <t>Лист норі, шт.</t>
  </si>
  <si>
    <t>Соус Унагі</t>
  </si>
  <si>
    <t>Міцукан</t>
  </si>
  <si>
    <t>Хондаши</t>
  </si>
  <si>
    <t>Вермішель рисова</t>
  </si>
  <si>
    <t xml:space="preserve">Дріжджі </t>
  </si>
  <si>
    <t>Дріжджі сухі</t>
  </si>
  <si>
    <t>Лапша рисова</t>
  </si>
  <si>
    <t>Лист рисовий</t>
  </si>
  <si>
    <t>Лист рисовий (3г)</t>
  </si>
  <si>
    <t>Локшина</t>
  </si>
  <si>
    <t>Паста Пенне</t>
  </si>
  <si>
    <t>Паста конкільоні</t>
  </si>
  <si>
    <t>Спагеті №5</t>
  </si>
  <si>
    <t>Спагеті  (для штату)</t>
  </si>
  <si>
    <t>Какао</t>
  </si>
  <si>
    <t>Крохмаль</t>
  </si>
  <si>
    <t>Крохмаль кукурудзяний</t>
  </si>
  <si>
    <t>Макарони (для штату)</t>
  </si>
  <si>
    <t>Олія рослинна нерафінована</t>
  </si>
  <si>
    <t>Олія кунжутна</t>
  </si>
  <si>
    <t>Олія кедрова</t>
  </si>
  <si>
    <t>Олія арахісова</t>
  </si>
  <si>
    <t>Олія з виноградних кісточок</t>
  </si>
  <si>
    <t>Олія кукурудзяна</t>
  </si>
  <si>
    <t>Олія труфельна</t>
  </si>
  <si>
    <t>Олія кокосова</t>
  </si>
  <si>
    <t>Борошно кукурудзяне</t>
  </si>
  <si>
    <t>Борошно нутове</t>
  </si>
  <si>
    <t>Лимонний сік</t>
  </si>
  <si>
    <t>Цукор в стіках, шт</t>
  </si>
  <si>
    <t>Цукор коричневий</t>
  </si>
  <si>
    <t>Пудра цукрова</t>
  </si>
  <si>
    <t>Насіння кунжуту біле</t>
  </si>
  <si>
    <t>Насіння кунжуту чорне</t>
  </si>
  <si>
    <t>Насіння чіа</t>
  </si>
  <si>
    <t>Насіння гарбузове</t>
  </si>
  <si>
    <t>Насіння кедра</t>
  </si>
  <si>
    <t>Панірувальні сухарі</t>
  </si>
  <si>
    <t>Панко сухарі</t>
  </si>
  <si>
    <t>Сухарі</t>
  </si>
  <si>
    <t>Сода</t>
  </si>
  <si>
    <t>Шоколад білий</t>
  </si>
  <si>
    <t>Шоколад чорний</t>
  </si>
  <si>
    <t>Згущувач сметани</t>
  </si>
  <si>
    <t>Васабі сухий</t>
  </si>
  <si>
    <t>Барвник зелений</t>
  </si>
  <si>
    <t>Агар</t>
  </si>
  <si>
    <t>Ананас консервований</t>
  </si>
  <si>
    <t>Вишня консервована</t>
  </si>
  <si>
    <t>Персик консервований</t>
  </si>
  <si>
    <t>Джем</t>
  </si>
  <si>
    <t>Джем абрикосовий</t>
  </si>
  <si>
    <t>Джем малиновий</t>
  </si>
  <si>
    <t>Ягідний мармелад</t>
  </si>
  <si>
    <t>Повидло</t>
  </si>
  <si>
    <t>Імбир зацукрований</t>
  </si>
  <si>
    <t>Сухарі панно</t>
  </si>
  <si>
    <t>Розпушувач тіста</t>
  </si>
  <si>
    <t>Чіпси кукурудзяні</t>
  </si>
  <si>
    <t>2 шматочки</t>
  </si>
  <si>
    <t>(без голови)</t>
  </si>
  <si>
    <t>(лимонний сік - 15 мл)</t>
  </si>
  <si>
    <t>Курячий рулет</t>
  </si>
  <si>
    <t>(фреш лимонний-35 мл)</t>
  </si>
  <si>
    <t>3 шматочки</t>
  </si>
  <si>
    <t>(нарізка)</t>
  </si>
  <si>
    <t>Запікати</t>
  </si>
  <si>
    <t>схоже в шпажках</t>
  </si>
  <si>
    <t>Млинці жарені:</t>
  </si>
  <si>
    <t>(розтоплене масло - 4 г)</t>
  </si>
  <si>
    <t>40 грам</t>
  </si>
  <si>
    <t>60 грам</t>
  </si>
  <si>
    <t>(фреш лимонний - 5 г)</t>
  </si>
  <si>
    <t>(фреш лимонний-12 г)</t>
  </si>
  <si>
    <t>Заправка:</t>
  </si>
  <si>
    <t>(лимонний фреш - 6 г)</t>
  </si>
  <si>
    <t>(лимонний фреш - 8 г)</t>
  </si>
  <si>
    <t>(лимонний фреш - 5 г)</t>
  </si>
  <si>
    <t>сирий або с/м</t>
  </si>
  <si>
    <t>Соус пармезан:</t>
  </si>
  <si>
    <t>(кубік 1/3)</t>
  </si>
  <si>
    <t>(обжарене на вершковому маслі)</t>
  </si>
  <si>
    <t>(цукровий сироп - 150г)</t>
  </si>
  <si>
    <t>(чіпси з бекона)</t>
  </si>
  <si>
    <t>Горіховий соус:</t>
  </si>
  <si>
    <t>Соус:</t>
  </si>
  <si>
    <t>Ростбіф:</t>
  </si>
  <si>
    <t>Буженина:</t>
  </si>
  <si>
    <t>Карбонат:</t>
  </si>
  <si>
    <t>Язик яловичий:</t>
  </si>
  <si>
    <t>Курячий рулет:</t>
  </si>
  <si>
    <t>Свинний рулет:</t>
  </si>
  <si>
    <t>Млинці (2шт):</t>
  </si>
  <si>
    <t>(фреш лимонний- 1,6 г)</t>
  </si>
  <si>
    <t>не канапе а бутер - хліба багато</t>
  </si>
  <si>
    <t>(2 шт на порцію)</t>
  </si>
  <si>
    <t>1 шматочок</t>
  </si>
  <si>
    <t>5 шматочків по 30г</t>
  </si>
  <si>
    <t>Який соус?</t>
  </si>
  <si>
    <t>(соус журавлинний п\ф)</t>
  </si>
  <si>
    <t>Соус Брі:</t>
  </si>
  <si>
    <t>доробити!!! Калькуляцію</t>
  </si>
  <si>
    <t>Соус Карі:</t>
  </si>
  <si>
    <t>(лимонний фреш - 40 г)</t>
  </si>
  <si>
    <t>Соус Чімічурі:</t>
  </si>
  <si>
    <t>Соус Паприка:</t>
  </si>
  <si>
    <t>де через /лук и цукини</t>
  </si>
  <si>
    <t>(лимонний фреш - 10 г)</t>
  </si>
  <si>
    <t>Брускета:</t>
  </si>
  <si>
    <t>2-3 шматочки</t>
  </si>
  <si>
    <t>М'ясо:</t>
  </si>
  <si>
    <t>(тушений)</t>
  </si>
  <si>
    <t>Овочі:</t>
  </si>
  <si>
    <t>2 медальйона</t>
  </si>
  <si>
    <t>що таке 20 грам</t>
  </si>
  <si>
    <t>Курячий террін п/ф:</t>
  </si>
  <si>
    <t>(соус смородиновий - 50 г)</t>
  </si>
  <si>
    <t>Соус Мірабо:</t>
  </si>
  <si>
    <t>в продажі вихід 75/20??????</t>
  </si>
  <si>
    <t>помідор потрібно через дріб??</t>
  </si>
  <si>
    <t>(з головою)</t>
  </si>
  <si>
    <t>Соус з цибулі порей:</t>
  </si>
  <si>
    <t>(фреш апельсиновий - 10 г)</t>
  </si>
  <si>
    <t>(фреш грейпфрутовий - 7 г)</t>
  </si>
  <si>
    <t>125 грам</t>
  </si>
  <si>
    <t>Соус Теріякі:</t>
  </si>
  <si>
    <t>чому через дріб?</t>
  </si>
  <si>
    <t>Тісто:</t>
  </si>
  <si>
    <t>Крем:</t>
  </si>
  <si>
    <t>сезон,ціна</t>
  </si>
  <si>
    <t>через дріб морозиво</t>
  </si>
  <si>
    <t>Шоколадный мус п/ф:</t>
  </si>
  <si>
    <t>(свіжий)</t>
  </si>
  <si>
    <t>(лимонний сік - 3,5 г)</t>
  </si>
  <si>
    <t>Дресінг:</t>
  </si>
  <si>
    <t>5 шматочків</t>
  </si>
  <si>
    <t>6-10 шт.</t>
  </si>
  <si>
    <t>Соус Айолі:</t>
  </si>
  <si>
    <t>5-6 шариків</t>
  </si>
  <si>
    <t>Паніровка:</t>
  </si>
  <si>
    <t>4-6 шт.</t>
  </si>
  <si>
    <t>6-10 шт. (розігріти перед подачею)</t>
  </si>
  <si>
    <t>Гуакамоле:</t>
  </si>
  <si>
    <t>з бисквіта</t>
  </si>
  <si>
    <t>(цедра)</t>
  </si>
  <si>
    <t>Паштет курячий:</t>
  </si>
  <si>
    <t>Паштет курячий з ананасом чілі:</t>
  </si>
  <si>
    <t>Для муса:</t>
  </si>
  <si>
    <t>Все змішати в міксері до однорідної маси</t>
  </si>
  <si>
    <t>Для стратчелли:</t>
  </si>
  <si>
    <t>1. Розсіл вилити в сотейник, довести до кипіння, зменшити вогонь</t>
  </si>
  <si>
    <t>2.Моцареллу порвати на шматочки, додати до сироватки</t>
  </si>
  <si>
    <t>3.В миску налить вершки, добавить сіль</t>
  </si>
  <si>
    <t>1.Розсіл вилити в сотейник, довести до кипіння, зменшити вогонь</t>
  </si>
  <si>
    <t>4. Дістати моцарелу пінцетом, витягувати тонкі ниточки у вершки</t>
  </si>
  <si>
    <r>
      <rPr>
        <b/>
        <i/>
        <sz val="11"/>
        <color theme="1"/>
        <rFont val="Tahoma"/>
        <family val="2"/>
        <charset val="204"/>
      </rPr>
      <t>Для м'ятного айолі</t>
    </r>
    <r>
      <rPr>
        <sz val="11"/>
        <color theme="1"/>
        <rFont val="Tahoma"/>
        <family val="2"/>
        <charset val="204"/>
      </rPr>
      <t>:</t>
    </r>
  </si>
  <si>
    <t>Збити в блендері, до консистенції майонезу</t>
  </si>
  <si>
    <t>Для джему:</t>
  </si>
  <si>
    <t>Сальса:</t>
  </si>
  <si>
    <t>Маринад на буряк:</t>
  </si>
  <si>
    <t>1. Змішати все в сотейнику, довести до кипіння, охолодити</t>
  </si>
  <si>
    <t>2. Буряк зварити до готовності, зробити кульки</t>
  </si>
  <si>
    <t>1.Змішати все в сотейнику, довести до кипіння, охолодити</t>
  </si>
  <si>
    <t>2.Буряк зварити до готовності, зробити кульки</t>
  </si>
  <si>
    <t>3. Шарики маринувати 30 хв.</t>
  </si>
  <si>
    <t>Сирний крем-лайм:</t>
  </si>
  <si>
    <t>Все змішати, перебити у міксері</t>
  </si>
  <si>
    <t>Конкасе:</t>
  </si>
  <si>
    <t>1. Бланшувати в кип'яченій воді секунд 30, дістати в лід, почистити</t>
  </si>
  <si>
    <t>2.Нарізати кубиком</t>
  </si>
  <si>
    <t>1.Бланшувати в кип'яченій воді секунд 30, дістати в лід, почистити</t>
  </si>
  <si>
    <t>Конфітюр:</t>
  </si>
  <si>
    <t>1. Цибулю обсмажить на вершковому маслі</t>
  </si>
  <si>
    <t>1.Цибулю обсмажить на вершковому маслі</t>
  </si>
  <si>
    <t>2.Добавити вино, мед, корицю</t>
  </si>
  <si>
    <t>3. Готувати до повної готовності цибулі</t>
  </si>
  <si>
    <t>3.Готувати до повної готовності цибулі</t>
  </si>
  <si>
    <t>Маринад на огірки:</t>
  </si>
  <si>
    <t>1.Змішати все в мисці, перелити у вакуумний пакет</t>
  </si>
  <si>
    <t>2.Огірки нарізати, обрізати кільцем з ребристою стороною</t>
  </si>
  <si>
    <t>3.Пересипати в пакет</t>
  </si>
  <si>
    <t>4.Прогнати 2-3 рази у вакууматорі</t>
  </si>
  <si>
    <t>Соус дзадзикі:</t>
  </si>
  <si>
    <t>1.Огірок натерти на тертці, часник та кріп дрібно нарізати</t>
  </si>
  <si>
    <t>2.Все змішати в мисці</t>
  </si>
  <si>
    <t>Аранчіні:</t>
  </si>
  <si>
    <t>1. Шалот нарізати дрібним кубиком</t>
  </si>
  <si>
    <t>2. Обсмажити на розігрітій сковороді</t>
  </si>
  <si>
    <t>3. Додати рис, залити вином, випарувати вино</t>
  </si>
  <si>
    <t>4. Додавати воду до напівготовності рису</t>
  </si>
  <si>
    <t>5. Додати вершки, готувати до готовності</t>
  </si>
  <si>
    <t>6. Додати пармезан та сіль</t>
  </si>
  <si>
    <t>7. Висипати рис на противінь, дати охолонути</t>
  </si>
  <si>
    <t>8. Панірувати кульки по 35 грам, борошно-яйце-панко</t>
  </si>
  <si>
    <t>Сирний соус:</t>
  </si>
  <si>
    <t>Кляр на креветку:</t>
  </si>
  <si>
    <t>Все змішати, збити віночком</t>
  </si>
  <si>
    <t>Соус васабі:</t>
  </si>
  <si>
    <t>1. Васабі порошок розвести з водою</t>
  </si>
  <si>
    <t>2. Додати решту інгредієнтів</t>
  </si>
  <si>
    <t>3. Перебити віночком</t>
  </si>
  <si>
    <t>4. Додати барвника до салатового відтінку</t>
  </si>
  <si>
    <t>Для айолі:</t>
  </si>
  <si>
    <t>1. Змішати жовток, гірчицю, сіль, Цукор, часник та фреш у блендері</t>
  </si>
  <si>
    <t>2. Збивати все в блендері додаючи трохи рослинну олію</t>
  </si>
  <si>
    <t>3. Збити в блендері, до консистенції майонезу</t>
  </si>
  <si>
    <t>Соус Бате:</t>
  </si>
  <si>
    <t>Для лабне:</t>
  </si>
  <si>
    <t>1. В йогурт добавити цедру та сіль</t>
  </si>
  <si>
    <t>2. Пересипати на марлю, подвісити в холодильнику на 2-3 години</t>
  </si>
  <si>
    <t>Жарені гриби:</t>
  </si>
  <si>
    <t>1. Гриби обжарити на розпеченій сковорідці</t>
  </si>
  <si>
    <t>2. Добавити аморето</t>
  </si>
  <si>
    <t>3. Добавити Соєвий соус</t>
  </si>
  <si>
    <t>Для томатного песто:</t>
  </si>
  <si>
    <t>1. Томат бланшувати, чистити, смажити з часником</t>
  </si>
  <si>
    <t>2. У блендері збити томати, часник, пармезан, базилік та горіхи</t>
  </si>
  <si>
    <t>3. Додати оцет, в кінці маленьким цівком додавати масло</t>
  </si>
  <si>
    <t>Для цибулі каркаде:</t>
  </si>
  <si>
    <t>1. Цибулю порізати на невеликі фракції</t>
  </si>
  <si>
    <t>2. У сотейнику змішати воду, Цукор та оцет, довести до кипіння.</t>
  </si>
  <si>
    <t>3. Добавить каркаде, залишити на 15 хв.</t>
  </si>
  <si>
    <t>4. Додати цибулю, залишити до повного остигання маринаду</t>
  </si>
  <si>
    <t>Груша на брускету:</t>
  </si>
  <si>
    <t>1. Вино, мед, корицю та гвоздику додати до сотейника</t>
  </si>
  <si>
    <t>2. Довести до кипіння, залишити остигати</t>
  </si>
  <si>
    <t>3. Грушу нарізати на слайсері, залити вином</t>
  </si>
  <si>
    <t>Печені перці:</t>
  </si>
  <si>
    <t>1. Перці нарізати на невелику соломку</t>
  </si>
  <si>
    <t>2. Перці змастити оливковою олією</t>
  </si>
  <si>
    <t>3. Поперчити, посолити, посахати</t>
  </si>
  <si>
    <t>4. Запікати під фольгою</t>
  </si>
  <si>
    <t>Соус трюфельний айолі:</t>
  </si>
  <si>
    <t>1. Жовток збити в блендері з пастою, додати|добавляти| гірчицю і фреш</t>
  </si>
  <si>
    <t>2. Додати сіль і тоненьким цівком додавати масло</t>
  </si>
  <si>
    <t>3. Збивати до консистенції майонезу</t>
  </si>
  <si>
    <t>Для томатів конфі:</t>
  </si>
  <si>
    <t>1. Все у вакуумний пакет і в су-вид 65 ° - 35 хвилин</t>
  </si>
  <si>
    <t>Дресинг цитрусовий:</t>
  </si>
  <si>
    <t>Дресинг кунжутно-імбірний:</t>
  </si>
  <si>
    <t>Соус манго:</t>
  </si>
  <si>
    <t>1. Все змішати и взбити в блендері</t>
  </si>
  <si>
    <t>Соус кисло-солодкий:</t>
  </si>
  <si>
    <t>Все змішати, добре збити до однорідної консистенції</t>
  </si>
  <si>
    <t>Черрі Кім Чі:</t>
  </si>
  <si>
    <t>1.Часник, Чилі, болгарський, Соєвий та рибний збити в блендері</t>
  </si>
  <si>
    <t>2. Воду, Цукор, Чилі пластівці змішати в сотейник, довести до кипіння</t>
  </si>
  <si>
    <t>3. Дати охолонути, змішати із заготівлею та соєвого та рибного</t>
  </si>
  <si>
    <t>4. Черрі бланшувати, і в маринад на 30 хвилин.</t>
  </si>
  <si>
    <t>Соус йогурт м'ята/часник:</t>
  </si>
  <si>
    <t>Часник, м'яту дрібно нарізати, змішати з йогуртом</t>
  </si>
  <si>
    <t>Цезар:</t>
  </si>
  <si>
    <t>Для крема з лайма:</t>
  </si>
  <si>
    <t>Все змішати у міксері, збити до однорідної маси</t>
  </si>
  <si>
    <t>2. Нарізати на кубики по 30 г</t>
  </si>
  <si>
    <t>3. Цукіні нарізати на слайсері, поперчити, посолити</t>
  </si>
  <si>
    <t>4. Цукіні скрутити в трубочку</t>
  </si>
  <si>
    <t>5. Насаджувати на шпажку, курка, цукіні, курка, цукіні.</t>
  </si>
  <si>
    <t>6. Змастити оливковою олією та в духовку на 165°. 35-40 хвилин</t>
  </si>
  <si>
    <t>7. За 5 хвилин до готовності змастити унаги</t>
  </si>
  <si>
    <t>1. Бекон розкласти на плівку</t>
  </si>
  <si>
    <t>2. Сир бри нарізати на брусочкими</t>
  </si>
  <si>
    <t>4. Загорнути все це в рулет</t>
  </si>
  <si>
    <t>5. Запікати при 160° до рум'яного кольору бекону</t>
  </si>
  <si>
    <t>6. Порізати на порційні шматки та на шпажку</t>
  </si>
  <si>
    <t>Для страчатели:</t>
  </si>
  <si>
    <t>3.В миску налити вершки, додати сіль</t>
  </si>
  <si>
    <t>Все змішати перебити в міксері</t>
  </si>
  <si>
    <t>3. Кульки маринувати 30 хвилин</t>
  </si>
  <si>
    <t>2. Нарізати кубиком</t>
  </si>
  <si>
    <t>Для м'ятного айолі:</t>
  </si>
  <si>
    <r>
      <rPr>
        <b/>
        <i/>
        <sz val="11"/>
        <color theme="1"/>
        <rFont val="Tahoma"/>
        <family val="2"/>
        <charset val="204"/>
      </rPr>
      <t>Конфітюр</t>
    </r>
    <r>
      <rPr>
        <sz val="11"/>
        <color theme="1"/>
        <rFont val="Tahoma"/>
        <family val="2"/>
        <charset val="204"/>
      </rPr>
      <t>:</t>
    </r>
  </si>
  <si>
    <t>2. Додати вино, мед, корицю</t>
  </si>
  <si>
    <t>(лимонний фреш - 9 г)</t>
  </si>
  <si>
    <t>5. Насаджувати на шпажку, курка, цукіні, курка, кабачок.</t>
  </si>
  <si>
    <t>помідор потрібно через дріб???</t>
  </si>
  <si>
    <t>Сирна маса п/ф:</t>
  </si>
  <si>
    <t>Буряк печений п/ф:</t>
  </si>
  <si>
    <t xml:space="preserve"> Гірчично-медовий п/ф:</t>
  </si>
  <si>
    <t>Гарбуз печений п/ф:</t>
  </si>
  <si>
    <t>Гірчично-медовий п/ф:</t>
  </si>
  <si>
    <t>Селера печена п/ф:</t>
  </si>
  <si>
    <t>Грабуз печений п/ф:</t>
  </si>
  <si>
    <t>Карамелізований гарбуз:</t>
  </si>
  <si>
    <t>Вишневий мармелад п/ф:</t>
  </si>
  <si>
    <t>Яблучна напівсфера п/ф:</t>
  </si>
  <si>
    <t>Курячі фріпси п/ф:</t>
  </si>
  <si>
    <t>Куряче філе запечене п/ф:</t>
  </si>
  <si>
    <t>Рис для суши п/ф:</t>
  </si>
  <si>
    <t>Томатна сальса п/ф:</t>
  </si>
  <si>
    <t>2 шт. на порцію</t>
  </si>
  <si>
    <t>На ложці:</t>
  </si>
  <si>
    <t>Курячі фріпси:</t>
  </si>
  <si>
    <t>Малиновий соус п/ф:</t>
  </si>
  <si>
    <t>1. Печінка зачистити і загорнути в бекон. Викласти на дощ і запікати 15 хв при 150 градусах</t>
  </si>
  <si>
    <t>2. Викласти та залитисоусом</t>
  </si>
  <si>
    <t>1. Лосось с/с п/ф и огірок нарезати мілким кубиком 4*4 см.</t>
  </si>
  <si>
    <t>2. Перемешати та змішати с соусом.</t>
  </si>
  <si>
    <t>3. В профитролі зрізати верх і зробити поглиблення  для начинки.</t>
  </si>
  <si>
    <t>4. Покласти начинку в поглилення и прикрасити мікрогріном.</t>
  </si>
  <si>
    <t>5. Подавати на сланці чи на тарілці</t>
  </si>
  <si>
    <t>1. Змішайте разом сир та молоко до текучої консистенції. Додайте більше молока, якщо це потрібно. Додати базилік і перемішайте.</t>
  </si>
  <si>
    <t>2. Викладайте гіркою по 1/4 чайної ложки сиру на кожну курагу, потім мигдаль. Полийте медом.</t>
  </si>
  <si>
    <t>Тісто веган п/ф:</t>
  </si>
  <si>
    <t>5 шт. рулетиків</t>
  </si>
  <si>
    <t>Начинка:</t>
  </si>
  <si>
    <t xml:space="preserve">Імбир маринований </t>
  </si>
  <si>
    <t>Ікра томатна</t>
  </si>
  <si>
    <t>Лисички мариновані</t>
  </si>
  <si>
    <t>Маслюки мариновані</t>
  </si>
  <si>
    <t>Опеньки мариновані</t>
  </si>
  <si>
    <t>Лисички стерилізовані</t>
  </si>
  <si>
    <t>Опеньки стерилізовані</t>
  </si>
  <si>
    <t>Гриби білі мариновані</t>
  </si>
  <si>
    <t>Печериці мариновані</t>
  </si>
  <si>
    <t>Сардина</t>
  </si>
  <si>
    <t>Шпроти консервовані</t>
  </si>
  <si>
    <t>Тунець консервований</t>
  </si>
  <si>
    <t>Кальмар консервований</t>
  </si>
  <si>
    <t>Краби консервовані м'ясо</t>
  </si>
  <si>
    <t>Мідії мариновані</t>
  </si>
  <si>
    <t>Мікс морепродуктів маринований</t>
  </si>
  <si>
    <t>Горошок зелений консервований</t>
  </si>
  <si>
    <t>Каперси</t>
  </si>
  <si>
    <t>Плоди каперсів (з хвостиком)</t>
  </si>
  <si>
    <t>Корнішон маринований</t>
  </si>
  <si>
    <t>Кукурудза консервована</t>
  </si>
  <si>
    <t>Початки кукурудзи консервовані</t>
  </si>
  <si>
    <t>Томати конфетюрні</t>
  </si>
  <si>
    <t>Помідор в'ялений</t>
  </si>
  <si>
    <t>Помідор у власному соку</t>
  </si>
  <si>
    <t>Лечо з болгарського перцю</t>
  </si>
  <si>
    <t>Маслини без кісточки</t>
  </si>
  <si>
    <t>Оливки без кісточки</t>
  </si>
  <si>
    <t>Оливки гігантські</t>
  </si>
  <si>
    <t>Маслини каламату</t>
  </si>
  <si>
    <t>Оливки з анчоусами</t>
  </si>
  <si>
    <t>Оливки з перцем</t>
  </si>
  <si>
    <t>Паштет печінковий</t>
  </si>
  <si>
    <t>Паштет одеський</t>
  </si>
  <si>
    <t>Печінка тріски</t>
  </si>
  <si>
    <t>Квасоля консервована</t>
  </si>
  <si>
    <t>Квасоля консервована червона в с/с</t>
  </si>
  <si>
    <t>Квасоля з грибами консервована</t>
  </si>
  <si>
    <t>Цибулька маринована</t>
  </si>
  <si>
    <t>Арахіс</t>
  </si>
  <si>
    <t>Ізюм</t>
  </si>
  <si>
    <t>Солоні кісточки мигдалю</t>
  </si>
  <si>
    <t>Сушене яблуко</t>
  </si>
  <si>
    <t>Сушений фінік</t>
  </si>
  <si>
    <t>В'ялений фінік</t>
  </si>
  <si>
    <t>Фінік без кісточки</t>
  </si>
  <si>
    <t>Боби едамаме</t>
  </si>
  <si>
    <t>Гриби білі сушені</t>
  </si>
  <si>
    <t>Курага</t>
  </si>
  <si>
    <t>Чорнослив</t>
  </si>
  <si>
    <t>Фундук</t>
  </si>
  <si>
    <t>Горіх грецький</t>
  </si>
  <si>
    <t>Горіх кедровий</t>
  </si>
  <si>
    <t>Мигдаль</t>
  </si>
  <si>
    <t>Мигдаль цілий</t>
  </si>
  <si>
    <t>Вівсяні пластівці</t>
  </si>
  <si>
    <t>Мигдальні пластівці</t>
  </si>
  <si>
    <t>Сушена груша</t>
  </si>
  <si>
    <t>Морозиво ванільне</t>
  </si>
  <si>
    <t>Ананас с/м</t>
  </si>
  <si>
    <t>Морозиво пломбір</t>
  </si>
  <si>
    <t>Манго с/м</t>
  </si>
  <si>
    <t>Лисички с/м</t>
  </si>
  <si>
    <t>Смородина чорна с/м</t>
  </si>
  <si>
    <t>Вишня с/м</t>
  </si>
  <si>
    <t>Малина с/м</t>
  </si>
  <si>
    <t>Ягода с/м</t>
  </si>
  <si>
    <t>Лісові ягоди с/м</t>
  </si>
  <si>
    <t>Квасоля стручкова с/м</t>
  </si>
  <si>
    <t>Горошок зелений стручковий</t>
  </si>
  <si>
    <t>Горошок зелений с/м</t>
  </si>
  <si>
    <t>Овочевий мікс с/м</t>
  </si>
  <si>
    <t>Цвітна капуста с/м</t>
  </si>
  <si>
    <t>Капуста брокколі с/м</t>
  </si>
  <si>
    <t>Морква бебі с/м</t>
  </si>
  <si>
    <t>Картопля фрі п/ф</t>
  </si>
  <si>
    <t>Шпинат с/м</t>
  </si>
  <si>
    <t>Спаржа с/м</t>
  </si>
  <si>
    <t>Крабові палочки</t>
  </si>
  <si>
    <t>Мікс морепродуктів</t>
  </si>
  <si>
    <t>Кальмар у тісті п/ф с/м</t>
  </si>
  <si>
    <t>Кільця кальмара у тісті</t>
  </si>
  <si>
    <t>Тісто листкове п/ф</t>
  </si>
  <si>
    <t>Тісто листкове дріжджове п/ф</t>
  </si>
  <si>
    <t>Тісто дріжджове п/ф</t>
  </si>
  <si>
    <t>Тісто пісочне п/ф</t>
  </si>
  <si>
    <t>Вареники з серцем та печінкою п/ф</t>
  </si>
  <si>
    <t>Вареники з картоплею п/ф</t>
  </si>
  <si>
    <t>Вареники із сиром п/ф</t>
  </si>
  <si>
    <t>Вареники з капустою п/ф</t>
  </si>
  <si>
    <t>Вареники з вишнею п/ф</t>
  </si>
  <si>
    <t>Зрази картопляні з м'ясом п/ф</t>
  </si>
  <si>
    <t>Зрази картопляні з грибами п/ф</t>
  </si>
  <si>
    <t>Зрази картопляні з капустою п/ф</t>
  </si>
  <si>
    <t>Сирники п/ф</t>
  </si>
  <si>
    <t>Міні-круасан с/м</t>
  </si>
  <si>
    <t>Журавлина с/м</t>
  </si>
  <si>
    <t>Вареники з м'ясом п/ф</t>
  </si>
  <si>
    <t>Шинка</t>
  </si>
  <si>
    <t>Бекон копчений</t>
  </si>
  <si>
    <t>Ковбаса с/к</t>
  </si>
  <si>
    <t>Ковбаса с/к штат</t>
  </si>
  <si>
    <t>Ковбаса домашня</t>
  </si>
  <si>
    <t>Ковбаса гуцульська</t>
  </si>
  <si>
    <t>Салямі с/к</t>
  </si>
  <si>
    <t>Салямі веган</t>
  </si>
  <si>
    <t>Сосиска</t>
  </si>
  <si>
    <t>Сосиски мисливські</t>
  </si>
  <si>
    <t>Окіст копчений</t>
  </si>
  <si>
    <t>Хамон іспанський</t>
  </si>
  <si>
    <t>Грудинка іспанська</t>
  </si>
  <si>
    <t>Балик с/к</t>
  </si>
  <si>
    <t>Балик делікатесний</t>
  </si>
  <si>
    <t>М'ясо Черізо</t>
  </si>
  <si>
    <t>М'ясо Бреазола</t>
  </si>
  <si>
    <t>М'ясо Сезамо</t>
  </si>
  <si>
    <t>Ковбаса Наполі</t>
  </si>
  <si>
    <t>Ковбаса Касапонса</t>
  </si>
  <si>
    <t>Ковбаса Мілано</t>
  </si>
  <si>
    <t>Шпик Віллані</t>
  </si>
  <si>
    <t>Шинка «Сан-Даніеле»</t>
  </si>
  <si>
    <t>Бастурма класична</t>
  </si>
  <si>
    <t>Конина</t>
  </si>
  <si>
    <t>Філе куряче копчене</t>
  </si>
  <si>
    <t>Окорочок курячий</t>
  </si>
  <si>
    <t>В'ялене куряче філе</t>
  </si>
  <si>
    <t>Гірчиця в зернах</t>
  </si>
  <si>
    <t>Гірчиця Діжонська</t>
  </si>
  <si>
    <t>Майонез  пісний</t>
  </si>
  <si>
    <t>Томатна паста</t>
  </si>
  <si>
    <t>Соус Кухарський</t>
  </si>
  <si>
    <t>Соус кетчуп</t>
  </si>
  <si>
    <t>Соус червоний гострий</t>
  </si>
  <si>
    <t>Соус гострий "Sweet chili"</t>
  </si>
  <si>
    <t>Соус кунжутний</t>
  </si>
  <si>
    <t>Соус томатно-часниковий</t>
  </si>
  <si>
    <t>Соус томатний</t>
  </si>
  <si>
    <t>Соус Тар-тар</t>
  </si>
  <si>
    <t>Соус Бальзаміко</t>
  </si>
  <si>
    <t>Соус Брусничний</t>
  </si>
  <si>
    <t>Крем-бальзамік</t>
  </si>
  <si>
    <t>Соус Ворчестер</t>
  </si>
  <si>
    <t>Соус Тобаско</t>
  </si>
  <si>
    <t>Соус Деміглас</t>
  </si>
  <si>
    <t>Соус Соєвий</t>
  </si>
  <si>
    <t>Соус Аджика</t>
  </si>
  <si>
    <t>Соус Ткемалі</t>
  </si>
  <si>
    <t>Соус Ткемалі червоний</t>
  </si>
  <si>
    <t>Соус Песто</t>
  </si>
  <si>
    <t>Соус рибний Нам-пла (тайський)</t>
  </si>
  <si>
    <t>Соус Теріякі</t>
  </si>
  <si>
    <t>Соус Чилі</t>
  </si>
  <si>
    <t>Соус солодкий чилі</t>
  </si>
  <si>
    <t>Соус Наршараб (гранатовий)</t>
  </si>
  <si>
    <t>Соус Бешамель</t>
  </si>
  <si>
    <t>Соус Ширача</t>
  </si>
  <si>
    <t>Соус Тонато</t>
  </si>
  <si>
    <t>Соус Вустерський</t>
  </si>
  <si>
    <t>Соус білий вінегрет</t>
  </si>
  <si>
    <t>Соус кисло-солодкий</t>
  </si>
  <si>
    <t>Соус манго-чілі</t>
  </si>
  <si>
    <t>Соус устричний</t>
  </si>
  <si>
    <t>Соус горіховий</t>
  </si>
  <si>
    <t>Соус Вітело томато</t>
  </si>
  <si>
    <t>Оцет бальзамічний</t>
  </si>
  <si>
    <t>Оцет винний</t>
  </si>
  <si>
    <t>Оцет виноградний</t>
  </si>
  <si>
    <t>Оцет яблучний</t>
  </si>
  <si>
    <t>Оцет малиновий</t>
  </si>
  <si>
    <t>Оцет Естрагон</t>
  </si>
  <si>
    <t>Оцет рисовий</t>
  </si>
  <si>
    <t>Мірін (рисовий оцет)</t>
  </si>
  <si>
    <t>Оцет</t>
  </si>
  <si>
    <t>Хрін соус</t>
  </si>
  <si>
    <t>Хрін вершковий</t>
  </si>
  <si>
    <t>Паста місо</t>
  </si>
  <si>
    <t>Соус рибний</t>
  </si>
  <si>
    <t>Бульйон</t>
  </si>
  <si>
    <t>Аніс</t>
  </si>
  <si>
    <t>Бадян</t>
  </si>
  <si>
    <t>Ваніль</t>
  </si>
  <si>
    <t>Цукор ванільний</t>
  </si>
  <si>
    <t>Палочка кориці</t>
  </si>
  <si>
    <t>Кориця</t>
  </si>
  <si>
    <t>Гвоздика</t>
  </si>
  <si>
    <t>Желе фруктове</t>
  </si>
  <si>
    <t>Зіра</t>
  </si>
  <si>
    <t>Кардамон зерна</t>
  </si>
  <si>
    <t>Карі</t>
  </si>
  <si>
    <t>Коріандр</t>
  </si>
  <si>
    <t>Коріандр листовий</t>
  </si>
  <si>
    <t>Коріандр мелений</t>
  </si>
  <si>
    <t>Коріандр сушений</t>
  </si>
  <si>
    <t>Кубік галина бланка</t>
  </si>
  <si>
    <t>Куркума</t>
  </si>
  <si>
    <t>Кубік галина бланка грибний</t>
  </si>
  <si>
    <t>Бульонний кубік</t>
  </si>
  <si>
    <t>Лимона кислота</t>
  </si>
  <si>
    <t>Лавровий лист</t>
  </si>
  <si>
    <t>Орегано</t>
  </si>
  <si>
    <t>Паприка мелена</t>
  </si>
  <si>
    <t>Паприка копчена</t>
  </si>
  <si>
    <t>Паприка пластівці</t>
  </si>
  <si>
    <t>Паприка солодка</t>
  </si>
  <si>
    <t>Мікс перців</t>
  </si>
  <si>
    <t>Перець білий мелений</t>
  </si>
  <si>
    <t>Перець чорний мелений</t>
  </si>
  <si>
    <t>Перець чорний горошок</t>
  </si>
  <si>
    <t>Перець духмяний мелений</t>
  </si>
  <si>
    <t>Перець духмяний горошок</t>
  </si>
  <si>
    <t>Перець каєнський</t>
  </si>
  <si>
    <t>Перець Чилі</t>
  </si>
  <si>
    <t>Приправа до риби</t>
  </si>
  <si>
    <t>Приправа до курки</t>
  </si>
  <si>
    <t>Приправа для шашлика</t>
  </si>
  <si>
    <t>Приправа гриль</t>
  </si>
  <si>
    <t>Приправа часникова</t>
  </si>
  <si>
    <t>Приправа для баранини грузинська</t>
  </si>
  <si>
    <t>Приправа для баранини</t>
  </si>
  <si>
    <t>Приправа Вегета</t>
  </si>
  <si>
    <t>Приправа для картоплі</t>
  </si>
  <si>
    <t>Приправа для плова</t>
  </si>
  <si>
    <t>Приправа грибна</t>
  </si>
  <si>
    <t>Прованські трави</t>
  </si>
  <si>
    <t>Спеції для курча тапака</t>
  </si>
  <si>
    <t>Порошок Деміглас</t>
  </si>
  <si>
    <t>Соус Голландез</t>
  </si>
  <si>
    <t>Соус Голландський суха суміш</t>
  </si>
  <si>
    <t>Паста карі</t>
  </si>
  <si>
    <t>Сіль сванська</t>
  </si>
  <si>
    <t>Сіль морська</t>
  </si>
  <si>
    <t>Суміш перців</t>
  </si>
  <si>
    <t>Кокосова стружка</t>
  </si>
  <si>
    <t>Тмін</t>
  </si>
  <si>
    <t>Тмін мелений</t>
  </si>
  <si>
    <t>Фенхель  насіння</t>
  </si>
  <si>
    <t>Шафран</t>
  </si>
  <si>
    <t>Пластівці чілі</t>
  </si>
  <si>
    <t>Хмелі-сунелі</t>
  </si>
  <si>
    <t>Трюфельна паста</t>
  </si>
  <si>
    <t>Сушений базилік</t>
  </si>
  <si>
    <t>Сушений часник</t>
  </si>
  <si>
    <t>Грінки</t>
  </si>
  <si>
    <t>Профітроль</t>
  </si>
  <si>
    <t>Човник із пісочного тіста</t>
  </si>
  <si>
    <t>Лаваш грузинський</t>
  </si>
  <si>
    <t>Хліб тостовий</t>
  </si>
  <si>
    <t>Хліб тостовий для салата</t>
  </si>
  <si>
    <t>Хліб житній</t>
  </si>
  <si>
    <t>Хліб чорний український</t>
  </si>
  <si>
    <t>Хліб зерновий</t>
  </si>
  <si>
    <t>Хліб веганський</t>
  </si>
  <si>
    <t>Хлібний кошик: елітна випічка</t>
  </si>
  <si>
    <t>Багет</t>
  </si>
  <si>
    <t>Багет французький</t>
  </si>
  <si>
    <t>Крекер солодкий</t>
  </si>
  <si>
    <t>Соломка солона ел.</t>
  </si>
  <si>
    <t>Тортилья пшенична, шт.</t>
  </si>
  <si>
    <t>Сирна булочка</t>
  </si>
  <si>
    <t>Булочка для гамбургера, шт.</t>
  </si>
  <si>
    <t>Булочка для гамбургера, шт. міні</t>
  </si>
  <si>
    <t>Міні пиріжок з м'ясом дріжджовий</t>
  </si>
  <si>
    <t>Міні пиріжок з капустою дріжджовий</t>
  </si>
  <si>
    <t>Міні пиріжок з картоплею дріжджовий</t>
  </si>
  <si>
    <t>Міні пиріжок з грибами дріжджовий</t>
  </si>
  <si>
    <t>Міні пиріжок з яблучною начинкою дріжджовий</t>
  </si>
  <si>
    <t>Міні пиріжок з ірискою дріжджовий</t>
  </si>
  <si>
    <t>Міні пиріжок з повидлом дріжджовий</t>
  </si>
  <si>
    <t>Міні пиріжок з зеленою цибулею і яйцем  дріжджовий</t>
  </si>
  <si>
    <t>Кекси в асортименті</t>
  </si>
  <si>
    <t>Тістечка банкетні в асортименті вага 16-22 грам, шт</t>
  </si>
  <si>
    <t>Бисквіт</t>
  </si>
  <si>
    <t>Макарун в асортименті</t>
  </si>
  <si>
    <t>Круасан пустий</t>
  </si>
  <si>
    <t>Савоярді</t>
  </si>
  <si>
    <t>Начос</t>
  </si>
  <si>
    <t>Яйце куряче</t>
  </si>
  <si>
    <t>Змішати все в сотейнику, довести до кипіння, залишити остигати</t>
  </si>
  <si>
    <t>Яйце перепелине</t>
  </si>
  <si>
    <t>Вино біле</t>
  </si>
  <si>
    <t>Вино біле сухе</t>
  </si>
  <si>
    <t>Вино Совіньон</t>
  </si>
  <si>
    <t>Вино червоне</t>
  </si>
  <si>
    <t>Вино червоне напівсолодке</t>
  </si>
  <si>
    <t>Вино червоне сухе</t>
  </si>
  <si>
    <t>Вино червоне кріплене</t>
  </si>
  <si>
    <t>Вино рожеве кріплене</t>
  </si>
  <si>
    <t>Вино Мадера</t>
  </si>
  <si>
    <t>Вино Херес біле</t>
  </si>
  <si>
    <t>Горілка</t>
  </si>
  <si>
    <t>Горілка анісова</t>
  </si>
  <si>
    <t>Лікер смородиновий</t>
  </si>
  <si>
    <t>Лікер амарето</t>
  </si>
  <si>
    <t>Коньяк</t>
  </si>
  <si>
    <t>Мартіні</t>
  </si>
  <si>
    <t>Ром чорний</t>
  </si>
  <si>
    <t>Ром білий</t>
  </si>
  <si>
    <t>Самбука</t>
  </si>
  <si>
    <t>Пиво</t>
  </si>
  <si>
    <t>Пиво від 30 л</t>
  </si>
  <si>
    <t>Пиво темне</t>
  </si>
  <si>
    <t>Шампанське</t>
  </si>
  <si>
    <t>Шампанське напівсолодке</t>
  </si>
  <si>
    <t>Спрайт</t>
  </si>
  <si>
    <t>Сік в асортименті (індивидуальна упаковка), 200мл-1ш</t>
  </si>
  <si>
    <t>Сік апельсиновий</t>
  </si>
  <si>
    <t>Сік грейпфпфрутовий</t>
  </si>
  <si>
    <t>Сік томатний</t>
  </si>
  <si>
    <t>Сік яблучний</t>
  </si>
  <si>
    <t>Сироп гренадин</t>
  </si>
  <si>
    <t>Сироп в асортименті</t>
  </si>
  <si>
    <t>Сироп агави</t>
  </si>
  <si>
    <t>Топінг</t>
  </si>
  <si>
    <t>Квас для окрошки</t>
  </si>
  <si>
    <t>Чай пакетований в асортименті, шт</t>
  </si>
  <si>
    <t>Чай каркаде</t>
  </si>
  <si>
    <t>Чай чорний</t>
  </si>
  <si>
    <t>Кава розчинна</t>
  </si>
  <si>
    <t>Кава натуральна</t>
  </si>
  <si>
    <t>Стакан для кави/чаю</t>
  </si>
  <si>
    <t>Мішалка для кави/чаю</t>
  </si>
  <si>
    <t>Квадратик</t>
  </si>
  <si>
    <t>Маленька чорна пластикова виделка</t>
  </si>
  <si>
    <t>Їстівні квіти для декору</t>
  </si>
  <si>
    <t>Шоколадний декор</t>
  </si>
  <si>
    <t>Висновок</t>
  </si>
  <si>
    <t>ГОТОВІ М'ЯСНІ ВИРОБИ</t>
  </si>
  <si>
    <t>КРУПИ</t>
  </si>
  <si>
    <t>ДЛЯ СУШІ</t>
  </si>
  <si>
    <t>БАКАЛІЯ</t>
  </si>
  <si>
    <t>КОНСЕРВОВАНІ ОВОЧІ, ГРИБИ, РИБА, МОРЕПРОДУКТИ</t>
  </si>
  <si>
    <t>ГОРІХИ, СУХОФРУКТИ, СУХІ ГРИБИ</t>
  </si>
  <si>
    <t>ЗАМОРОЖЕНІ ПРОДУКТИ</t>
  </si>
  <si>
    <t>СОУСА</t>
  </si>
  <si>
    <t>ПРИПРАВИ</t>
  </si>
  <si>
    <t>ХЛІБО-БУЛОЧНІ ВИРОБИ</t>
  </si>
  <si>
    <t>ЯЙЦЯ</t>
  </si>
  <si>
    <t>АЛКОГОЛЬНІ НАПОЇ</t>
  </si>
  <si>
    <t>БЕЗАЛКОГОЛЬНІ НАПОЇ</t>
  </si>
  <si>
    <t>ОДНОРАЗОВИЙ ПОСУД</t>
  </si>
  <si>
    <t>ІНШЕ</t>
  </si>
  <si>
    <t>РИБА</t>
  </si>
  <si>
    <t>МОРЕПРОДУКТИ</t>
  </si>
  <si>
    <t>ГОТОВІ РИБНІ ВИРОБИ</t>
  </si>
  <si>
    <t xml:space="preserve"> М'ЯСО (СУБПРОДУКТИ) ПТИЦІ</t>
  </si>
  <si>
    <t>М'ЯСО (СУБПРОДУКТИ)  ЯЛОВИЧИНИ, ТЕЛЯТИНИ</t>
  </si>
  <si>
    <t>М'ЯСО (СУБПРОДУКТИ) БАРАНИНИ</t>
  </si>
  <si>
    <t>М'ЯСО (СУБПРОДУКТИ)  БАРАНИНА</t>
  </si>
  <si>
    <t>Майонез оливковий</t>
  </si>
  <si>
    <t>Огірок малоСільний</t>
  </si>
  <si>
    <t>Сільовий розсіл на куряче філе</t>
  </si>
  <si>
    <t>1. Філе зачистити, закинути в Сільовий розчин на 30-40 хвилин</t>
  </si>
  <si>
    <t>Сіль.</t>
  </si>
  <si>
    <t>Спеції</t>
  </si>
  <si>
    <t>Спеції цикория</t>
  </si>
  <si>
    <t>Хліб тостовий  для сендвічів та канапе</t>
  </si>
  <si>
    <t>Чіабата</t>
  </si>
  <si>
    <t>Чіабата (10 г), шт</t>
  </si>
  <si>
    <t>Хліб бородинський</t>
  </si>
  <si>
    <t>Хліб український та Батон нарізний</t>
  </si>
  <si>
    <t>Тарталетка</t>
  </si>
  <si>
    <t>СІль</t>
  </si>
  <si>
    <t>Рибне плато: слабосолена сьомга, копчена масляна риба, палтус х/к, Зелень</t>
  </si>
  <si>
    <t>Асорті м'ясне звичне (ковбаса с/к, балик с/к, бекон, помідор Черрі, Зелень)</t>
  </si>
  <si>
    <t>Кавказька закуска: класична бастурма, конина, оливки, маслини, Зелень</t>
  </si>
  <si>
    <t>Тартар з телятини: вирізка телятини, цибуля, Зелень, яйце перепелине, олія, горілка, каперси</t>
  </si>
  <si>
    <t>Асорті "Смачного": сир Едам, шинка, язик яловичий, бекон, балик, цибуля, морква, спеції, Зелень</t>
  </si>
  <si>
    <t>Кавказька гостинність (овочі, сир Бринза, Зелень, соуси білі та червоні, хліб)</t>
  </si>
  <si>
    <t>Столичний: куряче філе, огірок свіжий, корнішони, горошок, морква, Зелень, листя салату</t>
  </si>
  <si>
    <t>«Барбара»: шинка, свіжий огірок, яйце, сир, майонез, Зелень</t>
  </si>
  <si>
    <t>«Сонет»: яловичина, шинка, солоний огірок, яблуко, Зелень</t>
  </si>
  <si>
    <t>Салат "Коулсо": капуста савойська синя, яблуко, морква, мариновані корнішони, каперси, Зелень, заправка</t>
  </si>
  <si>
    <t>Салат "Подив" помідори, стручкова квасоля, оливкова олія, Зелень</t>
  </si>
  <si>
    <t>Салат "Фуете": масляна х/к, сир, яйце, картопля, майонез, салат латук, маслини, свіжий огірок, помідори, Зелень</t>
  </si>
  <si>
    <t>Салат "Японський": морепродукти, сьомга, ікра червона, кедровий горіх, Зелень, лимон, соусом "Цезар"</t>
  </si>
  <si>
    <t>Салат із королівських креветок: креветки, локшина рисова, манго, папайя, яблуко зелене, лайм, Зелень</t>
  </si>
  <si>
    <t>Салат "Шопський": помідор, огірок, цибуля Ялта, сир "Едам", Зелень</t>
  </si>
  <si>
    <t>Салат "Ніжний": філе лосося, сир Камамбер, цибуля порей, рукола, гірчиця в зернах, лимонний фреш, мед, соєвий соус, Зелень</t>
  </si>
  <si>
    <t xml:space="preserve">Зелень </t>
  </si>
  <si>
    <t>Салат Майський (редис, шпинат, цибуля зелена, яйце, соус, Зелень)</t>
  </si>
  <si>
    <t>Салат Шанхайський ( помідор, огірок, перець болгарський, цибуля солодка, Зелень, соус)</t>
  </si>
  <si>
    <t>Салат «Чоловічі мрії» з грибами (гливи, тофу, цибуля, моцарелла веганська, лимон, майонез пістний, Зелень, сіль, перець, куркума)</t>
  </si>
  <si>
    <t>овочевий крем-суп (броколі, горошок, печериці, цибуля порей, морква, картопля, сіль, перець, Зелень, веган вершки)</t>
  </si>
  <si>
    <t>Салат "Шопський": помідор, огірок, цибуля Ялта, сир "Едем", Зелень</t>
  </si>
  <si>
    <t>Салат "Здивування": помідори, стручкова квасоля, оливкова олія, Зелень</t>
  </si>
  <si>
    <t>бульйон курячий</t>
  </si>
  <si>
    <t>Тортилья  кругла</t>
  </si>
  <si>
    <t>Тростинний цукор</t>
  </si>
  <si>
    <t>Соус Тонкацу</t>
  </si>
  <si>
    <t>Соус Карі</t>
  </si>
  <si>
    <t>КОРЖ по 16 грам</t>
  </si>
  <si>
    <t>Соус сирний</t>
  </si>
  <si>
    <t>Соус васабі</t>
  </si>
  <si>
    <t>Соус гірчично-медовий:</t>
  </si>
  <si>
    <t>дописати грамовку</t>
  </si>
  <si>
    <t>Сир Чеддер (хохланд, слайси)</t>
  </si>
  <si>
    <t>Масло вершкове</t>
  </si>
  <si>
    <t>Макова начинка</t>
  </si>
  <si>
    <t>Олія соняшникова</t>
  </si>
  <si>
    <t>Соління по-староукраїнськи: капуста солона, огірочки та помідори мариновані, Олія соняшникова, Зелень</t>
  </si>
  <si>
    <t>Дует: печериці мариновані, болгарський перець, Олія соняшникова, Зелень</t>
  </si>
  <si>
    <t>Салат "Тартар" з авокадо з зеленим яблуком та помідором: авокадо, яблуко, помідор, цибуля зелена, корінь селери, майонез, Олія соняшникова, рукола, лимон, Зелень</t>
  </si>
  <si>
    <t>Олія соняшникова нерафінована</t>
  </si>
  <si>
    <t>Млинець з вишнею</t>
  </si>
  <si>
    <t>Млинець з куркою та грибами</t>
  </si>
  <si>
    <t>Млинець з згущеним молоком</t>
  </si>
  <si>
    <t>Вода для штата 500мл/1порція</t>
  </si>
  <si>
    <t>Паштет :</t>
  </si>
  <si>
    <t>Паштет:</t>
  </si>
  <si>
    <t>Згущенка варена</t>
  </si>
  <si>
    <t>Вода Моршинська негазована 500мл, шт</t>
  </si>
  <si>
    <t>Вода Моршинська слабогазована 500мл, шт</t>
  </si>
  <si>
    <t>Вода Моршинська сильногазована 500мл, шт</t>
  </si>
  <si>
    <t>330</t>
  </si>
  <si>
    <t>Вода Моршинська у склі без газу 330 мл, шт</t>
  </si>
  <si>
    <t>Вода Моршинська у склі слабогазована 330 мл, шт</t>
  </si>
  <si>
    <t>Шпажка з сиром Гауда, корнішоном та шинкою під соусом тар-тар у шоті</t>
  </si>
  <si>
    <t>Заварна кава</t>
  </si>
  <si>
    <t>Кава заварна</t>
  </si>
  <si>
    <t>Міні-круасан: ананас, хамон, медово-гірчичний соус, лист салату</t>
  </si>
  <si>
    <t>Соус медово-гірчичний:</t>
  </si>
  <si>
    <t>Сир Basilico</t>
  </si>
  <si>
    <t>Сік в асортименті, шт</t>
  </si>
  <si>
    <t>Печиво в асортименті</t>
  </si>
  <si>
    <t>Яблучний мус із вершками</t>
  </si>
  <si>
    <t>Міні-бургер: лосось, огірок свіжий, лист салату, соус Тар-тар</t>
  </si>
  <si>
    <t>Міні-бургер: телятина, сир Чеддер, лист салату, солоний огірок, майонез, кетчуп</t>
  </si>
  <si>
    <t>Міні-бургер: курка, сир Чеддер, лист салату, солоний огірок, майонез, кетчуп</t>
  </si>
  <si>
    <t>Міні-бургер: запечені овочі, лист салату, йогурт, соус Песто</t>
  </si>
  <si>
    <t>Овочеві ломтики в йогуртовому соусі</t>
  </si>
  <si>
    <t>Склоподібний стакан 100 мл, шт</t>
  </si>
  <si>
    <t>Упакування:</t>
  </si>
  <si>
    <t>Крафтова коробка</t>
  </si>
  <si>
    <t>ПАКУВАННЯ</t>
  </si>
  <si>
    <t xml:space="preserve">Крафтова коробка </t>
  </si>
  <si>
    <t>Біла коробка</t>
  </si>
  <si>
    <t>Шпажка топорик</t>
  </si>
  <si>
    <t>Крафт коробка</t>
  </si>
  <si>
    <t>Крафтова корбка</t>
  </si>
  <si>
    <t>М'ЯСО (СУБПРОДУКТИ)  СВИННІ</t>
  </si>
  <si>
    <t>Коробка з ручками</t>
  </si>
  <si>
    <t>Бокс зі свіжими овочами</t>
  </si>
  <si>
    <t>Пластиковий контейнер 200 мл</t>
  </si>
  <si>
    <t>Стакан склоподібний 200 мл, шт</t>
  </si>
  <si>
    <t>Бокс із салатами 2</t>
  </si>
  <si>
    <t>Ікра зелена "Тобіко"</t>
  </si>
  <si>
    <t xml:space="preserve">Молоко </t>
  </si>
  <si>
    <t>Молоко для кави ультрапастеризовані 2,5%</t>
  </si>
  <si>
    <t>Вершки зелені ультрапастеризовані 18%</t>
  </si>
  <si>
    <t>Вершки ультрапастеризовані 30%</t>
  </si>
  <si>
    <t>Творог кисломолочний  5%</t>
  </si>
  <si>
    <t>Творог кисломолочний  5% кисломолочний  5%</t>
  </si>
  <si>
    <t>Творог кисломолочний  5% з ізюмом</t>
  </si>
  <si>
    <t>Телятина задня частина</t>
  </si>
  <si>
    <t>зелень.</t>
  </si>
  <si>
    <t>Маленька чорна пластикова ложка, шт</t>
  </si>
  <si>
    <t>Маленька чорна пластикова виделка, шт</t>
  </si>
  <si>
    <t>Крекер з цибулею</t>
  </si>
  <si>
    <t>Крекер з цибулею солодкий</t>
  </si>
  <si>
    <t>Рис Басматік</t>
  </si>
  <si>
    <t>Бутилка пластикова 250 мл, шт</t>
  </si>
  <si>
    <t xml:space="preserve">Бутилка пластикова 250 мл, шт </t>
  </si>
  <si>
    <t>уточнити обєм</t>
  </si>
  <si>
    <t>Крафтовий ланч-бокс для обідів з кришкою 500 мл, шт</t>
  </si>
  <si>
    <t>Рис (на штат)</t>
  </si>
  <si>
    <t>Брускета з томатами чері, соусом песто та фетою</t>
  </si>
  <si>
    <t>Пластикова соусниця 50 мл, шт</t>
  </si>
  <si>
    <t>Вершки солодкі (сині) ультрапастеризовані 26%</t>
  </si>
  <si>
    <t>Шпажка "Гольф", шт</t>
  </si>
  <si>
    <t>Шпажка "Вузлик", шт</t>
  </si>
  <si>
    <t>Шпажка "Вузлик", шт, шт</t>
  </si>
  <si>
    <t>Шпажка "Призма"(чорна), шт</t>
  </si>
  <si>
    <t>Шпажка "Призма" (чорна), шт</t>
  </si>
  <si>
    <t>Молода картопля з сметаною, зеленню та часником</t>
  </si>
  <si>
    <t>Картопля молода (мілка)</t>
  </si>
  <si>
    <t>Пана Кота з топінгом (шоколадний, карамельний, ягідний)</t>
  </si>
  <si>
    <t>Асорті елітних сирів: Рамболь з горіхами, Мімолет, Камамбер, Моцарелла, Виноград Кардинал, миндальний горіх, волоський горіх, мед, м'ята</t>
  </si>
  <si>
    <t>Асорті елітних сирів: сир Рокфор, сир Пармезан, сир Камамбер, мед, соломка солона, Виноград Кардинал</t>
  </si>
  <si>
    <t xml:space="preserve">Виноград Кардинал червоний </t>
  </si>
  <si>
    <t>Сирна конкеса (сири: Брі, Рокфор, Данаблю, Пармезан, Маасдам, Виноград Кардинал, мигдальний горіх, мед, м'ята)</t>
  </si>
  <si>
    <t>Сирна конкеса (сири: Basilico, Мармуровий, Едам, Радомер, Голландський, мигдальний горіх, Виноград Кардинал, мед, м'ята)</t>
  </si>
  <si>
    <t>Шпажка з бринзою та Виноград Кардиналом Кардинал</t>
  </si>
  <si>
    <t>Виноград Кардинал Кардинал</t>
  </si>
  <si>
    <t>Шпажка з сиром Ементаль та Виноград Кардиналом</t>
  </si>
  <si>
    <t>Виноград Кардинал білий</t>
  </si>
  <si>
    <t>Оцет Виноград Кардиналний</t>
  </si>
  <si>
    <t>Салат з курячого м'яса та Виноград Кардиналу</t>
  </si>
  <si>
    <t>Олія з Виноград Кардиналних кісточок</t>
  </si>
  <si>
    <t>Ваза фруктова: яблука, груші, Виноград Кардинал, ківі, ананас, мандарини, банан, полуниця</t>
  </si>
  <si>
    <t>Шпажка з сиром Брі, Виноград Кардиналом та маринованим персиком під брусничним соусом у шоті</t>
  </si>
  <si>
    <t>Брускета з моцареллою, томатом та соусом песто</t>
  </si>
  <si>
    <t>Брускета з сальчиченом, крем-сиром та томатами чері</t>
  </si>
  <si>
    <t>Ковбаса Сальчічо</t>
  </si>
  <si>
    <t>Помідор черрі</t>
  </si>
  <si>
    <t>Брускета з копченим баликом та корнішоном</t>
  </si>
  <si>
    <t>Брускета з курячим філе і помідором в'яленим</t>
  </si>
  <si>
    <t>Бокс із веганськими закусками</t>
  </si>
  <si>
    <t>Брускета із запеченим перцем та бальзамічним соусом</t>
  </si>
  <si>
    <t>Соте із запечених овочів на сервірованій ложці</t>
  </si>
  <si>
    <t>875</t>
  </si>
  <si>
    <t>Dzyga BOX</t>
  </si>
  <si>
    <t>Бокс із профітролями</t>
  </si>
  <si>
    <t>Профітроль з копченою фореллю та зеленню</t>
  </si>
  <si>
    <t>Профітроль з індичкою та шинкою</t>
  </si>
  <si>
    <t>Профітроль з печерицями та вершковим сиром</t>
  </si>
  <si>
    <t>Кіш Лорен бокс</t>
  </si>
  <si>
    <t>Кіш лорен з беконом та цукіні</t>
  </si>
  <si>
    <t>Кіш лорен з лососем та шпинатом</t>
  </si>
  <si>
    <t>Кіш лорен з куркою та грибами</t>
  </si>
  <si>
    <t>Закуска з телятини су-від з руколою та рисом у листі норі</t>
  </si>
  <si>
    <t>Закуска з сиру маасдам, креветкою та соусом каррі</t>
  </si>
  <si>
    <t>775</t>
  </si>
  <si>
    <t>Брускета з авокадо та тигровою креветкою</t>
  </si>
  <si>
    <t>Брускета з грінок з пармською шинкою та томатами конфі.</t>
  </si>
  <si>
    <t>10/25/10</t>
  </si>
  <si>
    <t>Брускета з курячим в'яленим філе та малиновою півсферою</t>
  </si>
  <si>
    <t>Іспанський хамон слайс манго гриль зі смородиновим соусом</t>
  </si>
  <si>
    <t>Капрезе з хамоном: бебі-моцарелла, чері-томат та соус песто</t>
  </si>
  <si>
    <t>Груша із слайсом прошутто з соусом шафран</t>
  </si>
  <si>
    <t>1125</t>
  </si>
  <si>
    <t>Брускета з копченою грудинкою, помідорами чері та півсферою з манго</t>
  </si>
  <si>
    <t>Брускета з сиром дор блю та скибочками карамелізованої груші</t>
  </si>
  <si>
    <t>Брускета з іспанським хамоном та грушею</t>
  </si>
  <si>
    <t>Брускета з салямі, томатом конфі та слайсом пармезану</t>
  </si>
  <si>
    <t>Бокс із рибними закусками</t>
  </si>
  <si>
    <t>825</t>
  </si>
  <si>
    <t>Брускета зі скумбрією на подушці з грейпфрута та сиру Філадельфії</t>
  </si>
  <si>
    <t>Тапас із сиру пармезан з оливками, анчоусом та зеленню</t>
  </si>
  <si>
    <t>Брускета з скибочками олійної риби з маринованим імбиром</t>
  </si>
  <si>
    <t>Ніжне філе слабосолоного лосося на тості з молекулярною ікрою</t>
  </si>
  <si>
    <t>Круасан сет</t>
  </si>
  <si>
    <t>Бургер бокс</t>
  </si>
  <si>
    <t>Бургер із телятиною</t>
  </si>
  <si>
    <t>Бургер із куркою</t>
  </si>
  <si>
    <t>Бургер із запеченими овочами</t>
  </si>
  <si>
    <t>Сендвіч сет</t>
  </si>
  <si>
    <t>Сендвіч: тостовий хліб, шинка, сир, помідор, майонез, кетчуп, зелень</t>
  </si>
  <si>
    <t>Сендвіч із запеченими овочами та йогуртовим соусом</t>
  </si>
  <si>
    <t>Бокс із млинцями</t>
  </si>
  <si>
    <t>Млинець з слобосоленою сьомгою і вершковим сиром</t>
  </si>
  <si>
    <t>Млинець з курячих пате і скибочки ягідного мармеладу</t>
  </si>
  <si>
    <t>Млинець з сирним мусом і зеленню</t>
  </si>
  <si>
    <t>Брускетта з ніжним лососем та молекулярним лимонним огірком</t>
  </si>
  <si>
    <t>Брускетта з тунцем, авокадо та соусом песто</t>
  </si>
  <si>
    <t>Брускетта з качиним магре, грушею конфі та малиновим гелем.</t>
  </si>
  <si>
    <t>Брускетта з консервованим тунцем і томатом конфі.</t>
  </si>
  <si>
    <t>Брускетта з телятиною су-від, соусом тонато та лист фризе</t>
  </si>
  <si>
    <t xml:space="preserve">Брускета капрезе </t>
  </si>
  <si>
    <t>Брускета з курячим пате та цибулевим конфетюром</t>
  </si>
  <si>
    <t>900</t>
  </si>
  <si>
    <t>Брускета з пармезаном, виноградом Кардинал та медом</t>
  </si>
  <si>
    <t>Антипасто</t>
  </si>
  <si>
    <t>Антипасто сет 1</t>
  </si>
  <si>
    <t>Антипасто сет 2</t>
  </si>
  <si>
    <t>Антипасто сет 3</t>
  </si>
  <si>
    <t>1140</t>
  </si>
  <si>
    <t>Гарячі бокси</t>
  </si>
  <si>
    <t>Гарячий сет з курятиною</t>
  </si>
  <si>
    <t>Курячі стегна на шпажці з соусом теріяки</t>
  </si>
  <si>
    <t>Шашлик з курячого філе з базиліком та лаймом</t>
  </si>
  <si>
    <t>Гарячий сет зі свининою</t>
  </si>
  <si>
    <t>Рулетики із свинини з сиром Фета з вишневим соусом</t>
  </si>
  <si>
    <t>Гарячий сет з телятиною</t>
  </si>
  <si>
    <t>Роли з телятини з моцарелою, базиліком</t>
  </si>
  <si>
    <t>Міні-шашличок з телятини</t>
  </si>
  <si>
    <t>Гарячий сет з рибою</t>
  </si>
  <si>
    <t>Гарячий сет з овочами</t>
  </si>
  <si>
    <t>Овочі гриль</t>
  </si>
  <si>
    <t>Бокс для барбекю 1</t>
  </si>
  <si>
    <t>Овочеве попурі</t>
  </si>
  <si>
    <t xml:space="preserve">Шашлик зі свинячого ошийка в маринаді з чебрецю та соусу Ткемалі </t>
  </si>
  <si>
    <t>Бокс для барбекю 2</t>
  </si>
  <si>
    <t>Бокс для барбекю 3</t>
  </si>
  <si>
    <t>Бокси з десертами</t>
  </si>
  <si>
    <t>Солодкий бокс із порційними десертами</t>
  </si>
  <si>
    <t>Бокс для кава-паузи</t>
  </si>
  <si>
    <t>Еклери зі згущеним молоком та цукровою пудрою  (12шт)</t>
  </si>
  <si>
    <t>Бокс із фруктами</t>
  </si>
  <si>
    <t>Нові бокси</t>
  </si>
  <si>
    <t>Бокс із сирними кульками</t>
  </si>
  <si>
    <t>Бокс із веган салатами</t>
  </si>
  <si>
    <t>Аспарагус</t>
  </si>
  <si>
    <t>Бокс із салатами</t>
  </si>
  <si>
    <t>Бокс із тарталетками</t>
  </si>
  <si>
    <t>Бокс із вегетаріанськими закусками</t>
  </si>
  <si>
    <t>Лимонад Огіроковий</t>
  </si>
  <si>
    <t>Ягідний морс</t>
  </si>
  <si>
    <t>Розсольник</t>
  </si>
  <si>
    <t>Напої по 250мл</t>
  </si>
  <si>
    <t>Асорті білих (розсольних) сирів (Сулугуні, Бринза, Моцарелла, мед, сухофрукти)</t>
  </si>
  <si>
    <t>Кіш-лорен з цибулею порей і беконом (у тарталетці)</t>
  </si>
  <si>
    <t>Огірок малосольний "П'ятихвилинка"</t>
  </si>
  <si>
    <t>Салати</t>
  </si>
  <si>
    <t>Салати в стаканах</t>
  </si>
  <si>
    <t>Нові салати</t>
  </si>
  <si>
    <t>Салат із запеченим буряком та телятиною (мікс салату, телятина, соус манго чилі, яблуко)</t>
  </si>
  <si>
    <t>Салат із запеченим гарбузом та куркою (мікс салату, соус пестр, сир бебі моцарелла, курка напівкопчена, оливки)</t>
  </si>
  <si>
    <t>Салат із запеченою селерою та качиним філе (мікс салату, соус брусничний, качине філе, виноград, яблуко)</t>
  </si>
  <si>
    <t>Салат з гарбуза (гарбуз печений, мікс салату, насіння гарбуза, соус медово-гірчичний)</t>
  </si>
  <si>
    <t>Салат з хамоном та гарбузом (мікс салату, гарбуз печений, хамон, томат чері, насіння гарбуза, соус медово-гірчичний)</t>
  </si>
  <si>
    <t>Салат Шаурма (мікс салату, куряче філе, огірок, помідор, морква по-корейські, соус шаурма, начос)</t>
  </si>
  <si>
    <t>Салат з телятиною (мікс салату, солений огірок, цибуля кримська, чері, телятина, соус вітело томато)</t>
  </si>
  <si>
    <t>Салат Панцанела (томат рожевий, томат бурий, томат жовтий, базилік, чіабата, сіль, перець, оливкова олія)</t>
  </si>
  <si>
    <t>Салати порційні</t>
  </si>
  <si>
    <t>145</t>
  </si>
  <si>
    <t>Гарячі страви та закуски</t>
  </si>
  <si>
    <r>
      <rPr>
        <b/>
        <i/>
        <sz val="20"/>
        <color theme="1"/>
        <rFont val="Tahoma"/>
        <family val="2"/>
        <charset val="204"/>
      </rPr>
      <t>Страви на Хелоуін</t>
    </r>
    <r>
      <rPr>
        <sz val="20"/>
        <color theme="1"/>
        <rFont val="Tahoma"/>
        <family val="2"/>
        <charset val="204"/>
      </rPr>
      <t xml:space="preserve"> </t>
    </r>
  </si>
  <si>
    <t>200/1000</t>
  </si>
  <si>
    <t>Качині ніжки су-від, томлені з апельсином та запеченим перцем у гарбузі.</t>
  </si>
  <si>
    <t>Курячі гомілки фрі з кукурудзою су-від та сирним соусом</t>
  </si>
  <si>
    <t>Ребро свинини су-від з картоплею фрі, пармезаном та трюфельною маслом</t>
  </si>
  <si>
    <t>Запечений гарбуз з яблуневим конфі і чорним павутинням</t>
  </si>
  <si>
    <t>Мумія в тісті з очима</t>
  </si>
  <si>
    <t>Гаспачо у шприці до м'яса</t>
  </si>
  <si>
    <t>Запечена курка з овочами</t>
  </si>
  <si>
    <t>1600/400</t>
  </si>
  <si>
    <t>155</t>
  </si>
  <si>
    <t>165</t>
  </si>
  <si>
    <t>Салямі дорога елітна (великі кільця)</t>
  </si>
  <si>
    <t>Профітроль з курячим паштетом та корнішонами</t>
  </si>
  <si>
    <t>Канапе/шпажки</t>
  </si>
  <si>
    <t>Човник з червоною ікрою, квіточкою вершкового масла та гілочкою кропу</t>
  </si>
  <si>
    <t>НОВІ СТРАВИ</t>
  </si>
  <si>
    <t>Тапас із шпротами, огірочком на вершковому сирі</t>
  </si>
  <si>
    <t>Тапас з норвезьким оселедцем і цибулькою</t>
  </si>
  <si>
    <t>Брускета з качиною грудкою та пряною грушею</t>
  </si>
  <si>
    <t>Закуска з авокадо, помідора, базиліка та тигрових креветок</t>
  </si>
  <si>
    <t>Груша зі слайсом прошутто на піні із шампанського</t>
  </si>
  <si>
    <t>Капрезе з хамоном (чері-моцарелла, чері-томат, хамон, песто)</t>
  </si>
  <si>
    <t>Брускета з куркою, яблуком, горіхом та виноградом</t>
  </si>
  <si>
    <t>Брускета з томатами чері, соусом песто та вегетаріанською фетою</t>
  </si>
  <si>
    <t>Рулетик із цукіні та фетою ( цукіні, сир Фелата, шпинат, часник, орегано, сіль, перець)</t>
  </si>
  <si>
    <t>Хліб</t>
  </si>
  <si>
    <t>Манго з прошуто і яблучним конфі та гранолою</t>
  </si>
  <si>
    <t>Начоси з гуакамоле у гарбузі</t>
  </si>
  <si>
    <t>55/30</t>
  </si>
  <si>
    <t>47</t>
  </si>
  <si>
    <t>Брускета з пармезаном, Виноград Кардинал та медом</t>
  </si>
  <si>
    <t>Нові холодні закуски</t>
  </si>
  <si>
    <t>Рулет з лаваша з курячим фаршем та перепелинним яйцем (5 шт)</t>
  </si>
  <si>
    <t>Брускета з філе оселедця, оливкою та свіжим огірком</t>
  </si>
  <si>
    <t xml:space="preserve">Брускета з ветчиною та корнішоном </t>
  </si>
  <si>
    <t>Кіш лорен зі шпинатом та сиром</t>
  </si>
  <si>
    <t>Яйця</t>
  </si>
  <si>
    <t>Салат з хамоном та полуницею</t>
  </si>
  <si>
    <t>Інжир в'ялений</t>
  </si>
  <si>
    <t>Салат з прошуто, Інжир в'яленийом, огірком, помідором, виноградом та фундуком</t>
  </si>
  <si>
    <t>Інжир в'ялений свіжий</t>
  </si>
  <si>
    <t xml:space="preserve">Крем з Інжир в'яленийу та блакитного сиру Дана Блю на сервірувальний ложці </t>
  </si>
  <si>
    <t>Інжир в'ялений в'ялений</t>
  </si>
  <si>
    <t>Тарталетка з Інжир в'яленийом, сиром Горгонзолою та грецькими горіхами</t>
  </si>
  <si>
    <t>Брускета з сиром, хамоном та Інжир в'яленийом</t>
  </si>
  <si>
    <t>Фісташка (без шкарлупи)</t>
  </si>
  <si>
    <t>Строката закуска з мармурового сиру, полуниці, ківі та винограду</t>
  </si>
  <si>
    <t>Шпажка із сиру Базирон із соусом Песто та інжиром</t>
  </si>
  <si>
    <t>Бутерброди</t>
  </si>
  <si>
    <t>Солоні міні-круасани</t>
  </si>
  <si>
    <t>Міні-бургери</t>
  </si>
  <si>
    <t>Перші страви та гарніри</t>
  </si>
  <si>
    <t>Деруни зі сметаною</t>
  </si>
  <si>
    <t>Випічка та доповнення</t>
  </si>
  <si>
    <t>Хусточки з творогом</t>
  </si>
  <si>
    <t>Млинці</t>
  </si>
  <si>
    <t>Млинець з творогом та ізюмом</t>
  </si>
  <si>
    <t>Млинець з маком</t>
  </si>
  <si>
    <t>Крем брюле з карамеллю</t>
  </si>
  <si>
    <t>Класичний тирамісу у стакані</t>
  </si>
  <si>
    <t>Слойка з ягідним джемом</t>
  </si>
  <si>
    <t>Тарталетка з екзотичними фруктами</t>
  </si>
  <si>
    <t>Десерт творожно-фруктовий у шоті</t>
  </si>
  <si>
    <t>Черв'яки у земляному бруді</t>
  </si>
  <si>
    <t>Десерт порційний «Чорний ліс» (шоколадний бісквіт, вишня, вершковий крем)</t>
  </si>
  <si>
    <t>Десерт порційний "Червоний оксамит" (бісквіт "червоний оксамит", ягідний шар, крем-чіз)</t>
  </si>
  <si>
    <t>Десерт порційний «Трайфл із полуницею» (шифоновий бісквіт, полуниця, вершковий крем)</t>
  </si>
  <si>
    <t>Пана-кота у шоті з ягідним мармеладом</t>
  </si>
  <si>
    <t>Тортик міні-медовик</t>
  </si>
  <si>
    <t>Тортик міні-наполеон</t>
  </si>
  <si>
    <t>Желейний десерт з гарбузом, фініком та горіхом</t>
  </si>
  <si>
    <t>Сезонні десерти</t>
  </si>
  <si>
    <t>Пана-кота з полуницею</t>
  </si>
  <si>
    <t>Тирамісу з полуницею</t>
  </si>
  <si>
    <t>Закуски для кави</t>
  </si>
  <si>
    <t>VODA ua негазована</t>
  </si>
  <si>
    <t>VODA ua негазована у склі</t>
  </si>
  <si>
    <t>Бутилка пластикова 1000 мл, шт</t>
  </si>
  <si>
    <t>Хрін</t>
  </si>
  <si>
    <t>Dzyga-vegan</t>
  </si>
  <si>
    <t>Вегетаріанські холодні закуски</t>
  </si>
  <si>
    <t>15</t>
  </si>
  <si>
    <t>Веганські холодні закуски</t>
  </si>
  <si>
    <t>Брускета з гуакамоле та шиітаке</t>
  </si>
  <si>
    <t>Гарячі страви</t>
  </si>
  <si>
    <t>Дитяче меню</t>
  </si>
  <si>
    <t>Холодні закуски</t>
  </si>
  <si>
    <t>Різнокольорові млинці з індичкою, з лососем та шпинатом, з шинкою та огірком у вершковому соусі</t>
  </si>
  <si>
    <t>Гарніри та перші страви</t>
  </si>
  <si>
    <t>Картопляні кульки з вершковим маслом та зеленню</t>
  </si>
  <si>
    <t>Рис з овочами</t>
  </si>
  <si>
    <t>Різнокольорові спагеті з куркою в соусі</t>
  </si>
  <si>
    <t>Омлет з куркою су-від</t>
  </si>
  <si>
    <t>Курячий супчик з лапшою та яйцем</t>
  </si>
  <si>
    <t>Бульйон с фрикадельками</t>
  </si>
  <si>
    <t>Крем-суп з броколі</t>
  </si>
  <si>
    <t>Суп з фрикадельками і кольоровими макаронами</t>
  </si>
  <si>
    <t>Солодкі страви</t>
  </si>
  <si>
    <t>Брускета з маскарпоне та свіжою полуницею</t>
  </si>
  <si>
    <t>Млинці (з ягідним або карамельним соусом, з шоколадом)</t>
  </si>
  <si>
    <t>Сирники з джемом</t>
  </si>
  <si>
    <t>Панкейки з бананом та шоколадом</t>
  </si>
  <si>
    <t>Гарячі закуски</t>
  </si>
  <si>
    <t>Паніні з куркою су-від, помідором, салаом, сиром і йогуртовим соусом</t>
  </si>
  <si>
    <t>Тако з куркою, авокадо і овочами</t>
  </si>
  <si>
    <t>Маленькі бургери з курки в піті</t>
  </si>
  <si>
    <t>Лаваш з шинкою, сиром та соусом</t>
  </si>
  <si>
    <t>Варена кукурудза</t>
  </si>
  <si>
    <t>Парова котлета з індички</t>
  </si>
  <si>
    <t>Хотдог з сосискою, морквою, помідорами та соусами</t>
  </si>
  <si>
    <t>Су-від</t>
  </si>
  <si>
    <t>Курка Су-від</t>
  </si>
  <si>
    <t>Свинина Су-від</t>
  </si>
  <si>
    <t>Індичка Су-від</t>
  </si>
  <si>
    <t>Телятина Су-від</t>
  </si>
  <si>
    <t>Риба Су-від</t>
  </si>
  <si>
    <t>Овочі Су-від</t>
  </si>
  <si>
    <t>Су-від ПОДАРУНКОВІ набори</t>
  </si>
  <si>
    <t>!!!!</t>
  </si>
  <si>
    <t>Яйце</t>
  </si>
  <si>
    <t>Млинець жарений(1шт):</t>
  </si>
  <si>
    <t>Соус шафран:</t>
  </si>
  <si>
    <t>Пюре маракуйя</t>
  </si>
  <si>
    <t>Сік манго</t>
  </si>
  <si>
    <t>Креветка 16/20 в панцирі</t>
  </si>
  <si>
    <t>Телятина биток</t>
  </si>
  <si>
    <t>point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</si>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</sst>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4" x14ac:knownFonts="1">
    <font>
      <sz val="11"/>
      <color theme="1"/>
      <name val="Calibri"/>
      <family val="2"/>
      <charset val="204"/>
      <scheme val="minor"/>
    </font>
    <font>
      <b/>
      <i/>
      <sz val="10"/>
      <name val="Arial Cyr"/>
      <charset val="204"/>
    </font>
    <font>
      <b/>
      <sz val="10"/>
      <color indexed="10"/>
      <name val="Arial Cyr"/>
      <charset val="204"/>
    </font>
    <font>
      <sz val="11"/>
      <color indexed="8"/>
      <name val="Calibri"/>
      <family val="2"/>
      <charset val="204"/>
    </font>
    <font>
      <b/>
      <sz val="10"/>
      <color indexed="12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sz val="10"/>
      <color indexed="8"/>
      <name val="Arial Cyr"/>
      <charset val="204"/>
    </font>
    <font>
      <b/>
      <i/>
      <sz val="10"/>
      <color indexed="8"/>
      <name val="Arial Cyr"/>
      <charset val="204"/>
    </font>
    <font>
      <b/>
      <sz val="10"/>
      <name val="Arial Cyr"/>
      <charset val="204"/>
    </font>
    <font>
      <b/>
      <i/>
      <sz val="11"/>
      <color theme="1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FF0000"/>
      <name val="Arial Cyr"/>
      <charset val="204"/>
    </font>
    <font>
      <sz val="11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6"/>
      <color indexed="8"/>
      <name val="Arial Cyr"/>
      <charset val="204"/>
    </font>
    <font>
      <b/>
      <i/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sz val="18"/>
      <color rgb="FFFF0000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i/>
      <sz val="11"/>
      <color rgb="FF7030A0"/>
      <name val="Calibri"/>
      <family val="2"/>
      <charset val="204"/>
      <scheme val="minor"/>
    </font>
    <font>
      <b/>
      <i/>
      <sz val="20"/>
      <color rgb="FF7030A0"/>
      <name val="Calibri"/>
      <family val="2"/>
      <charset val="204"/>
      <scheme val="minor"/>
    </font>
    <font>
      <b/>
      <i/>
      <sz val="12"/>
      <color rgb="FF7030A0"/>
      <name val="Calibri"/>
      <family val="2"/>
      <charset val="204"/>
      <scheme val="minor"/>
    </font>
    <font>
      <b/>
      <sz val="11"/>
      <color indexed="8"/>
      <name val="Tahoma"/>
      <family val="2"/>
      <charset val="204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b/>
      <i/>
      <sz val="20"/>
      <color indexed="8"/>
      <name val="Tahoma"/>
      <family val="2"/>
      <charset val="204"/>
    </font>
    <font>
      <sz val="11"/>
      <color theme="1"/>
      <name val="Tahoma"/>
      <family val="2"/>
      <charset val="204"/>
    </font>
    <font>
      <b/>
      <i/>
      <sz val="11"/>
      <name val="Tahoma"/>
      <family val="2"/>
      <charset val="204"/>
    </font>
    <font>
      <b/>
      <sz val="11"/>
      <color indexed="10"/>
      <name val="Tahoma"/>
      <family val="2"/>
      <charset val="204"/>
    </font>
    <font>
      <b/>
      <i/>
      <sz val="11"/>
      <color indexed="8"/>
      <name val="Tahoma"/>
      <family val="2"/>
      <charset val="204"/>
    </font>
    <font>
      <sz val="11"/>
      <color indexed="12"/>
      <name val="Tahoma"/>
      <family val="2"/>
      <charset val="204"/>
    </font>
    <font>
      <b/>
      <sz val="11"/>
      <color indexed="12"/>
      <name val="Tahoma"/>
      <family val="2"/>
      <charset val="204"/>
    </font>
    <font>
      <sz val="11"/>
      <color indexed="10"/>
      <name val="Tahoma"/>
      <family val="2"/>
      <charset val="204"/>
    </font>
    <font>
      <i/>
      <sz val="11"/>
      <color theme="1"/>
      <name val="Tahoma"/>
      <family val="2"/>
      <charset val="204"/>
    </font>
    <font>
      <i/>
      <sz val="11"/>
      <name val="Tahoma"/>
      <family val="2"/>
      <charset val="204"/>
    </font>
    <font>
      <sz val="11"/>
      <color rgb="FFFF0000"/>
      <name val="Tahoma"/>
      <family val="2"/>
      <charset val="204"/>
    </font>
    <font>
      <b/>
      <sz val="11"/>
      <color indexed="56"/>
      <name val="Tahoma"/>
      <family val="2"/>
      <charset val="204"/>
    </font>
    <font>
      <b/>
      <sz val="11"/>
      <color rgb="FFFF0000"/>
      <name val="Tahoma"/>
      <family val="2"/>
      <charset val="204"/>
    </font>
    <font>
      <b/>
      <i/>
      <sz val="11"/>
      <color theme="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i/>
      <sz val="11"/>
      <color indexed="12"/>
      <name val="Tahoma"/>
      <family val="2"/>
      <charset val="204"/>
    </font>
    <font>
      <i/>
      <sz val="11"/>
      <color indexed="8"/>
      <name val="Tahoma"/>
      <family val="2"/>
      <charset val="204"/>
    </font>
    <font>
      <b/>
      <i/>
      <sz val="11"/>
      <color rgb="FFFF0000"/>
      <name val="Tahoma"/>
      <family val="2"/>
      <charset val="204"/>
    </font>
    <font>
      <sz val="11"/>
      <color rgb="FF000000"/>
      <name val="Tahoma"/>
      <family val="2"/>
      <charset val="204"/>
    </font>
    <font>
      <sz val="20"/>
      <color theme="1"/>
      <name val="Tahoma"/>
      <family val="2"/>
      <charset val="204"/>
    </font>
    <font>
      <b/>
      <sz val="20"/>
      <color indexed="10"/>
      <name val="Tahoma"/>
      <family val="2"/>
      <charset val="204"/>
    </font>
    <font>
      <sz val="11"/>
      <color rgb="FF002060"/>
      <name val="Tahoma"/>
      <family val="2"/>
      <charset val="204"/>
    </font>
    <font>
      <b/>
      <i/>
      <sz val="20"/>
      <name val="Tahoma"/>
      <family val="2"/>
      <charset val="204"/>
    </font>
    <font>
      <b/>
      <sz val="20"/>
      <name val="Tahoma"/>
      <family val="2"/>
      <charset val="204"/>
    </font>
    <font>
      <b/>
      <sz val="20"/>
      <color rgb="FFFF0000"/>
      <name val="Tahoma"/>
      <family val="2"/>
      <charset val="204"/>
    </font>
    <font>
      <b/>
      <i/>
      <sz val="20"/>
      <color theme="1"/>
      <name val="Tahoma"/>
      <family val="2"/>
      <charset val="204"/>
    </font>
    <font>
      <b/>
      <i/>
      <sz val="11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26"/>
      <color theme="1"/>
      <name val="Tahoma"/>
      <family val="2"/>
      <charset val="204"/>
    </font>
    <font>
      <b/>
      <i/>
      <sz val="26"/>
      <color theme="1"/>
      <name val="Tahoma"/>
      <family val="2"/>
      <charset val="204"/>
    </font>
    <font>
      <b/>
      <i/>
      <sz val="26"/>
      <name val="Tahoma"/>
      <family val="2"/>
      <charset val="204"/>
    </font>
    <font>
      <b/>
      <i/>
      <sz val="26"/>
      <color indexed="8"/>
      <name val="Tahoma"/>
      <family val="2"/>
      <charset val="204"/>
    </font>
    <font>
      <b/>
      <i/>
      <sz val="24"/>
      <color theme="1"/>
      <name val="Tahoma"/>
      <family val="2"/>
      <charset val="204"/>
    </font>
    <font>
      <b/>
      <i/>
      <sz val="22"/>
      <color theme="1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D3D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4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545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FAA8"/>
        <bgColor indexed="64"/>
      </patternFill>
    </fill>
    <fill>
      <patternFill patternType="solid">
        <fgColor rgb="FFCAC1FF"/>
        <bgColor indexed="64"/>
      </patternFill>
    </fill>
    <fill>
      <patternFill patternType="solid">
        <fgColor rgb="FFFFA7E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B8CCE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0" fontId="16" fillId="0" borderId="0"/>
    <xf numFmtId="0" fontId="6" fillId="0" borderId="0"/>
    <xf numFmtId="0" fontId="56" fillId="0" borderId="0"/>
    <xf numFmtId="0" fontId="6" fillId="0" borderId="0"/>
    <xf numFmtId="0" fontId="16" fillId="0" borderId="0"/>
  </cellStyleXfs>
  <cellXfs count="625">
    <xf numFmtId="0" fontId="0" fillId="0" borderId="0" xfId="0"/>
    <xf numFmtId="49" fontId="2" fillId="2" borderId="1" xfId="0" applyNumberFormat="1" applyFont="1" applyFill="1" applyBorder="1"/>
    <xf numFmtId="0" fontId="0" fillId="3" borderId="1" xfId="0" applyFill="1" applyBorder="1"/>
    <xf numFmtId="2" fontId="0" fillId="4" borderId="1" xfId="0" applyNumberFormat="1" applyFill="1" applyBorder="1"/>
    <xf numFmtId="0" fontId="0" fillId="2" borderId="1" xfId="0" applyFill="1" applyBorder="1"/>
    <xf numFmtId="0" fontId="0" fillId="6" borderId="4" xfId="0" applyFill="1" applyBorder="1"/>
    <xf numFmtId="49" fontId="2" fillId="2" borderId="2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wrapText="1"/>
    </xf>
    <xf numFmtId="0" fontId="1" fillId="8" borderId="1" xfId="0" applyFont="1" applyFill="1" applyBorder="1"/>
    <xf numFmtId="0" fontId="7" fillId="0" borderId="0" xfId="0" applyFont="1"/>
    <xf numFmtId="0" fontId="11" fillId="0" borderId="1" xfId="0" applyFont="1" applyBorder="1" applyAlignment="1">
      <alignment horizontal="center"/>
    </xf>
    <xf numFmtId="2" fontId="2" fillId="4" borderId="1" xfId="0" applyNumberFormat="1" applyFont="1" applyFill="1" applyBorder="1"/>
    <xf numFmtId="0" fontId="0" fillId="5" borderId="1" xfId="0" applyFill="1" applyBorder="1"/>
    <xf numFmtId="0" fontId="12" fillId="0" borderId="0" xfId="0" applyFont="1"/>
    <xf numFmtId="0" fontId="5" fillId="0" borderId="0" xfId="0" applyFont="1"/>
    <xf numFmtId="0" fontId="1" fillId="13" borderId="1" xfId="0" applyFont="1" applyFill="1" applyBorder="1" applyAlignment="1">
      <alignment horizontal="center"/>
    </xf>
    <xf numFmtId="0" fontId="0" fillId="13" borderId="1" xfId="0" applyFill="1" applyBorder="1"/>
    <xf numFmtId="0" fontId="11" fillId="14" borderId="1" xfId="0" applyFont="1" applyFill="1" applyBorder="1" applyAlignment="1">
      <alignment horizontal="center"/>
    </xf>
    <xf numFmtId="0" fontId="0" fillId="14" borderId="1" xfId="0" applyFill="1" applyBorder="1"/>
    <xf numFmtId="0" fontId="7" fillId="14" borderId="1" xfId="0" applyFont="1" applyFill="1" applyBorder="1"/>
    <xf numFmtId="0" fontId="11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1" fillId="15" borderId="1" xfId="0" applyFont="1" applyFill="1" applyBorder="1" applyAlignment="1">
      <alignment horizontal="center"/>
    </xf>
    <xf numFmtId="0" fontId="0" fillId="15" borderId="1" xfId="0" applyFill="1" applyBorder="1"/>
    <xf numFmtId="0" fontId="10" fillId="15" borderId="1" xfId="0" applyFont="1" applyFill="1" applyBorder="1" applyAlignment="1">
      <alignment horizontal="center" wrapText="1"/>
    </xf>
    <xf numFmtId="0" fontId="11" fillId="15" borderId="1" xfId="0" applyFont="1" applyFill="1" applyBorder="1" applyAlignment="1">
      <alignment horizontal="center"/>
    </xf>
    <xf numFmtId="0" fontId="0" fillId="8" borderId="1" xfId="0" applyFill="1" applyBorder="1"/>
    <xf numFmtId="0" fontId="1" fillId="16" borderId="1" xfId="0" applyFont="1" applyFill="1" applyBorder="1" applyAlignment="1">
      <alignment horizontal="center"/>
    </xf>
    <xf numFmtId="0" fontId="0" fillId="16" borderId="1" xfId="0" applyFill="1" applyBorder="1"/>
    <xf numFmtId="0" fontId="1" fillId="17" borderId="1" xfId="0" applyFont="1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wrapText="1"/>
    </xf>
    <xf numFmtId="0" fontId="13" fillId="17" borderId="1" xfId="0" applyFont="1" applyFill="1" applyBorder="1" applyAlignment="1">
      <alignment wrapText="1"/>
    </xf>
    <xf numFmtId="0" fontId="11" fillId="18" borderId="1" xfId="0" applyFont="1" applyFill="1" applyBorder="1" applyAlignment="1">
      <alignment horizontal="center"/>
    </xf>
    <xf numFmtId="0" fontId="0" fillId="18" borderId="1" xfId="0" applyFill="1" applyBorder="1"/>
    <xf numFmtId="0" fontId="10" fillId="19" borderId="1" xfId="0" applyFont="1" applyFill="1" applyBorder="1" applyAlignment="1">
      <alignment horizontal="center"/>
    </xf>
    <xf numFmtId="0" fontId="0" fillId="19" borderId="1" xfId="0" applyFill="1" applyBorder="1"/>
    <xf numFmtId="0" fontId="12" fillId="19" borderId="1" xfId="0" applyFont="1" applyFill="1" applyBorder="1"/>
    <xf numFmtId="0" fontId="10" fillId="20" borderId="1" xfId="0" applyFont="1" applyFill="1" applyBorder="1" applyAlignment="1">
      <alignment horizontal="center"/>
    </xf>
    <xf numFmtId="0" fontId="0" fillId="20" borderId="1" xfId="0" applyFill="1" applyBorder="1"/>
    <xf numFmtId="0" fontId="10" fillId="21" borderId="1" xfId="0" applyFont="1" applyFill="1" applyBorder="1" applyAlignment="1">
      <alignment horizontal="center"/>
    </xf>
    <xf numFmtId="0" fontId="0" fillId="21" borderId="1" xfId="0" applyFill="1" applyBorder="1"/>
    <xf numFmtId="0" fontId="1" fillId="22" borderId="1" xfId="0" applyFont="1" applyFill="1" applyBorder="1" applyAlignment="1">
      <alignment horizontal="center"/>
    </xf>
    <xf numFmtId="0" fontId="0" fillId="22" borderId="1" xfId="0" applyFill="1" applyBorder="1"/>
    <xf numFmtId="0" fontId="1" fillId="23" borderId="1" xfId="0" applyFont="1" applyFill="1" applyBorder="1" applyAlignment="1">
      <alignment horizontal="center"/>
    </xf>
    <xf numFmtId="0" fontId="0" fillId="23" borderId="1" xfId="0" applyFill="1" applyBorder="1"/>
    <xf numFmtId="0" fontId="0" fillId="23" borderId="0" xfId="0" applyFill="1"/>
    <xf numFmtId="0" fontId="11" fillId="24" borderId="1" xfId="0" applyFont="1" applyFill="1" applyBorder="1" applyAlignment="1">
      <alignment horizontal="center"/>
    </xf>
    <xf numFmtId="0" fontId="0" fillId="24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 applyAlignment="1">
      <alignment horizontal="left" vertical="center"/>
    </xf>
    <xf numFmtId="0" fontId="11" fillId="16" borderId="1" xfId="0" applyFont="1" applyFill="1" applyBorder="1" applyAlignment="1">
      <alignment horizontal="center"/>
    </xf>
    <xf numFmtId="0" fontId="12" fillId="16" borderId="1" xfId="0" applyFont="1" applyFill="1" applyBorder="1"/>
    <xf numFmtId="0" fontId="11" fillId="25" borderId="1" xfId="0" applyFont="1" applyFill="1" applyBorder="1" applyAlignment="1">
      <alignment horizontal="center"/>
    </xf>
    <xf numFmtId="0" fontId="0" fillId="25" borderId="1" xfId="0" applyFill="1" applyBorder="1"/>
    <xf numFmtId="0" fontId="13" fillId="25" borderId="1" xfId="0" applyFont="1" applyFill="1" applyBorder="1"/>
    <xf numFmtId="0" fontId="11" fillId="26" borderId="1" xfId="0" applyFont="1" applyFill="1" applyBorder="1" applyAlignment="1">
      <alignment horizontal="center"/>
    </xf>
    <xf numFmtId="0" fontId="0" fillId="26" borderId="1" xfId="0" applyFill="1" applyBorder="1"/>
    <xf numFmtId="0" fontId="12" fillId="26" borderId="1" xfId="0" applyFont="1" applyFill="1" applyBorder="1"/>
    <xf numFmtId="0" fontId="17" fillId="0" borderId="0" xfId="0" applyFont="1" applyAlignment="1">
      <alignment horizontal="center" wrapText="1"/>
    </xf>
    <xf numFmtId="0" fontId="15" fillId="12" borderId="1" xfId="3" applyFont="1" applyFill="1" applyBorder="1" applyAlignment="1">
      <alignment wrapText="1" shrinkToFit="1"/>
    </xf>
    <xf numFmtId="0" fontId="12" fillId="16" borderId="1" xfId="0" applyFont="1" applyFill="1" applyBorder="1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5" fillId="0" borderId="1" xfId="0" applyFont="1" applyBorder="1" applyAlignment="1">
      <alignment wrapText="1" shrinkToFit="1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6" fillId="27" borderId="1" xfId="0" applyFont="1" applyFill="1" applyBorder="1" applyAlignment="1">
      <alignment wrapText="1" shrinkToFit="1"/>
    </xf>
    <xf numFmtId="0" fontId="30" fillId="0" borderId="0" xfId="0" applyFont="1"/>
    <xf numFmtId="0" fontId="30" fillId="6" borderId="4" xfId="0" applyFont="1" applyFill="1" applyBorder="1"/>
    <xf numFmtId="2" fontId="32" fillId="4" borderId="1" xfId="0" applyNumberFormat="1" applyFont="1" applyFill="1" applyBorder="1"/>
    <xf numFmtId="2" fontId="30" fillId="4" borderId="1" xfId="0" applyNumberFormat="1" applyFont="1" applyFill="1" applyBorder="1"/>
    <xf numFmtId="2" fontId="15" fillId="4" borderId="1" xfId="0" applyNumberFormat="1" applyFont="1" applyFill="1" applyBorder="1"/>
    <xf numFmtId="2" fontId="30" fillId="4" borderId="3" xfId="0" applyNumberFormat="1" applyFont="1" applyFill="1" applyBorder="1"/>
    <xf numFmtId="0" fontId="30" fillId="0" borderId="13" xfId="0" applyFont="1" applyBorder="1"/>
    <xf numFmtId="0" fontId="30" fillId="0" borderId="11" xfId="0" applyFont="1" applyBorder="1"/>
    <xf numFmtId="0" fontId="30" fillId="0" borderId="7" xfId="0" applyFont="1" applyBorder="1"/>
    <xf numFmtId="0" fontId="30" fillId="10" borderId="5" xfId="0" applyFont="1" applyFill="1" applyBorder="1"/>
    <xf numFmtId="0" fontId="15" fillId="2" borderId="2" xfId="0" applyFont="1" applyFill="1" applyBorder="1" applyAlignment="1">
      <alignment wrapText="1" shrinkToFit="1"/>
    </xf>
    <xf numFmtId="164" fontId="32" fillId="4" borderId="1" xfId="0" applyNumberFormat="1" applyFont="1" applyFill="1" applyBorder="1"/>
    <xf numFmtId="164" fontId="30" fillId="4" borderId="1" xfId="0" applyNumberFormat="1" applyFont="1" applyFill="1" applyBorder="1"/>
    <xf numFmtId="0" fontId="28" fillId="0" borderId="0" xfId="0" applyFont="1"/>
    <xf numFmtId="0" fontId="30" fillId="3" borderId="1" xfId="0" applyFont="1" applyFill="1" applyBorder="1" applyAlignment="1">
      <alignment wrapText="1"/>
    </xf>
    <xf numFmtId="0" fontId="27" fillId="2" borderId="0" xfId="0" applyFont="1" applyFill="1" applyAlignment="1">
      <alignment wrapText="1"/>
    </xf>
    <xf numFmtId="0" fontId="30" fillId="10" borderId="7" xfId="0" applyFont="1" applyFill="1" applyBorder="1"/>
    <xf numFmtId="0" fontId="30" fillId="10" borderId="0" xfId="0" applyFont="1" applyFill="1"/>
    <xf numFmtId="0" fontId="32" fillId="4" borderId="1" xfId="0" applyFont="1" applyFill="1" applyBorder="1"/>
    <xf numFmtId="0" fontId="34" fillId="2" borderId="2" xfId="0" applyFont="1" applyFill="1" applyBorder="1" applyAlignment="1">
      <alignment wrapText="1" shrinkToFit="1"/>
    </xf>
    <xf numFmtId="0" fontId="30" fillId="10" borderId="1" xfId="0" applyFont="1" applyFill="1" applyBorder="1"/>
    <xf numFmtId="0" fontId="35" fillId="2" borderId="2" xfId="0" applyFont="1" applyFill="1" applyBorder="1" applyAlignment="1">
      <alignment wrapText="1" shrinkToFit="1"/>
    </xf>
    <xf numFmtId="164" fontId="30" fillId="4" borderId="3" xfId="0" applyNumberFormat="1" applyFont="1" applyFill="1" applyBorder="1"/>
    <xf numFmtId="2" fontId="28" fillId="4" borderId="1" xfId="0" applyNumberFormat="1" applyFont="1" applyFill="1" applyBorder="1"/>
    <xf numFmtId="2" fontId="28" fillId="4" borderId="1" xfId="0" applyNumberFormat="1" applyFont="1" applyFill="1" applyBorder="1" applyAlignment="1">
      <alignment wrapText="1"/>
    </xf>
    <xf numFmtId="0" fontId="28" fillId="2" borderId="1" xfId="0" applyFont="1" applyFill="1" applyBorder="1" applyAlignment="1">
      <alignment horizontal="left" wrapText="1"/>
    </xf>
    <xf numFmtId="2" fontId="30" fillId="4" borderId="1" xfId="0" applyNumberFormat="1" applyFont="1" applyFill="1" applyBorder="1" applyAlignment="1">
      <alignment wrapText="1"/>
    </xf>
    <xf numFmtId="1" fontId="30" fillId="0" borderId="0" xfId="0" applyNumberFormat="1" applyFont="1"/>
    <xf numFmtId="0" fontId="30" fillId="11" borderId="4" xfId="0" applyFont="1" applyFill="1" applyBorder="1"/>
    <xf numFmtId="2" fontId="28" fillId="4" borderId="1" xfId="0" applyNumberFormat="1" applyFont="1" applyFill="1" applyBorder="1" applyAlignment="1">
      <alignment horizontal="right" wrapText="1"/>
    </xf>
    <xf numFmtId="2" fontId="28" fillId="4" borderId="1" xfId="0" applyNumberFormat="1" applyFont="1" applyFill="1" applyBorder="1" applyAlignment="1">
      <alignment horizontal="right"/>
    </xf>
    <xf numFmtId="0" fontId="30" fillId="0" borderId="14" xfId="0" applyFont="1" applyBorder="1"/>
    <xf numFmtId="0" fontId="31" fillId="7" borderId="1" xfId="0" applyFont="1" applyFill="1" applyBorder="1" applyAlignment="1">
      <alignment horizontal="right" wrapText="1"/>
    </xf>
    <xf numFmtId="2" fontId="38" fillId="4" borderId="1" xfId="0" applyNumberFormat="1" applyFont="1" applyFill="1" applyBorder="1" applyAlignment="1">
      <alignment horizontal="center"/>
    </xf>
    <xf numFmtId="164" fontId="28" fillId="4" borderId="1" xfId="0" applyNumberFormat="1" applyFont="1" applyFill="1" applyBorder="1"/>
    <xf numFmtId="0" fontId="28" fillId="11" borderId="4" xfId="0" applyFont="1" applyFill="1" applyBorder="1"/>
    <xf numFmtId="0" fontId="35" fillId="2" borderId="2" xfId="0" applyFont="1" applyFill="1" applyBorder="1" applyAlignment="1">
      <alignment horizontal="center" wrapText="1" shrinkToFit="1"/>
    </xf>
    <xf numFmtId="0" fontId="35" fillId="2" borderId="1" xfId="0" applyFont="1" applyFill="1" applyBorder="1" applyAlignment="1">
      <alignment horizontal="center" wrapText="1"/>
    </xf>
    <xf numFmtId="0" fontId="35" fillId="2" borderId="1" xfId="0" applyFont="1" applyFill="1" applyBorder="1" applyAlignment="1">
      <alignment wrapText="1"/>
    </xf>
    <xf numFmtId="165" fontId="30" fillId="4" borderId="1" xfId="0" applyNumberFormat="1" applyFont="1" applyFill="1" applyBorder="1"/>
    <xf numFmtId="0" fontId="28" fillId="0" borderId="7" xfId="0" applyFont="1" applyBorder="1"/>
    <xf numFmtId="0" fontId="45" fillId="2" borderId="1" xfId="0" applyFont="1" applyFill="1" applyBorder="1" applyAlignment="1">
      <alignment wrapText="1" shrinkToFit="1"/>
    </xf>
    <xf numFmtId="164" fontId="30" fillId="8" borderId="1" xfId="0" applyNumberFormat="1" applyFont="1" applyFill="1" applyBorder="1"/>
    <xf numFmtId="0" fontId="40" fillId="2" borderId="1" xfId="0" applyFont="1" applyFill="1" applyBorder="1" applyAlignment="1">
      <alignment wrapText="1" shrinkToFit="1"/>
    </xf>
    <xf numFmtId="0" fontId="27" fillId="11" borderId="4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 wrapText="1" shrinkToFit="1"/>
    </xf>
    <xf numFmtId="0" fontId="30" fillId="10" borderId="15" xfId="0" applyFont="1" applyFill="1" applyBorder="1"/>
    <xf numFmtId="2" fontId="15" fillId="4" borderId="1" xfId="0" applyNumberFormat="1" applyFont="1" applyFill="1" applyBorder="1" applyAlignment="1">
      <alignment horizontal="right"/>
    </xf>
    <xf numFmtId="164" fontId="30" fillId="4" borderId="0" xfId="0" applyNumberFormat="1" applyFont="1" applyFill="1"/>
    <xf numFmtId="164" fontId="41" fillId="4" borderId="1" xfId="0" applyNumberFormat="1" applyFont="1" applyFill="1" applyBorder="1"/>
    <xf numFmtId="0" fontId="26" fillId="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left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0" fillId="11" borderId="4" xfId="2" applyFont="1" applyFill="1" applyBorder="1"/>
    <xf numFmtId="0" fontId="15" fillId="2" borderId="1" xfId="2" applyFont="1" applyFill="1" applyBorder="1" applyAlignment="1">
      <alignment vertical="center" wrapText="1" shrinkToFit="1"/>
    </xf>
    <xf numFmtId="2" fontId="32" fillId="4" borderId="1" xfId="2" applyNumberFormat="1" applyFont="1" applyFill="1" applyBorder="1"/>
    <xf numFmtId="0" fontId="30" fillId="0" borderId="0" xfId="2" applyFont="1"/>
    <xf numFmtId="2" fontId="30" fillId="4" borderId="1" xfId="2" applyNumberFormat="1" applyFont="1" applyFill="1" applyBorder="1"/>
    <xf numFmtId="0" fontId="30" fillId="9" borderId="0" xfId="0" applyFont="1" applyFill="1"/>
    <xf numFmtId="164" fontId="30" fillId="9" borderId="1" xfId="0" applyNumberFormat="1" applyFont="1" applyFill="1" applyBorder="1"/>
    <xf numFmtId="0" fontId="47" fillId="0" borderId="18" xfId="0" applyFont="1" applyBorder="1" applyAlignment="1">
      <alignment wrapText="1"/>
    </xf>
    <xf numFmtId="0" fontId="30" fillId="0" borderId="18" xfId="0" applyFont="1" applyBorder="1" applyAlignment="1">
      <alignment wrapText="1"/>
    </xf>
    <xf numFmtId="0" fontId="33" fillId="27" borderId="1" xfId="0" applyFont="1" applyFill="1" applyBorder="1" applyAlignment="1">
      <alignment wrapText="1" shrinkToFit="1"/>
    </xf>
    <xf numFmtId="164" fontId="30" fillId="4" borderId="1" xfId="0" applyNumberFormat="1" applyFont="1" applyFill="1" applyBorder="1" applyAlignment="1">
      <alignment horizontal="left"/>
    </xf>
    <xf numFmtId="164" fontId="30" fillId="4" borderId="1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wrapText="1"/>
    </xf>
    <xf numFmtId="164" fontId="30" fillId="4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left" vertical="center" wrapText="1"/>
    </xf>
    <xf numFmtId="164" fontId="30" fillId="4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left" vertical="center" wrapText="1"/>
    </xf>
    <xf numFmtId="164" fontId="30" fillId="4" borderId="5" xfId="0" applyNumberFormat="1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wrapText="1"/>
    </xf>
    <xf numFmtId="0" fontId="30" fillId="2" borderId="1" xfId="0" applyFont="1" applyFill="1" applyBorder="1" applyAlignment="1">
      <alignment wrapText="1"/>
    </xf>
    <xf numFmtId="0" fontId="42" fillId="2" borderId="1" xfId="0" applyFont="1" applyFill="1" applyBorder="1" applyAlignment="1">
      <alignment horizontal="right" wrapText="1"/>
    </xf>
    <xf numFmtId="164" fontId="27" fillId="4" borderId="1" xfId="0" applyNumberFormat="1" applyFont="1" applyFill="1" applyBorder="1"/>
    <xf numFmtId="0" fontId="28" fillId="0" borderId="2" xfId="1" applyFont="1" applyBorder="1" applyAlignment="1">
      <alignment vertical="center" wrapText="1" shrinkToFit="1"/>
    </xf>
    <xf numFmtId="2" fontId="32" fillId="0" borderId="1" xfId="0" applyNumberFormat="1" applyFont="1" applyBorder="1"/>
    <xf numFmtId="0" fontId="15" fillId="0" borderId="1" xfId="0" applyFont="1" applyBorder="1" applyAlignment="1">
      <alignment horizontal="left" wrapText="1"/>
    </xf>
    <xf numFmtId="49" fontId="32" fillId="2" borderId="1" xfId="0" applyNumberFormat="1" applyFont="1" applyFill="1" applyBorder="1" applyAlignment="1">
      <alignment horizontal="center" vertical="center"/>
    </xf>
    <xf numFmtId="0" fontId="41" fillId="27" borderId="2" xfId="0" applyFont="1" applyFill="1" applyBorder="1" applyAlignment="1">
      <alignment horizontal="center" vertical="center"/>
    </xf>
    <xf numFmtId="49" fontId="41" fillId="27" borderId="2" xfId="0" applyNumberFormat="1" applyFont="1" applyFill="1" applyBorder="1" applyAlignment="1">
      <alignment horizontal="center" vertical="center"/>
    </xf>
    <xf numFmtId="49" fontId="32" fillId="2" borderId="2" xfId="0" applyNumberFormat="1" applyFont="1" applyFill="1" applyBorder="1" applyAlignment="1">
      <alignment horizontal="center" vertical="center"/>
    </xf>
    <xf numFmtId="49" fontId="32" fillId="2" borderId="12" xfId="0" applyNumberFormat="1" applyFont="1" applyFill="1" applyBorder="1" applyAlignment="1">
      <alignment horizontal="center" vertical="center"/>
    </xf>
    <xf numFmtId="49" fontId="27" fillId="2" borderId="2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49" fontId="30" fillId="2" borderId="2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/>
    </xf>
    <xf numFmtId="49" fontId="41" fillId="2" borderId="1" xfId="0" applyNumberFormat="1" applyFont="1" applyFill="1" applyBorder="1" applyAlignment="1">
      <alignment horizontal="center" vertical="center"/>
    </xf>
    <xf numFmtId="0" fontId="30" fillId="2" borderId="1" xfId="2" applyFont="1" applyFill="1" applyBorder="1" applyAlignment="1">
      <alignment horizontal="center" vertical="center"/>
    </xf>
    <xf numFmtId="49" fontId="32" fillId="2" borderId="0" xfId="0" applyNumberFormat="1" applyFont="1" applyFill="1" applyAlignment="1">
      <alignment horizontal="center" vertical="center"/>
    </xf>
    <xf numFmtId="49" fontId="32" fillId="9" borderId="1" xfId="0" applyNumberFormat="1" applyFont="1" applyFill="1" applyBorder="1" applyAlignment="1">
      <alignment horizontal="center" vertical="center"/>
    </xf>
    <xf numFmtId="49" fontId="32" fillId="2" borderId="1" xfId="0" applyNumberFormat="1" applyFont="1" applyFill="1" applyBorder="1" applyAlignment="1">
      <alignment horizontal="center" vertical="center" wrapText="1"/>
    </xf>
    <xf numFmtId="49" fontId="32" fillId="2" borderId="5" xfId="0" applyNumberFormat="1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/>
    </xf>
    <xf numFmtId="49" fontId="41" fillId="0" borderId="10" xfId="0" applyNumberFormat="1" applyFont="1" applyBorder="1" applyAlignment="1">
      <alignment horizontal="center" vertical="center"/>
    </xf>
    <xf numFmtId="49" fontId="41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2" fontId="32" fillId="0" borderId="3" xfId="0" applyNumberFormat="1" applyFont="1" applyBorder="1"/>
    <xf numFmtId="0" fontId="28" fillId="0" borderId="1" xfId="0" applyFont="1" applyBorder="1" applyAlignment="1">
      <alignment wrapText="1" shrinkToFit="1"/>
    </xf>
    <xf numFmtId="49" fontId="41" fillId="0" borderId="2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wrapText="1"/>
    </xf>
    <xf numFmtId="2" fontId="32" fillId="0" borderId="1" xfId="0" applyNumberFormat="1" applyFont="1" applyBorder="1" applyAlignment="1">
      <alignment wrapText="1"/>
    </xf>
    <xf numFmtId="49" fontId="41" fillId="0" borderId="1" xfId="0" applyNumberFormat="1" applyFont="1" applyBorder="1" applyAlignment="1">
      <alignment horizontal="center" vertical="center"/>
    </xf>
    <xf numFmtId="164" fontId="32" fillId="0" borderId="1" xfId="0" applyNumberFormat="1" applyFont="1" applyBorder="1"/>
    <xf numFmtId="0" fontId="48" fillId="20" borderId="0" xfId="0" applyFont="1" applyFill="1"/>
    <xf numFmtId="49" fontId="49" fillId="20" borderId="1" xfId="0" applyNumberFormat="1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 wrapText="1"/>
    </xf>
    <xf numFmtId="164" fontId="48" fillId="20" borderId="1" xfId="0" applyNumberFormat="1" applyFont="1" applyFill="1" applyBorder="1"/>
    <xf numFmtId="0" fontId="41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wrapText="1"/>
    </xf>
    <xf numFmtId="0" fontId="28" fillId="2" borderId="2" xfId="0" applyFont="1" applyFill="1" applyBorder="1" applyAlignment="1">
      <alignment wrapText="1" shrinkToFit="1"/>
    </xf>
    <xf numFmtId="0" fontId="28" fillId="0" borderId="2" xfId="1" applyFont="1" applyBorder="1" applyAlignment="1">
      <alignment wrapText="1" shrinkToFit="1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/>
    </xf>
    <xf numFmtId="0" fontId="15" fillId="0" borderId="1" xfId="0" applyFont="1" applyBorder="1" applyAlignment="1">
      <alignment wrapText="1"/>
    </xf>
    <xf numFmtId="17" fontId="41" fillId="0" borderId="2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wrapText="1"/>
    </xf>
    <xf numFmtId="0" fontId="32" fillId="0" borderId="1" xfId="0" applyFont="1" applyBorder="1"/>
    <xf numFmtId="0" fontId="32" fillId="0" borderId="1" xfId="0" applyFont="1" applyBorder="1" applyAlignment="1">
      <alignment wrapText="1"/>
    </xf>
    <xf numFmtId="0" fontId="28" fillId="0" borderId="3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 shrinkToFit="1"/>
    </xf>
    <xf numFmtId="0" fontId="28" fillId="0" borderId="2" xfId="0" applyFont="1" applyBorder="1" applyAlignment="1">
      <alignment wrapText="1" shrinkToFit="1"/>
    </xf>
    <xf numFmtId="2" fontId="30" fillId="0" borderId="1" xfId="0" applyNumberFormat="1" applyFont="1" applyBorder="1"/>
    <xf numFmtId="49" fontId="27" fillId="0" borderId="1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 applyAlignment="1">
      <alignment horizontal="center" vertical="center" wrapText="1"/>
    </xf>
    <xf numFmtId="2" fontId="32" fillId="0" borderId="1" xfId="0" applyNumberFormat="1" applyFont="1" applyBorder="1" applyAlignment="1">
      <alignment horizontal="right" wrapText="1"/>
    </xf>
    <xf numFmtId="0" fontId="32" fillId="0" borderId="1" xfId="0" applyFont="1" applyBorder="1" applyAlignment="1">
      <alignment horizontal="right" wrapText="1"/>
    </xf>
    <xf numFmtId="0" fontId="15" fillId="0" borderId="1" xfId="0" applyFont="1" applyBorder="1" applyAlignment="1">
      <alignment vertical="top" wrapText="1" shrinkToFit="1"/>
    </xf>
    <xf numFmtId="0" fontId="30" fillId="0" borderId="1" xfId="0" applyFont="1" applyBorder="1" applyAlignment="1">
      <alignment vertical="top" wrapText="1"/>
    </xf>
    <xf numFmtId="2" fontId="32" fillId="0" borderId="1" xfId="0" applyNumberFormat="1" applyFont="1" applyBorder="1" applyAlignment="1">
      <alignment vertical="top" wrapText="1"/>
    </xf>
    <xf numFmtId="49" fontId="41" fillId="0" borderId="2" xfId="0" applyNumberFormat="1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49" fontId="41" fillId="2" borderId="2" xfId="0" applyNumberFormat="1" applyFont="1" applyFill="1" applyBorder="1" applyAlignment="1">
      <alignment horizontal="center" vertical="center"/>
    </xf>
    <xf numFmtId="49" fontId="39" fillId="2" borderId="1" xfId="0" applyNumberFormat="1" applyFont="1" applyFill="1" applyBorder="1" applyAlignment="1">
      <alignment horizontal="center" vertical="center"/>
    </xf>
    <xf numFmtId="2" fontId="28" fillId="0" borderId="1" xfId="0" applyNumberFormat="1" applyFont="1" applyBorder="1"/>
    <xf numFmtId="164" fontId="36" fillId="0" borderId="1" xfId="0" applyNumberFormat="1" applyFont="1" applyBorder="1"/>
    <xf numFmtId="164" fontId="32" fillId="0" borderId="1" xfId="0" applyNumberFormat="1" applyFont="1" applyBorder="1" applyAlignment="1">
      <alignment wrapText="1"/>
    </xf>
    <xf numFmtId="164" fontId="41" fillId="0" borderId="1" xfId="0" applyNumberFormat="1" applyFont="1" applyBorder="1"/>
    <xf numFmtId="1" fontId="41" fillId="0" borderId="2" xfId="0" applyNumberFormat="1" applyFont="1" applyBorder="1" applyAlignment="1">
      <alignment horizontal="center" vertical="center"/>
    </xf>
    <xf numFmtId="16" fontId="41" fillId="0" borderId="2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right" vertical="center" wrapText="1"/>
    </xf>
    <xf numFmtId="0" fontId="30" fillId="29" borderId="4" xfId="0" applyFont="1" applyFill="1" applyBorder="1"/>
    <xf numFmtId="2" fontId="41" fillId="0" borderId="1" xfId="0" applyNumberFormat="1" applyFont="1" applyBorder="1"/>
    <xf numFmtId="49" fontId="32" fillId="0" borderId="1" xfId="0" applyNumberFormat="1" applyFont="1" applyBorder="1" applyAlignment="1">
      <alignment horizontal="center" vertical="center"/>
    </xf>
    <xf numFmtId="164" fontId="30" fillId="0" borderId="1" xfId="0" applyNumberFormat="1" applyFont="1" applyBorder="1"/>
    <xf numFmtId="0" fontId="30" fillId="29" borderId="9" xfId="0" applyFont="1" applyFill="1" applyBorder="1"/>
    <xf numFmtId="0" fontId="30" fillId="29" borderId="8" xfId="0" applyFont="1" applyFill="1" applyBorder="1"/>
    <xf numFmtId="2" fontId="32" fillId="0" borderId="1" xfId="0" applyNumberFormat="1" applyFont="1" applyBorder="1" applyAlignment="1">
      <alignment vertical="center"/>
    </xf>
    <xf numFmtId="0" fontId="23" fillId="0" borderId="19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49" fontId="52" fillId="20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 shrinkToFit="1"/>
    </xf>
    <xf numFmtId="49" fontId="53" fillId="20" borderId="1" xfId="0" applyNumberFormat="1" applyFont="1" applyFill="1" applyBorder="1" applyAlignment="1">
      <alignment horizontal="center" vertical="center"/>
    </xf>
    <xf numFmtId="165" fontId="32" fillId="0" borderId="1" xfId="0" applyNumberFormat="1" applyFont="1" applyBorder="1"/>
    <xf numFmtId="0" fontId="28" fillId="0" borderId="2" xfId="0" applyFont="1" applyBorder="1" applyAlignment="1">
      <alignment horizontal="left" vertical="center" wrapText="1" shrinkToFit="1"/>
    </xf>
    <xf numFmtId="0" fontId="28" fillId="0" borderId="6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 shrinkToFit="1"/>
    </xf>
    <xf numFmtId="3" fontId="41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left" wrapText="1" shrinkToFit="1"/>
    </xf>
    <xf numFmtId="0" fontId="28" fillId="0" borderId="1" xfId="0" applyFont="1" applyBorder="1" applyAlignment="1">
      <alignment vertical="top" wrapText="1" shrinkToFit="1"/>
    </xf>
    <xf numFmtId="164" fontId="41" fillId="0" borderId="1" xfId="0" applyNumberFormat="1" applyFont="1" applyBorder="1" applyAlignment="1">
      <alignment vertical="top"/>
    </xf>
    <xf numFmtId="49" fontId="39" fillId="2" borderId="1" xfId="0" applyNumberFormat="1" applyFont="1" applyFill="1" applyBorder="1" applyAlignment="1">
      <alignment horizontal="center" vertical="center" wrapText="1"/>
    </xf>
    <xf numFmtId="49" fontId="41" fillId="2" borderId="1" xfId="0" applyNumberFormat="1" applyFont="1" applyFill="1" applyBorder="1" applyAlignment="1">
      <alignment horizontal="center" vertical="center" wrapText="1"/>
    </xf>
    <xf numFmtId="49" fontId="41" fillId="2" borderId="2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15" fillId="0" borderId="3" xfId="0" applyFont="1" applyBorder="1" applyAlignment="1">
      <alignment horizontal="left" vertical="top" wrapText="1" shrinkToFit="1"/>
    </xf>
    <xf numFmtId="0" fontId="15" fillId="0" borderId="1" xfId="0" applyFont="1" applyBorder="1" applyAlignment="1">
      <alignment horizontal="left" vertical="center" wrapText="1" shrinkToFit="1"/>
    </xf>
    <xf numFmtId="3" fontId="41" fillId="0" borderId="2" xfId="0" applyNumberFormat="1" applyFont="1" applyBorder="1" applyAlignment="1">
      <alignment horizontal="center" vertical="center" wrapText="1"/>
    </xf>
    <xf numFmtId="49" fontId="41" fillId="0" borderId="1" xfId="0" applyNumberFormat="1" applyFont="1" applyBorder="1" applyAlignment="1">
      <alignment horizontal="center" vertical="top" wrapText="1"/>
    </xf>
    <xf numFmtId="164" fontId="32" fillId="0" borderId="1" xfId="0" applyNumberFormat="1" applyFont="1" applyBorder="1" applyAlignment="1">
      <alignment vertical="top"/>
    </xf>
    <xf numFmtId="0" fontId="39" fillId="2" borderId="2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 shrinkToFit="1"/>
    </xf>
    <xf numFmtId="0" fontId="28" fillId="0" borderId="1" xfId="1" applyFont="1" applyBorder="1" applyAlignment="1">
      <alignment vertical="center" wrapText="1" shrinkToFit="1"/>
    </xf>
    <xf numFmtId="49" fontId="41" fillId="2" borderId="3" xfId="0" applyNumberFormat="1" applyFont="1" applyFill="1" applyBorder="1" applyAlignment="1">
      <alignment horizontal="center" vertical="center" wrapText="1"/>
    </xf>
    <xf numFmtId="49" fontId="41" fillId="0" borderId="16" xfId="0" applyNumberFormat="1" applyFont="1" applyBorder="1" applyAlignment="1">
      <alignment horizontal="center" vertical="center" wrapText="1"/>
    </xf>
    <xf numFmtId="49" fontId="41" fillId="0" borderId="12" xfId="0" applyNumberFormat="1" applyFont="1" applyBorder="1" applyAlignment="1">
      <alignment horizontal="center" vertical="center" wrapText="1"/>
    </xf>
    <xf numFmtId="1" fontId="41" fillId="0" borderId="2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 shrinkToFit="1"/>
    </xf>
    <xf numFmtId="2" fontId="48" fillId="20" borderId="1" xfId="0" applyNumberFormat="1" applyFont="1" applyFill="1" applyBorder="1"/>
    <xf numFmtId="0" fontId="41" fillId="0" borderId="0" xfId="0" applyFont="1" applyAlignment="1">
      <alignment horizontal="center" vertical="center"/>
    </xf>
    <xf numFmtId="2" fontId="31" fillId="0" borderId="1" xfId="0" applyNumberFormat="1" applyFont="1" applyBorder="1"/>
    <xf numFmtId="164" fontId="32" fillId="0" borderId="3" xfId="0" applyNumberFormat="1" applyFont="1" applyBorder="1"/>
    <xf numFmtId="49" fontId="30" fillId="29" borderId="4" xfId="0" applyNumberFormat="1" applyFont="1" applyFill="1" applyBorder="1"/>
    <xf numFmtId="0" fontId="15" fillId="0" borderId="3" xfId="0" applyFont="1" applyBorder="1" applyAlignment="1">
      <alignment wrapText="1" shrinkToFit="1"/>
    </xf>
    <xf numFmtId="0" fontId="28" fillId="0" borderId="3" xfId="0" applyFont="1" applyBorder="1" applyAlignment="1">
      <alignment wrapText="1" shrinkToFit="1"/>
    </xf>
    <xf numFmtId="0" fontId="32" fillId="0" borderId="1" xfId="0" applyFont="1" applyBorder="1" applyAlignment="1">
      <alignment horizontal="center" vertical="center"/>
    </xf>
    <xf numFmtId="0" fontId="26" fillId="27" borderId="1" xfId="0" applyFont="1" applyFill="1" applyBorder="1" applyAlignment="1">
      <alignment horizontal="left" vertical="center" wrapText="1"/>
    </xf>
    <xf numFmtId="0" fontId="41" fillId="27" borderId="1" xfId="0" applyFont="1" applyFill="1" applyBorder="1" applyAlignment="1">
      <alignment horizontal="center" vertical="center"/>
    </xf>
    <xf numFmtId="0" fontId="28" fillId="29" borderId="4" xfId="0" applyFont="1" applyFill="1" applyBorder="1"/>
    <xf numFmtId="0" fontId="15" fillId="2" borderId="1" xfId="0" applyFont="1" applyFill="1" applyBorder="1" applyAlignment="1">
      <alignment horizontal="left" vertical="center" wrapText="1"/>
    </xf>
    <xf numFmtId="164" fontId="30" fillId="0" borderId="0" xfId="0" applyNumberFormat="1" applyFont="1"/>
    <xf numFmtId="49" fontId="41" fillId="0" borderId="1" xfId="2" applyNumberFormat="1" applyFont="1" applyBorder="1" applyAlignment="1">
      <alignment horizontal="center" vertical="center"/>
    </xf>
    <xf numFmtId="49" fontId="41" fillId="27" borderId="1" xfId="2" applyNumberFormat="1" applyFont="1" applyFill="1" applyBorder="1" applyAlignment="1">
      <alignment horizontal="center" vertical="center"/>
    </xf>
    <xf numFmtId="0" fontId="30" fillId="27" borderId="1" xfId="2" applyFont="1" applyFill="1" applyBorder="1" applyAlignment="1">
      <alignment horizontal="center" vertical="center"/>
    </xf>
    <xf numFmtId="0" fontId="30" fillId="27" borderId="1" xfId="0" applyFont="1" applyFill="1" applyBorder="1" applyAlignment="1">
      <alignment horizontal="center" vertical="center"/>
    </xf>
    <xf numFmtId="49" fontId="32" fillId="27" borderId="1" xfId="0" applyNumberFormat="1" applyFont="1" applyFill="1" applyBorder="1" applyAlignment="1">
      <alignment horizontal="center" vertical="center"/>
    </xf>
    <xf numFmtId="49" fontId="41" fillId="27" borderId="1" xfId="0" applyNumberFormat="1" applyFont="1" applyFill="1" applyBorder="1" applyAlignment="1">
      <alignment horizontal="center" vertical="center"/>
    </xf>
    <xf numFmtId="0" fontId="15" fillId="27" borderId="1" xfId="2" applyFont="1" applyFill="1" applyBorder="1" applyAlignment="1">
      <alignment horizontal="left" vertical="top" wrapText="1" shrinkToFit="1"/>
    </xf>
    <xf numFmtId="0" fontId="15" fillId="27" borderId="1" xfId="0" applyFont="1" applyFill="1" applyBorder="1" applyAlignment="1">
      <alignment horizontal="left" vertical="top" wrapText="1" shrinkToFit="1"/>
    </xf>
    <xf numFmtId="0" fontId="15" fillId="27" borderId="1" xfId="0" applyFont="1" applyFill="1" applyBorder="1" applyAlignment="1">
      <alignment wrapText="1" shrinkToFit="1"/>
    </xf>
    <xf numFmtId="49" fontId="41" fillId="27" borderId="2" xfId="2" applyNumberFormat="1" applyFont="1" applyFill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0" fontId="43" fillId="0" borderId="0" xfId="2" applyFont="1" applyAlignment="1">
      <alignment horizontal="center"/>
    </xf>
    <xf numFmtId="0" fontId="28" fillId="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wrapText="1" shrinkToFit="1"/>
    </xf>
    <xf numFmtId="49" fontId="32" fillId="0" borderId="1" xfId="0" applyNumberFormat="1" applyFont="1" applyBorder="1" applyAlignment="1">
      <alignment horizontal="center" vertical="center" wrapText="1"/>
    </xf>
    <xf numFmtId="0" fontId="30" fillId="29" borderId="1" xfId="0" applyFont="1" applyFill="1" applyBorder="1"/>
    <xf numFmtId="0" fontId="15" fillId="0" borderId="1" xfId="2" applyFont="1" applyBorder="1" applyAlignment="1">
      <alignment horizontal="left" vertical="top" wrapText="1" shrinkToFit="1"/>
    </xf>
    <xf numFmtId="2" fontId="32" fillId="0" borderId="1" xfId="2" applyNumberFormat="1" applyFont="1" applyBorder="1"/>
    <xf numFmtId="0" fontId="28" fillId="0" borderId="1" xfId="2" applyFont="1" applyBorder="1" applyAlignment="1">
      <alignment wrapText="1" shrinkToFit="1"/>
    </xf>
    <xf numFmtId="0" fontId="15" fillId="27" borderId="1" xfId="0" applyFont="1" applyFill="1" applyBorder="1" applyAlignment="1">
      <alignment horizontal="left" wrapText="1" shrinkToFit="1"/>
    </xf>
    <xf numFmtId="0" fontId="28" fillId="27" borderId="1" xfId="0" applyFont="1" applyFill="1" applyBorder="1" applyAlignment="1">
      <alignment wrapText="1" shrinkToFit="1"/>
    </xf>
    <xf numFmtId="0" fontId="47" fillId="27" borderId="1" xfId="0" applyFont="1" applyFill="1" applyBorder="1" applyAlignment="1">
      <alignment wrapText="1" shrinkToFit="1"/>
    </xf>
    <xf numFmtId="0" fontId="50" fillId="0" borderId="1" xfId="2" applyFont="1" applyBorder="1" applyAlignment="1">
      <alignment wrapText="1" shrinkToFit="1"/>
    </xf>
    <xf numFmtId="0" fontId="15" fillId="27" borderId="1" xfId="2" applyFont="1" applyFill="1" applyBorder="1" applyAlignment="1">
      <alignment wrapText="1" shrinkToFit="1"/>
    </xf>
    <xf numFmtId="2" fontId="30" fillId="0" borderId="1" xfId="2" applyNumberFormat="1" applyFont="1" applyBorder="1"/>
    <xf numFmtId="0" fontId="15" fillId="27" borderId="3" xfId="0" applyFont="1" applyFill="1" applyBorder="1" applyAlignment="1">
      <alignment horizontal="left" wrapText="1"/>
    </xf>
    <xf numFmtId="0" fontId="30" fillId="27" borderId="1" xfId="2" applyFont="1" applyFill="1" applyBorder="1" applyAlignment="1">
      <alignment wrapText="1"/>
    </xf>
    <xf numFmtId="0" fontId="30" fillId="27" borderId="0" xfId="2" applyFont="1" applyFill="1" applyAlignment="1">
      <alignment wrapText="1"/>
    </xf>
    <xf numFmtId="0" fontId="30" fillId="27" borderId="1" xfId="0" applyFont="1" applyFill="1" applyBorder="1" applyAlignment="1">
      <alignment wrapText="1"/>
    </xf>
    <xf numFmtId="0" fontId="30" fillId="27" borderId="0" xfId="0" applyFont="1" applyFill="1" applyAlignment="1">
      <alignment wrapText="1"/>
    </xf>
    <xf numFmtId="0" fontId="30" fillId="27" borderId="1" xfId="0" applyFont="1" applyFill="1" applyBorder="1" applyAlignment="1">
      <alignment horizontal="right" wrapText="1"/>
    </xf>
    <xf numFmtId="49" fontId="41" fillId="27" borderId="1" xfId="2" applyNumberFormat="1" applyFont="1" applyFill="1" applyBorder="1" applyAlignment="1">
      <alignment horizontal="center" vertical="center" wrapText="1"/>
    </xf>
    <xf numFmtId="0" fontId="39" fillId="27" borderId="1" xfId="2" applyFont="1" applyFill="1" applyBorder="1" applyAlignment="1">
      <alignment horizontal="center" vertical="center" wrapText="1"/>
    </xf>
    <xf numFmtId="49" fontId="41" fillId="27" borderId="1" xfId="0" applyNumberFormat="1" applyFont="1" applyFill="1" applyBorder="1" applyAlignment="1">
      <alignment horizontal="center" vertical="center" wrapText="1"/>
    </xf>
    <xf numFmtId="0" fontId="39" fillId="27" borderId="1" xfId="0" applyFont="1" applyFill="1" applyBorder="1" applyAlignment="1">
      <alignment horizontal="center" vertical="center" wrapText="1"/>
    </xf>
    <xf numFmtId="164" fontId="28" fillId="0" borderId="1" xfId="0" applyNumberFormat="1" applyFont="1" applyBorder="1"/>
    <xf numFmtId="49" fontId="36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wrapText="1" shrinkToFit="1"/>
    </xf>
    <xf numFmtId="0" fontId="47" fillId="0" borderId="6" xfId="0" applyFont="1" applyBorder="1" applyAlignment="1">
      <alignment horizontal="left" wrapText="1"/>
    </xf>
    <xf numFmtId="0" fontId="30" fillId="0" borderId="17" xfId="0" applyFont="1" applyBorder="1"/>
    <xf numFmtId="0" fontId="35" fillId="27" borderId="2" xfId="0" applyFont="1" applyFill="1" applyBorder="1" applyAlignment="1">
      <alignment horizontal="center" wrapText="1" shrinkToFit="1"/>
    </xf>
    <xf numFmtId="0" fontId="15" fillId="27" borderId="1" xfId="3" applyFont="1" applyFill="1" applyBorder="1" applyAlignment="1">
      <alignment wrapText="1" shrinkToFit="1"/>
    </xf>
    <xf numFmtId="0" fontId="15" fillId="27" borderId="1" xfId="0" applyFont="1" applyFill="1" applyBorder="1" applyAlignment="1">
      <alignment vertical="center" wrapText="1" shrinkToFit="1"/>
    </xf>
    <xf numFmtId="0" fontId="43" fillId="0" borderId="20" xfId="2" applyFont="1" applyBorder="1" applyAlignment="1">
      <alignment horizontal="center"/>
    </xf>
    <xf numFmtId="0" fontId="52" fillId="20" borderId="0" xfId="0" applyFont="1" applyFill="1"/>
    <xf numFmtId="0" fontId="51" fillId="20" borderId="1" xfId="0" applyFont="1" applyFill="1" applyBorder="1" applyAlignment="1">
      <alignment horizontal="center" wrapText="1" shrinkToFit="1"/>
    </xf>
    <xf numFmtId="164" fontId="52" fillId="20" borderId="1" xfId="0" applyNumberFormat="1" applyFont="1" applyFill="1" applyBorder="1"/>
    <xf numFmtId="0" fontId="28" fillId="0" borderId="1" xfId="2" applyFont="1" applyBorder="1" applyAlignment="1">
      <alignment vertical="center" wrapText="1" shrinkToFit="1"/>
    </xf>
    <xf numFmtId="0" fontId="15" fillId="0" borderId="0" xfId="2" applyFont="1" applyAlignment="1">
      <alignment horizontal="left" wrapText="1"/>
    </xf>
    <xf numFmtId="164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0" fontId="55" fillId="8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right" wrapText="1"/>
    </xf>
    <xf numFmtId="0" fontId="45" fillId="2" borderId="2" xfId="0" applyFont="1" applyFill="1" applyBorder="1" applyAlignment="1">
      <alignment horizontal="right" wrapText="1" shrinkToFit="1"/>
    </xf>
    <xf numFmtId="0" fontId="0" fillId="9" borderId="1" xfId="0" applyFill="1" applyBorder="1"/>
    <xf numFmtId="0" fontId="0" fillId="8" borderId="0" xfId="0" applyFill="1"/>
    <xf numFmtId="0" fontId="0" fillId="26" borderId="1" xfId="0" applyFill="1" applyBorder="1" applyAlignment="1">
      <alignment horizontal="left"/>
    </xf>
    <xf numFmtId="49" fontId="7" fillId="0" borderId="1" xfId="0" applyNumberFormat="1" applyFont="1" applyBorder="1" applyAlignment="1">
      <alignment horizontal="right"/>
    </xf>
    <xf numFmtId="49" fontId="30" fillId="0" borderId="0" xfId="0" applyNumberFormat="1" applyFont="1" applyAlignment="1">
      <alignment horizontal="right"/>
    </xf>
    <xf numFmtId="49" fontId="30" fillId="29" borderId="4" xfId="0" applyNumberFormat="1" applyFont="1" applyFill="1" applyBorder="1" applyAlignment="1">
      <alignment horizontal="right"/>
    </xf>
    <xf numFmtId="0" fontId="0" fillId="24" borderId="1" xfId="0" applyFill="1" applyBorder="1" applyAlignment="1">
      <alignment horizontal="left"/>
    </xf>
    <xf numFmtId="0" fontId="31" fillId="27" borderId="1" xfId="0" applyFont="1" applyFill="1" applyBorder="1" applyAlignment="1">
      <alignment horizontal="right" vertical="center" wrapText="1"/>
    </xf>
    <xf numFmtId="164" fontId="28" fillId="8" borderId="1" xfId="0" applyNumberFormat="1" applyFont="1" applyFill="1" applyBorder="1"/>
    <xf numFmtId="2" fontId="30" fillId="8" borderId="1" xfId="2" applyNumberFormat="1" applyFont="1" applyFill="1" applyBorder="1"/>
    <xf numFmtId="0" fontId="31" fillId="27" borderId="3" xfId="0" applyFont="1" applyFill="1" applyBorder="1" applyAlignment="1">
      <alignment horizontal="right" wrapText="1" shrinkToFit="1"/>
    </xf>
    <xf numFmtId="0" fontId="31" fillId="27" borderId="1" xfId="0" applyFont="1" applyFill="1" applyBorder="1" applyAlignment="1">
      <alignment horizontal="right" wrapText="1" shrinkToFit="1"/>
    </xf>
    <xf numFmtId="0" fontId="31" fillId="27" borderId="1" xfId="2" applyFont="1" applyFill="1" applyBorder="1" applyAlignment="1">
      <alignment horizontal="right" vertical="center" wrapText="1" shrinkToFit="1"/>
    </xf>
    <xf numFmtId="49" fontId="0" fillId="0" borderId="0" xfId="0" applyNumberFormat="1"/>
    <xf numFmtId="0" fontId="7" fillId="0" borderId="1" xfId="0" applyFont="1" applyBorder="1"/>
    <xf numFmtId="0" fontId="9" fillId="0" borderId="1" xfId="0" applyFont="1" applyBorder="1" applyAlignment="1">
      <alignment horizontal="center" wrapText="1"/>
    </xf>
    <xf numFmtId="0" fontId="7" fillId="9" borderId="1" xfId="0" applyFont="1" applyFill="1" applyBorder="1"/>
    <xf numFmtId="0" fontId="14" fillId="0" borderId="1" xfId="0" applyFont="1" applyBorder="1"/>
    <xf numFmtId="0" fontId="6" fillId="0" borderId="1" xfId="0" applyFont="1" applyBorder="1"/>
    <xf numFmtId="0" fontId="7" fillId="8" borderId="1" xfId="0" applyFont="1" applyFill="1" applyBorder="1"/>
    <xf numFmtId="0" fontId="15" fillId="3" borderId="1" xfId="0" applyFont="1" applyFill="1" applyBorder="1" applyAlignment="1">
      <alignment wrapText="1"/>
    </xf>
    <xf numFmtId="0" fontId="48" fillId="20" borderId="1" xfId="0" applyFont="1" applyFill="1" applyBorder="1" applyAlignment="1">
      <alignment wrapText="1"/>
    </xf>
    <xf numFmtId="0" fontId="30" fillId="3" borderId="0" xfId="0" applyFont="1" applyFill="1" applyAlignment="1">
      <alignment wrapText="1"/>
    </xf>
    <xf numFmtId="0" fontId="28" fillId="3" borderId="1" xfId="0" applyFont="1" applyFill="1" applyBorder="1" applyAlignment="1">
      <alignment wrapText="1"/>
    </xf>
    <xf numFmtId="0" fontId="43" fillId="0" borderId="1" xfId="0" applyFont="1" applyBorder="1" applyAlignment="1">
      <alignment wrapText="1"/>
    </xf>
    <xf numFmtId="0" fontId="30" fillId="3" borderId="1" xfId="0" applyFont="1" applyFill="1" applyBorder="1" applyAlignment="1">
      <alignment horizontal="left" wrapText="1"/>
    </xf>
    <xf numFmtId="0" fontId="37" fillId="3" borderId="1" xfId="0" applyFont="1" applyFill="1" applyBorder="1" applyAlignment="1">
      <alignment horizontal="right" wrapText="1"/>
    </xf>
    <xf numFmtId="1" fontId="30" fillId="3" borderId="1" xfId="0" applyNumberFormat="1" applyFont="1" applyFill="1" applyBorder="1" applyAlignment="1">
      <alignment wrapText="1"/>
    </xf>
    <xf numFmtId="0" fontId="30" fillId="15" borderId="1" xfId="0" applyFont="1" applyFill="1" applyBorder="1" applyAlignment="1">
      <alignment wrapText="1"/>
    </xf>
    <xf numFmtId="0" fontId="39" fillId="0" borderId="1" xfId="0" applyFont="1" applyBorder="1" applyAlignment="1">
      <alignment wrapText="1"/>
    </xf>
    <xf numFmtId="0" fontId="30" fillId="5" borderId="1" xfId="0" applyFont="1" applyFill="1" applyBorder="1" applyAlignment="1">
      <alignment wrapText="1"/>
    </xf>
    <xf numFmtId="0" fontId="28" fillId="9" borderId="1" xfId="0" applyFont="1" applyFill="1" applyBorder="1" applyAlignment="1">
      <alignment wrapText="1"/>
    </xf>
    <xf numFmtId="0" fontId="37" fillId="3" borderId="1" xfId="0" applyFont="1" applyFill="1" applyBorder="1" applyAlignment="1">
      <alignment horizontal="center" wrapText="1"/>
    </xf>
    <xf numFmtId="0" fontId="39" fillId="3" borderId="1" xfId="0" applyFont="1" applyFill="1" applyBorder="1" applyAlignment="1">
      <alignment wrapText="1"/>
    </xf>
    <xf numFmtId="0" fontId="28" fillId="0" borderId="1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0" fillId="3" borderId="1" xfId="2" applyFont="1" applyFill="1" applyBorder="1" applyAlignment="1">
      <alignment wrapText="1"/>
    </xf>
    <xf numFmtId="0" fontId="43" fillId="3" borderId="1" xfId="0" applyFont="1" applyFill="1" applyBorder="1" applyAlignment="1">
      <alignment wrapText="1"/>
    </xf>
    <xf numFmtId="0" fontId="30" fillId="0" borderId="1" xfId="2" applyFont="1" applyBorder="1" applyAlignment="1">
      <alignment wrapText="1"/>
    </xf>
    <xf numFmtId="0" fontId="30" fillId="9" borderId="1" xfId="0" applyFont="1" applyFill="1" applyBorder="1" applyAlignment="1">
      <alignment wrapText="1"/>
    </xf>
    <xf numFmtId="0" fontId="52" fillId="20" borderId="1" xfId="0" applyFont="1" applyFill="1" applyBorder="1" applyAlignment="1">
      <alignment wrapText="1"/>
    </xf>
    <xf numFmtId="0" fontId="37" fillId="0" borderId="1" xfId="0" applyFont="1" applyBorder="1" applyAlignment="1">
      <alignment horizontal="right" wrapText="1"/>
    </xf>
    <xf numFmtId="0" fontId="30" fillId="3" borderId="1" xfId="0" applyFont="1" applyFill="1" applyBorder="1" applyAlignment="1">
      <alignment horizontal="right" wrapText="1"/>
    </xf>
    <xf numFmtId="0" fontId="46" fillId="0" borderId="1" xfId="0" applyFont="1" applyBorder="1" applyAlignment="1">
      <alignment wrapText="1"/>
    </xf>
    <xf numFmtId="0" fontId="37" fillId="3" borderId="1" xfId="0" applyFont="1" applyFill="1" applyBorder="1" applyAlignment="1">
      <alignment horizontal="left" wrapText="1"/>
    </xf>
    <xf numFmtId="0" fontId="43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wrapText="1"/>
    </xf>
    <xf numFmtId="1" fontId="7" fillId="0" borderId="1" xfId="0" applyNumberFormat="1" applyFont="1" applyBorder="1"/>
    <xf numFmtId="0" fontId="23" fillId="0" borderId="1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0" fillId="0" borderId="21" xfId="0" applyFont="1" applyBorder="1" applyAlignment="1">
      <alignment wrapText="1"/>
    </xf>
    <xf numFmtId="0" fontId="0" fillId="9" borderId="1" xfId="0" applyFill="1" applyBorder="1" applyAlignment="1">
      <alignment wrapText="1"/>
    </xf>
    <xf numFmtId="49" fontId="32" fillId="2" borderId="5" xfId="0" applyNumberFormat="1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wrapText="1"/>
    </xf>
    <xf numFmtId="164" fontId="30" fillId="4" borderId="5" xfId="0" applyNumberFormat="1" applyFont="1" applyFill="1" applyBorder="1"/>
    <xf numFmtId="0" fontId="30" fillId="3" borderId="6" xfId="0" applyFont="1" applyFill="1" applyBorder="1" applyAlignment="1">
      <alignment wrapText="1"/>
    </xf>
    <xf numFmtId="164" fontId="30" fillId="4" borderId="6" xfId="0" applyNumberFormat="1" applyFont="1" applyFill="1" applyBorder="1"/>
    <xf numFmtId="0" fontId="57" fillId="0" borderId="1" xfId="0" applyFont="1" applyBorder="1" applyAlignment="1">
      <alignment wrapText="1"/>
    </xf>
    <xf numFmtId="0" fontId="57" fillId="27" borderId="1" xfId="0" applyFont="1" applyFill="1" applyBorder="1" applyAlignment="1">
      <alignment wrapText="1"/>
    </xf>
    <xf numFmtId="0" fontId="30" fillId="30" borderId="1" xfId="0" applyFont="1" applyFill="1" applyBorder="1" applyAlignment="1">
      <alignment wrapText="1"/>
    </xf>
    <xf numFmtId="0" fontId="41" fillId="0" borderId="2" xfId="0" applyFont="1" applyBorder="1" applyAlignment="1">
      <alignment horizontal="center" wrapText="1"/>
    </xf>
    <xf numFmtId="0" fontId="57" fillId="29" borderId="4" xfId="0" applyFont="1" applyFill="1" applyBorder="1" applyAlignment="1">
      <alignment wrapText="1"/>
    </xf>
    <xf numFmtId="0" fontId="30" fillId="2" borderId="5" xfId="0" applyFont="1" applyFill="1" applyBorder="1" applyAlignment="1">
      <alignment horizontal="center" vertical="center"/>
    </xf>
    <xf numFmtId="2" fontId="30" fillId="4" borderId="5" xfId="0" applyNumberFormat="1" applyFont="1" applyFill="1" applyBorder="1"/>
    <xf numFmtId="49" fontId="32" fillId="2" borderId="6" xfId="0" applyNumberFormat="1" applyFont="1" applyFill="1" applyBorder="1" applyAlignment="1">
      <alignment horizontal="center" vertical="center"/>
    </xf>
    <xf numFmtId="49" fontId="31" fillId="2" borderId="5" xfId="0" applyNumberFormat="1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wrapText="1"/>
    </xf>
    <xf numFmtId="164" fontId="31" fillId="4" borderId="5" xfId="0" applyNumberFormat="1" applyFont="1" applyFill="1" applyBorder="1" applyAlignment="1">
      <alignment horizontal="center" wrapText="1"/>
    </xf>
    <xf numFmtId="0" fontId="30" fillId="29" borderId="25" xfId="0" applyFont="1" applyFill="1" applyBorder="1"/>
    <xf numFmtId="0" fontId="41" fillId="0" borderId="10" xfId="0" applyFont="1" applyBorder="1" applyAlignment="1">
      <alignment horizontal="center" vertical="center"/>
    </xf>
    <xf numFmtId="0" fontId="28" fillId="0" borderId="10" xfId="1" applyFont="1" applyBorder="1" applyAlignment="1">
      <alignment vertical="center" wrapText="1" shrinkToFit="1"/>
    </xf>
    <xf numFmtId="0" fontId="30" fillId="0" borderId="6" xfId="0" applyFont="1" applyBorder="1" applyAlignment="1">
      <alignment wrapText="1"/>
    </xf>
    <xf numFmtId="2" fontId="32" fillId="0" borderId="6" xfId="0" applyNumberFormat="1" applyFont="1" applyBorder="1"/>
    <xf numFmtId="2" fontId="30" fillId="4" borderId="6" xfId="0" applyNumberFormat="1" applyFont="1" applyFill="1" applyBorder="1"/>
    <xf numFmtId="2" fontId="30" fillId="4" borderId="26" xfId="0" applyNumberFormat="1" applyFont="1" applyFill="1" applyBorder="1"/>
    <xf numFmtId="0" fontId="15" fillId="0" borderId="6" xfId="0" applyFont="1" applyBorder="1" applyAlignment="1">
      <alignment horizontal="left" wrapText="1"/>
    </xf>
    <xf numFmtId="0" fontId="37" fillId="3" borderId="5" xfId="0" applyFont="1" applyFill="1" applyBorder="1" applyAlignment="1">
      <alignment horizontal="right" wrapText="1"/>
    </xf>
    <xf numFmtId="49" fontId="30" fillId="2" borderId="5" xfId="0" applyNumberFormat="1" applyFont="1" applyFill="1" applyBorder="1" applyAlignment="1">
      <alignment horizontal="center" vertical="center"/>
    </xf>
    <xf numFmtId="2" fontId="28" fillId="4" borderId="5" xfId="0" applyNumberFormat="1" applyFont="1" applyFill="1" applyBorder="1" applyAlignment="1">
      <alignment wrapText="1"/>
    </xf>
    <xf numFmtId="2" fontId="28" fillId="0" borderId="1" xfId="0" applyNumberFormat="1" applyFont="1" applyBorder="1" applyAlignment="1">
      <alignment wrapText="1"/>
    </xf>
    <xf numFmtId="2" fontId="39" fillId="0" borderId="1" xfId="0" applyNumberFormat="1" applyFont="1" applyBorder="1" applyAlignment="1">
      <alignment wrapText="1"/>
    </xf>
    <xf numFmtId="0" fontId="30" fillId="11" borderId="25" xfId="0" applyFont="1" applyFill="1" applyBorder="1"/>
    <xf numFmtId="49" fontId="41" fillId="0" borderId="10" xfId="0" applyNumberFormat="1" applyFont="1" applyBorder="1" applyAlignment="1">
      <alignment horizontal="center" vertical="center" wrapText="1"/>
    </xf>
    <xf numFmtId="2" fontId="32" fillId="0" borderId="6" xfId="0" applyNumberFormat="1" applyFont="1" applyBorder="1" applyAlignment="1">
      <alignment horizontal="right" wrapText="1"/>
    </xf>
    <xf numFmtId="164" fontId="30" fillId="0" borderId="6" xfId="0" applyNumberFormat="1" applyFont="1" applyBorder="1"/>
    <xf numFmtId="49" fontId="32" fillId="0" borderId="6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164" fontId="32" fillId="0" borderId="6" xfId="0" applyNumberFormat="1" applyFont="1" applyBorder="1"/>
    <xf numFmtId="0" fontId="28" fillId="27" borderId="1" xfId="0" applyFont="1" applyFill="1" applyBorder="1" applyAlignment="1">
      <alignment wrapText="1"/>
    </xf>
    <xf numFmtId="2" fontId="30" fillId="8" borderId="1" xfId="0" applyNumberFormat="1" applyFont="1" applyFill="1" applyBorder="1" applyAlignment="1">
      <alignment horizontal="right" wrapText="1"/>
    </xf>
    <xf numFmtId="2" fontId="57" fillId="0" borderId="1" xfId="0" applyNumberFormat="1" applyFont="1" applyBorder="1" applyAlignment="1">
      <alignment wrapText="1"/>
    </xf>
    <xf numFmtId="0" fontId="30" fillId="9" borderId="0" xfId="0" applyFont="1" applyFill="1" applyAlignment="1">
      <alignment horizontal="right" wrapText="1"/>
    </xf>
    <xf numFmtId="0" fontId="30" fillId="9" borderId="19" xfId="0" applyFont="1" applyFill="1" applyBorder="1" applyAlignment="1">
      <alignment horizontal="right" wrapText="1"/>
    </xf>
    <xf numFmtId="0" fontId="57" fillId="9" borderId="0" xfId="0" applyFont="1" applyFill="1" applyAlignment="1">
      <alignment wrapText="1"/>
    </xf>
    <xf numFmtId="0" fontId="57" fillId="27" borderId="5" xfId="0" applyFont="1" applyFill="1" applyBorder="1" applyAlignment="1">
      <alignment wrapText="1"/>
    </xf>
    <xf numFmtId="0" fontId="30" fillId="30" borderId="5" xfId="0" applyFont="1" applyFill="1" applyBorder="1" applyAlignment="1">
      <alignment wrapText="1"/>
    </xf>
    <xf numFmtId="2" fontId="30" fillId="8" borderId="5" xfId="0" applyNumberFormat="1" applyFont="1" applyFill="1" applyBorder="1" applyAlignment="1">
      <alignment horizontal="right" wrapText="1"/>
    </xf>
    <xf numFmtId="0" fontId="30" fillId="2" borderId="6" xfId="0" applyFont="1" applyFill="1" applyBorder="1" applyAlignment="1">
      <alignment horizontal="left" vertical="top" wrapText="1"/>
    </xf>
    <xf numFmtId="0" fontId="39" fillId="2" borderId="5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15" fillId="0" borderId="1" xfId="2" applyFont="1" applyBorder="1" applyAlignment="1">
      <alignment vertical="center" wrapText="1" shrinkToFit="1"/>
    </xf>
    <xf numFmtId="49" fontId="41" fillId="0" borderId="2" xfId="2" applyNumberFormat="1" applyFont="1" applyBorder="1" applyAlignment="1">
      <alignment horizontal="center" vertical="center"/>
    </xf>
    <xf numFmtId="49" fontId="41" fillId="2" borderId="5" xfId="0" applyNumberFormat="1" applyFont="1" applyFill="1" applyBorder="1" applyAlignment="1">
      <alignment horizontal="center" vertical="center"/>
    </xf>
    <xf numFmtId="49" fontId="39" fillId="2" borderId="5" xfId="0" applyNumberFormat="1" applyFont="1" applyFill="1" applyBorder="1" applyAlignment="1">
      <alignment horizontal="center" vertical="center"/>
    </xf>
    <xf numFmtId="2" fontId="28" fillId="4" borderId="5" xfId="0" applyNumberFormat="1" applyFont="1" applyFill="1" applyBorder="1"/>
    <xf numFmtId="49" fontId="32" fillId="0" borderId="10" xfId="0" applyNumberFormat="1" applyFont="1" applyBorder="1" applyAlignment="1">
      <alignment horizontal="center" vertical="center"/>
    </xf>
    <xf numFmtId="0" fontId="31" fillId="2" borderId="24" xfId="0" applyFont="1" applyFill="1" applyBorder="1" applyAlignment="1">
      <alignment horizontal="center" wrapText="1"/>
    </xf>
    <xf numFmtId="0" fontId="30" fillId="2" borderId="2" xfId="0" applyFont="1" applyFill="1" applyBorder="1" applyAlignment="1">
      <alignment wrapText="1"/>
    </xf>
    <xf numFmtId="0" fontId="27" fillId="2" borderId="2" xfId="0" applyFont="1" applyFill="1" applyBorder="1" applyAlignment="1">
      <alignment wrapText="1"/>
    </xf>
    <xf numFmtId="0" fontId="15" fillId="2" borderId="2" xfId="0" applyFont="1" applyFill="1" applyBorder="1" applyAlignment="1">
      <alignment wrapText="1"/>
    </xf>
    <xf numFmtId="0" fontId="30" fillId="2" borderId="1" xfId="0" applyFont="1" applyFill="1" applyBorder="1" applyAlignment="1">
      <alignment horizontal="right" wrapText="1"/>
    </xf>
    <xf numFmtId="0" fontId="33" fillId="2" borderId="1" xfId="0" applyFont="1" applyFill="1" applyBorder="1" applyAlignment="1">
      <alignment horizontal="right" wrapText="1"/>
    </xf>
    <xf numFmtId="0" fontId="30" fillId="2" borderId="7" xfId="0" applyFont="1" applyFill="1" applyBorder="1" applyAlignment="1">
      <alignment wrapText="1"/>
    </xf>
    <xf numFmtId="0" fontId="31" fillId="2" borderId="1" xfId="0" applyFont="1" applyFill="1" applyBorder="1" applyAlignment="1">
      <alignment horizontal="right" wrapText="1"/>
    </xf>
    <xf numFmtId="0" fontId="37" fillId="2" borderId="1" xfId="0" applyFont="1" applyFill="1" applyBorder="1" applyAlignment="1">
      <alignment horizontal="right" wrapText="1"/>
    </xf>
    <xf numFmtId="0" fontId="35" fillId="2" borderId="3" xfId="0" applyFont="1" applyFill="1" applyBorder="1" applyAlignment="1">
      <alignment wrapText="1"/>
    </xf>
    <xf numFmtId="0" fontId="30" fillId="2" borderId="0" xfId="0" applyFont="1" applyFill="1" applyAlignment="1">
      <alignment wrapText="1"/>
    </xf>
    <xf numFmtId="0" fontId="37" fillId="27" borderId="1" xfId="0" applyFont="1" applyFill="1" applyBorder="1" applyAlignment="1">
      <alignment horizontal="right" wrapText="1"/>
    </xf>
    <xf numFmtId="0" fontId="28" fillId="2" borderId="1" xfId="0" applyFont="1" applyFill="1" applyBorder="1" applyAlignment="1">
      <alignment wrapText="1"/>
    </xf>
    <xf numFmtId="0" fontId="28" fillId="2" borderId="2" xfId="0" applyFont="1" applyFill="1" applyBorder="1" applyAlignment="1">
      <alignment wrapText="1"/>
    </xf>
    <xf numFmtId="0" fontId="30" fillId="2" borderId="24" xfId="0" applyFont="1" applyFill="1" applyBorder="1" applyAlignment="1">
      <alignment wrapText="1"/>
    </xf>
    <xf numFmtId="0" fontId="30" fillId="2" borderId="10" xfId="0" applyFont="1" applyFill="1" applyBorder="1" applyAlignment="1">
      <alignment wrapText="1"/>
    </xf>
    <xf numFmtId="0" fontId="30" fillId="2" borderId="2" xfId="0" applyFont="1" applyFill="1" applyBorder="1" applyAlignment="1">
      <alignment horizontal="right" wrapText="1"/>
    </xf>
    <xf numFmtId="0" fontId="42" fillId="2" borderId="2" xfId="0" applyFont="1" applyFill="1" applyBorder="1" applyAlignment="1">
      <alignment horizontal="right" wrapText="1"/>
    </xf>
    <xf numFmtId="0" fontId="37" fillId="2" borderId="1" xfId="0" applyFont="1" applyFill="1" applyBorder="1" applyAlignment="1">
      <alignment horizontal="left" wrapText="1"/>
    </xf>
    <xf numFmtId="0" fontId="36" fillId="2" borderId="1" xfId="0" applyFont="1" applyFill="1" applyBorder="1" applyAlignment="1">
      <alignment wrapText="1"/>
    </xf>
    <xf numFmtId="0" fontId="35" fillId="2" borderId="2" xfId="0" applyFont="1" applyFill="1" applyBorder="1" applyAlignment="1">
      <alignment wrapText="1"/>
    </xf>
    <xf numFmtId="0" fontId="28" fillId="2" borderId="1" xfId="0" applyFont="1" applyFill="1" applyBorder="1" applyAlignment="1">
      <alignment horizontal="right" wrapText="1"/>
    </xf>
    <xf numFmtId="0" fontId="28" fillId="2" borderId="5" xfId="0" applyFont="1" applyFill="1" applyBorder="1" applyAlignment="1">
      <alignment wrapText="1"/>
    </xf>
    <xf numFmtId="0" fontId="35" fillId="2" borderId="10" xfId="0" applyFont="1" applyFill="1" applyBorder="1" applyAlignment="1">
      <alignment wrapText="1"/>
    </xf>
    <xf numFmtId="0" fontId="28" fillId="2" borderId="0" xfId="0" applyFont="1" applyFill="1" applyAlignment="1">
      <alignment wrapText="1"/>
    </xf>
    <xf numFmtId="0" fontId="28" fillId="2" borderId="12" xfId="0" applyFont="1" applyFill="1" applyBorder="1" applyAlignment="1">
      <alignment wrapText="1"/>
    </xf>
    <xf numFmtId="0" fontId="38" fillId="2" borderId="1" xfId="0" applyFont="1" applyFill="1" applyBorder="1" applyAlignment="1">
      <alignment wrapText="1"/>
    </xf>
    <xf numFmtId="0" fontId="30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0" fontId="35" fillId="2" borderId="5" xfId="0" applyFont="1" applyFill="1" applyBorder="1" applyAlignment="1">
      <alignment wrapText="1"/>
    </xf>
    <xf numFmtId="0" fontId="31" fillId="2" borderId="5" xfId="0" applyFont="1" applyFill="1" applyBorder="1" applyAlignment="1">
      <alignment horizontal="center" wrapText="1"/>
    </xf>
    <xf numFmtId="0" fontId="30" fillId="7" borderId="5" xfId="0" applyFont="1" applyFill="1" applyBorder="1" applyAlignment="1">
      <alignment wrapText="1"/>
    </xf>
    <xf numFmtId="0" fontId="37" fillId="2" borderId="2" xfId="0" applyFont="1" applyFill="1" applyBorder="1" applyAlignment="1">
      <alignment horizontal="right" wrapText="1"/>
    </xf>
    <xf numFmtId="0" fontId="30" fillId="2" borderId="0" xfId="0" applyFont="1" applyFill="1" applyAlignment="1">
      <alignment horizontal="center" wrapText="1"/>
    </xf>
    <xf numFmtId="0" fontId="30" fillId="2" borderId="6" xfId="0" applyFont="1" applyFill="1" applyBorder="1" applyAlignment="1">
      <alignment wrapText="1"/>
    </xf>
    <xf numFmtId="0" fontId="43" fillId="2" borderId="1" xfId="0" applyFont="1" applyFill="1" applyBorder="1" applyAlignment="1">
      <alignment horizontal="right" wrapText="1"/>
    </xf>
    <xf numFmtId="0" fontId="30" fillId="2" borderId="26" xfId="0" applyFont="1" applyFill="1" applyBorder="1" applyAlignment="1">
      <alignment wrapText="1"/>
    </xf>
    <xf numFmtId="0" fontId="42" fillId="2" borderId="2" xfId="0" applyFont="1" applyFill="1" applyBorder="1" applyAlignment="1">
      <alignment horizontal="center" wrapText="1"/>
    </xf>
    <xf numFmtId="0" fontId="37" fillId="2" borderId="0" xfId="0" applyFont="1" applyFill="1" applyAlignment="1">
      <alignment wrapText="1"/>
    </xf>
    <xf numFmtId="0" fontId="34" fillId="2" borderId="1" xfId="0" applyFont="1" applyFill="1" applyBorder="1" applyAlignment="1">
      <alignment wrapText="1"/>
    </xf>
    <xf numFmtId="0" fontId="38" fillId="2" borderId="2" xfId="0" applyFont="1" applyFill="1" applyBorder="1" applyAlignment="1">
      <alignment horizontal="right" wrapText="1"/>
    </xf>
    <xf numFmtId="0" fontId="27" fillId="2" borderId="1" xfId="0" applyFont="1" applyFill="1" applyBorder="1" applyAlignment="1">
      <alignment horizontal="right" wrapText="1"/>
    </xf>
    <xf numFmtId="0" fontId="38" fillId="2" borderId="0" xfId="0" applyFont="1" applyFill="1" applyAlignment="1">
      <alignment horizontal="right" wrapText="1"/>
    </xf>
    <xf numFmtId="0" fontId="34" fillId="2" borderId="2" xfId="0" applyFont="1" applyFill="1" applyBorder="1" applyAlignment="1">
      <alignment wrapText="1"/>
    </xf>
    <xf numFmtId="0" fontId="45" fillId="2" borderId="0" xfId="0" applyFont="1" applyFill="1" applyAlignment="1">
      <alignment horizontal="right" wrapText="1"/>
    </xf>
    <xf numFmtId="0" fontId="32" fillId="2" borderId="1" xfId="0" applyFont="1" applyFill="1" applyBorder="1" applyAlignment="1">
      <alignment wrapText="1"/>
    </xf>
    <xf numFmtId="0" fontId="37" fillId="2" borderId="1" xfId="0" applyFont="1" applyFill="1" applyBorder="1" applyAlignment="1">
      <alignment wrapText="1"/>
    </xf>
    <xf numFmtId="0" fontId="30" fillId="2" borderId="5" xfId="0" applyFont="1" applyFill="1" applyBorder="1" applyAlignment="1">
      <alignment wrapText="1"/>
    </xf>
    <xf numFmtId="0" fontId="44" fillId="2" borderId="1" xfId="0" applyFont="1" applyFill="1" applyBorder="1" applyAlignment="1">
      <alignment horizontal="center" wrapText="1"/>
    </xf>
    <xf numFmtId="0" fontId="37" fillId="2" borderId="2" xfId="0" applyFont="1" applyFill="1" applyBorder="1" applyAlignment="1">
      <alignment wrapText="1"/>
    </xf>
    <xf numFmtId="0" fontId="27" fillId="2" borderId="0" xfId="0" applyFont="1" applyFill="1" applyAlignment="1">
      <alignment horizontal="right" wrapText="1"/>
    </xf>
    <xf numFmtId="0" fontId="37" fillId="2" borderId="0" xfId="0" applyFont="1" applyFill="1" applyAlignment="1">
      <alignment horizontal="right" wrapText="1"/>
    </xf>
    <xf numFmtId="49" fontId="32" fillId="2" borderId="1" xfId="0" applyNumberFormat="1" applyFont="1" applyFill="1" applyBorder="1" applyAlignment="1">
      <alignment wrapText="1"/>
    </xf>
    <xf numFmtId="0" fontId="30" fillId="2" borderId="0" xfId="0" applyFont="1" applyFill="1" applyAlignment="1">
      <alignment horizontal="right" wrapText="1"/>
    </xf>
    <xf numFmtId="0" fontId="38" fillId="2" borderId="1" xfId="0" applyFont="1" applyFill="1" applyBorder="1" applyAlignment="1">
      <alignment horizontal="left" wrapText="1"/>
    </xf>
    <xf numFmtId="0" fontId="31" fillId="2" borderId="2" xfId="0" applyFont="1" applyFill="1" applyBorder="1" applyAlignment="1">
      <alignment horizontal="right" wrapText="1"/>
    </xf>
    <xf numFmtId="0" fontId="47" fillId="0" borderId="1" xfId="0" applyFont="1" applyBorder="1" applyAlignment="1">
      <alignment horizontal="left" wrapText="1"/>
    </xf>
    <xf numFmtId="0" fontId="31" fillId="2" borderId="2" xfId="0" applyFont="1" applyFill="1" applyBorder="1" applyAlignment="1">
      <alignment horizontal="center" wrapText="1"/>
    </xf>
    <xf numFmtId="0" fontId="43" fillId="2" borderId="1" xfId="0" applyFont="1" applyFill="1" applyBorder="1" applyAlignment="1">
      <alignment wrapText="1"/>
    </xf>
    <xf numFmtId="0" fontId="38" fillId="2" borderId="2" xfId="0" applyFont="1" applyFill="1" applyBorder="1" applyAlignment="1">
      <alignment horizontal="center" wrapText="1"/>
    </xf>
    <xf numFmtId="0" fontId="31" fillId="2" borderId="12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left" wrapText="1"/>
    </xf>
    <xf numFmtId="0" fontId="30" fillId="0" borderId="3" xfId="0" applyFont="1" applyBorder="1" applyAlignment="1">
      <alignment horizontal="left" wrapText="1"/>
    </xf>
    <xf numFmtId="0" fontId="30" fillId="2" borderId="3" xfId="0" applyFont="1" applyFill="1" applyBorder="1" applyAlignment="1">
      <alignment wrapText="1"/>
    </xf>
    <xf numFmtId="0" fontId="28" fillId="7" borderId="1" xfId="0" applyFont="1" applyFill="1" applyBorder="1" applyAlignment="1">
      <alignment wrapText="1"/>
    </xf>
    <xf numFmtId="0" fontId="30" fillId="7" borderId="1" xfId="0" applyFont="1" applyFill="1" applyBorder="1" applyAlignment="1">
      <alignment wrapText="1"/>
    </xf>
    <xf numFmtId="0" fontId="42" fillId="2" borderId="5" xfId="0" applyFont="1" applyFill="1" applyBorder="1" applyAlignment="1">
      <alignment horizontal="right" wrapText="1"/>
    </xf>
    <xf numFmtId="0" fontId="30" fillId="0" borderId="2" xfId="0" applyFont="1" applyBorder="1" applyAlignment="1">
      <alignment wrapText="1"/>
    </xf>
    <xf numFmtId="0" fontId="28" fillId="2" borderId="1" xfId="0" applyFont="1" applyFill="1" applyBorder="1" applyAlignment="1">
      <alignment horizontal="center" wrapText="1"/>
    </xf>
    <xf numFmtId="0" fontId="31" fillId="2" borderId="10" xfId="0" applyFont="1" applyFill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7" fillId="2" borderId="2" xfId="0" applyFont="1" applyFill="1" applyBorder="1" applyAlignment="1">
      <alignment horizontal="center" wrapText="1"/>
    </xf>
    <xf numFmtId="0" fontId="30" fillId="2" borderId="1" xfId="2" applyFont="1" applyFill="1" applyBorder="1" applyAlignment="1">
      <alignment wrapText="1"/>
    </xf>
    <xf numFmtId="0" fontId="30" fillId="2" borderId="0" xfId="2" applyFont="1" applyFill="1" applyAlignment="1">
      <alignment wrapText="1"/>
    </xf>
    <xf numFmtId="0" fontId="28" fillId="2" borderId="5" xfId="0" applyFont="1" applyFill="1" applyBorder="1" applyAlignment="1">
      <alignment horizontal="center" wrapText="1"/>
    </xf>
    <xf numFmtId="0" fontId="28" fillId="2" borderId="6" xfId="0" applyFont="1" applyFill="1" applyBorder="1" applyAlignment="1">
      <alignment wrapText="1"/>
    </xf>
    <xf numFmtId="49" fontId="15" fillId="2" borderId="1" xfId="0" applyNumberFormat="1" applyFont="1" applyFill="1" applyBorder="1" applyAlignment="1">
      <alignment wrapText="1"/>
    </xf>
    <xf numFmtId="49" fontId="15" fillId="2" borderId="2" xfId="0" applyNumberFormat="1" applyFont="1" applyFill="1" applyBorder="1" applyAlignment="1">
      <alignment wrapText="1"/>
    </xf>
    <xf numFmtId="49" fontId="33" fillId="2" borderId="1" xfId="0" applyNumberFormat="1" applyFont="1" applyFill="1" applyBorder="1" applyAlignment="1">
      <alignment horizontal="right" wrapText="1"/>
    </xf>
    <xf numFmtId="49" fontId="15" fillId="2" borderId="5" xfId="0" applyNumberFormat="1" applyFont="1" applyFill="1" applyBorder="1" applyAlignment="1">
      <alignment wrapText="1"/>
    </xf>
    <xf numFmtId="0" fontId="31" fillId="2" borderId="12" xfId="0" applyFont="1" applyFill="1" applyBorder="1" applyAlignment="1">
      <alignment horizontal="right" wrapText="1"/>
    </xf>
    <xf numFmtId="0" fontId="31" fillId="2" borderId="27" xfId="0" applyFont="1" applyFill="1" applyBorder="1" applyAlignment="1">
      <alignment horizontal="center" wrapText="1"/>
    </xf>
    <xf numFmtId="0" fontId="30" fillId="0" borderId="10" xfId="0" applyFont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28" fillId="0" borderId="3" xfId="0" applyFont="1" applyBorder="1" applyAlignment="1">
      <alignment wrapText="1"/>
    </xf>
    <xf numFmtId="0" fontId="51" fillId="20" borderId="1" xfId="0" applyFont="1" applyFill="1" applyBorder="1" applyAlignment="1">
      <alignment horizontal="center" wrapText="1"/>
    </xf>
    <xf numFmtId="0" fontId="54" fillId="20" borderId="1" xfId="0" applyFont="1" applyFill="1" applyBorder="1" applyAlignment="1">
      <alignment horizontal="center" vertical="center" wrapText="1"/>
    </xf>
    <xf numFmtId="0" fontId="31" fillId="27" borderId="1" xfId="0" applyFont="1" applyFill="1" applyBorder="1" applyAlignment="1">
      <alignment horizontal="right" wrapText="1"/>
    </xf>
    <xf numFmtId="0" fontId="42" fillId="27" borderId="1" xfId="0" applyFont="1" applyFill="1" applyBorder="1" applyAlignment="1">
      <alignment horizontal="right" wrapText="1"/>
    </xf>
    <xf numFmtId="0" fontId="15" fillId="27" borderId="1" xfId="0" applyFont="1" applyFill="1" applyBorder="1" applyAlignment="1">
      <alignment horizontal="left" wrapText="1"/>
    </xf>
    <xf numFmtId="0" fontId="42" fillId="27" borderId="1" xfId="0" applyFont="1" applyFill="1" applyBorder="1" applyAlignment="1">
      <alignment horizontal="center" wrapText="1"/>
    </xf>
    <xf numFmtId="0" fontId="42" fillId="2" borderId="24" xfId="0" applyFont="1" applyFill="1" applyBorder="1" applyAlignment="1">
      <alignment horizontal="center" wrapText="1"/>
    </xf>
    <xf numFmtId="0" fontId="30" fillId="27" borderId="2" xfId="0" applyFont="1" applyFill="1" applyBorder="1" applyAlignment="1">
      <alignment horizontal="right" wrapText="1"/>
    </xf>
    <xf numFmtId="0" fontId="30" fillId="27" borderId="2" xfId="0" applyFont="1" applyFill="1" applyBorder="1" applyAlignment="1">
      <alignment wrapText="1"/>
    </xf>
    <xf numFmtId="0" fontId="26" fillId="27" borderId="1" xfId="0" applyFont="1" applyFill="1" applyBorder="1" applyAlignment="1">
      <alignment horizontal="left" wrapText="1"/>
    </xf>
    <xf numFmtId="49" fontId="28" fillId="2" borderId="1" xfId="0" applyNumberFormat="1" applyFont="1" applyFill="1" applyBorder="1" applyAlignment="1">
      <alignment wrapText="1"/>
    </xf>
    <xf numFmtId="0" fontId="35" fillId="2" borderId="0" xfId="0" applyFont="1" applyFill="1" applyAlignment="1">
      <alignment wrapText="1"/>
    </xf>
    <xf numFmtId="0" fontId="38" fillId="2" borderId="2" xfId="0" applyFont="1" applyFill="1" applyBorder="1" applyAlignment="1">
      <alignment horizontal="left" wrapText="1"/>
    </xf>
    <xf numFmtId="0" fontId="43" fillId="2" borderId="3" xfId="0" applyFont="1" applyFill="1" applyBorder="1" applyAlignment="1">
      <alignment horizontal="left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right" wrapText="1"/>
    </xf>
    <xf numFmtId="0" fontId="28" fillId="12" borderId="1" xfId="0" applyFont="1" applyFill="1" applyBorder="1" applyAlignment="1">
      <alignment wrapText="1"/>
    </xf>
    <xf numFmtId="0" fontId="30" fillId="12" borderId="10" xfId="0" applyFont="1" applyFill="1" applyBorder="1" applyAlignment="1">
      <alignment wrapText="1"/>
    </xf>
    <xf numFmtId="0" fontId="30" fillId="12" borderId="6" xfId="0" applyFont="1" applyFill="1" applyBorder="1" applyAlignment="1">
      <alignment wrapText="1"/>
    </xf>
    <xf numFmtId="164" fontId="30" fillId="12" borderId="6" xfId="0" applyNumberFormat="1" applyFont="1" applyFill="1" applyBorder="1"/>
    <xf numFmtId="49" fontId="32" fillId="12" borderId="10" xfId="0" applyNumberFormat="1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right" wrapText="1"/>
    </xf>
    <xf numFmtId="49" fontId="32" fillId="2" borderId="11" xfId="0" applyNumberFormat="1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wrapText="1"/>
    </xf>
    <xf numFmtId="164" fontId="30" fillId="4" borderId="11" xfId="0" applyNumberFormat="1" applyFont="1" applyFill="1" applyBorder="1"/>
    <xf numFmtId="164" fontId="30" fillId="4" borderId="1" xfId="0" applyNumberFormat="1" applyFont="1" applyFill="1" applyBorder="1" applyAlignment="1">
      <alignment horizontal="right"/>
    </xf>
    <xf numFmtId="0" fontId="33" fillId="2" borderId="1" xfId="0" applyFont="1" applyFill="1" applyBorder="1" applyAlignment="1">
      <alignment horizontal="right" vertical="center" wrapText="1"/>
    </xf>
    <xf numFmtId="0" fontId="63" fillId="28" borderId="0" xfId="0" applyFont="1" applyFill="1" applyAlignment="1">
      <alignment horizontal="center"/>
    </xf>
    <xf numFmtId="0" fontId="63" fillId="28" borderId="7" xfId="0" applyFont="1" applyFill="1" applyBorder="1" applyAlignment="1">
      <alignment horizontal="center"/>
    </xf>
    <xf numFmtId="0" fontId="54" fillId="28" borderId="8" xfId="0" applyFont="1" applyFill="1" applyBorder="1" applyAlignment="1">
      <alignment horizontal="center"/>
    </xf>
    <xf numFmtId="0" fontId="54" fillId="28" borderId="22" xfId="0" applyFont="1" applyFill="1" applyBorder="1" applyAlignment="1">
      <alignment horizontal="center"/>
    </xf>
    <xf numFmtId="0" fontId="54" fillId="28" borderId="23" xfId="0" applyFont="1" applyFill="1" applyBorder="1" applyAlignment="1">
      <alignment horizontal="center"/>
    </xf>
    <xf numFmtId="0" fontId="62" fillId="28" borderId="8" xfId="0" applyFont="1" applyFill="1" applyBorder="1" applyAlignment="1">
      <alignment horizontal="center"/>
    </xf>
    <xf numFmtId="0" fontId="62" fillId="28" borderId="22" xfId="0" applyFont="1" applyFill="1" applyBorder="1" applyAlignment="1">
      <alignment horizontal="center"/>
    </xf>
    <xf numFmtId="0" fontId="62" fillId="28" borderId="23" xfId="0" applyFont="1" applyFill="1" applyBorder="1" applyAlignment="1">
      <alignment horizontal="center"/>
    </xf>
    <xf numFmtId="0" fontId="41" fillId="2" borderId="5" xfId="0" applyFont="1" applyFill="1" applyBorder="1" applyAlignment="1">
      <alignment horizontal="left" vertical="top" wrapText="1"/>
    </xf>
    <xf numFmtId="0" fontId="41" fillId="2" borderId="11" xfId="0" applyFont="1" applyFill="1" applyBorder="1" applyAlignment="1">
      <alignment horizontal="left" vertical="top" wrapText="1"/>
    </xf>
    <xf numFmtId="0" fontId="41" fillId="2" borderId="6" xfId="0" applyFont="1" applyFill="1" applyBorder="1" applyAlignment="1">
      <alignment horizontal="left" vertical="top" wrapText="1"/>
    </xf>
    <xf numFmtId="0" fontId="18" fillId="0" borderId="1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54" fillId="20" borderId="0" xfId="0" applyFont="1" applyFill="1" applyAlignment="1">
      <alignment horizontal="center"/>
    </xf>
    <xf numFmtId="0" fontId="54" fillId="20" borderId="7" xfId="0" applyFont="1" applyFill="1" applyBorder="1" applyAlignment="1">
      <alignment horizontal="center"/>
    </xf>
    <xf numFmtId="0" fontId="22" fillId="0" borderId="1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0" fillId="2" borderId="5" xfId="0" applyFont="1" applyFill="1" applyBorder="1" applyAlignment="1">
      <alignment horizontal="left" vertical="top" wrapText="1"/>
    </xf>
    <xf numFmtId="0" fontId="30" fillId="2" borderId="11" xfId="0" applyFont="1" applyFill="1" applyBorder="1" applyAlignment="1">
      <alignment horizontal="left" vertical="top" wrapText="1"/>
    </xf>
    <xf numFmtId="0" fontId="59" fillId="28" borderId="8" xfId="0" applyFont="1" applyFill="1" applyBorder="1" applyAlignment="1">
      <alignment horizontal="center"/>
    </xf>
    <xf numFmtId="0" fontId="58" fillId="28" borderId="22" xfId="0" applyFont="1" applyFill="1" applyBorder="1" applyAlignment="1">
      <alignment horizontal="center"/>
    </xf>
    <xf numFmtId="0" fontId="58" fillId="28" borderId="23" xfId="0" applyFont="1" applyFill="1" applyBorder="1" applyAlignment="1">
      <alignment horizontal="center"/>
    </xf>
    <xf numFmtId="0" fontId="48" fillId="28" borderId="22" xfId="0" applyFont="1" applyFill="1" applyBorder="1" applyAlignment="1">
      <alignment horizontal="center"/>
    </xf>
    <xf numFmtId="0" fontId="48" fillId="28" borderId="23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left" vertical="top" wrapText="1"/>
    </xf>
    <xf numFmtId="0" fontId="18" fillId="0" borderId="19" xfId="0" applyFont="1" applyBorder="1" applyAlignment="1">
      <alignment horizontal="center" vertical="center" wrapText="1"/>
    </xf>
    <xf numFmtId="0" fontId="24" fillId="15" borderId="19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28" borderId="19" xfId="0" applyFont="1" applyFill="1" applyBorder="1" applyAlignment="1">
      <alignment horizontal="center" vertical="center"/>
    </xf>
    <xf numFmtId="0" fontId="21" fillId="28" borderId="0" xfId="0" applyFont="1" applyFill="1" applyAlignment="1">
      <alignment horizontal="center" vertical="center"/>
    </xf>
    <xf numFmtId="0" fontId="29" fillId="20" borderId="8" xfId="0" applyFont="1" applyFill="1" applyBorder="1" applyAlignment="1">
      <alignment horizontal="center" vertical="center" wrapText="1"/>
    </xf>
    <xf numFmtId="0" fontId="29" fillId="20" borderId="22" xfId="0" applyFont="1" applyFill="1" applyBorder="1" applyAlignment="1">
      <alignment horizontal="center" vertical="center" wrapText="1"/>
    </xf>
    <xf numFmtId="0" fontId="29" fillId="20" borderId="23" xfId="0" applyFont="1" applyFill="1" applyBorder="1" applyAlignment="1">
      <alignment horizontal="center" vertical="center" wrapText="1"/>
    </xf>
    <xf numFmtId="0" fontId="61" fillId="20" borderId="8" xfId="0" applyFont="1" applyFill="1" applyBorder="1" applyAlignment="1">
      <alignment horizontal="center" vertical="center" wrapText="1"/>
    </xf>
    <xf numFmtId="0" fontId="61" fillId="20" borderId="22" xfId="0" applyFont="1" applyFill="1" applyBorder="1" applyAlignment="1">
      <alignment horizontal="center" vertical="center" wrapText="1"/>
    </xf>
    <xf numFmtId="0" fontId="61" fillId="20" borderId="23" xfId="0" applyFont="1" applyFill="1" applyBorder="1" applyAlignment="1">
      <alignment horizontal="center" vertical="center" wrapText="1"/>
    </xf>
    <xf numFmtId="0" fontId="61" fillId="28" borderId="8" xfId="0" applyFont="1" applyFill="1" applyBorder="1" applyAlignment="1">
      <alignment horizontal="center" vertical="center" wrapText="1"/>
    </xf>
    <xf numFmtId="0" fontId="61" fillId="28" borderId="22" xfId="0" applyFont="1" applyFill="1" applyBorder="1" applyAlignment="1">
      <alignment horizontal="center" vertical="center" wrapText="1"/>
    </xf>
    <xf numFmtId="0" fontId="61" fillId="28" borderId="23" xfId="0" applyFont="1" applyFill="1" applyBorder="1" applyAlignment="1">
      <alignment horizontal="center" vertical="center" wrapText="1"/>
    </xf>
    <xf numFmtId="0" fontId="59" fillId="28" borderId="22" xfId="0" applyFont="1" applyFill="1" applyBorder="1" applyAlignment="1">
      <alignment horizontal="center"/>
    </xf>
    <xf numFmtId="0" fontId="59" fillId="28" borderId="23" xfId="0" applyFont="1" applyFill="1" applyBorder="1" applyAlignment="1">
      <alignment horizontal="center"/>
    </xf>
    <xf numFmtId="0" fontId="29" fillId="28" borderId="8" xfId="0" applyFont="1" applyFill="1" applyBorder="1" applyAlignment="1">
      <alignment horizontal="center" vertical="center" wrapText="1"/>
    </xf>
    <xf numFmtId="0" fontId="29" fillId="28" borderId="22" xfId="0" applyFont="1" applyFill="1" applyBorder="1" applyAlignment="1">
      <alignment horizontal="center" vertical="center" wrapText="1"/>
    </xf>
    <xf numFmtId="0" fontId="29" fillId="28" borderId="23" xfId="0" applyFont="1" applyFill="1" applyBorder="1" applyAlignment="1">
      <alignment horizontal="center" vertical="center" wrapText="1"/>
    </xf>
    <xf numFmtId="0" fontId="48" fillId="28" borderId="8" xfId="0" applyFont="1" applyFill="1" applyBorder="1" applyAlignment="1">
      <alignment horizontal="center"/>
    </xf>
    <xf numFmtId="0" fontId="60" fillId="28" borderId="8" xfId="0" applyFont="1" applyFill="1" applyBorder="1" applyAlignment="1">
      <alignment horizontal="center"/>
    </xf>
    <xf numFmtId="0" fontId="60" fillId="28" borderId="22" xfId="0" applyFont="1" applyFill="1" applyBorder="1" applyAlignment="1">
      <alignment horizontal="center"/>
    </xf>
    <xf numFmtId="0" fontId="60" fillId="28" borderId="23" xfId="0" applyFont="1" applyFill="1" applyBorder="1" applyAlignment="1">
      <alignment horizontal="center"/>
    </xf>
    <xf numFmtId="0" fontId="60" fillId="28" borderId="8" xfId="0" applyFont="1" applyFill="1" applyBorder="1" applyAlignment="1">
      <alignment horizontal="center" vertical="center" wrapText="1" shrinkToFit="1"/>
    </xf>
    <xf numFmtId="0" fontId="60" fillId="28" borderId="22" xfId="0" applyFont="1" applyFill="1" applyBorder="1" applyAlignment="1">
      <alignment horizontal="center" vertical="center" wrapText="1" shrinkToFit="1"/>
    </xf>
    <xf numFmtId="0" fontId="60" fillId="28" borderId="23" xfId="0" applyFont="1" applyFill="1" applyBorder="1" applyAlignment="1">
      <alignment horizontal="center" vertical="center" wrapText="1" shrinkToFit="1"/>
    </xf>
    <xf numFmtId="0" fontId="54" fillId="28" borderId="8" xfId="0" applyFont="1" applyFill="1" applyBorder="1" applyAlignment="1">
      <alignment horizontal="center" wrapText="1"/>
    </xf>
    <xf numFmtId="0" fontId="54" fillId="28" borderId="22" xfId="0" applyFont="1" applyFill="1" applyBorder="1" applyAlignment="1">
      <alignment horizontal="center" wrapText="1"/>
    </xf>
    <xf numFmtId="0" fontId="54" fillId="28" borderId="23" xfId="0" applyFont="1" applyFill="1" applyBorder="1" applyAlignment="1">
      <alignment horizontal="center" wrapText="1"/>
    </xf>
    <xf numFmtId="0" fontId="51" fillId="28" borderId="8" xfId="0" applyFont="1" applyFill="1" applyBorder="1" applyAlignment="1">
      <alignment horizontal="center"/>
    </xf>
    <xf numFmtId="0" fontId="51" fillId="28" borderId="22" xfId="0" applyFont="1" applyFill="1" applyBorder="1" applyAlignment="1">
      <alignment horizontal="center"/>
    </xf>
    <xf numFmtId="0" fontId="51" fillId="28" borderId="23" xfId="0" applyFont="1" applyFill="1" applyBorder="1" applyAlignment="1">
      <alignment horizontal="center"/>
    </xf>
  </cellXfs>
  <cellStyles count="7">
    <cellStyle name="Звичайний" xfId="0" builtinId="0"/>
    <cellStyle name="Обычный 2" xfId="2" xr:uid="{00000000-0005-0000-0000-000001000000}"/>
    <cellStyle name="Обычный 2 2" xfId="5" xr:uid="{00000000-0005-0000-0000-000002000000}"/>
    <cellStyle name="Обычный 2 2 2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_Лист1" xfId="1" xr:uid="{00000000-0005-0000-0000-000006000000}"/>
  </cellStyles>
  <dxfs count="0"/>
  <tableStyles count="0" defaultTableStyle="TableStyleMedium2" defaultPivotStyle="PivotStyleLight16"/>
  <colors>
    <mruColors>
      <color rgb="FFCC99FF"/>
      <color rgb="FFFFCC99"/>
      <color rgb="FFCAC1FF"/>
      <color rgb="FF000000"/>
      <color rgb="FFFF5050"/>
      <color rgb="FFFFA7E0"/>
      <color rgb="FFFFF4A3"/>
      <color rgb="FFFCFAA8"/>
      <color rgb="FFFDD3D3"/>
      <color rgb="FFC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7" Type="http://schemas.openxmlformats.org/officeDocument/2006/relationships/image" Target="../media/image11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289560</xdr:colOff>
      <xdr:row>408</xdr:row>
      <xdr:rowOff>99060</xdr:rowOff>
    </xdr:from>
    <xdr:to>
      <xdr:col>16</xdr:col>
      <xdr:colOff>598253</xdr:colOff>
      <xdr:row>419</xdr:row>
      <xdr:rowOff>44293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6A28D27-4349-4521-A308-A3695DB3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2260" y="76664820"/>
          <a:ext cx="2143125" cy="2143125"/>
        </a:xfrm>
        <a:prstGeom prst="rect">
          <a:avLst/>
        </a:prstGeom>
      </xdr:spPr>
    </xdr:pic>
    <xdr:clientData/>
  </xdr:twoCellAnchor>
  <xdr:twoCellAnchor editAs="oneCell">
    <xdr:from>
      <xdr:col>14</xdr:col>
      <xdr:colOff>594361</xdr:colOff>
      <xdr:row>421</xdr:row>
      <xdr:rowOff>0</xdr:rowOff>
    </xdr:from>
    <xdr:to>
      <xdr:col>16</xdr:col>
      <xdr:colOff>111320</xdr:colOff>
      <xdr:row>430</xdr:row>
      <xdr:rowOff>189546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FA50A25-0496-41F6-B02A-D9A6F2A2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061" y="79430881"/>
          <a:ext cx="1348740" cy="1851660"/>
        </a:xfrm>
        <a:prstGeom prst="rect">
          <a:avLst/>
        </a:prstGeom>
      </xdr:spPr>
    </xdr:pic>
    <xdr:clientData/>
  </xdr:twoCellAnchor>
  <xdr:twoCellAnchor editAs="oneCell">
    <xdr:from>
      <xdr:col>12</xdr:col>
      <xdr:colOff>46385</xdr:colOff>
      <xdr:row>799</xdr:row>
      <xdr:rowOff>86140</xdr:rowOff>
    </xdr:from>
    <xdr:to>
      <xdr:col>13</xdr:col>
      <xdr:colOff>682489</xdr:colOff>
      <xdr:row>805</xdr:row>
      <xdr:rowOff>156335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4956688-81C7-4D74-AE38-9966965AB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063" y="144461949"/>
          <a:ext cx="1364974" cy="1364974"/>
        </a:xfrm>
        <a:prstGeom prst="rect">
          <a:avLst/>
        </a:prstGeom>
      </xdr:spPr>
    </xdr:pic>
    <xdr:clientData/>
  </xdr:twoCellAnchor>
  <xdr:twoCellAnchor editAs="oneCell">
    <xdr:from>
      <xdr:col>12</xdr:col>
      <xdr:colOff>367817</xdr:colOff>
      <xdr:row>1880</xdr:row>
      <xdr:rowOff>80508</xdr:rowOff>
    </xdr:from>
    <xdr:to>
      <xdr:col>13</xdr:col>
      <xdr:colOff>556733</xdr:colOff>
      <xdr:row>1889</xdr:row>
      <xdr:rowOff>113977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A076B74-26F0-4206-8EB5-C2A236319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8558" y="277246249"/>
          <a:ext cx="906231" cy="1738411"/>
        </a:xfrm>
        <a:prstGeom prst="rect">
          <a:avLst/>
        </a:prstGeom>
      </xdr:spPr>
    </xdr:pic>
    <xdr:clientData/>
  </xdr:twoCellAnchor>
  <xdr:twoCellAnchor editAs="oneCell">
    <xdr:from>
      <xdr:col>12</xdr:col>
      <xdr:colOff>174625</xdr:colOff>
      <xdr:row>2198</xdr:row>
      <xdr:rowOff>15876</xdr:rowOff>
    </xdr:from>
    <xdr:to>
      <xdr:col>13</xdr:col>
      <xdr:colOff>87312</xdr:colOff>
      <xdr:row>2204</xdr:row>
      <xdr:rowOff>97270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9EC3895-F84B-4A8A-BE4E-8C415FCA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063" y="319722501"/>
          <a:ext cx="642937" cy="1172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W13861"/>
  <sheetViews>
    <sheetView tabSelected="1" zoomScale="85" zoomScaleNormal="85" workbookViewId="0">
      <pane ySplit="1" topLeftCell="A11414" activePane="bottomLeft" state="frozen"/>
      <selection pane="bottomLeft" activeCell="G11418" sqref="G11418"/>
    </sheetView>
  </sheetViews>
  <sheetFormatPr defaultColWidth="8.85546875" defaultRowHeight="15" x14ac:dyDescent="0.25"/>
  <cols>
    <col min="1" max="1" width="9" style="77" customWidth="1"/>
    <col min="2" max="2" width="11.7109375" style="175" customWidth="1"/>
    <col min="3" max="3" width="57.140625" style="458" bestFit="1" customWidth="1"/>
    <col min="4" max="4" width="41" style="364" customWidth="1"/>
    <col min="5" max="5" width="14.7109375" style="125" customWidth="1"/>
    <col min="6" max="11" width="10.42578125" customWidth="1"/>
    <col min="13" max="13" width="10.7109375" style="68" bestFit="1" customWidth="1"/>
    <col min="14" max="14" width="10.7109375" bestFit="1" customWidth="1"/>
    <col min="15" max="15" width="11.85546875" customWidth="1"/>
    <col min="16" max="16" width="14.7109375" customWidth="1"/>
    <col min="17" max="17" width="10.7109375" bestFit="1" customWidth="1"/>
    <col min="18" max="18" width="31" bestFit="1" customWidth="1"/>
    <col min="20" max="20" width="10.140625" bestFit="1" customWidth="1"/>
    <col min="21" max="21" width="32.42578125" customWidth="1"/>
    <col min="22" max="22" width="19.140625" customWidth="1"/>
    <col min="263" max="263" width="9" customWidth="1"/>
    <col min="264" max="264" width="10.42578125" customWidth="1"/>
    <col min="265" max="265" width="49.28515625" customWidth="1"/>
    <col min="266" max="266" width="26.85546875" customWidth="1"/>
    <col min="267" max="267" width="9.42578125" customWidth="1"/>
    <col min="269" max="269" width="10.42578125" customWidth="1"/>
    <col min="270" max="270" width="8" customWidth="1"/>
    <col min="271" max="271" width="6.42578125" customWidth="1"/>
    <col min="272" max="272" width="7.42578125" customWidth="1"/>
    <col min="273" max="273" width="40" customWidth="1"/>
    <col min="274" max="274" width="13.28515625" customWidth="1"/>
    <col min="275" max="275" width="14.28515625" customWidth="1"/>
    <col min="276" max="276" width="14" customWidth="1"/>
    <col min="519" max="519" width="9" customWidth="1"/>
    <col min="520" max="520" width="10.42578125" customWidth="1"/>
    <col min="521" max="521" width="49.28515625" customWidth="1"/>
    <col min="522" max="522" width="26.85546875" customWidth="1"/>
    <col min="523" max="523" width="9.42578125" customWidth="1"/>
    <col min="525" max="525" width="10.42578125" customWidth="1"/>
    <col min="526" max="526" width="8" customWidth="1"/>
    <col min="527" max="527" width="6.42578125" customWidth="1"/>
    <col min="528" max="528" width="7.42578125" customWidth="1"/>
    <col min="529" max="529" width="40" customWidth="1"/>
    <col min="530" max="530" width="13.28515625" customWidth="1"/>
    <col min="531" max="531" width="14.28515625" customWidth="1"/>
    <col min="532" max="532" width="14" customWidth="1"/>
    <col min="775" max="775" width="9" customWidth="1"/>
    <col min="776" max="776" width="10.42578125" customWidth="1"/>
    <col min="777" max="777" width="49.28515625" customWidth="1"/>
    <col min="778" max="778" width="26.85546875" customWidth="1"/>
    <col min="779" max="779" width="9.42578125" customWidth="1"/>
    <col min="781" max="781" width="10.42578125" customWidth="1"/>
    <col min="782" max="782" width="8" customWidth="1"/>
    <col min="783" max="783" width="6.42578125" customWidth="1"/>
    <col min="784" max="784" width="7.42578125" customWidth="1"/>
    <col min="785" max="785" width="40" customWidth="1"/>
    <col min="786" max="786" width="13.28515625" customWidth="1"/>
    <col min="787" max="787" width="14.28515625" customWidth="1"/>
    <col min="788" max="788" width="14" customWidth="1"/>
    <col min="1031" max="1031" width="9" customWidth="1"/>
    <col min="1032" max="1032" width="10.42578125" customWidth="1"/>
    <col min="1033" max="1033" width="49.28515625" customWidth="1"/>
    <col min="1034" max="1034" width="26.85546875" customWidth="1"/>
    <col min="1035" max="1035" width="9.42578125" customWidth="1"/>
    <col min="1037" max="1037" width="10.42578125" customWidth="1"/>
    <col min="1038" max="1038" width="8" customWidth="1"/>
    <col min="1039" max="1039" width="6.42578125" customWidth="1"/>
    <col min="1040" max="1040" width="7.42578125" customWidth="1"/>
    <col min="1041" max="1041" width="40" customWidth="1"/>
    <col min="1042" max="1042" width="13.28515625" customWidth="1"/>
    <col min="1043" max="1043" width="14.28515625" customWidth="1"/>
    <col min="1044" max="1044" width="14" customWidth="1"/>
    <col min="1287" max="1287" width="9" customWidth="1"/>
    <col min="1288" max="1288" width="10.42578125" customWidth="1"/>
    <col min="1289" max="1289" width="49.28515625" customWidth="1"/>
    <col min="1290" max="1290" width="26.85546875" customWidth="1"/>
    <col min="1291" max="1291" width="9.42578125" customWidth="1"/>
    <col min="1293" max="1293" width="10.42578125" customWidth="1"/>
    <col min="1294" max="1294" width="8" customWidth="1"/>
    <col min="1295" max="1295" width="6.42578125" customWidth="1"/>
    <col min="1296" max="1296" width="7.42578125" customWidth="1"/>
    <col min="1297" max="1297" width="40" customWidth="1"/>
    <col min="1298" max="1298" width="13.28515625" customWidth="1"/>
    <col min="1299" max="1299" width="14.28515625" customWidth="1"/>
    <col min="1300" max="1300" width="14" customWidth="1"/>
    <col min="1543" max="1543" width="9" customWidth="1"/>
    <col min="1544" max="1544" width="10.42578125" customWidth="1"/>
    <col min="1545" max="1545" width="49.28515625" customWidth="1"/>
    <col min="1546" max="1546" width="26.85546875" customWidth="1"/>
    <col min="1547" max="1547" width="9.42578125" customWidth="1"/>
    <col min="1549" max="1549" width="10.42578125" customWidth="1"/>
    <col min="1550" max="1550" width="8" customWidth="1"/>
    <col min="1551" max="1551" width="6.42578125" customWidth="1"/>
    <col min="1552" max="1552" width="7.42578125" customWidth="1"/>
    <col min="1553" max="1553" width="40" customWidth="1"/>
    <col min="1554" max="1554" width="13.28515625" customWidth="1"/>
    <col min="1555" max="1555" width="14.28515625" customWidth="1"/>
    <col min="1556" max="1556" width="14" customWidth="1"/>
    <col min="1799" max="1799" width="9" customWidth="1"/>
    <col min="1800" max="1800" width="10.42578125" customWidth="1"/>
    <col min="1801" max="1801" width="49.28515625" customWidth="1"/>
    <col min="1802" max="1802" width="26.85546875" customWidth="1"/>
    <col min="1803" max="1803" width="9.42578125" customWidth="1"/>
    <col min="1805" max="1805" width="10.42578125" customWidth="1"/>
    <col min="1806" max="1806" width="8" customWidth="1"/>
    <col min="1807" max="1807" width="6.42578125" customWidth="1"/>
    <col min="1808" max="1808" width="7.42578125" customWidth="1"/>
    <col min="1809" max="1809" width="40" customWidth="1"/>
    <col min="1810" max="1810" width="13.28515625" customWidth="1"/>
    <col min="1811" max="1811" width="14.28515625" customWidth="1"/>
    <col min="1812" max="1812" width="14" customWidth="1"/>
    <col min="2055" max="2055" width="9" customWidth="1"/>
    <col min="2056" max="2056" width="10.42578125" customWidth="1"/>
    <col min="2057" max="2057" width="49.28515625" customWidth="1"/>
    <col min="2058" max="2058" width="26.85546875" customWidth="1"/>
    <col min="2059" max="2059" width="9.42578125" customWidth="1"/>
    <col min="2061" max="2061" width="10.42578125" customWidth="1"/>
    <col min="2062" max="2062" width="8" customWidth="1"/>
    <col min="2063" max="2063" width="6.42578125" customWidth="1"/>
    <col min="2064" max="2064" width="7.42578125" customWidth="1"/>
    <col min="2065" max="2065" width="40" customWidth="1"/>
    <col min="2066" max="2066" width="13.28515625" customWidth="1"/>
    <col min="2067" max="2067" width="14.28515625" customWidth="1"/>
    <col min="2068" max="2068" width="14" customWidth="1"/>
    <col min="2311" max="2311" width="9" customWidth="1"/>
    <col min="2312" max="2312" width="10.42578125" customWidth="1"/>
    <col min="2313" max="2313" width="49.28515625" customWidth="1"/>
    <col min="2314" max="2314" width="26.85546875" customWidth="1"/>
    <col min="2315" max="2315" width="9.42578125" customWidth="1"/>
    <col min="2317" max="2317" width="10.42578125" customWidth="1"/>
    <col min="2318" max="2318" width="8" customWidth="1"/>
    <col min="2319" max="2319" width="6.42578125" customWidth="1"/>
    <col min="2320" max="2320" width="7.42578125" customWidth="1"/>
    <col min="2321" max="2321" width="40" customWidth="1"/>
    <col min="2322" max="2322" width="13.28515625" customWidth="1"/>
    <col min="2323" max="2323" width="14.28515625" customWidth="1"/>
    <col min="2324" max="2324" width="14" customWidth="1"/>
    <col min="2567" max="2567" width="9" customWidth="1"/>
    <col min="2568" max="2568" width="10.42578125" customWidth="1"/>
    <col min="2569" max="2569" width="49.28515625" customWidth="1"/>
    <col min="2570" max="2570" width="26.85546875" customWidth="1"/>
    <col min="2571" max="2571" width="9.42578125" customWidth="1"/>
    <col min="2573" max="2573" width="10.42578125" customWidth="1"/>
    <col min="2574" max="2574" width="8" customWidth="1"/>
    <col min="2575" max="2575" width="6.42578125" customWidth="1"/>
    <col min="2576" max="2576" width="7.42578125" customWidth="1"/>
    <col min="2577" max="2577" width="40" customWidth="1"/>
    <col min="2578" max="2578" width="13.28515625" customWidth="1"/>
    <col min="2579" max="2579" width="14.28515625" customWidth="1"/>
    <col min="2580" max="2580" width="14" customWidth="1"/>
    <col min="2823" max="2823" width="9" customWidth="1"/>
    <col min="2824" max="2824" width="10.42578125" customWidth="1"/>
    <col min="2825" max="2825" width="49.28515625" customWidth="1"/>
    <col min="2826" max="2826" width="26.85546875" customWidth="1"/>
    <col min="2827" max="2827" width="9.42578125" customWidth="1"/>
    <col min="2829" max="2829" width="10.42578125" customWidth="1"/>
    <col min="2830" max="2830" width="8" customWidth="1"/>
    <col min="2831" max="2831" width="6.42578125" customWidth="1"/>
    <col min="2832" max="2832" width="7.42578125" customWidth="1"/>
    <col min="2833" max="2833" width="40" customWidth="1"/>
    <col min="2834" max="2834" width="13.28515625" customWidth="1"/>
    <col min="2835" max="2835" width="14.28515625" customWidth="1"/>
    <col min="2836" max="2836" width="14" customWidth="1"/>
    <col min="3079" max="3079" width="9" customWidth="1"/>
    <col min="3080" max="3080" width="10.42578125" customWidth="1"/>
    <col min="3081" max="3081" width="49.28515625" customWidth="1"/>
    <col min="3082" max="3082" width="26.85546875" customWidth="1"/>
    <col min="3083" max="3083" width="9.42578125" customWidth="1"/>
    <col min="3085" max="3085" width="10.42578125" customWidth="1"/>
    <col min="3086" max="3086" width="8" customWidth="1"/>
    <col min="3087" max="3087" width="6.42578125" customWidth="1"/>
    <col min="3088" max="3088" width="7.42578125" customWidth="1"/>
    <col min="3089" max="3089" width="40" customWidth="1"/>
    <col min="3090" max="3090" width="13.28515625" customWidth="1"/>
    <col min="3091" max="3091" width="14.28515625" customWidth="1"/>
    <col min="3092" max="3092" width="14" customWidth="1"/>
    <col min="3335" max="3335" width="9" customWidth="1"/>
    <col min="3336" max="3336" width="10.42578125" customWidth="1"/>
    <col min="3337" max="3337" width="49.28515625" customWidth="1"/>
    <col min="3338" max="3338" width="26.85546875" customWidth="1"/>
    <col min="3339" max="3339" width="9.42578125" customWidth="1"/>
    <col min="3341" max="3341" width="10.42578125" customWidth="1"/>
    <col min="3342" max="3342" width="8" customWidth="1"/>
    <col min="3343" max="3343" width="6.42578125" customWidth="1"/>
    <col min="3344" max="3344" width="7.42578125" customWidth="1"/>
    <col min="3345" max="3345" width="40" customWidth="1"/>
    <col min="3346" max="3346" width="13.28515625" customWidth="1"/>
    <col min="3347" max="3347" width="14.28515625" customWidth="1"/>
    <col min="3348" max="3348" width="14" customWidth="1"/>
    <col min="3591" max="3591" width="9" customWidth="1"/>
    <col min="3592" max="3592" width="10.42578125" customWidth="1"/>
    <col min="3593" max="3593" width="49.28515625" customWidth="1"/>
    <col min="3594" max="3594" width="26.85546875" customWidth="1"/>
    <col min="3595" max="3595" width="9.42578125" customWidth="1"/>
    <col min="3597" max="3597" width="10.42578125" customWidth="1"/>
    <col min="3598" max="3598" width="8" customWidth="1"/>
    <col min="3599" max="3599" width="6.42578125" customWidth="1"/>
    <col min="3600" max="3600" width="7.42578125" customWidth="1"/>
    <col min="3601" max="3601" width="40" customWidth="1"/>
    <col min="3602" max="3602" width="13.28515625" customWidth="1"/>
    <col min="3603" max="3603" width="14.28515625" customWidth="1"/>
    <col min="3604" max="3604" width="14" customWidth="1"/>
    <col min="3847" max="3847" width="9" customWidth="1"/>
    <col min="3848" max="3848" width="10.42578125" customWidth="1"/>
    <col min="3849" max="3849" width="49.28515625" customWidth="1"/>
    <col min="3850" max="3850" width="26.85546875" customWidth="1"/>
    <col min="3851" max="3851" width="9.42578125" customWidth="1"/>
    <col min="3853" max="3853" width="10.42578125" customWidth="1"/>
    <col min="3854" max="3854" width="8" customWidth="1"/>
    <col min="3855" max="3855" width="6.42578125" customWidth="1"/>
    <col min="3856" max="3856" width="7.42578125" customWidth="1"/>
    <col min="3857" max="3857" width="40" customWidth="1"/>
    <col min="3858" max="3858" width="13.28515625" customWidth="1"/>
    <col min="3859" max="3859" width="14.28515625" customWidth="1"/>
    <col min="3860" max="3860" width="14" customWidth="1"/>
    <col min="4103" max="4103" width="9" customWidth="1"/>
    <col min="4104" max="4104" width="10.42578125" customWidth="1"/>
    <col min="4105" max="4105" width="49.28515625" customWidth="1"/>
    <col min="4106" max="4106" width="26.85546875" customWidth="1"/>
    <col min="4107" max="4107" width="9.42578125" customWidth="1"/>
    <col min="4109" max="4109" width="10.42578125" customWidth="1"/>
    <col min="4110" max="4110" width="8" customWidth="1"/>
    <col min="4111" max="4111" width="6.42578125" customWidth="1"/>
    <col min="4112" max="4112" width="7.42578125" customWidth="1"/>
    <col min="4113" max="4113" width="40" customWidth="1"/>
    <col min="4114" max="4114" width="13.28515625" customWidth="1"/>
    <col min="4115" max="4115" width="14.28515625" customWidth="1"/>
    <col min="4116" max="4116" width="14" customWidth="1"/>
    <col min="4359" max="4359" width="9" customWidth="1"/>
    <col min="4360" max="4360" width="10.42578125" customWidth="1"/>
    <col min="4361" max="4361" width="49.28515625" customWidth="1"/>
    <col min="4362" max="4362" width="26.85546875" customWidth="1"/>
    <col min="4363" max="4363" width="9.42578125" customWidth="1"/>
    <col min="4365" max="4365" width="10.42578125" customWidth="1"/>
    <col min="4366" max="4366" width="8" customWidth="1"/>
    <col min="4367" max="4367" width="6.42578125" customWidth="1"/>
    <col min="4368" max="4368" width="7.42578125" customWidth="1"/>
    <col min="4369" max="4369" width="40" customWidth="1"/>
    <col min="4370" max="4370" width="13.28515625" customWidth="1"/>
    <col min="4371" max="4371" width="14.28515625" customWidth="1"/>
    <col min="4372" max="4372" width="14" customWidth="1"/>
    <col min="4615" max="4615" width="9" customWidth="1"/>
    <col min="4616" max="4616" width="10.42578125" customWidth="1"/>
    <col min="4617" max="4617" width="49.28515625" customWidth="1"/>
    <col min="4618" max="4618" width="26.85546875" customWidth="1"/>
    <col min="4619" max="4619" width="9.42578125" customWidth="1"/>
    <col min="4621" max="4621" width="10.42578125" customWidth="1"/>
    <col min="4622" max="4622" width="8" customWidth="1"/>
    <col min="4623" max="4623" width="6.42578125" customWidth="1"/>
    <col min="4624" max="4624" width="7.42578125" customWidth="1"/>
    <col min="4625" max="4625" width="40" customWidth="1"/>
    <col min="4626" max="4626" width="13.28515625" customWidth="1"/>
    <col min="4627" max="4627" width="14.28515625" customWidth="1"/>
    <col min="4628" max="4628" width="14" customWidth="1"/>
    <col min="4871" max="4871" width="9" customWidth="1"/>
    <col min="4872" max="4872" width="10.42578125" customWidth="1"/>
    <col min="4873" max="4873" width="49.28515625" customWidth="1"/>
    <col min="4874" max="4874" width="26.85546875" customWidth="1"/>
    <col min="4875" max="4875" width="9.42578125" customWidth="1"/>
    <col min="4877" max="4877" width="10.42578125" customWidth="1"/>
    <col min="4878" max="4878" width="8" customWidth="1"/>
    <col min="4879" max="4879" width="6.42578125" customWidth="1"/>
    <col min="4880" max="4880" width="7.42578125" customWidth="1"/>
    <col min="4881" max="4881" width="40" customWidth="1"/>
    <col min="4882" max="4882" width="13.28515625" customWidth="1"/>
    <col min="4883" max="4883" width="14.28515625" customWidth="1"/>
    <col min="4884" max="4884" width="14" customWidth="1"/>
    <col min="5127" max="5127" width="9" customWidth="1"/>
    <col min="5128" max="5128" width="10.42578125" customWidth="1"/>
    <col min="5129" max="5129" width="49.28515625" customWidth="1"/>
    <col min="5130" max="5130" width="26.85546875" customWidth="1"/>
    <col min="5131" max="5131" width="9.42578125" customWidth="1"/>
    <col min="5133" max="5133" width="10.42578125" customWidth="1"/>
    <col min="5134" max="5134" width="8" customWidth="1"/>
    <col min="5135" max="5135" width="6.42578125" customWidth="1"/>
    <col min="5136" max="5136" width="7.42578125" customWidth="1"/>
    <col min="5137" max="5137" width="40" customWidth="1"/>
    <col min="5138" max="5138" width="13.28515625" customWidth="1"/>
    <col min="5139" max="5139" width="14.28515625" customWidth="1"/>
    <col min="5140" max="5140" width="14" customWidth="1"/>
    <col min="5383" max="5383" width="9" customWidth="1"/>
    <col min="5384" max="5384" width="10.42578125" customWidth="1"/>
    <col min="5385" max="5385" width="49.28515625" customWidth="1"/>
    <col min="5386" max="5386" width="26.85546875" customWidth="1"/>
    <col min="5387" max="5387" width="9.42578125" customWidth="1"/>
    <col min="5389" max="5389" width="10.42578125" customWidth="1"/>
    <col min="5390" max="5390" width="8" customWidth="1"/>
    <col min="5391" max="5391" width="6.42578125" customWidth="1"/>
    <col min="5392" max="5392" width="7.42578125" customWidth="1"/>
    <col min="5393" max="5393" width="40" customWidth="1"/>
    <col min="5394" max="5394" width="13.28515625" customWidth="1"/>
    <col min="5395" max="5395" width="14.28515625" customWidth="1"/>
    <col min="5396" max="5396" width="14" customWidth="1"/>
    <col min="5639" max="5639" width="9" customWidth="1"/>
    <col min="5640" max="5640" width="10.42578125" customWidth="1"/>
    <col min="5641" max="5641" width="49.28515625" customWidth="1"/>
    <col min="5642" max="5642" width="26.85546875" customWidth="1"/>
    <col min="5643" max="5643" width="9.42578125" customWidth="1"/>
    <col min="5645" max="5645" width="10.42578125" customWidth="1"/>
    <col min="5646" max="5646" width="8" customWidth="1"/>
    <col min="5647" max="5647" width="6.42578125" customWidth="1"/>
    <col min="5648" max="5648" width="7.42578125" customWidth="1"/>
    <col min="5649" max="5649" width="40" customWidth="1"/>
    <col min="5650" max="5650" width="13.28515625" customWidth="1"/>
    <col min="5651" max="5651" width="14.28515625" customWidth="1"/>
    <col min="5652" max="5652" width="14" customWidth="1"/>
    <col min="5895" max="5895" width="9" customWidth="1"/>
    <col min="5896" max="5896" width="10.42578125" customWidth="1"/>
    <col min="5897" max="5897" width="49.28515625" customWidth="1"/>
    <col min="5898" max="5898" width="26.85546875" customWidth="1"/>
    <col min="5899" max="5899" width="9.42578125" customWidth="1"/>
    <col min="5901" max="5901" width="10.42578125" customWidth="1"/>
    <col min="5902" max="5902" width="8" customWidth="1"/>
    <col min="5903" max="5903" width="6.42578125" customWidth="1"/>
    <col min="5904" max="5904" width="7.42578125" customWidth="1"/>
    <col min="5905" max="5905" width="40" customWidth="1"/>
    <col min="5906" max="5906" width="13.28515625" customWidth="1"/>
    <col min="5907" max="5907" width="14.28515625" customWidth="1"/>
    <col min="5908" max="5908" width="14" customWidth="1"/>
    <col min="6151" max="6151" width="9" customWidth="1"/>
    <col min="6152" max="6152" width="10.42578125" customWidth="1"/>
    <col min="6153" max="6153" width="49.28515625" customWidth="1"/>
    <col min="6154" max="6154" width="26.85546875" customWidth="1"/>
    <col min="6155" max="6155" width="9.42578125" customWidth="1"/>
    <col min="6157" max="6157" width="10.42578125" customWidth="1"/>
    <col min="6158" max="6158" width="8" customWidth="1"/>
    <col min="6159" max="6159" width="6.42578125" customWidth="1"/>
    <col min="6160" max="6160" width="7.42578125" customWidth="1"/>
    <col min="6161" max="6161" width="40" customWidth="1"/>
    <col min="6162" max="6162" width="13.28515625" customWidth="1"/>
    <col min="6163" max="6163" width="14.28515625" customWidth="1"/>
    <col min="6164" max="6164" width="14" customWidth="1"/>
    <col min="6407" max="6407" width="9" customWidth="1"/>
    <col min="6408" max="6408" width="10.42578125" customWidth="1"/>
    <col min="6409" max="6409" width="49.28515625" customWidth="1"/>
    <col min="6410" max="6410" width="26.85546875" customWidth="1"/>
    <col min="6411" max="6411" width="9.42578125" customWidth="1"/>
    <col min="6413" max="6413" width="10.42578125" customWidth="1"/>
    <col min="6414" max="6414" width="8" customWidth="1"/>
    <col min="6415" max="6415" width="6.42578125" customWidth="1"/>
    <col min="6416" max="6416" width="7.42578125" customWidth="1"/>
    <col min="6417" max="6417" width="40" customWidth="1"/>
    <col min="6418" max="6418" width="13.28515625" customWidth="1"/>
    <col min="6419" max="6419" width="14.28515625" customWidth="1"/>
    <col min="6420" max="6420" width="14" customWidth="1"/>
    <col min="6663" max="6663" width="9" customWidth="1"/>
    <col min="6664" max="6664" width="10.42578125" customWidth="1"/>
    <col min="6665" max="6665" width="49.28515625" customWidth="1"/>
    <col min="6666" max="6666" width="26.85546875" customWidth="1"/>
    <col min="6667" max="6667" width="9.42578125" customWidth="1"/>
    <col min="6669" max="6669" width="10.42578125" customWidth="1"/>
    <col min="6670" max="6670" width="8" customWidth="1"/>
    <col min="6671" max="6671" width="6.42578125" customWidth="1"/>
    <col min="6672" max="6672" width="7.42578125" customWidth="1"/>
    <col min="6673" max="6673" width="40" customWidth="1"/>
    <col min="6674" max="6674" width="13.28515625" customWidth="1"/>
    <col min="6675" max="6675" width="14.28515625" customWidth="1"/>
    <col min="6676" max="6676" width="14" customWidth="1"/>
    <col min="6919" max="6919" width="9" customWidth="1"/>
    <col min="6920" max="6920" width="10.42578125" customWidth="1"/>
    <col min="6921" max="6921" width="49.28515625" customWidth="1"/>
    <col min="6922" max="6922" width="26.85546875" customWidth="1"/>
    <col min="6923" max="6923" width="9.42578125" customWidth="1"/>
    <col min="6925" max="6925" width="10.42578125" customWidth="1"/>
    <col min="6926" max="6926" width="8" customWidth="1"/>
    <col min="6927" max="6927" width="6.42578125" customWidth="1"/>
    <col min="6928" max="6928" width="7.42578125" customWidth="1"/>
    <col min="6929" max="6929" width="40" customWidth="1"/>
    <col min="6930" max="6930" width="13.28515625" customWidth="1"/>
    <col min="6931" max="6931" width="14.28515625" customWidth="1"/>
    <col min="6932" max="6932" width="14" customWidth="1"/>
    <col min="7175" max="7175" width="9" customWidth="1"/>
    <col min="7176" max="7176" width="10.42578125" customWidth="1"/>
    <col min="7177" max="7177" width="49.28515625" customWidth="1"/>
    <col min="7178" max="7178" width="26.85546875" customWidth="1"/>
    <col min="7179" max="7179" width="9.42578125" customWidth="1"/>
    <col min="7181" max="7181" width="10.42578125" customWidth="1"/>
    <col min="7182" max="7182" width="8" customWidth="1"/>
    <col min="7183" max="7183" width="6.42578125" customWidth="1"/>
    <col min="7184" max="7184" width="7.42578125" customWidth="1"/>
    <col min="7185" max="7185" width="40" customWidth="1"/>
    <col min="7186" max="7186" width="13.28515625" customWidth="1"/>
    <col min="7187" max="7187" width="14.28515625" customWidth="1"/>
    <col min="7188" max="7188" width="14" customWidth="1"/>
    <col min="7431" max="7431" width="9" customWidth="1"/>
    <col min="7432" max="7432" width="10.42578125" customWidth="1"/>
    <col min="7433" max="7433" width="49.28515625" customWidth="1"/>
    <col min="7434" max="7434" width="26.85546875" customWidth="1"/>
    <col min="7435" max="7435" width="9.42578125" customWidth="1"/>
    <col min="7437" max="7437" width="10.42578125" customWidth="1"/>
    <col min="7438" max="7438" width="8" customWidth="1"/>
    <col min="7439" max="7439" width="6.42578125" customWidth="1"/>
    <col min="7440" max="7440" width="7.42578125" customWidth="1"/>
    <col min="7441" max="7441" width="40" customWidth="1"/>
    <col min="7442" max="7442" width="13.28515625" customWidth="1"/>
    <col min="7443" max="7443" width="14.28515625" customWidth="1"/>
    <col min="7444" max="7444" width="14" customWidth="1"/>
    <col min="7687" max="7687" width="9" customWidth="1"/>
    <col min="7688" max="7688" width="10.42578125" customWidth="1"/>
    <col min="7689" max="7689" width="49.28515625" customWidth="1"/>
    <col min="7690" max="7690" width="26.85546875" customWidth="1"/>
    <col min="7691" max="7691" width="9.42578125" customWidth="1"/>
    <col min="7693" max="7693" width="10.42578125" customWidth="1"/>
    <col min="7694" max="7694" width="8" customWidth="1"/>
    <col min="7695" max="7695" width="6.42578125" customWidth="1"/>
    <col min="7696" max="7696" width="7.42578125" customWidth="1"/>
    <col min="7697" max="7697" width="40" customWidth="1"/>
    <col min="7698" max="7698" width="13.28515625" customWidth="1"/>
    <col min="7699" max="7699" width="14.28515625" customWidth="1"/>
    <col min="7700" max="7700" width="14" customWidth="1"/>
    <col min="7943" max="7943" width="9" customWidth="1"/>
    <col min="7944" max="7944" width="10.42578125" customWidth="1"/>
    <col min="7945" max="7945" width="49.28515625" customWidth="1"/>
    <col min="7946" max="7946" width="26.85546875" customWidth="1"/>
    <col min="7947" max="7947" width="9.42578125" customWidth="1"/>
    <col min="7949" max="7949" width="10.42578125" customWidth="1"/>
    <col min="7950" max="7950" width="8" customWidth="1"/>
    <col min="7951" max="7951" width="6.42578125" customWidth="1"/>
    <col min="7952" max="7952" width="7.42578125" customWidth="1"/>
    <col min="7953" max="7953" width="40" customWidth="1"/>
    <col min="7954" max="7954" width="13.28515625" customWidth="1"/>
    <col min="7955" max="7955" width="14.28515625" customWidth="1"/>
    <col min="7956" max="7956" width="14" customWidth="1"/>
    <col min="8199" max="8199" width="9" customWidth="1"/>
    <col min="8200" max="8200" width="10.42578125" customWidth="1"/>
    <col min="8201" max="8201" width="49.28515625" customWidth="1"/>
    <col min="8202" max="8202" width="26.85546875" customWidth="1"/>
    <col min="8203" max="8203" width="9.42578125" customWidth="1"/>
    <col min="8205" max="8205" width="10.42578125" customWidth="1"/>
    <col min="8206" max="8206" width="8" customWidth="1"/>
    <col min="8207" max="8207" width="6.42578125" customWidth="1"/>
    <col min="8208" max="8208" width="7.42578125" customWidth="1"/>
    <col min="8209" max="8209" width="40" customWidth="1"/>
    <col min="8210" max="8210" width="13.28515625" customWidth="1"/>
    <col min="8211" max="8211" width="14.28515625" customWidth="1"/>
    <col min="8212" max="8212" width="14" customWidth="1"/>
    <col min="8455" max="8455" width="9" customWidth="1"/>
    <col min="8456" max="8456" width="10.42578125" customWidth="1"/>
    <col min="8457" max="8457" width="49.28515625" customWidth="1"/>
    <col min="8458" max="8458" width="26.85546875" customWidth="1"/>
    <col min="8459" max="8459" width="9.42578125" customWidth="1"/>
    <col min="8461" max="8461" width="10.42578125" customWidth="1"/>
    <col min="8462" max="8462" width="8" customWidth="1"/>
    <col min="8463" max="8463" width="6.42578125" customWidth="1"/>
    <col min="8464" max="8464" width="7.42578125" customWidth="1"/>
    <col min="8465" max="8465" width="40" customWidth="1"/>
    <col min="8466" max="8466" width="13.28515625" customWidth="1"/>
    <col min="8467" max="8467" width="14.28515625" customWidth="1"/>
    <col min="8468" max="8468" width="14" customWidth="1"/>
    <col min="8711" max="8711" width="9" customWidth="1"/>
    <col min="8712" max="8712" width="10.42578125" customWidth="1"/>
    <col min="8713" max="8713" width="49.28515625" customWidth="1"/>
    <col min="8714" max="8714" width="26.85546875" customWidth="1"/>
    <col min="8715" max="8715" width="9.42578125" customWidth="1"/>
    <col min="8717" max="8717" width="10.42578125" customWidth="1"/>
    <col min="8718" max="8718" width="8" customWidth="1"/>
    <col min="8719" max="8719" width="6.42578125" customWidth="1"/>
    <col min="8720" max="8720" width="7.42578125" customWidth="1"/>
    <col min="8721" max="8721" width="40" customWidth="1"/>
    <col min="8722" max="8722" width="13.28515625" customWidth="1"/>
    <col min="8723" max="8723" width="14.28515625" customWidth="1"/>
    <col min="8724" max="8724" width="14" customWidth="1"/>
    <col min="8967" max="8967" width="9" customWidth="1"/>
    <col min="8968" max="8968" width="10.42578125" customWidth="1"/>
    <col min="8969" max="8969" width="49.28515625" customWidth="1"/>
    <col min="8970" max="8970" width="26.85546875" customWidth="1"/>
    <col min="8971" max="8971" width="9.42578125" customWidth="1"/>
    <col min="8973" max="8973" width="10.42578125" customWidth="1"/>
    <col min="8974" max="8974" width="8" customWidth="1"/>
    <col min="8975" max="8975" width="6.42578125" customWidth="1"/>
    <col min="8976" max="8976" width="7.42578125" customWidth="1"/>
    <col min="8977" max="8977" width="40" customWidth="1"/>
    <col min="8978" max="8978" width="13.28515625" customWidth="1"/>
    <col min="8979" max="8979" width="14.28515625" customWidth="1"/>
    <col min="8980" max="8980" width="14" customWidth="1"/>
    <col min="9223" max="9223" width="9" customWidth="1"/>
    <col min="9224" max="9224" width="10.42578125" customWidth="1"/>
    <col min="9225" max="9225" width="49.28515625" customWidth="1"/>
    <col min="9226" max="9226" width="26.85546875" customWidth="1"/>
    <col min="9227" max="9227" width="9.42578125" customWidth="1"/>
    <col min="9229" max="9229" width="10.42578125" customWidth="1"/>
    <col min="9230" max="9230" width="8" customWidth="1"/>
    <col min="9231" max="9231" width="6.42578125" customWidth="1"/>
    <col min="9232" max="9232" width="7.42578125" customWidth="1"/>
    <col min="9233" max="9233" width="40" customWidth="1"/>
    <col min="9234" max="9234" width="13.28515625" customWidth="1"/>
    <col min="9235" max="9235" width="14.28515625" customWidth="1"/>
    <col min="9236" max="9236" width="14" customWidth="1"/>
    <col min="9479" max="9479" width="9" customWidth="1"/>
    <col min="9480" max="9480" width="10.42578125" customWidth="1"/>
    <col min="9481" max="9481" width="49.28515625" customWidth="1"/>
    <col min="9482" max="9482" width="26.85546875" customWidth="1"/>
    <col min="9483" max="9483" width="9.42578125" customWidth="1"/>
    <col min="9485" max="9485" width="10.42578125" customWidth="1"/>
    <col min="9486" max="9486" width="8" customWidth="1"/>
    <col min="9487" max="9487" width="6.42578125" customWidth="1"/>
    <col min="9488" max="9488" width="7.42578125" customWidth="1"/>
    <col min="9489" max="9489" width="40" customWidth="1"/>
    <col min="9490" max="9490" width="13.28515625" customWidth="1"/>
    <col min="9491" max="9491" width="14.28515625" customWidth="1"/>
    <col min="9492" max="9492" width="14" customWidth="1"/>
    <col min="9735" max="9735" width="9" customWidth="1"/>
    <col min="9736" max="9736" width="10.42578125" customWidth="1"/>
    <col min="9737" max="9737" width="49.28515625" customWidth="1"/>
    <col min="9738" max="9738" width="26.85546875" customWidth="1"/>
    <col min="9739" max="9739" width="9.42578125" customWidth="1"/>
    <col min="9741" max="9741" width="10.42578125" customWidth="1"/>
    <col min="9742" max="9742" width="8" customWidth="1"/>
    <col min="9743" max="9743" width="6.42578125" customWidth="1"/>
    <col min="9744" max="9744" width="7.42578125" customWidth="1"/>
    <col min="9745" max="9745" width="40" customWidth="1"/>
    <col min="9746" max="9746" width="13.28515625" customWidth="1"/>
    <col min="9747" max="9747" width="14.28515625" customWidth="1"/>
    <col min="9748" max="9748" width="14" customWidth="1"/>
    <col min="9991" max="9991" width="9" customWidth="1"/>
    <col min="9992" max="9992" width="10.42578125" customWidth="1"/>
    <col min="9993" max="9993" width="49.28515625" customWidth="1"/>
    <col min="9994" max="9994" width="26.85546875" customWidth="1"/>
    <col min="9995" max="9995" width="9.42578125" customWidth="1"/>
    <col min="9997" max="9997" width="10.42578125" customWidth="1"/>
    <col min="9998" max="9998" width="8" customWidth="1"/>
    <col min="9999" max="9999" width="6.42578125" customWidth="1"/>
    <col min="10000" max="10000" width="7.42578125" customWidth="1"/>
    <col min="10001" max="10001" width="40" customWidth="1"/>
    <col min="10002" max="10002" width="13.28515625" customWidth="1"/>
    <col min="10003" max="10003" width="14.28515625" customWidth="1"/>
    <col min="10004" max="10004" width="14" customWidth="1"/>
    <col min="10247" max="10247" width="9" customWidth="1"/>
    <col min="10248" max="10248" width="10.42578125" customWidth="1"/>
    <col min="10249" max="10249" width="49.28515625" customWidth="1"/>
    <col min="10250" max="10250" width="26.85546875" customWidth="1"/>
    <col min="10251" max="10251" width="9.42578125" customWidth="1"/>
    <col min="10253" max="10253" width="10.42578125" customWidth="1"/>
    <col min="10254" max="10254" width="8" customWidth="1"/>
    <col min="10255" max="10255" width="6.42578125" customWidth="1"/>
    <col min="10256" max="10256" width="7.42578125" customWidth="1"/>
    <col min="10257" max="10257" width="40" customWidth="1"/>
    <col min="10258" max="10258" width="13.28515625" customWidth="1"/>
    <col min="10259" max="10259" width="14.28515625" customWidth="1"/>
    <col min="10260" max="10260" width="14" customWidth="1"/>
    <col min="10503" max="10503" width="9" customWidth="1"/>
    <col min="10504" max="10504" width="10.42578125" customWidth="1"/>
    <col min="10505" max="10505" width="49.28515625" customWidth="1"/>
    <col min="10506" max="10506" width="26.85546875" customWidth="1"/>
    <col min="10507" max="10507" width="9.42578125" customWidth="1"/>
    <col min="10509" max="10509" width="10.42578125" customWidth="1"/>
    <col min="10510" max="10510" width="8" customWidth="1"/>
    <col min="10511" max="10511" width="6.42578125" customWidth="1"/>
    <col min="10512" max="10512" width="7.42578125" customWidth="1"/>
    <col min="10513" max="10513" width="40" customWidth="1"/>
    <col min="10514" max="10514" width="13.28515625" customWidth="1"/>
    <col min="10515" max="10515" width="14.28515625" customWidth="1"/>
    <col min="10516" max="10516" width="14" customWidth="1"/>
    <col min="10759" max="10759" width="9" customWidth="1"/>
    <col min="10760" max="10760" width="10.42578125" customWidth="1"/>
    <col min="10761" max="10761" width="49.28515625" customWidth="1"/>
    <col min="10762" max="10762" width="26.85546875" customWidth="1"/>
    <col min="10763" max="10763" width="9.42578125" customWidth="1"/>
    <col min="10765" max="10765" width="10.42578125" customWidth="1"/>
    <col min="10766" max="10766" width="8" customWidth="1"/>
    <col min="10767" max="10767" width="6.42578125" customWidth="1"/>
    <col min="10768" max="10768" width="7.42578125" customWidth="1"/>
    <col min="10769" max="10769" width="40" customWidth="1"/>
    <col min="10770" max="10770" width="13.28515625" customWidth="1"/>
    <col min="10771" max="10771" width="14.28515625" customWidth="1"/>
    <col min="10772" max="10772" width="14" customWidth="1"/>
    <col min="11015" max="11015" width="9" customWidth="1"/>
    <col min="11016" max="11016" width="10.42578125" customWidth="1"/>
    <col min="11017" max="11017" width="49.28515625" customWidth="1"/>
    <col min="11018" max="11018" width="26.85546875" customWidth="1"/>
    <col min="11019" max="11019" width="9.42578125" customWidth="1"/>
    <col min="11021" max="11021" width="10.42578125" customWidth="1"/>
    <col min="11022" max="11022" width="8" customWidth="1"/>
    <col min="11023" max="11023" width="6.42578125" customWidth="1"/>
    <col min="11024" max="11024" width="7.42578125" customWidth="1"/>
    <col min="11025" max="11025" width="40" customWidth="1"/>
    <col min="11026" max="11026" width="13.28515625" customWidth="1"/>
    <col min="11027" max="11027" width="14.28515625" customWidth="1"/>
    <col min="11028" max="11028" width="14" customWidth="1"/>
    <col min="11271" max="11271" width="9" customWidth="1"/>
    <col min="11272" max="11272" width="10.42578125" customWidth="1"/>
    <col min="11273" max="11273" width="49.28515625" customWidth="1"/>
    <col min="11274" max="11274" width="26.85546875" customWidth="1"/>
    <col min="11275" max="11275" width="9.42578125" customWidth="1"/>
    <col min="11277" max="11277" width="10.42578125" customWidth="1"/>
    <col min="11278" max="11278" width="8" customWidth="1"/>
    <col min="11279" max="11279" width="6.42578125" customWidth="1"/>
    <col min="11280" max="11280" width="7.42578125" customWidth="1"/>
    <col min="11281" max="11281" width="40" customWidth="1"/>
    <col min="11282" max="11282" width="13.28515625" customWidth="1"/>
    <col min="11283" max="11283" width="14.28515625" customWidth="1"/>
    <col min="11284" max="11284" width="14" customWidth="1"/>
    <col min="11527" max="11527" width="9" customWidth="1"/>
    <col min="11528" max="11528" width="10.42578125" customWidth="1"/>
    <col min="11529" max="11529" width="49.28515625" customWidth="1"/>
    <col min="11530" max="11530" width="26.85546875" customWidth="1"/>
    <col min="11531" max="11531" width="9.42578125" customWidth="1"/>
    <col min="11533" max="11533" width="10.42578125" customWidth="1"/>
    <col min="11534" max="11534" width="8" customWidth="1"/>
    <col min="11535" max="11535" width="6.42578125" customWidth="1"/>
    <col min="11536" max="11536" width="7.42578125" customWidth="1"/>
    <col min="11537" max="11537" width="40" customWidth="1"/>
    <col min="11538" max="11538" width="13.28515625" customWidth="1"/>
    <col min="11539" max="11539" width="14.28515625" customWidth="1"/>
    <col min="11540" max="11540" width="14" customWidth="1"/>
    <col min="11783" max="11783" width="9" customWidth="1"/>
    <col min="11784" max="11784" width="10.42578125" customWidth="1"/>
    <col min="11785" max="11785" width="49.28515625" customWidth="1"/>
    <col min="11786" max="11786" width="26.85546875" customWidth="1"/>
    <col min="11787" max="11787" width="9.42578125" customWidth="1"/>
    <col min="11789" max="11789" width="10.42578125" customWidth="1"/>
    <col min="11790" max="11790" width="8" customWidth="1"/>
    <col min="11791" max="11791" width="6.42578125" customWidth="1"/>
    <col min="11792" max="11792" width="7.42578125" customWidth="1"/>
    <col min="11793" max="11793" width="40" customWidth="1"/>
    <col min="11794" max="11794" width="13.28515625" customWidth="1"/>
    <col min="11795" max="11795" width="14.28515625" customWidth="1"/>
    <col min="11796" max="11796" width="14" customWidth="1"/>
    <col min="12039" max="12039" width="9" customWidth="1"/>
    <col min="12040" max="12040" width="10.42578125" customWidth="1"/>
    <col min="12041" max="12041" width="49.28515625" customWidth="1"/>
    <col min="12042" max="12042" width="26.85546875" customWidth="1"/>
    <col min="12043" max="12043" width="9.42578125" customWidth="1"/>
    <col min="12045" max="12045" width="10.42578125" customWidth="1"/>
    <col min="12046" max="12046" width="8" customWidth="1"/>
    <col min="12047" max="12047" width="6.42578125" customWidth="1"/>
    <col min="12048" max="12048" width="7.42578125" customWidth="1"/>
    <col min="12049" max="12049" width="40" customWidth="1"/>
    <col min="12050" max="12050" width="13.28515625" customWidth="1"/>
    <col min="12051" max="12051" width="14.28515625" customWidth="1"/>
    <col min="12052" max="12052" width="14" customWidth="1"/>
    <col min="12295" max="12295" width="9" customWidth="1"/>
    <col min="12296" max="12296" width="10.42578125" customWidth="1"/>
    <col min="12297" max="12297" width="49.28515625" customWidth="1"/>
    <col min="12298" max="12298" width="26.85546875" customWidth="1"/>
    <col min="12299" max="12299" width="9.42578125" customWidth="1"/>
    <col min="12301" max="12301" width="10.42578125" customWidth="1"/>
    <col min="12302" max="12302" width="8" customWidth="1"/>
    <col min="12303" max="12303" width="6.42578125" customWidth="1"/>
    <col min="12304" max="12304" width="7.42578125" customWidth="1"/>
    <col min="12305" max="12305" width="40" customWidth="1"/>
    <col min="12306" max="12306" width="13.28515625" customWidth="1"/>
    <col min="12307" max="12307" width="14.28515625" customWidth="1"/>
    <col min="12308" max="12308" width="14" customWidth="1"/>
    <col min="12551" max="12551" width="9" customWidth="1"/>
    <col min="12552" max="12552" width="10.42578125" customWidth="1"/>
    <col min="12553" max="12553" width="49.28515625" customWidth="1"/>
    <col min="12554" max="12554" width="26.85546875" customWidth="1"/>
    <col min="12555" max="12555" width="9.42578125" customWidth="1"/>
    <col min="12557" max="12557" width="10.42578125" customWidth="1"/>
    <col min="12558" max="12558" width="8" customWidth="1"/>
    <col min="12559" max="12559" width="6.42578125" customWidth="1"/>
    <col min="12560" max="12560" width="7.42578125" customWidth="1"/>
    <col min="12561" max="12561" width="40" customWidth="1"/>
    <col min="12562" max="12562" width="13.28515625" customWidth="1"/>
    <col min="12563" max="12563" width="14.28515625" customWidth="1"/>
    <col min="12564" max="12564" width="14" customWidth="1"/>
    <col min="12807" max="12807" width="9" customWidth="1"/>
    <col min="12808" max="12808" width="10.42578125" customWidth="1"/>
    <col min="12809" max="12809" width="49.28515625" customWidth="1"/>
    <col min="12810" max="12810" width="26.85546875" customWidth="1"/>
    <col min="12811" max="12811" width="9.42578125" customWidth="1"/>
    <col min="12813" max="12813" width="10.42578125" customWidth="1"/>
    <col min="12814" max="12814" width="8" customWidth="1"/>
    <col min="12815" max="12815" width="6.42578125" customWidth="1"/>
    <col min="12816" max="12816" width="7.42578125" customWidth="1"/>
    <col min="12817" max="12817" width="40" customWidth="1"/>
    <col min="12818" max="12818" width="13.28515625" customWidth="1"/>
    <col min="12819" max="12819" width="14.28515625" customWidth="1"/>
    <col min="12820" max="12820" width="14" customWidth="1"/>
    <col min="13063" max="13063" width="9" customWidth="1"/>
    <col min="13064" max="13064" width="10.42578125" customWidth="1"/>
    <col min="13065" max="13065" width="49.28515625" customWidth="1"/>
    <col min="13066" max="13066" width="26.85546875" customWidth="1"/>
    <col min="13067" max="13067" width="9.42578125" customWidth="1"/>
    <col min="13069" max="13069" width="10.42578125" customWidth="1"/>
    <col min="13070" max="13070" width="8" customWidth="1"/>
    <col min="13071" max="13071" width="6.42578125" customWidth="1"/>
    <col min="13072" max="13072" width="7.42578125" customWidth="1"/>
    <col min="13073" max="13073" width="40" customWidth="1"/>
    <col min="13074" max="13074" width="13.28515625" customWidth="1"/>
    <col min="13075" max="13075" width="14.28515625" customWidth="1"/>
    <col min="13076" max="13076" width="14" customWidth="1"/>
    <col min="13319" max="13319" width="9" customWidth="1"/>
    <col min="13320" max="13320" width="10.42578125" customWidth="1"/>
    <col min="13321" max="13321" width="49.28515625" customWidth="1"/>
    <col min="13322" max="13322" width="26.85546875" customWidth="1"/>
    <col min="13323" max="13323" width="9.42578125" customWidth="1"/>
    <col min="13325" max="13325" width="10.42578125" customWidth="1"/>
    <col min="13326" max="13326" width="8" customWidth="1"/>
    <col min="13327" max="13327" width="6.42578125" customWidth="1"/>
    <col min="13328" max="13328" width="7.42578125" customWidth="1"/>
    <col min="13329" max="13329" width="40" customWidth="1"/>
    <col min="13330" max="13330" width="13.28515625" customWidth="1"/>
    <col min="13331" max="13331" width="14.28515625" customWidth="1"/>
    <col min="13332" max="13332" width="14" customWidth="1"/>
    <col min="13575" max="13575" width="9" customWidth="1"/>
    <col min="13576" max="13576" width="10.42578125" customWidth="1"/>
    <col min="13577" max="13577" width="49.28515625" customWidth="1"/>
    <col min="13578" max="13578" width="26.85546875" customWidth="1"/>
    <col min="13579" max="13579" width="9.42578125" customWidth="1"/>
    <col min="13581" max="13581" width="10.42578125" customWidth="1"/>
    <col min="13582" max="13582" width="8" customWidth="1"/>
    <col min="13583" max="13583" width="6.42578125" customWidth="1"/>
    <col min="13584" max="13584" width="7.42578125" customWidth="1"/>
    <col min="13585" max="13585" width="40" customWidth="1"/>
    <col min="13586" max="13586" width="13.28515625" customWidth="1"/>
    <col min="13587" max="13587" width="14.28515625" customWidth="1"/>
    <col min="13588" max="13588" width="14" customWidth="1"/>
    <col min="13831" max="13831" width="9" customWidth="1"/>
    <col min="13832" max="13832" width="10.42578125" customWidth="1"/>
    <col min="13833" max="13833" width="49.28515625" customWidth="1"/>
    <col min="13834" max="13834" width="26.85546875" customWidth="1"/>
    <col min="13835" max="13835" width="9.42578125" customWidth="1"/>
    <col min="13837" max="13837" width="10.42578125" customWidth="1"/>
    <col min="13838" max="13838" width="8" customWidth="1"/>
    <col min="13839" max="13839" width="6.42578125" customWidth="1"/>
    <col min="13840" max="13840" width="7.42578125" customWidth="1"/>
    <col min="13841" max="13841" width="40" customWidth="1"/>
    <col min="13842" max="13842" width="13.28515625" customWidth="1"/>
    <col min="13843" max="13843" width="14.28515625" customWidth="1"/>
    <col min="13844" max="13844" width="14" customWidth="1"/>
    <col min="14087" max="14087" width="9" customWidth="1"/>
    <col min="14088" max="14088" width="10.42578125" customWidth="1"/>
    <col min="14089" max="14089" width="49.28515625" customWidth="1"/>
    <col min="14090" max="14090" width="26.85546875" customWidth="1"/>
    <col min="14091" max="14091" width="9.42578125" customWidth="1"/>
    <col min="14093" max="14093" width="10.42578125" customWidth="1"/>
    <col min="14094" max="14094" width="8" customWidth="1"/>
    <col min="14095" max="14095" width="6.42578125" customWidth="1"/>
    <col min="14096" max="14096" width="7.42578125" customWidth="1"/>
    <col min="14097" max="14097" width="40" customWidth="1"/>
    <col min="14098" max="14098" width="13.28515625" customWidth="1"/>
    <col min="14099" max="14099" width="14.28515625" customWidth="1"/>
    <col min="14100" max="14100" width="14" customWidth="1"/>
    <col min="14343" max="14343" width="9" customWidth="1"/>
    <col min="14344" max="14344" width="10.42578125" customWidth="1"/>
    <col min="14345" max="14345" width="49.28515625" customWidth="1"/>
    <col min="14346" max="14346" width="26.85546875" customWidth="1"/>
    <col min="14347" max="14347" width="9.42578125" customWidth="1"/>
    <col min="14349" max="14349" width="10.42578125" customWidth="1"/>
    <col min="14350" max="14350" width="8" customWidth="1"/>
    <col min="14351" max="14351" width="6.42578125" customWidth="1"/>
    <col min="14352" max="14352" width="7.42578125" customWidth="1"/>
    <col min="14353" max="14353" width="40" customWidth="1"/>
    <col min="14354" max="14354" width="13.28515625" customWidth="1"/>
    <col min="14355" max="14355" width="14.28515625" customWidth="1"/>
    <col min="14356" max="14356" width="14" customWidth="1"/>
    <col min="14599" max="14599" width="9" customWidth="1"/>
    <col min="14600" max="14600" width="10.42578125" customWidth="1"/>
    <col min="14601" max="14601" width="49.28515625" customWidth="1"/>
    <col min="14602" max="14602" width="26.85546875" customWidth="1"/>
    <col min="14603" max="14603" width="9.42578125" customWidth="1"/>
    <col min="14605" max="14605" width="10.42578125" customWidth="1"/>
    <col min="14606" max="14606" width="8" customWidth="1"/>
    <col min="14607" max="14607" width="6.42578125" customWidth="1"/>
    <col min="14608" max="14608" width="7.42578125" customWidth="1"/>
    <col min="14609" max="14609" width="40" customWidth="1"/>
    <col min="14610" max="14610" width="13.28515625" customWidth="1"/>
    <col min="14611" max="14611" width="14.28515625" customWidth="1"/>
    <col min="14612" max="14612" width="14" customWidth="1"/>
    <col min="14855" max="14855" width="9" customWidth="1"/>
    <col min="14856" max="14856" width="10.42578125" customWidth="1"/>
    <col min="14857" max="14857" width="49.28515625" customWidth="1"/>
    <col min="14858" max="14858" width="26.85546875" customWidth="1"/>
    <col min="14859" max="14859" width="9.42578125" customWidth="1"/>
    <col min="14861" max="14861" width="10.42578125" customWidth="1"/>
    <col min="14862" max="14862" width="8" customWidth="1"/>
    <col min="14863" max="14863" width="6.42578125" customWidth="1"/>
    <col min="14864" max="14864" width="7.42578125" customWidth="1"/>
    <col min="14865" max="14865" width="40" customWidth="1"/>
    <col min="14866" max="14866" width="13.28515625" customWidth="1"/>
    <col min="14867" max="14867" width="14.28515625" customWidth="1"/>
    <col min="14868" max="14868" width="14" customWidth="1"/>
    <col min="15111" max="15111" width="9" customWidth="1"/>
    <col min="15112" max="15112" width="10.42578125" customWidth="1"/>
    <col min="15113" max="15113" width="49.28515625" customWidth="1"/>
    <col min="15114" max="15114" width="26.85546875" customWidth="1"/>
    <col min="15115" max="15115" width="9.42578125" customWidth="1"/>
    <col min="15117" max="15117" width="10.42578125" customWidth="1"/>
    <col min="15118" max="15118" width="8" customWidth="1"/>
    <col min="15119" max="15119" width="6.42578125" customWidth="1"/>
    <col min="15120" max="15120" width="7.42578125" customWidth="1"/>
    <col min="15121" max="15121" width="40" customWidth="1"/>
    <col min="15122" max="15122" width="13.28515625" customWidth="1"/>
    <col min="15123" max="15123" width="14.28515625" customWidth="1"/>
    <col min="15124" max="15124" width="14" customWidth="1"/>
    <col min="15367" max="15367" width="9" customWidth="1"/>
    <col min="15368" max="15368" width="10.42578125" customWidth="1"/>
    <col min="15369" max="15369" width="49.28515625" customWidth="1"/>
    <col min="15370" max="15370" width="26.85546875" customWidth="1"/>
    <col min="15371" max="15371" width="9.42578125" customWidth="1"/>
    <col min="15373" max="15373" width="10.42578125" customWidth="1"/>
    <col min="15374" max="15374" width="8" customWidth="1"/>
    <col min="15375" max="15375" width="6.42578125" customWidth="1"/>
    <col min="15376" max="15376" width="7.42578125" customWidth="1"/>
    <col min="15377" max="15377" width="40" customWidth="1"/>
    <col min="15378" max="15378" width="13.28515625" customWidth="1"/>
    <col min="15379" max="15379" width="14.28515625" customWidth="1"/>
    <col min="15380" max="15380" width="14" customWidth="1"/>
    <col min="15623" max="15623" width="9" customWidth="1"/>
    <col min="15624" max="15624" width="10.42578125" customWidth="1"/>
    <col min="15625" max="15625" width="49.28515625" customWidth="1"/>
    <col min="15626" max="15626" width="26.85546875" customWidth="1"/>
    <col min="15627" max="15627" width="9.42578125" customWidth="1"/>
    <col min="15629" max="15629" width="10.42578125" customWidth="1"/>
    <col min="15630" max="15630" width="8" customWidth="1"/>
    <col min="15631" max="15631" width="6.42578125" customWidth="1"/>
    <col min="15632" max="15632" width="7.42578125" customWidth="1"/>
    <col min="15633" max="15633" width="40" customWidth="1"/>
    <col min="15634" max="15634" width="13.28515625" customWidth="1"/>
    <col min="15635" max="15635" width="14.28515625" customWidth="1"/>
    <col min="15636" max="15636" width="14" customWidth="1"/>
    <col min="15879" max="15879" width="9" customWidth="1"/>
    <col min="15880" max="15880" width="10.42578125" customWidth="1"/>
    <col min="15881" max="15881" width="49.28515625" customWidth="1"/>
    <col min="15882" max="15882" width="26.85546875" customWidth="1"/>
    <col min="15883" max="15883" width="9.42578125" customWidth="1"/>
    <col min="15885" max="15885" width="10.42578125" customWidth="1"/>
    <col min="15886" max="15886" width="8" customWidth="1"/>
    <col min="15887" max="15887" width="6.42578125" customWidth="1"/>
    <col min="15888" max="15888" width="7.42578125" customWidth="1"/>
    <col min="15889" max="15889" width="40" customWidth="1"/>
    <col min="15890" max="15890" width="13.28515625" customWidth="1"/>
    <col min="15891" max="15891" width="14.28515625" customWidth="1"/>
    <col min="15892" max="15892" width="14" customWidth="1"/>
    <col min="16135" max="16135" width="9" customWidth="1"/>
    <col min="16136" max="16136" width="10.42578125" customWidth="1"/>
    <col min="16137" max="16137" width="49.28515625" customWidth="1"/>
    <col min="16138" max="16138" width="26.85546875" customWidth="1"/>
    <col min="16139" max="16139" width="9.42578125" customWidth="1"/>
    <col min="16141" max="16141" width="10.42578125" customWidth="1"/>
    <col min="16142" max="16142" width="8" customWidth="1"/>
    <col min="16143" max="16143" width="6.42578125" customWidth="1"/>
    <col min="16144" max="16144" width="7.42578125" customWidth="1"/>
    <col min="16145" max="16145" width="40" customWidth="1"/>
    <col min="16146" max="16146" width="13.28515625" customWidth="1"/>
    <col min="16147" max="16147" width="14.28515625" customWidth="1"/>
    <col min="16148" max="16148" width="14" customWidth="1"/>
  </cols>
  <sheetData>
    <row r="1" spans="1:19" ht="30" thickBot="1" x14ac:dyDescent="0.3">
      <c r="B1" s="407" t="s">
        <v>238</v>
      </c>
      <c r="C1" s="448" t="s">
        <v>239</v>
      </c>
      <c r="D1" s="408" t="s">
        <v>240</v>
      </c>
      <c r="E1" s="409" t="s">
        <v>241</v>
      </c>
    </row>
    <row r="2" spans="1:19" ht="34.5" customHeight="1" thickBot="1" x14ac:dyDescent="0.3">
      <c r="A2" s="598" t="s">
        <v>267</v>
      </c>
      <c r="B2" s="599"/>
      <c r="C2" s="599"/>
      <c r="D2" s="599"/>
      <c r="E2" s="600"/>
      <c r="G2" t="s">
        <v>2926</v>
      </c>
    </row>
    <row r="3" spans="1:19" ht="15.75" thickBot="1" x14ac:dyDescent="0.3">
      <c r="A3" s="410"/>
      <c r="B3" s="411">
        <v>150</v>
      </c>
      <c r="C3" s="412" t="s">
        <v>242</v>
      </c>
      <c r="D3" s="413"/>
      <c r="E3" s="414">
        <f>SUM(E4:E8)</f>
        <v>165</v>
      </c>
      <c r="G3" t="s">
        <v>2926</v>
      </c>
      <c r="S3" s="14"/>
    </row>
    <row r="4" spans="1:19" x14ac:dyDescent="0.25">
      <c r="A4" s="77">
        <f>E4*A3</f>
        <v>0</v>
      </c>
      <c r="B4" s="160"/>
      <c r="C4" s="449"/>
      <c r="D4" s="91" t="s">
        <v>1538</v>
      </c>
      <c r="E4" s="80">
        <v>120</v>
      </c>
      <c r="F4">
        <f>SUMIF('список продуктов'!$A$8:$A$917,"="&amp;D4,'список продуктов'!$C$8:$C$917)</f>
        <v>1</v>
      </c>
      <c r="S4" s="14"/>
    </row>
    <row r="5" spans="1:19" x14ac:dyDescent="0.25">
      <c r="A5" s="77">
        <f>E5*A3</f>
        <v>0</v>
      </c>
      <c r="B5" s="160"/>
      <c r="C5" s="449"/>
      <c r="D5" s="91" t="s">
        <v>1850</v>
      </c>
      <c r="E5" s="80">
        <v>10</v>
      </c>
      <c r="F5">
        <f>SUMIF('список продуктов'!$A$8:$A$917,"="&amp;D5,'список продуктов'!$C$8:$C$917)</f>
        <v>1</v>
      </c>
      <c r="S5" s="14"/>
    </row>
    <row r="6" spans="1:19" x14ac:dyDescent="0.25">
      <c r="A6" s="77">
        <f>E6*A3</f>
        <v>0</v>
      </c>
      <c r="B6" s="160"/>
      <c r="C6" s="449"/>
      <c r="D6" s="91" t="s">
        <v>1804</v>
      </c>
      <c r="E6" s="80">
        <v>10</v>
      </c>
      <c r="F6">
        <f>SUMIF('список продуктов'!$A$8:$A$917,"="&amp;D6,'список продуктов'!$C$8:$C$917)</f>
        <v>1</v>
      </c>
      <c r="S6" s="14"/>
    </row>
    <row r="7" spans="1:19" x14ac:dyDescent="0.25">
      <c r="A7" s="77">
        <f>E7*A3</f>
        <v>0</v>
      </c>
      <c r="B7" s="160"/>
      <c r="C7" s="450"/>
      <c r="D7" s="91" t="s">
        <v>1811</v>
      </c>
      <c r="E7" s="80">
        <v>10</v>
      </c>
      <c r="F7">
        <f>SUMIF('список продуктов'!$A$8:$A$917,"="&amp;D7,'список продуктов'!$C$8:$C$917)</f>
        <v>1</v>
      </c>
      <c r="S7" s="14"/>
    </row>
    <row r="8" spans="1:19" ht="15.75" thickBot="1" x14ac:dyDescent="0.3">
      <c r="A8" s="77">
        <f>E8*A3</f>
        <v>0</v>
      </c>
      <c r="B8" s="160"/>
      <c r="C8" s="449"/>
      <c r="D8" s="91" t="s">
        <v>192</v>
      </c>
      <c r="E8" s="80">
        <v>15</v>
      </c>
      <c r="F8">
        <f>SUMIF('список продуктов'!$A$8:$A$917,"="&amp;D8,'список продуктов'!$C$8:$C$917)</f>
        <v>1</v>
      </c>
      <c r="S8" s="14"/>
    </row>
    <row r="9" spans="1:19" ht="30" thickBot="1" x14ac:dyDescent="0.3">
      <c r="A9" s="229"/>
      <c r="B9" s="179">
        <v>150</v>
      </c>
      <c r="C9" s="159" t="s">
        <v>2555</v>
      </c>
      <c r="D9" s="188"/>
      <c r="E9" s="158">
        <f>SUM(E10:E14)</f>
        <v>170</v>
      </c>
      <c r="G9" t="s">
        <v>2926</v>
      </c>
      <c r="S9" s="14"/>
    </row>
    <row r="10" spans="1:19" x14ac:dyDescent="0.25">
      <c r="A10" s="77">
        <f>E10*A9</f>
        <v>0</v>
      </c>
      <c r="B10" s="160"/>
      <c r="C10" s="449"/>
      <c r="D10" s="91" t="s">
        <v>1538</v>
      </c>
      <c r="E10" s="80">
        <v>50</v>
      </c>
      <c r="F10">
        <f>SUMIF('список продуктов'!$A$8:$A$917,"="&amp;D10,'список продуктов'!$C$8:$C$917)</f>
        <v>1</v>
      </c>
      <c r="S10" s="14"/>
    </row>
    <row r="11" spans="1:19" x14ac:dyDescent="0.25">
      <c r="A11" s="77">
        <f>E11*A9</f>
        <v>0</v>
      </c>
      <c r="B11" s="160"/>
      <c r="C11" s="449"/>
      <c r="D11" s="91" t="s">
        <v>1585</v>
      </c>
      <c r="E11" s="80">
        <v>50</v>
      </c>
      <c r="F11">
        <f>SUMIF('список продуктов'!$A$8:$A$917,"="&amp;D11,'список продуктов'!$C$8:$C$917)</f>
        <v>1</v>
      </c>
      <c r="S11" s="14"/>
    </row>
    <row r="12" spans="1:19" x14ac:dyDescent="0.25">
      <c r="A12" s="77">
        <f>E12*A9</f>
        <v>0</v>
      </c>
      <c r="B12" s="160"/>
      <c r="C12" s="449"/>
      <c r="D12" s="91" t="s">
        <v>1570</v>
      </c>
      <c r="E12" s="80">
        <v>50</v>
      </c>
      <c r="F12">
        <f>SUMIF('список продуктов'!$A$8:$A$917,"="&amp;D12,'список продуктов'!$C$8:$C$917)</f>
        <v>1</v>
      </c>
      <c r="S12" s="14"/>
    </row>
    <row r="13" spans="1:19" x14ac:dyDescent="0.25">
      <c r="A13" s="77">
        <f>E13*A9</f>
        <v>0</v>
      </c>
      <c r="B13" s="160"/>
      <c r="C13" s="449"/>
      <c r="D13" s="91" t="s">
        <v>1811</v>
      </c>
      <c r="E13" s="80">
        <v>10</v>
      </c>
      <c r="F13">
        <f>SUMIF('список продуктов'!$A$8:$A$917,"="&amp;D13,'список продуктов'!$C$8:$C$917)</f>
        <v>1</v>
      </c>
      <c r="S13" s="14"/>
    </row>
    <row r="14" spans="1:19" ht="15.75" thickBot="1" x14ac:dyDescent="0.3">
      <c r="A14" s="77">
        <f>E14*A9</f>
        <v>0</v>
      </c>
      <c r="B14" s="160"/>
      <c r="C14" s="449"/>
      <c r="D14" s="91" t="s">
        <v>1804</v>
      </c>
      <c r="E14" s="80">
        <v>10</v>
      </c>
      <c r="F14">
        <f>SUMIF('список продуктов'!$A$8:$A$917,"="&amp;D14,'список продуктов'!$C$8:$C$917)</f>
        <v>1</v>
      </c>
      <c r="S14" s="14"/>
    </row>
    <row r="15" spans="1:19" ht="30" thickBot="1" x14ac:dyDescent="0.3">
      <c r="A15" s="229"/>
      <c r="B15" s="179">
        <v>210</v>
      </c>
      <c r="C15" s="159" t="s">
        <v>243</v>
      </c>
      <c r="D15" s="188"/>
      <c r="E15" s="158">
        <f>SUM(E16:E29)</f>
        <v>291.25</v>
      </c>
      <c r="G15" t="s">
        <v>2926</v>
      </c>
    </row>
    <row r="16" spans="1:19" x14ac:dyDescent="0.25">
      <c r="A16" s="77">
        <f>E16*A15</f>
        <v>0</v>
      </c>
      <c r="B16" s="160"/>
      <c r="C16" s="451"/>
      <c r="D16" s="91" t="s">
        <v>1538</v>
      </c>
      <c r="E16" s="80">
        <v>60</v>
      </c>
      <c r="F16">
        <f>SUMIF('список продуктов'!$A$8:$A$917,"="&amp;D16,'список продуктов'!$C$8:$C$917)</f>
        <v>1</v>
      </c>
    </row>
    <row r="17" spans="1:19" x14ac:dyDescent="0.25">
      <c r="A17" s="77">
        <f>E17*A15</f>
        <v>0</v>
      </c>
      <c r="B17" s="160"/>
      <c r="C17" s="449"/>
      <c r="D17" s="91" t="s">
        <v>1850</v>
      </c>
      <c r="E17" s="80">
        <v>40</v>
      </c>
      <c r="F17">
        <f>SUMIF('список продуктов'!$A$8:$A$917,"="&amp;D17,'список продуктов'!$C$8:$C$917)</f>
        <v>1</v>
      </c>
    </row>
    <row r="18" spans="1:19" x14ac:dyDescent="0.25">
      <c r="A18" s="77">
        <f>E18*A15</f>
        <v>0</v>
      </c>
      <c r="B18" s="160"/>
      <c r="C18" s="449"/>
      <c r="D18" s="91" t="s">
        <v>1804</v>
      </c>
      <c r="E18" s="80">
        <v>10</v>
      </c>
      <c r="F18">
        <f>SUMIF('список продуктов'!$A$8:$A$917,"="&amp;D18,'список продуктов'!$C$8:$C$917)</f>
        <v>1</v>
      </c>
    </row>
    <row r="19" spans="1:19" x14ac:dyDescent="0.25">
      <c r="A19" s="77">
        <f>E19*A15</f>
        <v>0</v>
      </c>
      <c r="B19" s="160"/>
      <c r="C19" s="450"/>
      <c r="D19" s="91" t="s">
        <v>1811</v>
      </c>
      <c r="E19" s="80">
        <v>10</v>
      </c>
      <c r="F19">
        <f>SUMIF('список продуктов'!$A$8:$A$917,"="&amp;D19,'список продуктов'!$C$8:$C$917)</f>
        <v>1</v>
      </c>
    </row>
    <row r="20" spans="1:19" x14ac:dyDescent="0.25">
      <c r="A20" s="77">
        <f>E20*A15</f>
        <v>0</v>
      </c>
      <c r="B20" s="160"/>
      <c r="C20" s="449"/>
      <c r="D20" s="91" t="s">
        <v>192</v>
      </c>
      <c r="E20" s="80">
        <v>15</v>
      </c>
      <c r="F20">
        <f>SUMIF('список продуктов'!$A$8:$A$917,"="&amp;D20,'список продуктов'!$C$8:$C$917)</f>
        <v>1</v>
      </c>
    </row>
    <row r="21" spans="1:19" x14ac:dyDescent="0.25">
      <c r="A21" s="77">
        <f>E21*A15</f>
        <v>0</v>
      </c>
      <c r="B21" s="160"/>
      <c r="C21" s="154"/>
      <c r="D21" s="91" t="s">
        <v>1585</v>
      </c>
      <c r="E21" s="80">
        <v>60</v>
      </c>
      <c r="F21">
        <f>SUMIF('список продуктов'!$A$8:$A$917,"="&amp;D21,'список продуктов'!$C$8:$C$917)</f>
        <v>1</v>
      </c>
    </row>
    <row r="22" spans="1:19" x14ac:dyDescent="0.25">
      <c r="A22" s="77">
        <f>E22*A15</f>
        <v>0</v>
      </c>
      <c r="B22" s="160"/>
      <c r="C22" s="452"/>
      <c r="D22" s="362" t="s">
        <v>1567</v>
      </c>
      <c r="E22" s="81">
        <v>10</v>
      </c>
      <c r="F22">
        <f>SUMIF('список продуктов'!$A$8:$A$917,"="&amp;D22,'список продуктов'!$C$8:$C$917)</f>
        <v>1</v>
      </c>
    </row>
    <row r="23" spans="1:19" x14ac:dyDescent="0.25">
      <c r="B23" s="160"/>
      <c r="C23" s="453" t="s">
        <v>2920</v>
      </c>
      <c r="D23" s="91"/>
      <c r="E23" s="80"/>
    </row>
    <row r="24" spans="1:19" x14ac:dyDescent="0.25">
      <c r="A24" s="77">
        <f>E24*A15</f>
        <v>0</v>
      </c>
      <c r="B24" s="160"/>
      <c r="C24" s="154"/>
      <c r="D24" s="91" t="s">
        <v>1492</v>
      </c>
      <c r="E24" s="80">
        <v>20.5</v>
      </c>
      <c r="F24">
        <f>SUMIF('список продуктов'!$A$8:$A$917,"="&amp;D24,'список продуктов'!$C$8:$C$917)</f>
        <v>1</v>
      </c>
    </row>
    <row r="25" spans="1:19" x14ac:dyDescent="0.25">
      <c r="A25" s="77">
        <f>E25*A15</f>
        <v>0</v>
      </c>
      <c r="B25" s="160"/>
      <c r="C25" s="154"/>
      <c r="D25" s="91" t="s">
        <v>1315</v>
      </c>
      <c r="E25" s="80">
        <v>52</v>
      </c>
      <c r="F25">
        <f>SUMIF('список продуктов'!$A$8:$A$917,"="&amp;D25,'список продуктов'!$C$8:$C$917)</f>
        <v>0</v>
      </c>
    </row>
    <row r="26" spans="1:19" x14ac:dyDescent="0.25">
      <c r="A26" s="77">
        <f>E26*A15</f>
        <v>0</v>
      </c>
      <c r="B26" s="160"/>
      <c r="C26" s="154"/>
      <c r="D26" s="91" t="s">
        <v>2469</v>
      </c>
      <c r="E26" s="80">
        <v>8</v>
      </c>
      <c r="F26">
        <f>SUMIF('список продуктов'!$A$8:$A$917,"="&amp;D26,'список продуктов'!$C$8:$C$917)</f>
        <v>1</v>
      </c>
    </row>
    <row r="27" spans="1:19" x14ac:dyDescent="0.25">
      <c r="A27" s="77">
        <f>E27*A15</f>
        <v>0</v>
      </c>
      <c r="B27" s="160"/>
      <c r="C27" s="154"/>
      <c r="D27" s="91" t="s">
        <v>1262</v>
      </c>
      <c r="E27" s="80">
        <v>0.5</v>
      </c>
      <c r="F27">
        <f>SUMIF('список продуктов'!$A$8:$A$917,"="&amp;D27,'список продуктов'!$C$8:$C$917)</f>
        <v>1</v>
      </c>
    </row>
    <row r="28" spans="1:19" x14ac:dyDescent="0.25">
      <c r="A28" s="77">
        <f>E28*A15</f>
        <v>0</v>
      </c>
      <c r="B28" s="160"/>
      <c r="C28" s="154"/>
      <c r="D28" s="91" t="s">
        <v>1280</v>
      </c>
      <c r="E28" s="80">
        <v>1.75</v>
      </c>
      <c r="F28">
        <f>SUMIF('список продуктов'!$A$8:$A$917,"="&amp;D28,'список продуктов'!$C$8:$C$917)</f>
        <v>1</v>
      </c>
    </row>
    <row r="29" spans="1:19" x14ac:dyDescent="0.25">
      <c r="A29" s="77">
        <f>E29*A15</f>
        <v>0</v>
      </c>
      <c r="B29" s="160"/>
      <c r="C29" s="154"/>
      <c r="D29" s="91" t="s">
        <v>2591</v>
      </c>
      <c r="E29" s="80">
        <v>3.5</v>
      </c>
      <c r="F29">
        <f>SUMIF('список продуктов'!$A$8:$A$917,"="&amp;D29,'список продуктов'!$C$8:$C$917)</f>
        <v>1</v>
      </c>
    </row>
    <row r="30" spans="1:19" ht="15.75" thickBot="1" x14ac:dyDescent="0.3">
      <c r="B30" s="160"/>
      <c r="C30" s="449"/>
      <c r="D30" s="91"/>
      <c r="E30" s="80"/>
      <c r="S30" s="14"/>
    </row>
    <row r="31" spans="1:19" ht="30" thickBot="1" x14ac:dyDescent="0.3">
      <c r="A31" s="229"/>
      <c r="B31" s="179">
        <v>6000</v>
      </c>
      <c r="C31" s="159" t="s">
        <v>244</v>
      </c>
      <c r="D31" s="188"/>
      <c r="E31" s="158">
        <f>SUM(E32:E40)</f>
        <v>8400</v>
      </c>
      <c r="G31" t="s">
        <v>2926</v>
      </c>
      <c r="S31" s="14"/>
    </row>
    <row r="32" spans="1:19" x14ac:dyDescent="0.25">
      <c r="A32" s="77">
        <f>E32*A31</f>
        <v>0</v>
      </c>
      <c r="B32" s="160"/>
      <c r="C32" s="454"/>
      <c r="D32" s="91" t="s">
        <v>1578</v>
      </c>
      <c r="E32" s="80">
        <v>1500</v>
      </c>
      <c r="F32">
        <f>SUMIF('список продуктов'!$A$8:$A$917,"="&amp;D32,'список продуктов'!$C$8:$C$917)</f>
        <v>1</v>
      </c>
      <c r="S32" s="14"/>
    </row>
    <row r="33" spans="1:19" x14ac:dyDescent="0.25">
      <c r="A33" s="77">
        <f>E33*A31</f>
        <v>0</v>
      </c>
      <c r="B33" s="160"/>
      <c r="C33" s="449"/>
      <c r="D33" s="91" t="s">
        <v>1559</v>
      </c>
      <c r="E33" s="80">
        <v>1500</v>
      </c>
      <c r="F33">
        <f>SUMIF('список продуктов'!$A$8:$A$917,"="&amp;D33,'список продуктов'!$C$8:$C$917)</f>
        <v>1</v>
      </c>
      <c r="S33" s="14"/>
    </row>
    <row r="34" spans="1:19" x14ac:dyDescent="0.25">
      <c r="A34" s="77">
        <f>E34*A31</f>
        <v>0</v>
      </c>
      <c r="B34" s="160"/>
      <c r="C34" s="449"/>
      <c r="D34" s="91" t="s">
        <v>1560</v>
      </c>
      <c r="E34" s="80">
        <v>1500</v>
      </c>
      <c r="F34">
        <f>SUMIF('список продуктов'!$A$8:$A$917,"="&amp;D34,'список продуктов'!$C$8:$C$917)</f>
        <v>1</v>
      </c>
      <c r="S34" s="14"/>
    </row>
    <row r="35" spans="1:19" x14ac:dyDescent="0.25">
      <c r="A35" s="77">
        <f>E35*A31</f>
        <v>0</v>
      </c>
      <c r="B35" s="160"/>
      <c r="C35" s="449"/>
      <c r="D35" s="91" t="s">
        <v>1553</v>
      </c>
      <c r="E35" s="80">
        <v>1500</v>
      </c>
      <c r="F35">
        <f>SUMIF('список продуктов'!$A$8:$A$917,"="&amp;D35,'список продуктов'!$C$8:$C$917)</f>
        <v>1</v>
      </c>
      <c r="S35" s="14"/>
    </row>
    <row r="36" spans="1:19" x14ac:dyDescent="0.25">
      <c r="A36" s="77">
        <f>E36*A31</f>
        <v>0</v>
      </c>
      <c r="B36" s="160"/>
      <c r="C36" s="449"/>
      <c r="D36" s="91" t="s">
        <v>1556</v>
      </c>
      <c r="E36" s="80">
        <v>1500</v>
      </c>
      <c r="F36">
        <f>SUMIF('список продуктов'!$A$8:$A$917,"="&amp;D36,'список продуктов'!$C$8:$C$917)</f>
        <v>1</v>
      </c>
      <c r="S36" s="14"/>
    </row>
    <row r="37" spans="1:19" x14ac:dyDescent="0.25">
      <c r="A37" s="77">
        <f>E37*A31</f>
        <v>0</v>
      </c>
      <c r="B37" s="160"/>
      <c r="C37" s="449"/>
      <c r="D37" s="91" t="s">
        <v>192</v>
      </c>
      <c r="E37" s="80">
        <v>500</v>
      </c>
      <c r="F37">
        <f>SUMIF('список продуктов'!$A$8:$A$917,"="&amp;D37,'список продуктов'!$C$8:$C$917)</f>
        <v>1</v>
      </c>
      <c r="S37" s="14"/>
    </row>
    <row r="38" spans="1:19" x14ac:dyDescent="0.25">
      <c r="A38" s="77">
        <f>E38*A31</f>
        <v>0</v>
      </c>
      <c r="B38" s="160"/>
      <c r="C38" s="449"/>
      <c r="D38" s="91" t="s">
        <v>2220</v>
      </c>
      <c r="E38" s="80">
        <v>150</v>
      </c>
      <c r="F38">
        <f>SUMIF('список продуктов'!$A$8:$A$917,"="&amp;D38,'список продуктов'!$C$8:$C$917)</f>
        <v>1</v>
      </c>
      <c r="S38" s="14"/>
    </row>
    <row r="39" spans="1:19" x14ac:dyDescent="0.25">
      <c r="A39" s="77">
        <f>E39*A31</f>
        <v>0</v>
      </c>
      <c r="B39" s="160"/>
      <c r="C39" s="449"/>
      <c r="D39" s="91" t="s">
        <v>2219</v>
      </c>
      <c r="E39" s="80">
        <v>150</v>
      </c>
      <c r="F39">
        <f>SUMIF('список продуктов'!$A$8:$A$917,"="&amp;D39,'список продуктов'!$C$8:$C$917)</f>
        <v>1</v>
      </c>
      <c r="S39" s="14"/>
    </row>
    <row r="40" spans="1:19" ht="15.75" thickBot="1" x14ac:dyDescent="0.3">
      <c r="A40" s="77">
        <f>E40*A31</f>
        <v>0</v>
      </c>
      <c r="B40" s="160"/>
      <c r="C40" s="449"/>
      <c r="D40" s="91" t="s">
        <v>1805</v>
      </c>
      <c r="E40" s="80">
        <v>100</v>
      </c>
      <c r="F40">
        <f>SUMIF('список продуктов'!$A$8:$A$917,"="&amp;D40,'список продуктов'!$C$8:$C$917)</f>
        <v>1</v>
      </c>
      <c r="M40" s="572"/>
      <c r="N40" s="573"/>
      <c r="O40" s="573"/>
      <c r="S40" s="14"/>
    </row>
    <row r="41" spans="1:19" ht="30" thickBot="1" x14ac:dyDescent="0.3">
      <c r="A41" s="229"/>
      <c r="B41" s="179" t="s">
        <v>0</v>
      </c>
      <c r="C41" s="159" t="s">
        <v>1345</v>
      </c>
      <c r="D41" s="188"/>
      <c r="E41" s="158">
        <f>SUM(E42:E46)+15</f>
        <v>39</v>
      </c>
      <c r="G41" t="s">
        <v>2926</v>
      </c>
      <c r="M41" s="69"/>
      <c r="N41" s="70"/>
      <c r="O41" s="70"/>
      <c r="P41" s="70"/>
      <c r="S41" s="14"/>
    </row>
    <row r="42" spans="1:19" x14ac:dyDescent="0.25">
      <c r="A42" s="77">
        <f>E42*A41</f>
        <v>0</v>
      </c>
      <c r="B42" s="160"/>
      <c r="C42" s="449"/>
      <c r="D42" s="91" t="s">
        <v>2436</v>
      </c>
      <c r="E42" s="80">
        <v>1</v>
      </c>
      <c r="F42">
        <f>SUMIF('список продуктов'!$A$8:$A$917,"="&amp;D42,'список продуктов'!$C$8:$C$917)</f>
        <v>1</v>
      </c>
      <c r="S42" s="14"/>
    </row>
    <row r="43" spans="1:19" x14ac:dyDescent="0.25">
      <c r="A43" s="77">
        <f>E43*A41</f>
        <v>0</v>
      </c>
      <c r="B43" s="160"/>
      <c r="C43" s="449"/>
      <c r="D43" s="91" t="s">
        <v>1674</v>
      </c>
      <c r="E43" s="80">
        <v>4</v>
      </c>
      <c r="F43">
        <f>SUMIF('список продуктов'!$A$8:$A$917,"="&amp;D43,'список продуктов'!$C$8:$C$917)</f>
        <v>1</v>
      </c>
      <c r="S43" s="14"/>
    </row>
    <row r="44" spans="1:19" x14ac:dyDescent="0.25">
      <c r="A44" s="77">
        <f>E44*A41</f>
        <v>0</v>
      </c>
      <c r="B44" s="160"/>
      <c r="C44" s="449"/>
      <c r="D44" s="91" t="s">
        <v>192</v>
      </c>
      <c r="E44" s="80">
        <v>2</v>
      </c>
      <c r="F44">
        <f>SUMIF('список продуктов'!$A$8:$A$917,"="&amp;D44,'список продуктов'!$C$8:$C$917)</f>
        <v>1</v>
      </c>
      <c r="S44" s="14"/>
    </row>
    <row r="45" spans="1:19" x14ac:dyDescent="0.25">
      <c r="A45" s="77">
        <f>E45*A41</f>
        <v>0</v>
      </c>
      <c r="B45" s="160"/>
      <c r="C45" s="449"/>
      <c r="D45" s="91" t="s">
        <v>1804</v>
      </c>
      <c r="E45" s="80">
        <v>2</v>
      </c>
      <c r="F45">
        <f>SUMIF('список продуктов'!$A$8:$A$917,"="&amp;D45,'список продуктов'!$C$8:$C$917)</f>
        <v>1</v>
      </c>
      <c r="S45" s="14"/>
    </row>
    <row r="46" spans="1:19" ht="15.75" thickBot="1" x14ac:dyDescent="0.3">
      <c r="A46" s="77">
        <f>E46*A41</f>
        <v>0</v>
      </c>
      <c r="B46" s="160"/>
      <c r="C46" s="449"/>
      <c r="D46" s="91" t="s">
        <v>1566</v>
      </c>
      <c r="E46" s="80">
        <v>15</v>
      </c>
      <c r="F46">
        <f>SUMIF('список продуктов'!$A$8:$A$917,"="&amp;D46,'список продуктов'!$C$8:$C$917)</f>
        <v>1</v>
      </c>
      <c r="S46" s="14"/>
    </row>
    <row r="47" spans="1:19" ht="15.75" thickBot="1" x14ac:dyDescent="0.3">
      <c r="A47" s="229"/>
      <c r="B47" s="179">
        <v>150</v>
      </c>
      <c r="C47" s="159" t="s">
        <v>245</v>
      </c>
      <c r="D47" s="188"/>
      <c r="E47" s="158">
        <f>SUM(E48:E54)</f>
        <v>309</v>
      </c>
      <c r="G47" t="s">
        <v>2926</v>
      </c>
      <c r="S47" s="14"/>
    </row>
    <row r="48" spans="1:19" x14ac:dyDescent="0.25">
      <c r="A48" s="77">
        <f>E48*A47</f>
        <v>0</v>
      </c>
      <c r="B48" s="160"/>
      <c r="C48" s="449"/>
      <c r="D48" s="91" t="s">
        <v>1753</v>
      </c>
      <c r="E48" s="80">
        <v>150</v>
      </c>
      <c r="F48">
        <f>SUMIF('список продуктов'!$A$8:$A$917,"="&amp;D48,'список продуктов'!$C$8:$C$917)</f>
        <v>1</v>
      </c>
      <c r="S48" s="14"/>
    </row>
    <row r="49" spans="1:19" x14ac:dyDescent="0.25">
      <c r="A49" s="77">
        <f>E49*A47</f>
        <v>0</v>
      </c>
      <c r="B49" s="160"/>
      <c r="C49" s="449"/>
      <c r="D49" s="91" t="s">
        <v>1355</v>
      </c>
      <c r="E49" s="80">
        <v>15</v>
      </c>
      <c r="F49">
        <f>SUMIF('список продуктов'!$A$8:$A$917,"="&amp;D49,'список продуктов'!$C$8:$C$917)</f>
        <v>0</v>
      </c>
      <c r="S49" s="14"/>
    </row>
    <row r="50" spans="1:19" x14ac:dyDescent="0.25">
      <c r="A50" s="77">
        <f>E50*A47</f>
        <v>0</v>
      </c>
      <c r="B50" s="160"/>
      <c r="C50" s="449"/>
      <c r="D50" s="91" t="s">
        <v>2365</v>
      </c>
      <c r="E50" s="80">
        <v>3</v>
      </c>
      <c r="F50">
        <f>SUMIF('список продуктов'!$A$8:$A$917,"="&amp;D50,'список продуктов'!$C$8:$C$917)</f>
        <v>1</v>
      </c>
      <c r="S50" s="14"/>
    </row>
    <row r="51" spans="1:19" x14ac:dyDescent="0.25">
      <c r="A51" s="77">
        <f>E51*A47</f>
        <v>0</v>
      </c>
      <c r="B51" s="160"/>
      <c r="C51" s="449"/>
      <c r="D51" s="91" t="s">
        <v>2591</v>
      </c>
      <c r="E51" s="80">
        <v>20</v>
      </c>
      <c r="F51">
        <f>SUMIF('список продуктов'!$A$8:$A$917,"="&amp;D51,'список продуктов'!$C$8:$C$917)</f>
        <v>1</v>
      </c>
      <c r="S51" s="14"/>
    </row>
    <row r="52" spans="1:19" x14ac:dyDescent="0.25">
      <c r="A52" s="77">
        <f>E52*A47</f>
        <v>0</v>
      </c>
      <c r="B52" s="160"/>
      <c r="C52" s="449"/>
      <c r="D52" s="91" t="s">
        <v>1571</v>
      </c>
      <c r="E52" s="80">
        <v>90</v>
      </c>
      <c r="F52">
        <f>SUMIF('список продуктов'!$A$8:$A$917,"="&amp;D52,'список продуктов'!$C$8:$C$917)</f>
        <v>1</v>
      </c>
      <c r="S52" s="14"/>
    </row>
    <row r="53" spans="1:19" x14ac:dyDescent="0.25">
      <c r="A53" s="77">
        <f>E53*A47</f>
        <v>0</v>
      </c>
      <c r="B53" s="160"/>
      <c r="C53" s="449"/>
      <c r="D53" s="91" t="s">
        <v>1736</v>
      </c>
      <c r="E53" s="80">
        <v>30</v>
      </c>
      <c r="F53">
        <f>SUMIF('список продуктов'!$A$8:$A$917,"="&amp;D53,'список продуктов'!$C$8:$C$917)</f>
        <v>1</v>
      </c>
      <c r="S53" s="14"/>
    </row>
    <row r="54" spans="1:19" ht="15.75" thickBot="1" x14ac:dyDescent="0.3">
      <c r="A54" s="77">
        <f>E54*A47</f>
        <v>0</v>
      </c>
      <c r="B54" s="160"/>
      <c r="C54" s="449"/>
      <c r="D54" s="91" t="s">
        <v>2337</v>
      </c>
      <c r="E54" s="80">
        <v>1</v>
      </c>
      <c r="F54">
        <f>SUMIF('список продуктов'!$A$8:$A$917,"="&amp;D54,'список продуктов'!$C$8:$C$917)</f>
        <v>1</v>
      </c>
      <c r="S54" s="14"/>
    </row>
    <row r="55" spans="1:19" ht="15.75" thickBot="1" x14ac:dyDescent="0.3">
      <c r="A55" s="229"/>
      <c r="B55" s="180" t="s">
        <v>2</v>
      </c>
      <c r="C55" s="204" t="s">
        <v>246</v>
      </c>
      <c r="D55" s="188"/>
      <c r="E55" s="158">
        <f>SUM(E56:E70)</f>
        <v>446.1</v>
      </c>
      <c r="G55" t="s">
        <v>2926</v>
      </c>
      <c r="S55" s="14"/>
    </row>
    <row r="56" spans="1:19" x14ac:dyDescent="0.25">
      <c r="A56" s="77">
        <f>E56*A55</f>
        <v>0</v>
      </c>
      <c r="B56" s="160"/>
      <c r="C56" s="340" t="s">
        <v>1946</v>
      </c>
      <c r="D56" s="91" t="s">
        <v>1534</v>
      </c>
      <c r="E56" s="80">
        <v>150</v>
      </c>
      <c r="F56">
        <f>SUMIF('список продуктов'!$A$8:$A$917,"="&amp;D56,'список продуктов'!$C$8:$C$917)</f>
        <v>1</v>
      </c>
      <c r="S56" s="14"/>
    </row>
    <row r="57" spans="1:19" x14ac:dyDescent="0.25">
      <c r="A57" s="77">
        <f>E57*A55</f>
        <v>0</v>
      </c>
      <c r="B57" s="160"/>
      <c r="C57" s="154"/>
      <c r="D57" s="91" t="s">
        <v>1492</v>
      </c>
      <c r="E57" s="80">
        <v>15</v>
      </c>
      <c r="F57">
        <f>SUMIF('список продуктов'!$A$8:$A$917,"="&amp;D57,'список продуктов'!$C$8:$C$917)</f>
        <v>1</v>
      </c>
      <c r="S57" s="14"/>
    </row>
    <row r="58" spans="1:19" x14ac:dyDescent="0.25">
      <c r="A58" s="77">
        <f>E58*A55</f>
        <v>0</v>
      </c>
      <c r="B58" s="160"/>
      <c r="C58" s="154"/>
      <c r="D58" s="91" t="s">
        <v>2591</v>
      </c>
      <c r="E58" s="80">
        <v>20</v>
      </c>
      <c r="F58">
        <f>SUMIF('список продуктов'!$A$8:$A$917,"="&amp;D58,'список продуктов'!$C$8:$C$917)</f>
        <v>1</v>
      </c>
      <c r="S58" s="14"/>
    </row>
    <row r="59" spans="1:19" x14ac:dyDescent="0.25">
      <c r="A59" s="77">
        <f>E59*A55</f>
        <v>0</v>
      </c>
      <c r="B59" s="160"/>
      <c r="C59" s="154"/>
      <c r="D59" s="91" t="s">
        <v>1272</v>
      </c>
      <c r="E59" s="80">
        <v>1</v>
      </c>
      <c r="F59">
        <f>SUMIF('список продуктов'!$A$8:$A$917,"="&amp;D59,'список продуктов'!$C$8:$C$917)</f>
        <v>1</v>
      </c>
      <c r="G59" s="343"/>
      <c r="M59" s="572"/>
      <c r="N59" s="573"/>
      <c r="O59" s="573"/>
      <c r="S59" s="14"/>
    </row>
    <row r="60" spans="1:19" x14ac:dyDescent="0.25">
      <c r="A60" s="77">
        <f>E60*A55</f>
        <v>0</v>
      </c>
      <c r="B60" s="160"/>
      <c r="C60" s="455" t="s">
        <v>117</v>
      </c>
      <c r="D60" s="91" t="s">
        <v>1261</v>
      </c>
      <c r="E60" s="80">
        <v>80</v>
      </c>
      <c r="F60">
        <f>SUMIF('список продуктов'!$A$8:$A$917,"="&amp;D60,'список продуктов'!$C$8:$C$917)</f>
        <v>1</v>
      </c>
      <c r="S60" s="14"/>
    </row>
    <row r="61" spans="1:19" x14ac:dyDescent="0.25">
      <c r="A61" s="77">
        <f>E61*A55</f>
        <v>0</v>
      </c>
      <c r="B61" s="160"/>
      <c r="C61" s="154"/>
      <c r="D61" s="91" t="s">
        <v>1354</v>
      </c>
      <c r="E61" s="80">
        <v>80</v>
      </c>
      <c r="F61">
        <f>SUMIF('список продуктов'!$A$8:$A$917,"="&amp;D61,'список продуктов'!$C$8:$C$917)</f>
        <v>1</v>
      </c>
      <c r="S61" s="14"/>
    </row>
    <row r="62" spans="1:19" x14ac:dyDescent="0.25">
      <c r="A62" s="77">
        <f>E62*A55</f>
        <v>0</v>
      </c>
      <c r="B62" s="160"/>
      <c r="C62" s="154"/>
      <c r="D62" s="91" t="s">
        <v>1758</v>
      </c>
      <c r="E62" s="80">
        <v>60</v>
      </c>
      <c r="F62">
        <f>SUMIF('список продуктов'!$A$8:$A$917,"="&amp;D62,'список продуктов'!$C$8:$C$917)</f>
        <v>1</v>
      </c>
      <c r="S62" s="14"/>
    </row>
    <row r="63" spans="1:19" x14ac:dyDescent="0.25">
      <c r="A63" s="77">
        <f>E63*A55</f>
        <v>0</v>
      </c>
      <c r="B63" s="160"/>
      <c r="C63" s="154"/>
      <c r="D63" s="91" t="s">
        <v>2591</v>
      </c>
      <c r="E63" s="80">
        <v>20</v>
      </c>
      <c r="F63">
        <f>SUMIF('список продуктов'!$A$8:$A$917,"="&amp;D63,'список продуктов'!$C$8:$C$917)</f>
        <v>1</v>
      </c>
      <c r="S63" s="14"/>
    </row>
    <row r="64" spans="1:19" x14ac:dyDescent="0.25">
      <c r="A64" s="77">
        <f>E64*A55</f>
        <v>0</v>
      </c>
      <c r="B64" s="160"/>
      <c r="C64" s="154"/>
      <c r="D64" s="91" t="s">
        <v>2365</v>
      </c>
      <c r="E64" s="80">
        <v>1</v>
      </c>
      <c r="F64">
        <f>SUMIF('список продуктов'!$A$8:$A$917,"="&amp;D64,'список продуктов'!$C$8:$C$917)</f>
        <v>1</v>
      </c>
      <c r="S64" s="14"/>
    </row>
    <row r="65" spans="1:19" x14ac:dyDescent="0.25">
      <c r="A65" s="77">
        <f>E65*A55</f>
        <v>0</v>
      </c>
      <c r="B65" s="160"/>
      <c r="C65" s="154"/>
      <c r="D65" s="91" t="s">
        <v>2322</v>
      </c>
      <c r="E65" s="80">
        <v>10</v>
      </c>
      <c r="F65">
        <f>SUMIF('список продуктов'!$A$8:$A$917,"="&amp;D65,'список продуктов'!$C$8:$C$917)</f>
        <v>1</v>
      </c>
      <c r="S65" s="14"/>
    </row>
    <row r="66" spans="1:19" x14ac:dyDescent="0.25">
      <c r="A66" s="77">
        <f>E66*A55</f>
        <v>0</v>
      </c>
      <c r="B66" s="160"/>
      <c r="C66" s="154"/>
      <c r="D66" s="91" t="s">
        <v>1280</v>
      </c>
      <c r="E66" s="80">
        <v>1</v>
      </c>
      <c r="F66">
        <f>SUMIF('список продуктов'!$A$8:$A$917,"="&amp;D66,'список продуктов'!$C$8:$C$917)</f>
        <v>1</v>
      </c>
      <c r="S66" s="14"/>
    </row>
    <row r="67" spans="1:19" x14ac:dyDescent="0.25">
      <c r="A67" s="77">
        <f>E67*A55</f>
        <v>0</v>
      </c>
      <c r="B67" s="160"/>
      <c r="C67" s="154"/>
      <c r="D67" s="91" t="s">
        <v>1262</v>
      </c>
      <c r="E67" s="80">
        <v>1</v>
      </c>
      <c r="F67">
        <f>SUMIF('список продуктов'!$A$8:$A$917,"="&amp;D67,'список продуктов'!$C$8:$C$917)</f>
        <v>1</v>
      </c>
      <c r="S67" s="14"/>
    </row>
    <row r="68" spans="1:19" x14ac:dyDescent="0.25">
      <c r="A68" s="77">
        <f>E68*A55</f>
        <v>0</v>
      </c>
      <c r="B68" s="160"/>
      <c r="C68" s="154"/>
      <c r="D68" s="91" t="s">
        <v>2399</v>
      </c>
      <c r="E68" s="80">
        <v>0.1</v>
      </c>
      <c r="F68">
        <f>SUMIF('список продуктов'!$A$8:$A$917,"="&amp;D68,'список продуктов'!$C$8:$C$917)</f>
        <v>1</v>
      </c>
      <c r="S68" s="14"/>
    </row>
    <row r="69" spans="1:19" x14ac:dyDescent="0.25">
      <c r="A69" s="77">
        <f>E69*A55</f>
        <v>0</v>
      </c>
      <c r="B69" s="160"/>
      <c r="C69" s="154"/>
      <c r="D69" s="91" t="s">
        <v>1805</v>
      </c>
      <c r="E69" s="80">
        <v>5</v>
      </c>
      <c r="F69">
        <f>SUMIF('список продуктов'!$A$8:$A$917,"="&amp;D69,'список продуктов'!$C$8:$C$917)</f>
        <v>1</v>
      </c>
      <c r="M69" s="572"/>
      <c r="N69" s="573"/>
      <c r="O69" s="573"/>
      <c r="S69" s="14"/>
    </row>
    <row r="70" spans="1:19" ht="15.75" thickBot="1" x14ac:dyDescent="0.3">
      <c r="A70" s="77">
        <f>E70*A55</f>
        <v>0</v>
      </c>
      <c r="B70" s="160"/>
      <c r="C70" s="154"/>
      <c r="D70" s="91" t="s">
        <v>1797</v>
      </c>
      <c r="E70" s="80">
        <v>2</v>
      </c>
      <c r="F70">
        <f>SUMIF('список продуктов'!$A$8:$A$917,"="&amp;D70,'список продуктов'!$C$8:$C$917)</f>
        <v>1</v>
      </c>
      <c r="S70" s="14"/>
    </row>
    <row r="71" spans="1:19" ht="30" thickBot="1" x14ac:dyDescent="0.3">
      <c r="A71" s="229"/>
      <c r="B71" s="181" t="s">
        <v>3</v>
      </c>
      <c r="C71" s="204" t="s">
        <v>247</v>
      </c>
      <c r="D71" s="188"/>
      <c r="E71" s="158">
        <f>SUM(E72:E80)</f>
        <v>371.20000000000005</v>
      </c>
      <c r="G71" t="s">
        <v>2926</v>
      </c>
      <c r="S71" s="14"/>
    </row>
    <row r="72" spans="1:19" x14ac:dyDescent="0.25">
      <c r="A72" s="77">
        <f>E72*A71</f>
        <v>0</v>
      </c>
      <c r="B72" s="160"/>
      <c r="C72" s="154"/>
      <c r="D72" s="91" t="s">
        <v>1553</v>
      </c>
      <c r="E72" s="80">
        <v>200</v>
      </c>
      <c r="F72">
        <f>SUMIF('список продуктов'!$A$8:$A$917,"="&amp;D72,'список продуктов'!$C$8:$C$917)</f>
        <v>1</v>
      </c>
      <c r="S72" s="14"/>
    </row>
    <row r="73" spans="1:19" x14ac:dyDescent="0.25">
      <c r="A73" s="77">
        <f>E73*A71</f>
        <v>0</v>
      </c>
      <c r="B73" s="160"/>
      <c r="C73" s="154"/>
      <c r="D73" s="91" t="s">
        <v>1550</v>
      </c>
      <c r="E73" s="80">
        <v>50</v>
      </c>
      <c r="F73">
        <f>SUMIF('список продуктов'!$A$8:$A$917,"="&amp;D73,'список продуктов'!$C$8:$C$917)</f>
        <v>1</v>
      </c>
      <c r="S73" s="14"/>
    </row>
    <row r="74" spans="1:19" x14ac:dyDescent="0.25">
      <c r="A74" s="77">
        <f>E74*A71</f>
        <v>0</v>
      </c>
      <c r="B74" s="160"/>
      <c r="C74" s="154"/>
      <c r="D74" s="91" t="s">
        <v>260</v>
      </c>
      <c r="E74" s="80">
        <v>80</v>
      </c>
      <c r="F74">
        <f>SUMIF('список продуктов'!$A$8:$A$917,"="&amp;D74,'список продуктов'!$C$8:$C$917)</f>
        <v>1</v>
      </c>
      <c r="S74" s="14"/>
    </row>
    <row r="75" spans="1:19" x14ac:dyDescent="0.25">
      <c r="A75" s="77">
        <f>E75*A71</f>
        <v>0</v>
      </c>
      <c r="B75" s="160"/>
      <c r="C75" s="154"/>
      <c r="D75" s="91" t="s">
        <v>1316</v>
      </c>
      <c r="E75" s="80">
        <v>3</v>
      </c>
      <c r="F75">
        <f>SUMIF('список продуктов'!$A$8:$A$917,"="&amp;D75,'список продуктов'!$C$8:$C$917)</f>
        <v>1</v>
      </c>
      <c r="S75" s="14"/>
    </row>
    <row r="76" spans="1:19" x14ac:dyDescent="0.25">
      <c r="A76" s="77">
        <f>E76*A71</f>
        <v>0</v>
      </c>
      <c r="B76" s="160"/>
      <c r="C76" s="154"/>
      <c r="D76" s="91" t="s">
        <v>2405</v>
      </c>
      <c r="E76" s="80">
        <v>3</v>
      </c>
      <c r="F76">
        <f>SUMIF('список продуктов'!$A$8:$A$917,"="&amp;D76,'список продуктов'!$C$8:$C$917)</f>
        <v>1</v>
      </c>
      <c r="S76" s="14"/>
    </row>
    <row r="77" spans="1:19" x14ac:dyDescent="0.25">
      <c r="A77" s="77">
        <f>E77*A71</f>
        <v>0</v>
      </c>
      <c r="B77" s="160"/>
      <c r="C77" s="154"/>
      <c r="D77" s="91" t="s">
        <v>1262</v>
      </c>
      <c r="E77" s="80">
        <v>0.1</v>
      </c>
      <c r="F77">
        <f>SUMIF('список продуктов'!$A$8:$A$917,"="&amp;D77,'список продуктов'!$C$8:$C$917)</f>
        <v>1</v>
      </c>
      <c r="S77" s="14"/>
    </row>
    <row r="78" spans="1:19" x14ac:dyDescent="0.25">
      <c r="A78" s="77">
        <f>E78*A71</f>
        <v>0</v>
      </c>
      <c r="B78" s="160"/>
      <c r="C78" s="154"/>
      <c r="D78" s="91" t="s">
        <v>2399</v>
      </c>
      <c r="E78" s="80">
        <v>0.1</v>
      </c>
      <c r="F78">
        <f>SUMIF('список продуктов'!$A$8:$A$917,"="&amp;D78,'список продуктов'!$C$8:$C$917)</f>
        <v>1</v>
      </c>
      <c r="S78" s="14"/>
    </row>
    <row r="79" spans="1:19" x14ac:dyDescent="0.25">
      <c r="A79" s="77">
        <f>E79*A71</f>
        <v>0</v>
      </c>
      <c r="B79" s="160"/>
      <c r="C79" s="154"/>
      <c r="D79" s="91" t="s">
        <v>2219</v>
      </c>
      <c r="E79" s="80">
        <v>15</v>
      </c>
      <c r="F79">
        <f>SUMIF('список продуктов'!$A$8:$A$917,"="&amp;D79,'список продуктов'!$C$8:$C$917)</f>
        <v>1</v>
      </c>
      <c r="S79" s="14"/>
    </row>
    <row r="80" spans="1:19" ht="15.75" thickBot="1" x14ac:dyDescent="0.3">
      <c r="A80" s="77">
        <f>E80*A71</f>
        <v>0</v>
      </c>
      <c r="B80" s="160"/>
      <c r="C80" s="154"/>
      <c r="D80" s="91" t="s">
        <v>192</v>
      </c>
      <c r="E80" s="80">
        <v>20</v>
      </c>
      <c r="F80">
        <f>SUMIF('список продуктов'!$A$8:$A$917,"="&amp;D80,'список продуктов'!$C$8:$C$917)</f>
        <v>1</v>
      </c>
      <c r="S80" s="14"/>
    </row>
    <row r="81" spans="1:19" ht="15.75" customHeight="1" thickBot="1" x14ac:dyDescent="0.3">
      <c r="A81" s="229"/>
      <c r="B81" s="181" t="s">
        <v>5</v>
      </c>
      <c r="C81" s="204" t="s">
        <v>248</v>
      </c>
      <c r="D81" s="188"/>
      <c r="E81" s="158">
        <f>SUM(E82:E90)</f>
        <v>227.2</v>
      </c>
      <c r="F81">
        <f>SUMIF('список продуктов'!$A$8:$A$917,"="&amp;D81,'список продуктов'!$C$8:$C$917)</f>
        <v>0</v>
      </c>
      <c r="G81" t="s">
        <v>2926</v>
      </c>
    </row>
    <row r="82" spans="1:19" x14ac:dyDescent="0.25">
      <c r="A82" s="77">
        <f>E82*A81</f>
        <v>0</v>
      </c>
      <c r="B82" s="160"/>
      <c r="C82" s="154"/>
      <c r="D82" s="91" t="s">
        <v>1578</v>
      </c>
      <c r="E82" s="80">
        <v>80</v>
      </c>
      <c r="F82">
        <f>SUMIF('список продуктов'!$A$8:$A$917,"="&amp;D82,'список продуктов'!$C$8:$C$917)</f>
        <v>1</v>
      </c>
    </row>
    <row r="83" spans="1:19" x14ac:dyDescent="0.25">
      <c r="A83" s="77">
        <f>E83*A81</f>
        <v>0</v>
      </c>
      <c r="B83" s="160"/>
      <c r="C83" s="154"/>
      <c r="D83" s="91" t="s">
        <v>1563</v>
      </c>
      <c r="E83" s="80">
        <v>60</v>
      </c>
      <c r="F83">
        <f>SUMIF('список продуктов'!$A$8:$A$917,"="&amp;D83,'список продуктов'!$C$8:$C$917)</f>
        <v>1</v>
      </c>
    </row>
    <row r="84" spans="1:19" x14ac:dyDescent="0.25">
      <c r="A84" s="77">
        <f>E84*A81</f>
        <v>0</v>
      </c>
      <c r="B84" s="160"/>
      <c r="C84" s="154"/>
      <c r="D84" s="91" t="s">
        <v>2271</v>
      </c>
      <c r="E84" s="80">
        <v>40</v>
      </c>
      <c r="F84">
        <f>SUMIF('список продуктов'!$A$8:$A$917,"="&amp;D84,'список продуктов'!$C$8:$C$917)</f>
        <v>1</v>
      </c>
    </row>
    <row r="85" spans="1:19" x14ac:dyDescent="0.25">
      <c r="A85" s="77">
        <f>E85*A81</f>
        <v>0</v>
      </c>
      <c r="B85" s="160"/>
      <c r="C85" s="154"/>
      <c r="D85" s="91" t="s">
        <v>1316</v>
      </c>
      <c r="E85" s="80">
        <v>3</v>
      </c>
      <c r="F85">
        <f>SUMIF('список продуктов'!$A$8:$A$917,"="&amp;D85,'список продуктов'!$C$8:$C$917)</f>
        <v>1</v>
      </c>
    </row>
    <row r="86" spans="1:19" x14ac:dyDescent="0.25">
      <c r="A86" s="77">
        <f>E86*A81</f>
        <v>0</v>
      </c>
      <c r="B86" s="160"/>
      <c r="C86" s="154"/>
      <c r="D86" s="91" t="s">
        <v>1262</v>
      </c>
      <c r="E86" s="80">
        <v>0.1</v>
      </c>
      <c r="F86">
        <f>SUMIF('список продуктов'!$A$8:$A$917,"="&amp;D86,'список продуктов'!$C$8:$C$917)</f>
        <v>1</v>
      </c>
    </row>
    <row r="87" spans="1:19" x14ac:dyDescent="0.25">
      <c r="A87" s="77">
        <f>E87*A81</f>
        <v>0</v>
      </c>
      <c r="B87" s="160"/>
      <c r="C87" s="154"/>
      <c r="D87" s="91" t="s">
        <v>2399</v>
      </c>
      <c r="E87" s="80">
        <v>0.1</v>
      </c>
      <c r="F87">
        <f>SUMIF('список продуктов'!$A$8:$A$917,"="&amp;D87,'список продуктов'!$C$8:$C$917)</f>
        <v>1</v>
      </c>
    </row>
    <row r="88" spans="1:19" x14ac:dyDescent="0.25">
      <c r="A88" s="77">
        <f>E88*A81</f>
        <v>0</v>
      </c>
      <c r="B88" s="160"/>
      <c r="C88" s="154"/>
      <c r="D88" s="91" t="s">
        <v>192</v>
      </c>
      <c r="E88" s="80">
        <v>30</v>
      </c>
      <c r="F88">
        <f>SUMIF('список продуктов'!$A$8:$A$917,"="&amp;D88,'список продуктов'!$C$8:$C$917)</f>
        <v>1</v>
      </c>
    </row>
    <row r="89" spans="1:19" x14ac:dyDescent="0.25">
      <c r="A89" s="77">
        <f>E89*A81</f>
        <v>0</v>
      </c>
      <c r="B89" s="160"/>
      <c r="C89" s="154"/>
      <c r="D89" s="91" t="s">
        <v>1805</v>
      </c>
      <c r="E89" s="80">
        <v>11</v>
      </c>
      <c r="F89">
        <f>SUMIF('список продуктов'!$A$8:$A$917,"="&amp;D89,'список продуктов'!$C$8:$C$917)</f>
        <v>1</v>
      </c>
      <c r="M89" s="572"/>
      <c r="N89" s="573"/>
      <c r="O89" s="573"/>
    </row>
    <row r="90" spans="1:19" x14ac:dyDescent="0.25">
      <c r="A90" s="77">
        <f>E90*A81</f>
        <v>0</v>
      </c>
      <c r="B90" s="160"/>
      <c r="C90" s="154"/>
      <c r="D90" s="91" t="s">
        <v>1804</v>
      </c>
      <c r="E90" s="80">
        <v>3</v>
      </c>
      <c r="F90">
        <f>SUMIF('список продуктов'!$A$8:$A$917,"="&amp;D90,'список продуктов'!$C$8:$C$917)</f>
        <v>1</v>
      </c>
    </row>
    <row r="91" spans="1:19" ht="15.75" thickBot="1" x14ac:dyDescent="0.3">
      <c r="B91" s="160"/>
      <c r="C91" s="449"/>
      <c r="D91" s="91"/>
      <c r="E91" s="80"/>
      <c r="F91">
        <f>SUMIF('список продуктов'!$A$8:$A$917,"="&amp;D91,'список продуктов'!$C$8:$C$917)</f>
        <v>0</v>
      </c>
      <c r="S91" s="14"/>
    </row>
    <row r="92" spans="1:19" ht="15.75" thickBot="1" x14ac:dyDescent="0.3">
      <c r="A92" s="229"/>
      <c r="B92" s="181" t="s">
        <v>6</v>
      </c>
      <c r="C92" s="159" t="s">
        <v>249</v>
      </c>
      <c r="D92" s="188"/>
      <c r="E92" s="158">
        <f>SUM(E93:E107)</f>
        <v>1226</v>
      </c>
      <c r="F92">
        <f>SUMIF('список продуктов'!$A$8:$A$917,"="&amp;D92,'список продуктов'!$C$8:$C$917)</f>
        <v>0</v>
      </c>
      <c r="G92" t="s">
        <v>2926</v>
      </c>
      <c r="S92" s="14"/>
    </row>
    <row r="93" spans="1:19" x14ac:dyDescent="0.25">
      <c r="A93" s="77">
        <f>E93*A92</f>
        <v>0</v>
      </c>
      <c r="B93" s="160"/>
      <c r="C93" s="154"/>
      <c r="D93" s="91" t="s">
        <v>1548</v>
      </c>
      <c r="E93" s="80">
        <v>700</v>
      </c>
      <c r="F93">
        <f>SUMIF('список продуктов'!$A$8:$A$917,"="&amp;D93,'список продуктов'!$C$8:$C$917)</f>
        <v>1</v>
      </c>
      <c r="S93" s="14"/>
    </row>
    <row r="94" spans="1:19" x14ac:dyDescent="0.25">
      <c r="A94" s="77">
        <f>E94*A92</f>
        <v>0</v>
      </c>
      <c r="B94" s="160"/>
      <c r="C94" s="154"/>
      <c r="D94" s="91" t="s">
        <v>1758</v>
      </c>
      <c r="E94" s="80">
        <v>75</v>
      </c>
      <c r="F94">
        <f>SUMIF('список продуктов'!$A$8:$A$917,"="&amp;D94,'список продуктов'!$C$8:$C$917)</f>
        <v>1</v>
      </c>
      <c r="S94" s="14"/>
    </row>
    <row r="95" spans="1:19" x14ac:dyDescent="0.25">
      <c r="A95" s="77">
        <f>E95*A92</f>
        <v>0</v>
      </c>
      <c r="B95" s="160"/>
      <c r="C95" s="154"/>
      <c r="D95" s="91" t="s">
        <v>1354</v>
      </c>
      <c r="E95" s="80">
        <v>75</v>
      </c>
      <c r="F95">
        <f>SUMIF('список продуктов'!$A$8:$A$917,"="&amp;D95,'список продуктов'!$C$8:$C$917)</f>
        <v>1</v>
      </c>
      <c r="S95" s="14"/>
    </row>
    <row r="96" spans="1:19" x14ac:dyDescent="0.25">
      <c r="A96" s="77">
        <f>E96*A92</f>
        <v>0</v>
      </c>
      <c r="B96" s="160"/>
      <c r="C96" s="154"/>
      <c r="D96" s="91" t="s">
        <v>1261</v>
      </c>
      <c r="E96" s="80">
        <v>100</v>
      </c>
      <c r="F96">
        <f>SUMIF('список продуктов'!$A$8:$A$917,"="&amp;D96,'список продуктов'!$C$8:$C$917)</f>
        <v>1</v>
      </c>
      <c r="S96" s="14"/>
    </row>
    <row r="97" spans="1:19" x14ac:dyDescent="0.25">
      <c r="A97" s="77">
        <f>E97*A92</f>
        <v>0</v>
      </c>
      <c r="B97" s="160"/>
      <c r="C97" s="154"/>
      <c r="D97" s="91" t="s">
        <v>1262</v>
      </c>
      <c r="E97" s="80">
        <v>1</v>
      </c>
      <c r="F97">
        <f>SUMIF('список продуктов'!$A$8:$A$917,"="&amp;D97,'список продуктов'!$C$8:$C$917)</f>
        <v>1</v>
      </c>
      <c r="S97" s="14"/>
    </row>
    <row r="98" spans="1:19" x14ac:dyDescent="0.25">
      <c r="A98" s="77">
        <f>E98*A92</f>
        <v>0</v>
      </c>
      <c r="B98" s="160"/>
      <c r="C98" s="154"/>
      <c r="D98" s="91" t="s">
        <v>2399</v>
      </c>
      <c r="E98" s="80">
        <v>1</v>
      </c>
      <c r="F98">
        <f>SUMIF('список продуктов'!$A$8:$A$917,"="&amp;D98,'список продуктов'!$C$8:$C$917)</f>
        <v>1</v>
      </c>
      <c r="S98" s="14"/>
    </row>
    <row r="99" spans="1:19" x14ac:dyDescent="0.25">
      <c r="A99" s="77">
        <f>E99*A92</f>
        <v>0</v>
      </c>
      <c r="B99" s="160"/>
      <c r="C99" s="154"/>
      <c r="D99" s="91" t="s">
        <v>1628</v>
      </c>
      <c r="E99" s="80">
        <v>50</v>
      </c>
      <c r="F99">
        <f>SUMIF('список продуктов'!$A$8:$A$917,"="&amp;D99,'список продуктов'!$C$8:$C$917)</f>
        <v>1</v>
      </c>
      <c r="S99" s="14"/>
    </row>
    <row r="100" spans="1:19" x14ac:dyDescent="0.25">
      <c r="A100" s="77">
        <f>E100*A92</f>
        <v>0</v>
      </c>
      <c r="B100" s="160"/>
      <c r="C100" s="154"/>
      <c r="D100" s="91" t="s">
        <v>1365</v>
      </c>
      <c r="E100" s="80">
        <v>50</v>
      </c>
      <c r="F100">
        <f>SUMIF('список продуктов'!$A$8:$A$917,"="&amp;D100,'список продуктов'!$C$8:$C$917)</f>
        <v>1</v>
      </c>
      <c r="S100" s="14"/>
    </row>
    <row r="101" spans="1:19" x14ac:dyDescent="0.25">
      <c r="A101" s="77">
        <f>E101*A92</f>
        <v>0</v>
      </c>
      <c r="B101" s="160"/>
      <c r="C101" s="154"/>
      <c r="D101" s="91" t="s">
        <v>2405</v>
      </c>
      <c r="E101" s="80">
        <v>1</v>
      </c>
      <c r="F101">
        <f>SUMIF('список продуктов'!$A$8:$A$917,"="&amp;D101,'список продуктов'!$C$8:$C$917)</f>
        <v>1</v>
      </c>
      <c r="M101" s="572"/>
      <c r="N101" s="573"/>
      <c r="O101" s="573"/>
      <c r="S101" s="14"/>
    </row>
    <row r="102" spans="1:19" x14ac:dyDescent="0.25">
      <c r="A102" s="77">
        <f>E102*A92</f>
        <v>0</v>
      </c>
      <c r="B102" s="160"/>
      <c r="C102" s="154"/>
      <c r="D102" s="91" t="s">
        <v>1315</v>
      </c>
      <c r="E102" s="80">
        <v>35</v>
      </c>
      <c r="F102">
        <f>SUMIF('список продуктов'!$A$8:$A$917,"="&amp;D102,'список продуктов'!$C$8:$C$917)</f>
        <v>0</v>
      </c>
      <c r="S102" s="14"/>
    </row>
    <row r="103" spans="1:19" x14ac:dyDescent="0.25">
      <c r="A103" s="77">
        <f>E103*A92</f>
        <v>0</v>
      </c>
      <c r="B103" s="160"/>
      <c r="C103" s="449"/>
      <c r="D103" s="91" t="s">
        <v>2591</v>
      </c>
      <c r="E103" s="80">
        <v>15</v>
      </c>
      <c r="F103">
        <f>SUMIF('список продуктов'!$A$8:$A$917,"="&amp;D103,'список продуктов'!$C$8:$C$917)</f>
        <v>1</v>
      </c>
      <c r="S103" s="14"/>
    </row>
    <row r="104" spans="1:19" x14ac:dyDescent="0.25">
      <c r="A104" s="77">
        <f>E104*A92</f>
        <v>0</v>
      </c>
      <c r="B104" s="160"/>
      <c r="C104" s="449"/>
      <c r="D104" s="91" t="s">
        <v>1366</v>
      </c>
      <c r="E104" s="80">
        <v>70</v>
      </c>
      <c r="F104">
        <f>SUMIF('список продуктов'!$A$8:$A$917,"="&amp;D104,'список продуктов'!$C$8:$C$917)</f>
        <v>1</v>
      </c>
      <c r="S104" s="14"/>
    </row>
    <row r="105" spans="1:19" x14ac:dyDescent="0.25">
      <c r="A105" s="77">
        <f>E105*A92</f>
        <v>0</v>
      </c>
      <c r="B105" s="160"/>
      <c r="C105" s="449"/>
      <c r="D105" s="91" t="s">
        <v>1355</v>
      </c>
      <c r="E105" s="80">
        <v>3</v>
      </c>
      <c r="F105">
        <f>SUMIF('список продуктов'!$A$8:$A$917,"="&amp;D105,'список продуктов'!$C$8:$C$917)</f>
        <v>0</v>
      </c>
      <c r="S105" s="14"/>
    </row>
    <row r="106" spans="1:19" x14ac:dyDescent="0.25">
      <c r="A106" s="77">
        <f>E106*A92</f>
        <v>0</v>
      </c>
      <c r="B106" s="160"/>
      <c r="C106" s="449"/>
      <c r="D106" s="91" t="s">
        <v>1805</v>
      </c>
      <c r="E106" s="80">
        <v>10</v>
      </c>
      <c r="F106">
        <f>SUMIF('список продуктов'!$A$8:$A$917,"="&amp;D106,'список продуктов'!$C$8:$C$917)</f>
        <v>1</v>
      </c>
      <c r="M106" s="572"/>
      <c r="N106" s="573"/>
      <c r="O106" s="573"/>
      <c r="S106" s="14"/>
    </row>
    <row r="107" spans="1:19" ht="15.75" thickBot="1" x14ac:dyDescent="0.3">
      <c r="A107" s="77">
        <f>E107*A92</f>
        <v>0</v>
      </c>
      <c r="B107" s="160"/>
      <c r="C107" s="449"/>
      <c r="D107" s="91" t="s">
        <v>2469</v>
      </c>
      <c r="E107" s="80">
        <v>40</v>
      </c>
      <c r="F107">
        <f>SUMIF('список продуктов'!$A$8:$A$917,"="&amp;D107,'список продуктов'!$C$8:$C$917)</f>
        <v>1</v>
      </c>
      <c r="S107" s="14"/>
    </row>
    <row r="108" spans="1:19" ht="29.25" thickBot="1" x14ac:dyDescent="0.3">
      <c r="A108" s="229"/>
      <c r="B108" s="179">
        <v>100</v>
      </c>
      <c r="C108" s="182" t="s">
        <v>250</v>
      </c>
      <c r="D108" s="188"/>
      <c r="E108" s="158">
        <f>SUM(E109:E115)</f>
        <v>126</v>
      </c>
      <c r="F108">
        <f>SUMIF('список продуктов'!$A$8:$A$917,"="&amp;D108,'список продуктов'!$C$8:$C$917)</f>
        <v>0</v>
      </c>
      <c r="G108" t="s">
        <v>2926</v>
      </c>
    </row>
    <row r="109" spans="1:19" x14ac:dyDescent="0.25">
      <c r="A109" s="77">
        <f>E109*A108</f>
        <v>0</v>
      </c>
      <c r="B109" s="160"/>
      <c r="C109" s="154"/>
      <c r="D109" s="91" t="s">
        <v>1538</v>
      </c>
      <c r="E109" s="80">
        <v>24</v>
      </c>
      <c r="F109">
        <f>SUMIF('список продуктов'!$A$8:$A$917,"="&amp;D109,'список продуктов'!$C$8:$C$917)</f>
        <v>1</v>
      </c>
    </row>
    <row r="110" spans="1:19" x14ac:dyDescent="0.25">
      <c r="A110" s="77">
        <f>E110*A108</f>
        <v>0</v>
      </c>
      <c r="B110" s="160"/>
      <c r="C110" s="154"/>
      <c r="D110" s="91" t="s">
        <v>1585</v>
      </c>
      <c r="E110" s="80">
        <v>46</v>
      </c>
      <c r="F110">
        <f>SUMIF('список продуктов'!$A$8:$A$917,"="&amp;D110,'список продуктов'!$C$8:$C$917)</f>
        <v>1</v>
      </c>
    </row>
    <row r="111" spans="1:19" x14ac:dyDescent="0.25">
      <c r="A111" s="77">
        <f>E111*A108</f>
        <v>0</v>
      </c>
      <c r="B111" s="160"/>
      <c r="C111" s="154"/>
      <c r="D111" s="91" t="s">
        <v>1578</v>
      </c>
      <c r="E111" s="80">
        <v>24</v>
      </c>
      <c r="F111">
        <f>SUMIF('список продуктов'!$A$8:$A$917,"="&amp;D111,'список продуктов'!$C$8:$C$917)</f>
        <v>1</v>
      </c>
    </row>
    <row r="112" spans="1:19" x14ac:dyDescent="0.25">
      <c r="A112" s="77">
        <f>E112*A108</f>
        <v>0</v>
      </c>
      <c r="B112" s="160"/>
      <c r="C112" s="154"/>
      <c r="D112" s="91" t="s">
        <v>192</v>
      </c>
      <c r="E112" s="80">
        <v>12</v>
      </c>
      <c r="F112">
        <f>SUMIF('список продуктов'!$A$8:$A$917,"="&amp;D112,'список продуктов'!$C$8:$C$917)</f>
        <v>1</v>
      </c>
    </row>
    <row r="113" spans="1:19" x14ac:dyDescent="0.25">
      <c r="A113" s="77">
        <f>E113*A108</f>
        <v>0</v>
      </c>
      <c r="B113" s="160"/>
      <c r="C113" s="154"/>
      <c r="D113" s="91" t="s">
        <v>1804</v>
      </c>
      <c r="E113" s="80">
        <v>5</v>
      </c>
      <c r="F113">
        <f>SUMIF('список продуктов'!$A$8:$A$917,"="&amp;D113,'список продуктов'!$C$8:$C$917)</f>
        <v>1</v>
      </c>
    </row>
    <row r="114" spans="1:19" x14ac:dyDescent="0.25">
      <c r="A114" s="77">
        <f>E114*A108</f>
        <v>0</v>
      </c>
      <c r="B114" s="160"/>
      <c r="C114" s="154"/>
      <c r="D114" s="91" t="s">
        <v>1805</v>
      </c>
      <c r="E114" s="80">
        <v>5</v>
      </c>
      <c r="F114">
        <f>SUMIF('список продуктов'!$A$8:$A$917,"="&amp;D114,'список продуктов'!$C$8:$C$917)</f>
        <v>1</v>
      </c>
      <c r="M114" s="572"/>
      <c r="N114" s="573"/>
      <c r="O114" s="573"/>
    </row>
    <row r="115" spans="1:19" x14ac:dyDescent="0.25">
      <c r="A115" s="77">
        <f>E115*A108</f>
        <v>0</v>
      </c>
      <c r="B115" s="160"/>
      <c r="C115" s="154"/>
      <c r="D115" s="91" t="s">
        <v>2219</v>
      </c>
      <c r="E115" s="80">
        <v>10</v>
      </c>
      <c r="F115">
        <f>SUMIF('список продуктов'!$A$8:$A$917,"="&amp;D115,'список продуктов'!$C$8:$C$917)</f>
        <v>1</v>
      </c>
    </row>
    <row r="116" spans="1:19" ht="15.75" thickBot="1" x14ac:dyDescent="0.3">
      <c r="A116" s="83"/>
      <c r="B116" s="163"/>
      <c r="C116" s="154"/>
      <c r="D116" s="91"/>
      <c r="E116" s="80"/>
      <c r="F116">
        <f>SUMIF('список продуктов'!$A$8:$A$917,"="&amp;D116,'список продуктов'!$C$8:$C$917)</f>
        <v>0</v>
      </c>
    </row>
    <row r="117" spans="1:19" ht="15.75" thickBot="1" x14ac:dyDescent="0.3">
      <c r="A117" s="229"/>
      <c r="B117" s="179">
        <v>100</v>
      </c>
      <c r="C117" s="184" t="s">
        <v>251</v>
      </c>
      <c r="D117" s="144"/>
      <c r="E117" s="230">
        <f>SUM(E118:E119)</f>
        <v>105</v>
      </c>
      <c r="F117">
        <f>SUMIF('список продуктов'!$A$8:$A$917,"="&amp;D117,'список продуктов'!$C$8:$C$917)</f>
        <v>0</v>
      </c>
      <c r="G117" t="s">
        <v>2926</v>
      </c>
      <c r="S117" s="14"/>
    </row>
    <row r="118" spans="1:19" x14ac:dyDescent="0.25">
      <c r="A118" s="77">
        <f>E118*A117</f>
        <v>0</v>
      </c>
      <c r="B118" s="160"/>
      <c r="C118" s="449"/>
      <c r="D118" s="91" t="s">
        <v>1538</v>
      </c>
      <c r="E118" s="80">
        <v>105</v>
      </c>
      <c r="F118">
        <f>SUMIF('список продуктов'!$A$8:$A$917,"="&amp;D118,'список продуктов'!$C$8:$C$917)</f>
        <v>1</v>
      </c>
      <c r="S118" s="14"/>
    </row>
    <row r="119" spans="1:19" x14ac:dyDescent="0.25">
      <c r="A119" s="77">
        <f>E119*A117</f>
        <v>0</v>
      </c>
      <c r="B119" s="160"/>
      <c r="C119" s="449"/>
      <c r="D119" s="91"/>
      <c r="E119" s="80"/>
      <c r="F119">
        <f>SUMIF('список продуктов'!$A$8:$A$917,"="&amp;D119,'список продуктов'!$C$8:$C$917)</f>
        <v>0</v>
      </c>
      <c r="S119" s="14"/>
    </row>
    <row r="120" spans="1:19" ht="15.75" thickBot="1" x14ac:dyDescent="0.3">
      <c r="A120" s="77">
        <f>E120*A117</f>
        <v>0</v>
      </c>
      <c r="B120" s="160"/>
      <c r="C120" s="449"/>
      <c r="D120" s="91"/>
      <c r="E120" s="80"/>
      <c r="F120">
        <f>SUMIF('список продуктов'!$A$8:$A$917,"="&amp;D120,'список продуктов'!$C$8:$C$917)</f>
        <v>0</v>
      </c>
      <c r="S120" s="14"/>
    </row>
    <row r="121" spans="1:19" ht="15.75" thickBot="1" x14ac:dyDescent="0.3">
      <c r="A121" s="229"/>
      <c r="B121" s="179">
        <v>100</v>
      </c>
      <c r="C121" s="73" t="s">
        <v>7</v>
      </c>
      <c r="D121" s="188"/>
      <c r="E121" s="158">
        <f>SUM(E122:E123)</f>
        <v>105</v>
      </c>
      <c r="F121">
        <f>SUMIF('список продуктов'!$A$8:$A$917,"="&amp;D121,'список продуктов'!$C$8:$C$917)</f>
        <v>0</v>
      </c>
      <c r="G121" t="s">
        <v>2926</v>
      </c>
      <c r="S121" s="14"/>
    </row>
    <row r="122" spans="1:19" x14ac:dyDescent="0.25">
      <c r="A122" s="77">
        <f>E122*A121</f>
        <v>0</v>
      </c>
      <c r="B122" s="160"/>
      <c r="C122" s="449"/>
      <c r="D122" s="91" t="s">
        <v>7</v>
      </c>
      <c r="E122" s="80">
        <v>105</v>
      </c>
      <c r="F122">
        <f>SUMIF('список продуктов'!$A$8:$A$917,"="&amp;D122,'список продуктов'!$C$8:$C$917)</f>
        <v>1</v>
      </c>
      <c r="S122" s="14"/>
    </row>
    <row r="123" spans="1:19" x14ac:dyDescent="0.25">
      <c r="A123" s="77">
        <f>E123*A121</f>
        <v>0</v>
      </c>
      <c r="B123" s="160"/>
      <c r="C123" s="449"/>
      <c r="D123" s="91"/>
      <c r="E123" s="80"/>
      <c r="F123">
        <f>SUMIF('список продуктов'!$A$8:$A$917,"="&amp;D123,'список продуктов'!$C$8:$C$917)</f>
        <v>0</v>
      </c>
      <c r="S123" s="14"/>
    </row>
    <row r="124" spans="1:19" ht="15.75" thickBot="1" x14ac:dyDescent="0.3">
      <c r="A124" s="77">
        <f>E124*A121</f>
        <v>0</v>
      </c>
      <c r="B124" s="160"/>
      <c r="C124" s="449"/>
      <c r="D124" s="91"/>
      <c r="E124" s="80"/>
      <c r="F124">
        <f>SUMIF('список продуктов'!$A$8:$A$917,"="&amp;D124,'список продуктов'!$C$8:$C$917)</f>
        <v>0</v>
      </c>
      <c r="S124" s="14"/>
    </row>
    <row r="125" spans="1:19" ht="15.75" thickBot="1" x14ac:dyDescent="0.3">
      <c r="A125" s="229"/>
      <c r="B125" s="179">
        <v>100</v>
      </c>
      <c r="C125" s="73" t="s">
        <v>252</v>
      </c>
      <c r="D125" s="188"/>
      <c r="E125" s="158">
        <f>SUM(E126:E129)</f>
        <v>105</v>
      </c>
      <c r="F125">
        <f>SUMIF('список продуктов'!$A$8:$A$917,"="&amp;D125,'список продуктов'!$C$8:$C$917)</f>
        <v>0</v>
      </c>
      <c r="G125" t="s">
        <v>2926</v>
      </c>
      <c r="S125" s="14"/>
    </row>
    <row r="126" spans="1:19" x14ac:dyDescent="0.25">
      <c r="A126" s="77">
        <f>E126*A125</f>
        <v>0</v>
      </c>
      <c r="B126" s="160"/>
      <c r="C126" s="449"/>
      <c r="D126" s="91" t="s">
        <v>1585</v>
      </c>
      <c r="E126" s="80">
        <v>105</v>
      </c>
      <c r="F126">
        <f>SUMIF('список продуктов'!$A$8:$A$917,"="&amp;D126,'список продуктов'!$C$8:$C$917)</f>
        <v>1</v>
      </c>
      <c r="S126" s="14"/>
    </row>
    <row r="127" spans="1:19" x14ac:dyDescent="0.25">
      <c r="A127" s="77">
        <f>E127*A125</f>
        <v>0</v>
      </c>
      <c r="B127" s="160"/>
      <c r="C127" s="449"/>
      <c r="D127" s="91"/>
      <c r="E127" s="80"/>
      <c r="F127">
        <f>SUMIF('список продуктов'!$A$8:$A$917,"="&amp;D127,'список продуктов'!$C$8:$C$917)</f>
        <v>0</v>
      </c>
      <c r="S127" s="14"/>
    </row>
    <row r="128" spans="1:19" x14ac:dyDescent="0.25">
      <c r="A128" s="77">
        <f>E128*A125</f>
        <v>0</v>
      </c>
      <c r="B128" s="160"/>
      <c r="C128" s="449"/>
      <c r="D128" s="91"/>
      <c r="E128" s="80"/>
      <c r="F128">
        <f>SUMIF('список продуктов'!$A$8:$A$917,"="&amp;D128,'список продуктов'!$C$8:$C$917)</f>
        <v>0</v>
      </c>
      <c r="S128" s="14"/>
    </row>
    <row r="129" spans="1:19" x14ac:dyDescent="0.25">
      <c r="A129" s="77">
        <f>E129*A125</f>
        <v>0</v>
      </c>
      <c r="B129" s="160"/>
      <c r="C129" s="449"/>
      <c r="D129" s="91"/>
      <c r="E129" s="80"/>
      <c r="F129">
        <f>SUMIF('список продуктов'!$A$8:$A$917,"="&amp;D129,'список продуктов'!$C$8:$C$917)</f>
        <v>0</v>
      </c>
      <c r="S129" s="14"/>
    </row>
    <row r="130" spans="1:19" ht="15.75" thickBot="1" x14ac:dyDescent="0.3">
      <c r="B130" s="160"/>
      <c r="C130" s="449"/>
      <c r="D130" s="91"/>
      <c r="E130" s="80"/>
      <c r="F130">
        <f>SUMIF('список продуктов'!$A$8:$A$917,"="&amp;D130,'список продуктов'!$C$8:$C$917)</f>
        <v>0</v>
      </c>
    </row>
    <row r="131" spans="1:19" ht="15.75" thickBot="1" x14ac:dyDescent="0.3">
      <c r="A131" s="229"/>
      <c r="B131" s="179">
        <v>100</v>
      </c>
      <c r="C131" s="73" t="s">
        <v>253</v>
      </c>
      <c r="D131" s="188"/>
      <c r="E131" s="158">
        <f>SUM(E132:E134)</f>
        <v>115</v>
      </c>
      <c r="F131">
        <f>SUMIF('список продуктов'!$A$8:$A$917,"="&amp;D131,'список продуктов'!$C$8:$C$917)</f>
        <v>0</v>
      </c>
      <c r="G131" t="s">
        <v>2926</v>
      </c>
    </row>
    <row r="132" spans="1:19" x14ac:dyDescent="0.25">
      <c r="A132" s="77">
        <f>E132*A131</f>
        <v>0</v>
      </c>
      <c r="B132" s="160"/>
      <c r="C132" s="449"/>
      <c r="D132" s="91" t="s">
        <v>1572</v>
      </c>
      <c r="E132" s="80">
        <v>100</v>
      </c>
      <c r="F132">
        <f>SUMIF('список продуктов'!$A$8:$A$917,"="&amp;D132,'список продуктов'!$C$8:$C$917)</f>
        <v>1</v>
      </c>
    </row>
    <row r="133" spans="1:19" x14ac:dyDescent="0.25">
      <c r="A133" s="77">
        <f>E133*A131</f>
        <v>0</v>
      </c>
      <c r="B133" s="160"/>
      <c r="C133" s="449"/>
      <c r="D133" s="91" t="s">
        <v>1805</v>
      </c>
      <c r="E133" s="80">
        <v>10</v>
      </c>
      <c r="F133">
        <f>SUMIF('список продуктов'!$A$8:$A$917,"="&amp;D133,'список продуктов'!$C$8:$C$917)</f>
        <v>1</v>
      </c>
      <c r="M133" s="572"/>
      <c r="N133" s="573"/>
      <c r="O133" s="573"/>
    </row>
    <row r="134" spans="1:19" x14ac:dyDescent="0.25">
      <c r="A134" s="77">
        <f>A131*E134</f>
        <v>0</v>
      </c>
      <c r="B134" s="160"/>
      <c r="C134" s="449"/>
      <c r="D134" s="91" t="s">
        <v>2357</v>
      </c>
      <c r="E134" s="80">
        <v>5</v>
      </c>
      <c r="F134">
        <f>SUMIF('список продуктов'!$A$8:$A$917,"="&amp;D134,'список продуктов'!$C$8:$C$917)</f>
        <v>1</v>
      </c>
    </row>
    <row r="135" spans="1:19" ht="15.75" thickBot="1" x14ac:dyDescent="0.3">
      <c r="B135" s="160"/>
      <c r="C135" s="449"/>
      <c r="D135" s="91"/>
      <c r="E135" s="80"/>
      <c r="F135">
        <f>SUMIF('список продуктов'!$A$8:$A$917,"="&amp;D135,'список продуктов'!$C$8:$C$917)</f>
        <v>0</v>
      </c>
      <c r="S135" s="14"/>
    </row>
    <row r="136" spans="1:19" ht="15.75" thickBot="1" x14ac:dyDescent="0.3">
      <c r="A136" s="229"/>
      <c r="B136" s="179">
        <v>100</v>
      </c>
      <c r="C136" s="73" t="s">
        <v>254</v>
      </c>
      <c r="D136" s="188"/>
      <c r="E136" s="158">
        <f>SUM(E137:E141)</f>
        <v>122</v>
      </c>
      <c r="F136">
        <f>SUMIF('список продуктов'!$A$8:$A$917,"="&amp;D136,'список продуктов'!$C$8:$C$917)</f>
        <v>0</v>
      </c>
      <c r="G136" t="s">
        <v>2926</v>
      </c>
      <c r="S136" s="14"/>
    </row>
    <row r="137" spans="1:19" x14ac:dyDescent="0.25">
      <c r="A137" s="77">
        <f>E137*A136</f>
        <v>0</v>
      </c>
      <c r="B137" s="160"/>
      <c r="C137" s="115"/>
      <c r="D137" s="91" t="s">
        <v>1571</v>
      </c>
      <c r="E137" s="80">
        <v>85</v>
      </c>
      <c r="F137">
        <f>SUMIF('список продуктов'!$A$8:$A$917,"="&amp;D137,'список продуктов'!$C$8:$C$917)</f>
        <v>1</v>
      </c>
      <c r="S137" s="14"/>
    </row>
    <row r="138" spans="1:19" x14ac:dyDescent="0.25">
      <c r="A138" s="77">
        <f>E138*A136</f>
        <v>0</v>
      </c>
      <c r="B138" s="160"/>
      <c r="C138" s="115"/>
      <c r="D138" s="91" t="s">
        <v>1736</v>
      </c>
      <c r="E138" s="80">
        <v>25</v>
      </c>
      <c r="F138">
        <f>SUMIF('список продуктов'!$A$8:$A$917,"="&amp;D138,'список продуктов'!$C$8:$C$917)</f>
        <v>1</v>
      </c>
      <c r="S138" s="14"/>
    </row>
    <row r="139" spans="1:19" x14ac:dyDescent="0.25">
      <c r="A139" s="77">
        <f>E139*A136</f>
        <v>0</v>
      </c>
      <c r="B139" s="160"/>
      <c r="C139" s="115"/>
      <c r="D139" s="91" t="s">
        <v>2365</v>
      </c>
      <c r="E139" s="80">
        <v>5</v>
      </c>
      <c r="F139">
        <f>SUMIF('список продуктов'!$A$8:$A$917,"="&amp;D139,'список продуктов'!$C$8:$C$917)</f>
        <v>1</v>
      </c>
      <c r="S139" s="14"/>
    </row>
    <row r="140" spans="1:19" x14ac:dyDescent="0.25">
      <c r="A140" s="77">
        <f>E140*A136</f>
        <v>0</v>
      </c>
      <c r="B140" s="160"/>
      <c r="C140" s="115"/>
      <c r="D140" s="91" t="s">
        <v>2591</v>
      </c>
      <c r="E140" s="80">
        <v>5</v>
      </c>
      <c r="F140">
        <f>SUMIF('список продуктов'!$A$8:$A$917,"="&amp;D140,'список продуктов'!$C$8:$C$917)</f>
        <v>1</v>
      </c>
      <c r="S140" s="14"/>
    </row>
    <row r="141" spans="1:19" x14ac:dyDescent="0.25">
      <c r="A141" s="77">
        <f>E141*A136</f>
        <v>0</v>
      </c>
      <c r="B141" s="160"/>
      <c r="C141" s="115"/>
      <c r="D141" s="91" t="s">
        <v>1280</v>
      </c>
      <c r="E141" s="80">
        <v>2</v>
      </c>
      <c r="F141">
        <f>SUMIF('список продуктов'!$A$8:$A$917,"="&amp;D141,'список продуктов'!$C$8:$C$917)</f>
        <v>1</v>
      </c>
      <c r="S141" s="14"/>
    </row>
    <row r="142" spans="1:19" x14ac:dyDescent="0.25">
      <c r="B142" s="160"/>
      <c r="C142" s="115"/>
      <c r="D142" s="91"/>
      <c r="E142" s="80"/>
      <c r="F142">
        <f>SUMIF('список продуктов'!$A$8:$A$917,"="&amp;D142,'список продуктов'!$C$8:$C$917)</f>
        <v>0</v>
      </c>
      <c r="S142" s="14"/>
    </row>
    <row r="143" spans="1:19" ht="15.75" thickBot="1" x14ac:dyDescent="0.3">
      <c r="B143" s="160"/>
      <c r="C143" s="449"/>
      <c r="D143" s="91"/>
      <c r="E143" s="80"/>
      <c r="F143">
        <f>SUMIF('список продуктов'!$A$8:$A$917,"="&amp;D143,'список продуктов'!$C$8:$C$917)</f>
        <v>0</v>
      </c>
      <c r="S143" s="14"/>
    </row>
    <row r="144" spans="1:19" ht="15.75" thickBot="1" x14ac:dyDescent="0.3">
      <c r="A144" s="229"/>
      <c r="B144" s="181" t="s">
        <v>8</v>
      </c>
      <c r="C144" s="73" t="s">
        <v>255</v>
      </c>
      <c r="D144" s="188"/>
      <c r="E144" s="158">
        <f>SUM(E145:E151)</f>
        <v>142</v>
      </c>
      <c r="F144">
        <f>SUMIF('список продуктов'!$A$8:$A$917,"="&amp;D144,'список продуктов'!$C$8:$C$917)</f>
        <v>0</v>
      </c>
      <c r="G144" t="s">
        <v>2926</v>
      </c>
      <c r="S144" s="14"/>
    </row>
    <row r="145" spans="1:19" x14ac:dyDescent="0.25">
      <c r="A145" s="77">
        <f>E145*A144</f>
        <v>0</v>
      </c>
      <c r="B145" s="160"/>
      <c r="C145" s="115"/>
      <c r="D145" s="91" t="s">
        <v>1562</v>
      </c>
      <c r="E145" s="80">
        <v>100</v>
      </c>
      <c r="F145">
        <f>SUMIF('список продуктов'!$A$8:$A$917,"="&amp;D145,'список продуктов'!$C$8:$C$917)</f>
        <v>1</v>
      </c>
      <c r="S145" s="14"/>
    </row>
    <row r="146" spans="1:19" x14ac:dyDescent="0.25">
      <c r="A146" s="77">
        <f>E146*A144</f>
        <v>0</v>
      </c>
      <c r="B146" s="160"/>
      <c r="C146" s="115"/>
      <c r="D146" s="91" t="s">
        <v>1758</v>
      </c>
      <c r="E146" s="80">
        <v>20</v>
      </c>
      <c r="F146">
        <f>SUMIF('список продуктов'!$A$8:$A$917,"="&amp;D146,'список продуктов'!$C$8:$C$917)</f>
        <v>1</v>
      </c>
      <c r="S146" s="14"/>
    </row>
    <row r="147" spans="1:19" x14ac:dyDescent="0.25">
      <c r="A147" s="77">
        <f>E147*A144</f>
        <v>0</v>
      </c>
      <c r="B147" s="160"/>
      <c r="C147" s="115"/>
      <c r="D147" s="91" t="s">
        <v>2591</v>
      </c>
      <c r="E147" s="80">
        <v>5</v>
      </c>
      <c r="F147">
        <f>SUMIF('список продуктов'!$A$8:$A$917,"="&amp;D147,'список продуктов'!$C$8:$C$917)</f>
        <v>1</v>
      </c>
      <c r="S147" s="14"/>
    </row>
    <row r="148" spans="1:19" x14ac:dyDescent="0.25">
      <c r="A148" s="77">
        <f>E148*A144</f>
        <v>0</v>
      </c>
      <c r="B148" s="160"/>
      <c r="C148" s="115"/>
      <c r="D148" s="91" t="s">
        <v>2365</v>
      </c>
      <c r="E148" s="80">
        <v>5</v>
      </c>
      <c r="F148">
        <f>SUMIF('список продуктов'!$A$8:$A$917,"="&amp;D148,'список продуктов'!$C$8:$C$917)</f>
        <v>1</v>
      </c>
      <c r="S148" s="14"/>
    </row>
    <row r="149" spans="1:19" x14ac:dyDescent="0.25">
      <c r="A149" s="77">
        <f>E149*A144</f>
        <v>0</v>
      </c>
      <c r="B149" s="160"/>
      <c r="C149" s="115"/>
      <c r="D149" s="91" t="s">
        <v>1280</v>
      </c>
      <c r="E149" s="80">
        <v>2</v>
      </c>
      <c r="F149">
        <f>SUMIF('список продуктов'!$A$8:$A$917,"="&amp;D149,'список продуктов'!$C$8:$C$917)</f>
        <v>1</v>
      </c>
      <c r="S149" s="14"/>
    </row>
    <row r="150" spans="1:19" x14ac:dyDescent="0.25">
      <c r="A150" s="77">
        <f>E150*A144</f>
        <v>0</v>
      </c>
      <c r="B150" s="160"/>
      <c r="C150" s="115"/>
      <c r="D150" s="91" t="s">
        <v>1804</v>
      </c>
      <c r="E150" s="80">
        <v>5</v>
      </c>
      <c r="F150">
        <f>SUMIF('список продуктов'!$A$8:$A$917,"="&amp;D150,'список продуктов'!$C$8:$C$917)</f>
        <v>1</v>
      </c>
      <c r="S150" s="14"/>
    </row>
    <row r="151" spans="1:19" ht="15.75" thickBot="1" x14ac:dyDescent="0.3">
      <c r="A151" s="77">
        <f>E151*A144</f>
        <v>0</v>
      </c>
      <c r="B151" s="160"/>
      <c r="C151" s="115"/>
      <c r="D151" s="91" t="s">
        <v>1797</v>
      </c>
      <c r="E151" s="80">
        <v>5</v>
      </c>
      <c r="F151">
        <f>SUMIF('список продуктов'!$A$8:$A$917,"="&amp;D151,'список продуктов'!$C$8:$C$917)</f>
        <v>1</v>
      </c>
      <c r="S151" s="14"/>
    </row>
    <row r="152" spans="1:19" ht="31.5" customHeight="1" thickBot="1" x14ac:dyDescent="0.3">
      <c r="A152" s="229"/>
      <c r="B152" s="181" t="s">
        <v>9</v>
      </c>
      <c r="C152" s="204" t="s">
        <v>256</v>
      </c>
      <c r="D152" s="188"/>
      <c r="E152" s="158">
        <f>SUM(E153:E162)</f>
        <v>323</v>
      </c>
      <c r="F152">
        <f>SUMIF('список продуктов'!$A$8:$A$917,"="&amp;D152,'список продуктов'!$C$8:$C$917)</f>
        <v>0</v>
      </c>
      <c r="G152" t="s">
        <v>2926</v>
      </c>
      <c r="S152" s="14"/>
    </row>
    <row r="153" spans="1:19" x14ac:dyDescent="0.25">
      <c r="A153" s="77">
        <f>A152*E153</f>
        <v>0</v>
      </c>
      <c r="B153" s="160"/>
      <c r="C153" s="154"/>
      <c r="D153" s="91" t="s">
        <v>1737</v>
      </c>
      <c r="E153" s="80">
        <v>80</v>
      </c>
      <c r="F153">
        <f>SUMIF('список продуктов'!$A$8:$A$917,"="&amp;D153,'список продуктов'!$C$8:$C$917)</f>
        <v>1</v>
      </c>
      <c r="S153" s="14"/>
    </row>
    <row r="154" spans="1:19" x14ac:dyDescent="0.25">
      <c r="A154" s="77">
        <f>E154*A152</f>
        <v>0</v>
      </c>
      <c r="B154" s="160"/>
      <c r="C154" s="154"/>
      <c r="D154" s="91" t="s">
        <v>311</v>
      </c>
      <c r="E154" s="80">
        <v>70</v>
      </c>
      <c r="F154">
        <f>SUMIF('список продуктов'!$A$8:$A$917,"="&amp;D154,'список продуктов'!$C$8:$C$917)</f>
        <v>1</v>
      </c>
      <c r="S154" s="14"/>
    </row>
    <row r="155" spans="1:19" x14ac:dyDescent="0.25">
      <c r="A155" s="77">
        <f>E155*A152</f>
        <v>0</v>
      </c>
      <c r="B155" s="160"/>
      <c r="C155" s="154"/>
      <c r="D155" s="91" t="s">
        <v>1793</v>
      </c>
      <c r="E155" s="80">
        <v>15</v>
      </c>
      <c r="F155">
        <f>SUMIF('список продуктов'!$A$8:$A$917,"="&amp;D155,'список продуктов'!$C$8:$C$917)</f>
        <v>1</v>
      </c>
      <c r="S155" s="14"/>
    </row>
    <row r="156" spans="1:19" x14ac:dyDescent="0.25">
      <c r="A156" s="77">
        <f>E156*A152</f>
        <v>0</v>
      </c>
      <c r="B156" s="160"/>
      <c r="C156" s="456" t="s">
        <v>1947</v>
      </c>
      <c r="D156" s="91" t="s">
        <v>1554</v>
      </c>
      <c r="E156" s="80">
        <v>100</v>
      </c>
      <c r="F156">
        <f>SUMIF('список продуктов'!$A$8:$A$917,"="&amp;D156,'список продуктов'!$C$8:$C$917)</f>
        <v>1</v>
      </c>
      <c r="S156" s="14"/>
    </row>
    <row r="157" spans="1:19" x14ac:dyDescent="0.25">
      <c r="A157" s="77">
        <f>E157*A152</f>
        <v>0</v>
      </c>
      <c r="B157" s="160"/>
      <c r="C157" s="154"/>
      <c r="D157" s="91" t="s">
        <v>192</v>
      </c>
      <c r="E157" s="80">
        <v>25</v>
      </c>
      <c r="F157">
        <f>SUMIF('список продуктов'!$A$8:$A$917,"="&amp;D157,'список продуктов'!$C$8:$C$917)</f>
        <v>1</v>
      </c>
      <c r="S157" s="14"/>
    </row>
    <row r="158" spans="1:19" x14ac:dyDescent="0.25">
      <c r="A158" s="77">
        <f>E158*A152</f>
        <v>0</v>
      </c>
      <c r="B158" s="160"/>
      <c r="C158" s="154"/>
      <c r="D158" s="91" t="s">
        <v>2334</v>
      </c>
      <c r="E158" s="80">
        <v>3</v>
      </c>
      <c r="F158">
        <f>SUMIF('список продуктов'!$A$8:$A$917,"="&amp;D158,'список продуктов'!$C$8:$C$917)</f>
        <v>1</v>
      </c>
      <c r="S158" s="14"/>
    </row>
    <row r="159" spans="1:19" x14ac:dyDescent="0.25">
      <c r="A159" s="77">
        <f>E159*A152</f>
        <v>0</v>
      </c>
      <c r="B159" s="160"/>
      <c r="C159" s="154"/>
      <c r="D159" s="91" t="s">
        <v>2337</v>
      </c>
      <c r="E159" s="80">
        <v>5</v>
      </c>
      <c r="F159">
        <f>SUMIF('список продуктов'!$A$8:$A$917,"="&amp;D159,'список продуктов'!$C$8:$C$917)</f>
        <v>1</v>
      </c>
      <c r="S159" s="14"/>
    </row>
    <row r="160" spans="1:19" x14ac:dyDescent="0.25">
      <c r="A160" s="77">
        <f>E160*A152</f>
        <v>0</v>
      </c>
      <c r="B160" s="160"/>
      <c r="C160" s="154"/>
      <c r="D160" s="91" t="s">
        <v>925</v>
      </c>
      <c r="E160" s="80">
        <v>5</v>
      </c>
      <c r="F160">
        <f>SUMIF('список продуктов'!$A$8:$A$917,"="&amp;D160,'список продуктов'!$C$8:$C$917)</f>
        <v>1</v>
      </c>
      <c r="S160" s="14"/>
    </row>
    <row r="161" spans="1:19" x14ac:dyDescent="0.25">
      <c r="A161" s="77">
        <f>E161*A152</f>
        <v>0</v>
      </c>
      <c r="B161" s="160"/>
      <c r="C161" s="154"/>
      <c r="D161" s="91" t="s">
        <v>1489</v>
      </c>
      <c r="E161" s="80">
        <v>10</v>
      </c>
      <c r="F161">
        <f>SUMIF('список продуктов'!$A$8:$A$917,"="&amp;D161,'список продуктов'!$C$8:$C$917)</f>
        <v>1</v>
      </c>
      <c r="S161" s="14"/>
    </row>
    <row r="162" spans="1:19" x14ac:dyDescent="0.25">
      <c r="A162" s="77">
        <f>E162*A152</f>
        <v>0</v>
      </c>
      <c r="B162" s="160"/>
      <c r="C162" s="154"/>
      <c r="D162" s="91" t="s">
        <v>1815</v>
      </c>
      <c r="E162" s="80">
        <v>10</v>
      </c>
      <c r="F162">
        <f>SUMIF('список продуктов'!$A$8:$A$917,"="&amp;D162,'список продуктов'!$C$8:$C$917)</f>
        <v>1</v>
      </c>
      <c r="S162" s="14"/>
    </row>
    <row r="163" spans="1:19" x14ac:dyDescent="0.25">
      <c r="B163" s="160"/>
      <c r="C163" s="154"/>
      <c r="D163" s="91"/>
      <c r="E163" s="80"/>
      <c r="F163">
        <f>SUMIF('список продуктов'!$A$8:$A$917,"="&amp;D163,'список продуктов'!$C$8:$C$917)</f>
        <v>0</v>
      </c>
      <c r="S163" s="14"/>
    </row>
    <row r="164" spans="1:19" ht="15.75" thickBot="1" x14ac:dyDescent="0.3">
      <c r="B164" s="160"/>
      <c r="C164" s="449"/>
      <c r="D164" s="91"/>
      <c r="E164" s="80"/>
      <c r="F164">
        <f>SUMIF('список продуктов'!$A$8:$A$917,"="&amp;D164,'список продуктов'!$C$8:$C$917)</f>
        <v>0</v>
      </c>
      <c r="S164" s="14"/>
    </row>
    <row r="165" spans="1:19" ht="29.25" thickBot="1" x14ac:dyDescent="0.3">
      <c r="A165" s="229"/>
      <c r="B165" s="185" t="s">
        <v>1607</v>
      </c>
      <c r="C165" s="204" t="s">
        <v>257</v>
      </c>
      <c r="D165" s="188"/>
      <c r="E165" s="158">
        <f>SUM(E166:E174)</f>
        <v>182</v>
      </c>
      <c r="F165">
        <f>SUMIF('список продуктов'!$A$8:$A$917,"="&amp;D165,'список продуктов'!$C$8:$C$917)</f>
        <v>0</v>
      </c>
      <c r="G165" t="s">
        <v>2926</v>
      </c>
      <c r="S165" s="14"/>
    </row>
    <row r="166" spans="1:19" x14ac:dyDescent="0.25">
      <c r="A166" s="77">
        <f>E166*A165</f>
        <v>0</v>
      </c>
      <c r="B166" s="160"/>
      <c r="C166" s="115"/>
      <c r="D166" s="91" t="s">
        <v>1534</v>
      </c>
      <c r="E166" s="80">
        <v>70</v>
      </c>
      <c r="F166">
        <f>SUMIF('список продуктов'!$A$8:$A$917,"="&amp;D166,'список продуктов'!$C$8:$C$917)</f>
        <v>1</v>
      </c>
      <c r="S166" s="14"/>
    </row>
    <row r="167" spans="1:19" x14ac:dyDescent="0.25">
      <c r="A167" s="77">
        <f>E167*A165</f>
        <v>0</v>
      </c>
      <c r="B167" s="160"/>
      <c r="C167" s="115"/>
      <c r="D167" s="91" t="s">
        <v>1538</v>
      </c>
      <c r="E167" s="80">
        <v>70</v>
      </c>
      <c r="F167">
        <f>SUMIF('список продуктов'!$A$8:$A$917,"="&amp;D167,'список продуктов'!$C$8:$C$917)</f>
        <v>1</v>
      </c>
      <c r="S167" s="14"/>
    </row>
    <row r="168" spans="1:19" x14ac:dyDescent="0.25">
      <c r="A168" s="77">
        <f>E168*A165</f>
        <v>0</v>
      </c>
      <c r="B168" s="160"/>
      <c r="C168" s="115"/>
      <c r="D168" s="91" t="s">
        <v>2405</v>
      </c>
      <c r="E168" s="80">
        <v>2</v>
      </c>
      <c r="F168">
        <f>SUMIF('список продуктов'!$A$8:$A$917,"="&amp;D168,'список продуктов'!$C$8:$C$917)</f>
        <v>1</v>
      </c>
      <c r="M168" s="572"/>
      <c r="N168" s="573"/>
      <c r="O168" s="573"/>
      <c r="S168" s="14"/>
    </row>
    <row r="169" spans="1:19" x14ac:dyDescent="0.25">
      <c r="A169" s="77">
        <f>E169*A165</f>
        <v>0</v>
      </c>
      <c r="B169" s="160"/>
      <c r="C169" s="115"/>
      <c r="D169" s="91" t="s">
        <v>2591</v>
      </c>
      <c r="E169" s="80">
        <v>10</v>
      </c>
      <c r="F169">
        <f>SUMIF('список продуктов'!$A$8:$A$917,"="&amp;D169,'список продуктов'!$C$8:$C$917)</f>
        <v>1</v>
      </c>
      <c r="S169" s="14"/>
    </row>
    <row r="170" spans="1:19" x14ac:dyDescent="0.25">
      <c r="A170" s="77">
        <f>E170*A165</f>
        <v>0</v>
      </c>
      <c r="B170" s="160"/>
      <c r="C170" s="115"/>
      <c r="D170" s="91" t="s">
        <v>1316</v>
      </c>
      <c r="E170" s="80">
        <v>8</v>
      </c>
      <c r="F170">
        <f>SUMIF('список продуктов'!$A$8:$A$917,"="&amp;D170,'список продуктов'!$C$8:$C$917)</f>
        <v>1</v>
      </c>
      <c r="S170" s="14"/>
    </row>
    <row r="171" spans="1:19" x14ac:dyDescent="0.25">
      <c r="A171" s="77">
        <f>E171*A165</f>
        <v>0</v>
      </c>
      <c r="B171" s="160"/>
      <c r="C171" s="115"/>
      <c r="D171" s="91" t="s">
        <v>1262</v>
      </c>
      <c r="E171" s="80">
        <v>1</v>
      </c>
      <c r="F171">
        <f>SUMIF('список продуктов'!$A$8:$A$917,"="&amp;D171,'список продуктов'!$C$8:$C$917)</f>
        <v>1</v>
      </c>
      <c r="S171" s="14"/>
    </row>
    <row r="172" spans="1:19" x14ac:dyDescent="0.25">
      <c r="A172" s="77">
        <f>E172*A165</f>
        <v>0</v>
      </c>
      <c r="B172" s="160"/>
      <c r="C172" s="115"/>
      <c r="D172" s="91" t="s">
        <v>2399</v>
      </c>
      <c r="E172" s="80">
        <v>1</v>
      </c>
      <c r="F172">
        <f>SUMIF('список продуктов'!$A$8:$A$917,"="&amp;D172,'список продуктов'!$C$8:$C$917)</f>
        <v>1</v>
      </c>
      <c r="S172" s="14"/>
    </row>
    <row r="173" spans="1:19" x14ac:dyDescent="0.25">
      <c r="A173" s="77">
        <f>E173*A165</f>
        <v>0</v>
      </c>
      <c r="B173" s="160"/>
      <c r="C173" s="115"/>
      <c r="D173" s="91" t="s">
        <v>1805</v>
      </c>
      <c r="E173" s="80">
        <v>10</v>
      </c>
      <c r="F173">
        <f>SUMIF('список продуктов'!$A$8:$A$917,"="&amp;D173,'список продуктов'!$C$8:$C$917)</f>
        <v>1</v>
      </c>
      <c r="M173" s="572"/>
      <c r="N173" s="573"/>
      <c r="O173" s="573"/>
      <c r="S173" s="14"/>
    </row>
    <row r="174" spans="1:19" ht="15.75" thickBot="1" x14ac:dyDescent="0.3">
      <c r="A174" s="77">
        <f>E174*A165</f>
        <v>0</v>
      </c>
      <c r="B174" s="160"/>
      <c r="C174" s="115"/>
      <c r="D174" s="91" t="s">
        <v>192</v>
      </c>
      <c r="E174" s="80">
        <v>10</v>
      </c>
      <c r="F174">
        <f>SUMIF('список продуктов'!$A$8:$A$917,"="&amp;D174,'список продуктов'!$C$8:$C$917)</f>
        <v>1</v>
      </c>
      <c r="S174" s="14"/>
    </row>
    <row r="175" spans="1:19" ht="15.75" thickBot="1" x14ac:dyDescent="0.3">
      <c r="A175" s="229"/>
      <c r="B175" s="179">
        <v>100</v>
      </c>
      <c r="C175" s="204" t="s">
        <v>258</v>
      </c>
      <c r="D175" s="188"/>
      <c r="E175" s="158">
        <f>SUM(E176:E182)</f>
        <v>189</v>
      </c>
      <c r="F175">
        <f>SUMIF('список продуктов'!$A$8:$A$917,"="&amp;D175,'список продуктов'!$C$8:$C$917)</f>
        <v>0</v>
      </c>
      <c r="G175" t="s">
        <v>2926</v>
      </c>
      <c r="S175" s="14"/>
    </row>
    <row r="176" spans="1:19" x14ac:dyDescent="0.25">
      <c r="A176" s="77">
        <f>E176*A175</f>
        <v>0</v>
      </c>
      <c r="B176" s="160"/>
      <c r="C176" s="115"/>
      <c r="D176" s="91" t="s">
        <v>1539</v>
      </c>
      <c r="E176" s="80">
        <v>130</v>
      </c>
      <c r="F176">
        <f>SUMIF('список продуктов'!$A$8:$A$917,"="&amp;D176,'список продуктов'!$C$8:$C$917)</f>
        <v>1</v>
      </c>
      <c r="S176" s="14"/>
    </row>
    <row r="177" spans="1:19" x14ac:dyDescent="0.25">
      <c r="A177" s="77">
        <f>E177*A175</f>
        <v>0</v>
      </c>
      <c r="B177" s="160"/>
      <c r="C177" s="115"/>
      <c r="D177" s="91" t="s">
        <v>1758</v>
      </c>
      <c r="E177" s="80">
        <v>20</v>
      </c>
      <c r="F177">
        <f>SUMIF('список продуктов'!$A$8:$A$917,"="&amp;D177,'список продуктов'!$C$8:$C$917)</f>
        <v>1</v>
      </c>
      <c r="S177" s="14"/>
    </row>
    <row r="178" spans="1:19" x14ac:dyDescent="0.25">
      <c r="A178" s="77">
        <f>E178*A175</f>
        <v>0</v>
      </c>
      <c r="B178" s="160"/>
      <c r="C178" s="115"/>
      <c r="D178" s="91" t="s">
        <v>1262</v>
      </c>
      <c r="E178" s="80">
        <v>1</v>
      </c>
      <c r="F178">
        <f>SUMIF('список продуктов'!$A$8:$A$917,"="&amp;D178,'список продуктов'!$C$8:$C$917)</f>
        <v>1</v>
      </c>
      <c r="S178" s="14"/>
    </row>
    <row r="179" spans="1:19" x14ac:dyDescent="0.25">
      <c r="A179" s="77">
        <f>E179*A175</f>
        <v>0</v>
      </c>
      <c r="B179" s="160"/>
      <c r="C179" s="115"/>
      <c r="D179" s="91" t="s">
        <v>2399</v>
      </c>
      <c r="E179" s="80">
        <v>1</v>
      </c>
      <c r="F179">
        <f>SUMIF('список продуктов'!$A$8:$A$917,"="&amp;D179,'список продуктов'!$C$8:$C$917)</f>
        <v>1</v>
      </c>
      <c r="S179" s="14"/>
    </row>
    <row r="180" spans="1:19" x14ac:dyDescent="0.25">
      <c r="A180" s="77">
        <f>E180*A175</f>
        <v>0</v>
      </c>
      <c r="B180" s="160"/>
      <c r="C180" s="115"/>
      <c r="D180" s="91" t="s">
        <v>192</v>
      </c>
      <c r="E180" s="80">
        <v>15</v>
      </c>
      <c r="F180">
        <f>SUMIF('список продуктов'!$A$8:$A$917,"="&amp;D180,'список продуктов'!$C$8:$C$917)</f>
        <v>1</v>
      </c>
      <c r="S180" s="14"/>
    </row>
    <row r="181" spans="1:19" x14ac:dyDescent="0.25">
      <c r="A181" s="77">
        <f>E181*A175</f>
        <v>0</v>
      </c>
      <c r="B181" s="160"/>
      <c r="C181" s="115"/>
      <c r="D181" s="91" t="s">
        <v>2219</v>
      </c>
      <c r="E181" s="80">
        <v>10</v>
      </c>
      <c r="F181">
        <f>SUMIF('список продуктов'!$A$8:$A$917,"="&amp;D181,'список продуктов'!$C$8:$C$917)</f>
        <v>1</v>
      </c>
      <c r="S181" s="14"/>
    </row>
    <row r="182" spans="1:19" x14ac:dyDescent="0.25">
      <c r="A182" s="77">
        <f>E182*A175</f>
        <v>0</v>
      </c>
      <c r="B182" s="160"/>
      <c r="C182" s="115"/>
      <c r="D182" s="91" t="s">
        <v>1805</v>
      </c>
      <c r="E182" s="80">
        <v>12</v>
      </c>
      <c r="F182">
        <f>SUMIF('список продуктов'!$A$8:$A$917,"="&amp;D182,'список продуктов'!$C$8:$C$917)</f>
        <v>1</v>
      </c>
      <c r="M182" s="572"/>
      <c r="N182" s="573"/>
      <c r="O182" s="573"/>
      <c r="S182" s="14"/>
    </row>
    <row r="183" spans="1:19" ht="15.75" thickBot="1" x14ac:dyDescent="0.3">
      <c r="B183" s="160"/>
      <c r="C183" s="115"/>
      <c r="D183" s="91"/>
      <c r="E183" s="80"/>
      <c r="F183">
        <f>SUMIF('список продуктов'!$A$8:$A$917,"="&amp;D183,'список продуктов'!$C$8:$C$917)</f>
        <v>0</v>
      </c>
      <c r="S183" s="14"/>
    </row>
    <row r="184" spans="1:19" ht="15.75" thickBot="1" x14ac:dyDescent="0.3">
      <c r="A184" s="229"/>
      <c r="B184" s="179">
        <v>100</v>
      </c>
      <c r="C184" s="204" t="s">
        <v>259</v>
      </c>
      <c r="D184" s="188"/>
      <c r="E184" s="158">
        <f>SUM(E185:E191)</f>
        <v>189</v>
      </c>
      <c r="F184">
        <f>SUMIF('список продуктов'!$A$8:$A$917,"="&amp;D184,'список продуктов'!$C$8:$C$917)</f>
        <v>0</v>
      </c>
      <c r="G184" t="s">
        <v>2926</v>
      </c>
      <c r="S184" s="14"/>
    </row>
    <row r="185" spans="1:19" x14ac:dyDescent="0.25">
      <c r="A185" s="77">
        <f>E185*A184</f>
        <v>0</v>
      </c>
      <c r="B185" s="160"/>
      <c r="C185" s="115"/>
      <c r="D185" s="91" t="s">
        <v>1538</v>
      </c>
      <c r="E185" s="80">
        <v>130</v>
      </c>
      <c r="F185">
        <f>SUMIF('список продуктов'!$A$8:$A$917,"="&amp;D185,'список продуктов'!$C$8:$C$917)</f>
        <v>1</v>
      </c>
      <c r="S185" s="14"/>
    </row>
    <row r="186" spans="1:19" x14ac:dyDescent="0.25">
      <c r="A186" s="77">
        <f>E186*A184</f>
        <v>0</v>
      </c>
      <c r="B186" s="160"/>
      <c r="C186" s="115"/>
      <c r="D186" s="91" t="s">
        <v>1758</v>
      </c>
      <c r="E186" s="80">
        <v>20</v>
      </c>
      <c r="F186">
        <f>SUMIF('список продуктов'!$A$8:$A$917,"="&amp;D186,'список продуктов'!$C$8:$C$917)</f>
        <v>1</v>
      </c>
      <c r="S186" s="14"/>
    </row>
    <row r="187" spans="1:19" x14ac:dyDescent="0.25">
      <c r="A187" s="77">
        <f>E187*A184</f>
        <v>0</v>
      </c>
      <c r="B187" s="160"/>
      <c r="C187" s="115"/>
      <c r="D187" s="91" t="s">
        <v>1262</v>
      </c>
      <c r="E187" s="80">
        <v>1</v>
      </c>
      <c r="F187">
        <f>SUMIF('список продуктов'!$A$8:$A$917,"="&amp;D187,'список продуктов'!$C$8:$C$917)</f>
        <v>1</v>
      </c>
      <c r="S187" s="14"/>
    </row>
    <row r="188" spans="1:19" x14ac:dyDescent="0.25">
      <c r="A188" s="77">
        <f>E188*A184</f>
        <v>0</v>
      </c>
      <c r="B188" s="160"/>
      <c r="C188" s="115"/>
      <c r="D188" s="91" t="s">
        <v>2399</v>
      </c>
      <c r="E188" s="80">
        <v>3</v>
      </c>
      <c r="F188">
        <f>SUMIF('список продуктов'!$A$8:$A$917,"="&amp;D188,'список продуктов'!$C$8:$C$917)</f>
        <v>1</v>
      </c>
      <c r="S188" s="14"/>
    </row>
    <row r="189" spans="1:19" x14ac:dyDescent="0.25">
      <c r="A189" s="77">
        <f>E189*A184</f>
        <v>0</v>
      </c>
      <c r="B189" s="160"/>
      <c r="C189" s="115"/>
      <c r="D189" s="91" t="s">
        <v>192</v>
      </c>
      <c r="E189" s="80">
        <v>15</v>
      </c>
      <c r="F189">
        <f>SUMIF('список продуктов'!$A$8:$A$917,"="&amp;D189,'список продуктов'!$C$8:$C$917)</f>
        <v>1</v>
      </c>
      <c r="S189" s="14"/>
    </row>
    <row r="190" spans="1:19" x14ac:dyDescent="0.25">
      <c r="A190" s="77">
        <f>E190*A184</f>
        <v>0</v>
      </c>
      <c r="B190" s="160"/>
      <c r="C190" s="115"/>
      <c r="D190" s="91" t="s">
        <v>2219</v>
      </c>
      <c r="E190" s="80">
        <v>10</v>
      </c>
      <c r="F190">
        <f>SUMIF('список продуктов'!$A$8:$A$917,"="&amp;D190,'список продуктов'!$C$8:$C$917)</f>
        <v>1</v>
      </c>
      <c r="S190" s="14"/>
    </row>
    <row r="191" spans="1:19" x14ac:dyDescent="0.25">
      <c r="A191" s="77">
        <f>E191*A184</f>
        <v>0</v>
      </c>
      <c r="B191" s="160"/>
      <c r="C191" s="115"/>
      <c r="D191" s="91" t="s">
        <v>1805</v>
      </c>
      <c r="E191" s="80">
        <v>10</v>
      </c>
      <c r="F191">
        <f>SUMIF('список продуктов'!$A$8:$A$917,"="&amp;D191,'список продуктов'!$C$8:$C$917)</f>
        <v>1</v>
      </c>
      <c r="M191" s="572"/>
      <c r="N191" s="573"/>
      <c r="O191" s="573"/>
      <c r="S191" s="14"/>
    </row>
    <row r="192" spans="1:19" ht="15.75" thickBot="1" x14ac:dyDescent="0.3">
      <c r="B192" s="160"/>
      <c r="C192" s="115"/>
      <c r="D192" s="91"/>
      <c r="E192" s="80"/>
      <c r="F192">
        <f>SUMIF('список продуктов'!$A$8:$A$917,"="&amp;D192,'список продуктов'!$C$8:$C$917)</f>
        <v>0</v>
      </c>
      <c r="S192" s="14"/>
    </row>
    <row r="193" spans="1:19" ht="15.75" thickBot="1" x14ac:dyDescent="0.3">
      <c r="A193" s="229"/>
      <c r="B193" s="179">
        <v>100</v>
      </c>
      <c r="C193" s="204" t="s">
        <v>260</v>
      </c>
      <c r="D193" s="188"/>
      <c r="E193" s="158">
        <f>SUM(E194:E195)</f>
        <v>105</v>
      </c>
      <c r="F193">
        <f>SUMIF('список продуктов'!$A$8:$A$917,"="&amp;D193,'список продуктов'!$C$8:$C$917)</f>
        <v>0</v>
      </c>
      <c r="G193" t="s">
        <v>2926</v>
      </c>
      <c r="S193" s="14"/>
    </row>
    <row r="194" spans="1:19" x14ac:dyDescent="0.25">
      <c r="A194" s="84">
        <f>E194*A193</f>
        <v>0</v>
      </c>
      <c r="B194" s="160"/>
      <c r="C194" s="115"/>
      <c r="D194" s="91" t="s">
        <v>260</v>
      </c>
      <c r="E194" s="80">
        <v>100</v>
      </c>
      <c r="F194">
        <f>SUMIF('список продуктов'!$A$8:$A$917,"="&amp;D194,'список продуктов'!$C$8:$C$917)</f>
        <v>1</v>
      </c>
      <c r="S194" s="14"/>
    </row>
    <row r="195" spans="1:19" ht="17.25" customHeight="1" x14ac:dyDescent="0.25">
      <c r="A195" s="85">
        <f>E195*A193</f>
        <v>0</v>
      </c>
      <c r="B195" s="163"/>
      <c r="C195" s="115"/>
      <c r="D195" s="91" t="s">
        <v>1815</v>
      </c>
      <c r="E195" s="80">
        <v>5</v>
      </c>
      <c r="F195">
        <f>SUMIF('список продуктов'!$A$8:$A$917,"="&amp;D195,'список продуктов'!$C$8:$C$917)</f>
        <v>1</v>
      </c>
      <c r="M195" s="573"/>
      <c r="N195" s="573"/>
      <c r="O195" s="573"/>
      <c r="S195" s="14"/>
    </row>
    <row r="196" spans="1:19" ht="17.25" customHeight="1" thickBot="1" x14ac:dyDescent="0.3">
      <c r="A196" s="84"/>
      <c r="B196" s="163"/>
      <c r="C196" s="457"/>
      <c r="D196" s="91"/>
      <c r="E196" s="80"/>
      <c r="F196">
        <f>SUMIF('список продуктов'!$A$8:$A$917,"="&amp;D196,'список продуктов'!$C$8:$C$917)</f>
        <v>0</v>
      </c>
      <c r="S196" s="14"/>
    </row>
    <row r="197" spans="1:19" ht="15.75" thickBot="1" x14ac:dyDescent="0.3">
      <c r="A197" s="229"/>
      <c r="B197" s="179">
        <v>70</v>
      </c>
      <c r="C197" s="204" t="s">
        <v>261</v>
      </c>
      <c r="D197" s="188"/>
      <c r="E197" s="158">
        <f>SUM(E198:E203)</f>
        <v>59</v>
      </c>
      <c r="F197">
        <f>SUMIF('список продуктов'!$A$8:$A$917,"="&amp;D197,'список продуктов'!$C$8:$C$917)</f>
        <v>0</v>
      </c>
      <c r="G197" t="s">
        <v>2926</v>
      </c>
      <c r="S197" s="14"/>
    </row>
    <row r="198" spans="1:19" x14ac:dyDescent="0.25">
      <c r="A198" s="77">
        <f>E198*A197</f>
        <v>0</v>
      </c>
      <c r="B198" s="160"/>
      <c r="C198" s="115"/>
      <c r="D198" s="91" t="s">
        <v>1573</v>
      </c>
      <c r="E198" s="80">
        <v>30</v>
      </c>
      <c r="F198">
        <f>SUMIF('список продуктов'!$A$8:$A$917,"="&amp;D198,'список продуктов'!$C$8:$C$917)</f>
        <v>1</v>
      </c>
      <c r="S198" s="14"/>
    </row>
    <row r="199" spans="1:19" x14ac:dyDescent="0.25">
      <c r="A199" s="85">
        <f>E199*A197</f>
        <v>0</v>
      </c>
      <c r="B199" s="163"/>
      <c r="C199" s="115"/>
      <c r="D199" s="91" t="s">
        <v>2469</v>
      </c>
      <c r="E199" s="80">
        <v>1</v>
      </c>
      <c r="F199">
        <f>SUMIF('список продуктов'!$A$8:$A$917,"="&amp;D199,'список продуктов'!$C$8:$C$917)</f>
        <v>1</v>
      </c>
      <c r="S199" s="14"/>
    </row>
    <row r="200" spans="1:19" x14ac:dyDescent="0.25">
      <c r="A200" s="85">
        <f>E200*A197</f>
        <v>0</v>
      </c>
      <c r="B200" s="163"/>
      <c r="C200" s="115"/>
      <c r="D200" s="91" t="s">
        <v>1815</v>
      </c>
      <c r="E200" s="80">
        <v>5</v>
      </c>
      <c r="F200">
        <f>SUMIF('список продуктов'!$A$8:$A$917,"="&amp;D200,'список продуктов'!$C$8:$C$917)</f>
        <v>1</v>
      </c>
      <c r="M200" s="573"/>
      <c r="N200" s="573"/>
      <c r="O200" s="573"/>
      <c r="S200" s="14"/>
    </row>
    <row r="201" spans="1:19" x14ac:dyDescent="0.25">
      <c r="A201" s="85">
        <f>E201*A197</f>
        <v>0</v>
      </c>
      <c r="B201" s="163"/>
      <c r="C201" s="115"/>
      <c r="D201" s="91" t="s">
        <v>1850</v>
      </c>
      <c r="E201" s="80">
        <v>10</v>
      </c>
      <c r="F201">
        <f>SUMIF('список продуктов'!$A$8:$A$917,"="&amp;D201,'список продуктов'!$C$8:$C$917)</f>
        <v>1</v>
      </c>
      <c r="S201" s="14"/>
    </row>
    <row r="202" spans="1:19" x14ac:dyDescent="0.25">
      <c r="A202" s="85">
        <f>E202*A197</f>
        <v>0</v>
      </c>
      <c r="B202" s="163"/>
      <c r="C202" s="115"/>
      <c r="D202" s="91" t="s">
        <v>192</v>
      </c>
      <c r="E202" s="80">
        <v>10</v>
      </c>
      <c r="F202">
        <f>SUMIF('список продуктов'!$A$8:$A$917,"="&amp;D202,'список продуктов'!$C$8:$C$917)</f>
        <v>1</v>
      </c>
      <c r="S202" s="14"/>
    </row>
    <row r="203" spans="1:19" x14ac:dyDescent="0.25">
      <c r="A203" s="85">
        <f>E203*A197</f>
        <v>0</v>
      </c>
      <c r="B203" s="163"/>
      <c r="C203" s="115"/>
      <c r="D203" s="91" t="s">
        <v>1805</v>
      </c>
      <c r="E203" s="80">
        <v>3</v>
      </c>
      <c r="F203">
        <f>SUMIF('список продуктов'!$A$8:$A$917,"="&amp;D203,'список продуктов'!$C$8:$C$917)</f>
        <v>1</v>
      </c>
      <c r="M203" s="572"/>
      <c r="N203" s="573"/>
      <c r="O203" s="573"/>
      <c r="S203" s="14"/>
    </row>
    <row r="204" spans="1:19" ht="15.75" thickBot="1" x14ac:dyDescent="0.3">
      <c r="B204" s="160"/>
      <c r="C204" s="115"/>
      <c r="D204" s="91"/>
      <c r="E204" s="80"/>
      <c r="F204">
        <f>SUMIF('список продуктов'!$A$8:$A$917,"="&amp;D204,'список продуктов'!$C$8:$C$917)</f>
        <v>0</v>
      </c>
      <c r="S204" s="14"/>
    </row>
    <row r="205" spans="1:19" ht="30" thickBot="1" x14ac:dyDescent="0.3">
      <c r="A205" s="234"/>
      <c r="B205" s="187">
        <v>150</v>
      </c>
      <c r="C205" s="144" t="s">
        <v>262</v>
      </c>
      <c r="D205" s="188"/>
      <c r="E205" s="189">
        <f>SUM(E206:E223)</f>
        <v>253</v>
      </c>
      <c r="F205">
        <f>SUMIF('список продуктов'!$A$8:$A$917,"="&amp;D205,'список продуктов'!$C$8:$C$917)</f>
        <v>0</v>
      </c>
      <c r="G205" t="s">
        <v>2926</v>
      </c>
      <c r="S205" s="14"/>
    </row>
    <row r="206" spans="1:19" x14ac:dyDescent="0.25">
      <c r="A206" s="77">
        <f>E206*A205</f>
        <v>0</v>
      </c>
      <c r="B206" s="160"/>
      <c r="C206" s="456" t="s">
        <v>1947</v>
      </c>
      <c r="D206" s="91" t="s">
        <v>1554</v>
      </c>
      <c r="E206" s="80">
        <v>90</v>
      </c>
      <c r="F206">
        <f>SUMIF('список продуктов'!$A$8:$A$917,"="&amp;D206,'список продуктов'!$C$8:$C$917)</f>
        <v>1</v>
      </c>
      <c r="S206" s="14"/>
    </row>
    <row r="207" spans="1:19" x14ac:dyDescent="0.25">
      <c r="A207" s="85">
        <f>E207*A205</f>
        <v>0</v>
      </c>
      <c r="B207" s="164"/>
      <c r="C207" s="115"/>
      <c r="D207" s="91" t="s">
        <v>2337</v>
      </c>
      <c r="E207" s="80">
        <v>15</v>
      </c>
      <c r="F207">
        <f>SUMIF('список продуктов'!$A$8:$A$917,"="&amp;D207,'список продуктов'!$C$8:$C$917)</f>
        <v>1</v>
      </c>
      <c r="S207" s="14"/>
    </row>
    <row r="208" spans="1:19" x14ac:dyDescent="0.25">
      <c r="A208" s="85">
        <f>E208*A205</f>
        <v>0</v>
      </c>
      <c r="B208" s="163"/>
      <c r="D208" s="91" t="s">
        <v>2331</v>
      </c>
      <c r="E208" s="80">
        <v>5</v>
      </c>
      <c r="F208">
        <f>SUMIF('список продуктов'!$A$8:$A$917,"="&amp;D208,'список продуктов'!$C$8:$C$917)</f>
        <v>1</v>
      </c>
      <c r="S208" s="14"/>
    </row>
    <row r="209" spans="1:19" x14ac:dyDescent="0.25">
      <c r="A209" s="85">
        <f>E209*A205</f>
        <v>0</v>
      </c>
      <c r="B209" s="163"/>
      <c r="C209" s="154"/>
      <c r="D209" s="91" t="s">
        <v>1280</v>
      </c>
      <c r="E209" s="80">
        <v>20</v>
      </c>
      <c r="F209">
        <f>SUMIF('список продуктов'!$A$8:$A$917,"="&amp;D209,'список продуктов'!$C$8:$C$917)</f>
        <v>1</v>
      </c>
      <c r="S209" s="14"/>
    </row>
    <row r="210" spans="1:19" x14ac:dyDescent="0.25">
      <c r="A210" s="85">
        <f>E210*A205</f>
        <v>0</v>
      </c>
      <c r="B210" s="163"/>
      <c r="C210" s="154"/>
      <c r="D210" s="91" t="s">
        <v>2387</v>
      </c>
      <c r="E210" s="80">
        <v>1</v>
      </c>
      <c r="F210">
        <f>SUMIF('список продуктов'!$A$8:$A$917,"="&amp;D210,'список продуктов'!$C$8:$C$917)</f>
        <v>1</v>
      </c>
      <c r="S210" s="14"/>
    </row>
    <row r="211" spans="1:19" x14ac:dyDescent="0.25">
      <c r="A211" s="85">
        <f>E211*A205</f>
        <v>0</v>
      </c>
      <c r="B211" s="163"/>
      <c r="C211" s="154"/>
      <c r="D211" s="91" t="s">
        <v>1942</v>
      </c>
      <c r="E211" s="80">
        <v>0</v>
      </c>
      <c r="F211">
        <f>SUMIF('список продуктов'!$A$8:$A$917,"="&amp;D211,'список продуктов'!$C$8:$C$917)</f>
        <v>1</v>
      </c>
      <c r="S211" s="14"/>
    </row>
    <row r="212" spans="1:19" x14ac:dyDescent="0.25">
      <c r="A212" s="85">
        <f>E212*A205</f>
        <v>0</v>
      </c>
      <c r="B212" s="163"/>
      <c r="C212" s="154"/>
      <c r="D212" s="91" t="s">
        <v>1823</v>
      </c>
      <c r="E212" s="80">
        <v>3</v>
      </c>
      <c r="F212">
        <f>SUMIF('список продуктов'!$A$8:$A$917,"="&amp;D212,'список продуктов'!$C$8:$C$917)</f>
        <v>1</v>
      </c>
      <c r="M212" s="572"/>
      <c r="N212" s="573"/>
      <c r="O212" s="573"/>
      <c r="S212" s="14"/>
    </row>
    <row r="213" spans="1:19" x14ac:dyDescent="0.25">
      <c r="A213" s="85">
        <f>E213*A205</f>
        <v>0</v>
      </c>
      <c r="B213" s="163"/>
      <c r="C213" s="154"/>
      <c r="D213" s="91" t="s">
        <v>1268</v>
      </c>
      <c r="E213" s="80">
        <v>15</v>
      </c>
      <c r="F213">
        <f>SUMIF('список продуктов'!$A$8:$A$917,"="&amp;D213,'список продуктов'!$C$8:$C$917)</f>
        <v>1</v>
      </c>
      <c r="M213" s="572"/>
      <c r="N213" s="573"/>
      <c r="O213" s="573"/>
      <c r="S213" s="14"/>
    </row>
    <row r="214" spans="1:19" ht="29.25" x14ac:dyDescent="0.25">
      <c r="A214" s="85">
        <f>E214*A205</f>
        <v>0</v>
      </c>
      <c r="B214" s="163"/>
      <c r="C214" s="154"/>
      <c r="D214" s="91" t="s">
        <v>2641</v>
      </c>
      <c r="E214" s="80">
        <v>5</v>
      </c>
      <c r="F214">
        <f>SUMIF('список продуктов'!$A$8:$A$917,"="&amp;D214,'список продуктов'!$C$8:$C$917)</f>
        <v>1</v>
      </c>
      <c r="S214" s="14"/>
    </row>
    <row r="215" spans="1:19" x14ac:dyDescent="0.25">
      <c r="A215" s="85">
        <f>E215*A205</f>
        <v>0</v>
      </c>
      <c r="B215" s="163"/>
      <c r="C215" s="154"/>
      <c r="D215" s="91" t="s">
        <v>1794</v>
      </c>
      <c r="E215" s="80">
        <v>5</v>
      </c>
      <c r="F215">
        <f>SUMIF('список продуктов'!$A$8:$A$917,"="&amp;D215,'список продуктов'!$C$8:$C$917)</f>
        <v>1</v>
      </c>
      <c r="S215" s="14"/>
    </row>
    <row r="216" spans="1:19" x14ac:dyDescent="0.25">
      <c r="A216" s="85">
        <f>E216*A205</f>
        <v>0</v>
      </c>
      <c r="B216" s="163"/>
      <c r="C216" s="154"/>
      <c r="D216" s="91" t="s">
        <v>1478</v>
      </c>
      <c r="E216" s="80">
        <v>2</v>
      </c>
      <c r="F216">
        <f>SUMIF('список продуктов'!$A$8:$A$917,"="&amp;D216,'список продуктов'!$C$8:$C$917)</f>
        <v>1</v>
      </c>
      <c r="S216" s="14"/>
    </row>
    <row r="217" spans="1:19" x14ac:dyDescent="0.25">
      <c r="A217" s="85">
        <f>E217*A205</f>
        <v>0</v>
      </c>
      <c r="B217" s="163"/>
      <c r="C217" s="154"/>
      <c r="D217" s="91" t="s">
        <v>2390</v>
      </c>
      <c r="E217" s="80">
        <v>2</v>
      </c>
      <c r="F217">
        <f>SUMIF('список продуктов'!$A$8:$A$917,"="&amp;D217,'список продуктов'!$C$8:$C$917)</f>
        <v>1</v>
      </c>
      <c r="S217" s="14"/>
    </row>
    <row r="218" spans="1:19" x14ac:dyDescent="0.25">
      <c r="A218" s="85">
        <f>E218*A205</f>
        <v>0</v>
      </c>
      <c r="B218" s="163"/>
      <c r="C218" s="154"/>
      <c r="D218" s="91" t="s">
        <v>1354</v>
      </c>
      <c r="E218" s="80">
        <v>10</v>
      </c>
      <c r="F218">
        <f>SUMIF('список продуктов'!$A$8:$A$917,"="&amp;D218,'список продуктов'!$C$8:$C$917)</f>
        <v>1</v>
      </c>
      <c r="S218" s="14"/>
    </row>
    <row r="219" spans="1:19" x14ac:dyDescent="0.25">
      <c r="A219" s="85">
        <f>E219*A205</f>
        <v>0</v>
      </c>
      <c r="B219" s="163"/>
      <c r="C219" s="154"/>
      <c r="D219" s="91" t="s">
        <v>1756</v>
      </c>
      <c r="E219" s="80">
        <v>10</v>
      </c>
      <c r="F219">
        <f>SUMIF('список продуктов'!$A$8:$A$917,"="&amp;D219,'список продуктов'!$C$8:$C$917)</f>
        <v>1</v>
      </c>
      <c r="S219" s="14"/>
    </row>
    <row r="220" spans="1:19" x14ac:dyDescent="0.25">
      <c r="A220" s="85">
        <f>E220*A205</f>
        <v>0</v>
      </c>
      <c r="B220" s="163"/>
      <c r="C220" s="154"/>
      <c r="D220" s="91" t="s">
        <v>1795</v>
      </c>
      <c r="E220" s="80">
        <v>10</v>
      </c>
      <c r="F220">
        <f>SUMIF('список продуктов'!$A$8:$A$917,"="&amp;D220,'список продуктов'!$C$8:$C$917)</f>
        <v>1</v>
      </c>
      <c r="S220" s="14"/>
    </row>
    <row r="221" spans="1:19" x14ac:dyDescent="0.25">
      <c r="A221" s="85">
        <f>E221*A205</f>
        <v>0</v>
      </c>
      <c r="B221" s="163"/>
      <c r="C221" s="154"/>
      <c r="D221" s="91" t="s">
        <v>1805</v>
      </c>
      <c r="E221" s="80">
        <v>5</v>
      </c>
      <c r="F221">
        <f>SUMIF('список продуктов'!$A$8:$A$917,"="&amp;D221,'список продуктов'!$C$8:$C$917)</f>
        <v>1</v>
      </c>
      <c r="M221" s="572"/>
      <c r="N221" s="573"/>
      <c r="O221" s="573"/>
      <c r="S221" s="14"/>
    </row>
    <row r="222" spans="1:19" x14ac:dyDescent="0.25">
      <c r="A222" s="85">
        <f>E222*A205</f>
        <v>0</v>
      </c>
      <c r="B222" s="163"/>
      <c r="C222" s="459" t="s">
        <v>1948</v>
      </c>
      <c r="D222" s="91" t="s">
        <v>192</v>
      </c>
      <c r="E222" s="80">
        <v>50</v>
      </c>
      <c r="F222">
        <f>SUMIF('список продуктов'!$A$8:$A$917,"="&amp;D222,'список продуктов'!$C$8:$C$917)</f>
        <v>1</v>
      </c>
      <c r="S222" s="14"/>
    </row>
    <row r="223" spans="1:19" x14ac:dyDescent="0.25">
      <c r="A223" s="77">
        <f>E223*A205</f>
        <v>0</v>
      </c>
      <c r="B223" s="160"/>
      <c r="C223" s="154"/>
      <c r="D223" s="91" t="s">
        <v>1890</v>
      </c>
      <c r="E223" s="80">
        <v>5</v>
      </c>
      <c r="F223">
        <f>SUMIF('список продуктов'!$A$8:$A$917,"="&amp;D223,'список продуктов'!$C$8:$C$917)</f>
        <v>1</v>
      </c>
      <c r="S223" s="14"/>
    </row>
    <row r="224" spans="1:19" ht="15.75" thickBot="1" x14ac:dyDescent="0.3">
      <c r="B224" s="160"/>
      <c r="C224" s="154"/>
      <c r="D224" s="91"/>
      <c r="E224" s="80"/>
      <c r="F224">
        <f>SUMIF('список продуктов'!$A$8:$A$917,"="&amp;D224,'список продуктов'!$C$8:$C$917)</f>
        <v>0</v>
      </c>
      <c r="S224" s="14"/>
    </row>
    <row r="225" spans="1:19" ht="15.75" thickBot="1" x14ac:dyDescent="0.3">
      <c r="A225" s="229"/>
      <c r="B225" s="179">
        <v>150</v>
      </c>
      <c r="C225" s="144" t="s">
        <v>263</v>
      </c>
      <c r="D225" s="188"/>
      <c r="E225" s="158">
        <f>SUM(E226:E236)</f>
        <v>213</v>
      </c>
      <c r="F225">
        <f>SUMIF('список продуктов'!$A$8:$A$917,"="&amp;D225,'список продуктов'!$C$8:$C$917)</f>
        <v>0</v>
      </c>
      <c r="G225" t="s">
        <v>2926</v>
      </c>
      <c r="S225" s="14"/>
    </row>
    <row r="226" spans="1:19" x14ac:dyDescent="0.25">
      <c r="A226" s="77">
        <f>E226*A225</f>
        <v>0</v>
      </c>
      <c r="B226" s="160"/>
      <c r="C226" s="154"/>
      <c r="D226" s="91" t="s">
        <v>1789</v>
      </c>
      <c r="E226" s="80">
        <v>60</v>
      </c>
      <c r="F226">
        <f>SUMIF('список продуктов'!$A$8:$A$917,"="&amp;D226,'список продуктов'!$C$8:$C$917)</f>
        <v>1</v>
      </c>
      <c r="S226" s="14"/>
    </row>
    <row r="227" spans="1:19" x14ac:dyDescent="0.25">
      <c r="A227" s="77">
        <f>E227*A225</f>
        <v>0</v>
      </c>
      <c r="B227" s="160"/>
      <c r="C227" s="154"/>
      <c r="D227" s="91" t="s">
        <v>1550</v>
      </c>
      <c r="E227" s="80">
        <v>30</v>
      </c>
      <c r="F227">
        <f>SUMIF('список продуктов'!$A$8:$A$917,"="&amp;D227,'список продуктов'!$C$8:$C$917)</f>
        <v>1</v>
      </c>
      <c r="S227" s="14"/>
    </row>
    <row r="228" spans="1:19" x14ac:dyDescent="0.25">
      <c r="A228" s="77">
        <f>E228*A225</f>
        <v>0</v>
      </c>
      <c r="B228" s="160"/>
      <c r="C228" s="154"/>
      <c r="D228" s="91" t="s">
        <v>1781</v>
      </c>
      <c r="E228" s="80">
        <v>10</v>
      </c>
      <c r="F228">
        <f>SUMIF('список продуктов'!$A$8:$A$917,"="&amp;D228,'список продуктов'!$C$8:$C$917)</f>
        <v>1</v>
      </c>
      <c r="S228" s="14"/>
    </row>
    <row r="229" spans="1:19" x14ac:dyDescent="0.25">
      <c r="A229" s="77">
        <f>E229*A225</f>
        <v>0</v>
      </c>
      <c r="B229" s="160"/>
      <c r="C229" s="154"/>
      <c r="D229" s="91" t="s">
        <v>1804</v>
      </c>
      <c r="E229" s="80">
        <v>5</v>
      </c>
      <c r="F229">
        <f>SUMIF('список продуктов'!$A$8:$A$917,"="&amp;D229,'список продуктов'!$C$8:$C$917)</f>
        <v>1</v>
      </c>
      <c r="S229" s="14"/>
    </row>
    <row r="230" spans="1:19" x14ac:dyDescent="0.25">
      <c r="A230" s="77">
        <f>E230*A225</f>
        <v>0</v>
      </c>
      <c r="B230" s="160"/>
      <c r="C230" s="154"/>
      <c r="D230" s="91" t="s">
        <v>1795</v>
      </c>
      <c r="E230" s="80">
        <v>5</v>
      </c>
      <c r="F230">
        <f>SUMIF('список продуктов'!$A$8:$A$917,"="&amp;D230,'список продуктов'!$C$8:$C$917)</f>
        <v>1</v>
      </c>
      <c r="S230" s="14"/>
    </row>
    <row r="231" spans="1:19" x14ac:dyDescent="0.25">
      <c r="A231" s="77">
        <f>E231*A225</f>
        <v>0</v>
      </c>
      <c r="B231" s="160"/>
      <c r="C231" s="154"/>
      <c r="D231" s="91" t="s">
        <v>1763</v>
      </c>
      <c r="E231" s="80">
        <v>50</v>
      </c>
      <c r="F231">
        <f>SUMIF('список продуктов'!$A$8:$A$917,"="&amp;D231,'список продуктов'!$C$8:$C$917)</f>
        <v>1</v>
      </c>
      <c r="M231" s="572"/>
      <c r="N231" s="573"/>
      <c r="O231" s="573"/>
      <c r="S231" s="14"/>
    </row>
    <row r="232" spans="1:19" x14ac:dyDescent="0.25">
      <c r="A232" s="77">
        <f>E232*A225</f>
        <v>0</v>
      </c>
      <c r="B232" s="160"/>
      <c r="C232" s="154"/>
      <c r="D232" s="91" t="s">
        <v>1671</v>
      </c>
      <c r="E232" s="80">
        <v>20</v>
      </c>
      <c r="F232">
        <f>SUMIF('список продуктов'!$A$8:$A$917,"="&amp;D232,'список продуктов'!$C$8:$C$917)</f>
        <v>1</v>
      </c>
      <c r="S232" s="14"/>
    </row>
    <row r="233" spans="1:19" x14ac:dyDescent="0.25">
      <c r="A233" s="77">
        <f>E233*A225</f>
        <v>0</v>
      </c>
      <c r="B233" s="160"/>
      <c r="C233" s="154"/>
      <c r="D233" s="91" t="s">
        <v>1566</v>
      </c>
      <c r="E233" s="80">
        <v>5</v>
      </c>
      <c r="F233">
        <f>SUMIF('список продуктов'!$A$8:$A$917,"="&amp;D233,'список продуктов'!$C$8:$C$917)</f>
        <v>1</v>
      </c>
      <c r="S233" s="14"/>
    </row>
    <row r="234" spans="1:19" x14ac:dyDescent="0.25">
      <c r="A234" s="77">
        <f>E234*A225</f>
        <v>0</v>
      </c>
      <c r="B234" s="160"/>
      <c r="C234" s="460"/>
      <c r="D234" s="91" t="s">
        <v>1489</v>
      </c>
      <c r="E234" s="80">
        <v>3</v>
      </c>
      <c r="F234">
        <f>SUMIF('список продуктов'!$A$8:$A$917,"="&amp;D234,'список продуктов'!$C$8:$C$917)</f>
        <v>1</v>
      </c>
      <c r="S234" s="14"/>
    </row>
    <row r="235" spans="1:19" x14ac:dyDescent="0.25">
      <c r="A235" s="77">
        <f>E235*A225</f>
        <v>0</v>
      </c>
      <c r="B235" s="160"/>
      <c r="C235" s="460"/>
      <c r="D235" s="91" t="s">
        <v>192</v>
      </c>
      <c r="E235" s="80">
        <v>10</v>
      </c>
      <c r="F235">
        <f>SUMIF('список продуктов'!$A$8:$A$917,"="&amp;D235,'список продуктов'!$C$8:$C$917)</f>
        <v>1</v>
      </c>
      <c r="S235" s="14"/>
    </row>
    <row r="236" spans="1:19" x14ac:dyDescent="0.25">
      <c r="A236" s="77">
        <f>E236*A225</f>
        <v>0</v>
      </c>
      <c r="B236" s="160"/>
      <c r="C236" s="460"/>
      <c r="D236" s="91" t="s">
        <v>1858</v>
      </c>
      <c r="E236" s="80">
        <v>15</v>
      </c>
      <c r="F236">
        <f>SUMIF('список продуктов'!$A$8:$A$917,"="&amp;D236,'список продуктов'!$C$8:$C$917)</f>
        <v>1</v>
      </c>
      <c r="S236" s="14"/>
    </row>
    <row r="237" spans="1:19" ht="15.75" thickBot="1" x14ac:dyDescent="0.3">
      <c r="B237" s="160"/>
      <c r="C237" s="460"/>
      <c r="D237" s="91"/>
      <c r="E237" s="80"/>
      <c r="F237">
        <f>SUMIF('список продуктов'!$A$8:$A$917,"="&amp;D237,'список продуктов'!$C$8:$C$917)</f>
        <v>0</v>
      </c>
      <c r="S237" s="14"/>
    </row>
    <row r="238" spans="1:19" x14ac:dyDescent="0.25">
      <c r="A238" s="233"/>
      <c r="B238" s="179">
        <v>250</v>
      </c>
      <c r="C238" s="144" t="s">
        <v>264</v>
      </c>
      <c r="D238" s="188"/>
      <c r="E238" s="158">
        <f>SUM(E239:E251)</f>
        <v>254</v>
      </c>
      <c r="F238">
        <f>SUMIF('список продуктов'!$A$8:$A$917,"="&amp;D238,'список продуктов'!$C$8:$C$917)</f>
        <v>0</v>
      </c>
      <c r="G238" t="s">
        <v>2926</v>
      </c>
    </row>
    <row r="239" spans="1:19" x14ac:dyDescent="0.25">
      <c r="A239" s="86">
        <f>E239*A238</f>
        <v>0</v>
      </c>
      <c r="B239" s="163"/>
      <c r="C239" s="198"/>
      <c r="D239" s="91" t="s">
        <v>1538</v>
      </c>
      <c r="E239" s="81">
        <v>80</v>
      </c>
      <c r="F239">
        <f>SUMIF('список продуктов'!$A$8:$A$917,"="&amp;D239,'список продуктов'!$C$8:$C$917)</f>
        <v>1</v>
      </c>
    </row>
    <row r="240" spans="1:19" x14ac:dyDescent="0.25">
      <c r="A240" s="85">
        <f>E240*A238</f>
        <v>0</v>
      </c>
      <c r="B240" s="163"/>
      <c r="C240" s="461"/>
      <c r="D240" s="91" t="s">
        <v>1534</v>
      </c>
      <c r="E240" s="80">
        <v>80</v>
      </c>
      <c r="F240">
        <f>SUMIF('список продуктов'!$A$8:$A$917,"="&amp;D240,'список продуктов'!$C$8:$C$917)</f>
        <v>1</v>
      </c>
    </row>
    <row r="241" spans="1:19" x14ac:dyDescent="0.25">
      <c r="A241" s="85">
        <f>E241*A238</f>
        <v>0</v>
      </c>
      <c r="B241" s="163"/>
      <c r="C241" s="461"/>
      <c r="D241" s="91" t="s">
        <v>1316</v>
      </c>
      <c r="E241" s="80">
        <v>3</v>
      </c>
      <c r="F241">
        <f>SUMIF('список продуктов'!$A$8:$A$917,"="&amp;D241,'список продуктов'!$C$8:$C$917)</f>
        <v>1</v>
      </c>
    </row>
    <row r="242" spans="1:19" x14ac:dyDescent="0.25">
      <c r="A242" s="85">
        <f>E242*A238</f>
        <v>0</v>
      </c>
      <c r="B242" s="163"/>
      <c r="C242" s="461"/>
      <c r="D242" s="91" t="s">
        <v>2366</v>
      </c>
      <c r="E242" s="80">
        <v>10</v>
      </c>
      <c r="F242">
        <f>SUMIF('список продуктов'!$A$8:$A$917,"="&amp;D242,'список продуктов'!$C$8:$C$917)</f>
        <v>1</v>
      </c>
    </row>
    <row r="243" spans="1:19" x14ac:dyDescent="0.25">
      <c r="A243" s="85">
        <f>E243*A238</f>
        <v>0</v>
      </c>
      <c r="B243" s="163"/>
      <c r="C243" s="461"/>
      <c r="D243" s="91" t="s">
        <v>798</v>
      </c>
      <c r="E243" s="80">
        <v>10</v>
      </c>
      <c r="F243">
        <f>SUMIF('список продуктов'!$A$8:$A$917,"="&amp;D243,'список продуктов'!$C$8:$C$917)</f>
        <v>1</v>
      </c>
    </row>
    <row r="244" spans="1:19" x14ac:dyDescent="0.25">
      <c r="A244" s="85">
        <f>E244*A238</f>
        <v>0</v>
      </c>
      <c r="B244" s="163"/>
      <c r="C244" s="461"/>
      <c r="D244" s="91" t="s">
        <v>1354</v>
      </c>
      <c r="E244" s="80">
        <v>15</v>
      </c>
      <c r="F244">
        <f>SUMIF('список продуктов'!$A$8:$A$917,"="&amp;D244,'список продуктов'!$C$8:$C$917)</f>
        <v>1</v>
      </c>
    </row>
    <row r="245" spans="1:19" x14ac:dyDescent="0.25">
      <c r="A245" s="85">
        <f>E245*A238</f>
        <v>0</v>
      </c>
      <c r="B245" s="163"/>
      <c r="C245" s="461"/>
      <c r="D245" s="91" t="s">
        <v>1804</v>
      </c>
      <c r="E245" s="80">
        <v>3</v>
      </c>
      <c r="F245">
        <f>SUMIF('список продуктов'!$A$8:$A$917,"="&amp;D245,'список продуктов'!$C$8:$C$917)</f>
        <v>1</v>
      </c>
    </row>
    <row r="246" spans="1:19" x14ac:dyDescent="0.25">
      <c r="A246" s="85">
        <f>E246*A238</f>
        <v>0</v>
      </c>
      <c r="B246" s="163"/>
      <c r="C246" s="461"/>
      <c r="D246" s="91" t="s">
        <v>1758</v>
      </c>
      <c r="E246" s="80">
        <v>20</v>
      </c>
      <c r="F246">
        <f>SUMIF('список продуктов'!$A$8:$A$917,"="&amp;D246,'список продуктов'!$C$8:$C$917)</f>
        <v>1</v>
      </c>
    </row>
    <row r="247" spans="1:19" x14ac:dyDescent="0.25">
      <c r="A247" s="85">
        <f>E247*A238</f>
        <v>0</v>
      </c>
      <c r="B247" s="163"/>
      <c r="C247" s="461"/>
      <c r="D247" s="91" t="s">
        <v>2405</v>
      </c>
      <c r="E247" s="80">
        <v>3</v>
      </c>
      <c r="F247">
        <f>SUMIF('список продуктов'!$A$8:$A$917,"="&amp;D247,'список продуктов'!$C$8:$C$917)</f>
        <v>1</v>
      </c>
      <c r="M247" s="572"/>
      <c r="N247" s="573"/>
      <c r="O247" s="573"/>
    </row>
    <row r="248" spans="1:19" x14ac:dyDescent="0.25">
      <c r="A248" s="85">
        <f>E248*A238</f>
        <v>0</v>
      </c>
      <c r="B248" s="163"/>
      <c r="C248" s="461"/>
      <c r="D248" s="91" t="s">
        <v>1797</v>
      </c>
      <c r="E248" s="80">
        <v>10</v>
      </c>
      <c r="F248">
        <f>SUMIF('список продуктов'!$A$8:$A$917,"="&amp;D248,'список продуктов'!$C$8:$C$917)</f>
        <v>1</v>
      </c>
      <c r="M248" s="572"/>
      <c r="N248" s="573"/>
      <c r="O248" s="573"/>
    </row>
    <row r="249" spans="1:19" x14ac:dyDescent="0.25">
      <c r="A249" s="85">
        <f>E249*A238</f>
        <v>0</v>
      </c>
      <c r="B249" s="163"/>
      <c r="C249" s="461"/>
      <c r="D249" s="91" t="s">
        <v>192</v>
      </c>
      <c r="E249" s="80">
        <v>5</v>
      </c>
      <c r="F249">
        <f>SUMIF('список продуктов'!$A$8:$A$917,"="&amp;D249,'список продуктов'!$C$8:$C$917)</f>
        <v>1</v>
      </c>
    </row>
    <row r="250" spans="1:19" x14ac:dyDescent="0.25">
      <c r="A250" s="85">
        <f>E250*A238</f>
        <v>0</v>
      </c>
      <c r="B250" s="163"/>
      <c r="C250" s="461"/>
      <c r="D250" s="91" t="s">
        <v>2219</v>
      </c>
      <c r="E250" s="80">
        <v>5</v>
      </c>
      <c r="F250">
        <f>SUMIF('список продуктов'!$A$8:$A$917,"="&amp;D250,'список продуктов'!$C$8:$C$917)</f>
        <v>1</v>
      </c>
    </row>
    <row r="251" spans="1:19" x14ac:dyDescent="0.25">
      <c r="A251" s="85">
        <f>E251*A238</f>
        <v>0</v>
      </c>
      <c r="B251" s="163"/>
      <c r="C251" s="461"/>
      <c r="D251" s="91" t="s">
        <v>2469</v>
      </c>
      <c r="E251" s="80">
        <v>10</v>
      </c>
      <c r="F251">
        <f>SUMIF('список продуктов'!$A$8:$A$917,"="&amp;D251,'список продуктов'!$C$8:$C$917)</f>
        <v>1</v>
      </c>
    </row>
    <row r="252" spans="1:19" ht="15.75" thickBot="1" x14ac:dyDescent="0.3">
      <c r="B252" s="160"/>
      <c r="C252" s="461"/>
      <c r="D252" s="91"/>
      <c r="E252" s="80"/>
      <c r="F252">
        <f>SUMIF('список продуктов'!$A$8:$A$917,"="&amp;D252,'список продуктов'!$C$8:$C$917)</f>
        <v>0</v>
      </c>
      <c r="S252" s="14"/>
    </row>
    <row r="253" spans="1:19" ht="15.75" thickBot="1" x14ac:dyDescent="0.3">
      <c r="A253" s="229"/>
      <c r="B253" s="190" t="s">
        <v>0</v>
      </c>
      <c r="C253" s="199" t="s">
        <v>1256</v>
      </c>
      <c r="D253" s="188"/>
      <c r="E253" s="191">
        <f>SUM(E254:E259)+15</f>
        <v>44</v>
      </c>
      <c r="F253">
        <f>SUMIF('список продуктов'!$A$8:$A$917,"="&amp;D253,'список продуктов'!$C$8:$C$917)</f>
        <v>0</v>
      </c>
      <c r="G253" t="s">
        <v>2926</v>
      </c>
    </row>
    <row r="254" spans="1:19" x14ac:dyDescent="0.25">
      <c r="A254" s="77">
        <f>E254*A253</f>
        <v>0</v>
      </c>
      <c r="B254" s="160"/>
      <c r="C254" s="460"/>
      <c r="D254" s="91" t="s">
        <v>2436</v>
      </c>
      <c r="E254" s="89">
        <v>1</v>
      </c>
      <c r="F254">
        <f>SUMIF('список продуктов'!$A$8:$A$917,"="&amp;D254,'список продуктов'!$C$8:$C$917)</f>
        <v>1</v>
      </c>
    </row>
    <row r="255" spans="1:19" x14ac:dyDescent="0.25">
      <c r="A255" s="77">
        <f>E255*A253</f>
        <v>0</v>
      </c>
      <c r="B255" s="160"/>
      <c r="C255" s="460"/>
      <c r="D255" s="91" t="s">
        <v>1563</v>
      </c>
      <c r="E255" s="89">
        <v>10</v>
      </c>
      <c r="F255">
        <f>SUMIF('список продуктов'!$A$8:$A$917,"="&amp;D255,'список продуктов'!$C$8:$C$917)</f>
        <v>1</v>
      </c>
    </row>
    <row r="256" spans="1:19" x14ac:dyDescent="0.25">
      <c r="A256" s="77">
        <f>E256*A253</f>
        <v>0</v>
      </c>
      <c r="B256" s="160"/>
      <c r="C256" s="460"/>
      <c r="D256" s="91" t="s">
        <v>1674</v>
      </c>
      <c r="E256" s="89">
        <v>10</v>
      </c>
      <c r="F256">
        <f>SUMIF('список продуктов'!$A$8:$A$917,"="&amp;D256,'список продуктов'!$C$8:$C$917)</f>
        <v>1</v>
      </c>
      <c r="M256" s="572"/>
      <c r="N256" s="573"/>
      <c r="O256" s="573"/>
      <c r="P256" s="573"/>
    </row>
    <row r="257" spans="1:16" ht="29.25" x14ac:dyDescent="0.25">
      <c r="A257" s="77">
        <f>E257*A253</f>
        <v>0</v>
      </c>
      <c r="B257" s="160"/>
      <c r="C257" s="460"/>
      <c r="D257" s="91" t="s">
        <v>2641</v>
      </c>
      <c r="E257" s="89">
        <v>5</v>
      </c>
      <c r="F257">
        <f>SUMIF('список продуктов'!$A$8:$A$917,"="&amp;D257,'список продуктов'!$C$8:$C$917)</f>
        <v>1</v>
      </c>
    </row>
    <row r="258" spans="1:16" x14ac:dyDescent="0.25">
      <c r="A258" s="77">
        <f>E258*A253</f>
        <v>0</v>
      </c>
      <c r="B258" s="160"/>
      <c r="C258" s="460"/>
      <c r="D258" s="91" t="s">
        <v>1275</v>
      </c>
      <c r="E258" s="89">
        <v>1</v>
      </c>
      <c r="F258">
        <f>SUMIF('список продуктов'!$A$8:$A$917,"="&amp;D258,'список продуктов'!$C$8:$C$917)</f>
        <v>1</v>
      </c>
      <c r="M258" s="572"/>
      <c r="N258" s="573"/>
      <c r="O258" s="573"/>
      <c r="P258" s="573"/>
    </row>
    <row r="259" spans="1:16" ht="15.75" thickBot="1" x14ac:dyDescent="0.3">
      <c r="A259" s="77">
        <f>E259*A253</f>
        <v>0</v>
      </c>
      <c r="B259" s="160"/>
      <c r="C259" s="460"/>
      <c r="D259" s="91" t="s">
        <v>1804</v>
      </c>
      <c r="E259" s="89">
        <v>2</v>
      </c>
      <c r="F259">
        <f>SUMIF('список продуктов'!$A$8:$A$917,"="&amp;D259,'список продуктов'!$C$8:$C$917)</f>
        <v>1</v>
      </c>
    </row>
    <row r="260" spans="1:16" ht="15.75" thickBot="1" x14ac:dyDescent="0.3">
      <c r="A260" s="229"/>
      <c r="B260" s="190" t="s">
        <v>10</v>
      </c>
      <c r="C260" s="199" t="s">
        <v>265</v>
      </c>
      <c r="D260" s="188"/>
      <c r="E260" s="191">
        <f>SUM(E261:E266)</f>
        <v>242</v>
      </c>
      <c r="F260">
        <f>SUMIF('список продуктов'!$A$8:$A$917,"="&amp;D260,'список продуктов'!$C$8:$C$917)</f>
        <v>0</v>
      </c>
      <c r="G260" t="s">
        <v>2926</v>
      </c>
    </row>
    <row r="261" spans="1:16" x14ac:dyDescent="0.25">
      <c r="A261" s="77">
        <f>E261*A260</f>
        <v>0</v>
      </c>
      <c r="B261" s="160"/>
      <c r="C261" s="154"/>
      <c r="D261" s="91" t="s">
        <v>1557</v>
      </c>
      <c r="E261" s="89">
        <v>12</v>
      </c>
      <c r="F261">
        <f>SUMIF('список продуктов'!$A$8:$A$917,"="&amp;D261,'список продуктов'!$C$8:$C$917)</f>
        <v>1</v>
      </c>
    </row>
    <row r="262" spans="1:16" x14ac:dyDescent="0.25">
      <c r="A262" s="77">
        <f>E262*A260</f>
        <v>0</v>
      </c>
      <c r="B262" s="160"/>
      <c r="C262" s="154"/>
      <c r="D262" s="91" t="s">
        <v>192</v>
      </c>
      <c r="E262" s="89">
        <v>200</v>
      </c>
      <c r="F262">
        <f>SUMIF('список продуктов'!$A$8:$A$917,"="&amp;D262,'список продуктов'!$C$8:$C$917)</f>
        <v>1</v>
      </c>
    </row>
    <row r="263" spans="1:16" x14ac:dyDescent="0.25">
      <c r="A263" s="77">
        <f>E263*A260</f>
        <v>0</v>
      </c>
      <c r="B263" s="160"/>
      <c r="C263" s="154"/>
      <c r="D263" s="91" t="s">
        <v>1355</v>
      </c>
      <c r="E263" s="89">
        <v>30</v>
      </c>
      <c r="F263">
        <f>SUMIF('список продуктов'!$A$8:$A$917,"="&amp;D263,'список продуктов'!$C$8:$C$917)</f>
        <v>0</v>
      </c>
    </row>
    <row r="264" spans="1:16" x14ac:dyDescent="0.25">
      <c r="A264" s="77">
        <f>E264*A260</f>
        <v>0</v>
      </c>
      <c r="B264" s="160"/>
      <c r="C264" s="154"/>
      <c r="D264" s="91"/>
      <c r="E264" s="89"/>
      <c r="F264">
        <f>SUMIF('список продуктов'!$A$8:$A$917,"="&amp;D264,'список продуктов'!$C$8:$C$917)</f>
        <v>0</v>
      </c>
    </row>
    <row r="265" spans="1:16" x14ac:dyDescent="0.25">
      <c r="A265" s="77">
        <f>E265*A260</f>
        <v>0</v>
      </c>
      <c r="B265" s="160"/>
      <c r="C265" s="154"/>
      <c r="D265" s="91"/>
      <c r="E265" s="89"/>
      <c r="F265">
        <f>SUMIF('список продуктов'!$A$8:$A$917,"="&amp;D265,'список продуктов'!$C$8:$C$917)</f>
        <v>0</v>
      </c>
    </row>
    <row r="266" spans="1:16" x14ac:dyDescent="0.25">
      <c r="A266" s="77">
        <f>E266*A260</f>
        <v>0</v>
      </c>
      <c r="B266" s="160"/>
      <c r="C266" s="154"/>
      <c r="D266" s="91"/>
      <c r="E266" s="89"/>
      <c r="F266">
        <f>SUMIF('список продуктов'!$A$8:$A$917,"="&amp;D266,'список продуктов'!$C$8:$C$917)</f>
        <v>0</v>
      </c>
    </row>
    <row r="267" spans="1:16" x14ac:dyDescent="0.25">
      <c r="B267" s="160"/>
      <c r="C267" s="449"/>
      <c r="D267" s="91"/>
      <c r="E267" s="89"/>
      <c r="F267">
        <f>SUMIF('список продуктов'!$A$8:$A$917,"="&amp;D267,'список продуктов'!$C$8:$C$917)</f>
        <v>0</v>
      </c>
    </row>
    <row r="268" spans="1:16" ht="15.75" thickBot="1" x14ac:dyDescent="0.3">
      <c r="B268" s="394"/>
      <c r="C268" s="462"/>
      <c r="D268" s="395"/>
      <c r="E268" s="396"/>
      <c r="F268">
        <f>SUMIF('список продуктов'!$A$8:$A$917,"="&amp;D268,'список продуктов'!$C$8:$C$917)</f>
        <v>0</v>
      </c>
    </row>
    <row r="269" spans="1:16" ht="33" thickBot="1" x14ac:dyDescent="0.3">
      <c r="A269" s="601" t="s">
        <v>266</v>
      </c>
      <c r="B269" s="602"/>
      <c r="C269" s="602"/>
      <c r="D269" s="602"/>
      <c r="E269" s="603"/>
      <c r="F269">
        <f>SUMIF('список продуктов'!$A$8:$A$917,"="&amp;D269,'список продуктов'!$C$8:$C$917)</f>
        <v>0</v>
      </c>
      <c r="G269" t="s">
        <v>2926</v>
      </c>
    </row>
    <row r="270" spans="1:16" ht="15.75" thickBot="1" x14ac:dyDescent="0.3">
      <c r="B270" s="406"/>
      <c r="C270" s="463"/>
      <c r="D270" s="397"/>
      <c r="E270" s="398"/>
      <c r="F270">
        <f>SUMIF('список продуктов'!$A$8:$A$917,"="&amp;D270,'список продуктов'!$C$8:$C$917)</f>
        <v>0</v>
      </c>
    </row>
    <row r="271" spans="1:16" ht="30" thickBot="1" x14ac:dyDescent="0.3">
      <c r="A271" s="229"/>
      <c r="B271" s="196">
        <v>100</v>
      </c>
      <c r="C271" s="159" t="s">
        <v>268</v>
      </c>
      <c r="D271" s="188"/>
      <c r="E271" s="189">
        <f>SUM(E272:E294)</f>
        <v>200.5</v>
      </c>
      <c r="F271">
        <f>SUMIF('список продуктов'!$A$8:$A$917,"="&amp;D271,'список продуктов'!$C$8:$C$917)</f>
        <v>0</v>
      </c>
      <c r="G271" t="s">
        <v>2926</v>
      </c>
    </row>
    <row r="272" spans="1:16" x14ac:dyDescent="0.25">
      <c r="A272" s="77">
        <f>E272*A271</f>
        <v>0</v>
      </c>
      <c r="B272" s="160"/>
      <c r="C272" s="154"/>
      <c r="D272" s="91" t="s">
        <v>2295</v>
      </c>
      <c r="E272" s="80">
        <v>25</v>
      </c>
      <c r="F272">
        <f>SUMIF('список продуктов'!$A$8:$A$917,"="&amp;D272,'список продуктов'!$C$8:$C$917)</f>
        <v>1</v>
      </c>
    </row>
    <row r="273" spans="1:16" x14ac:dyDescent="0.25">
      <c r="A273" s="77">
        <f>E273*A271</f>
        <v>0</v>
      </c>
      <c r="B273" s="160"/>
      <c r="C273" s="154"/>
      <c r="D273" s="91" t="s">
        <v>282</v>
      </c>
      <c r="E273" s="80">
        <v>25</v>
      </c>
      <c r="F273">
        <f>SUMIF('список продуктов'!$A$8:$A$917,"="&amp;D273,'список продуктов'!$C$8:$C$917)</f>
        <v>1</v>
      </c>
    </row>
    <row r="274" spans="1:16" x14ac:dyDescent="0.25">
      <c r="A274" s="77">
        <f>E274*A271</f>
        <v>0</v>
      </c>
      <c r="B274" s="160"/>
      <c r="C274" s="154"/>
      <c r="D274" s="91" t="s">
        <v>1869</v>
      </c>
      <c r="E274" s="80">
        <v>25</v>
      </c>
      <c r="F274">
        <f>SUMIF('список продуктов'!$A$8:$A$917,"="&amp;D274,'список продуктов'!$C$8:$C$917)</f>
        <v>1</v>
      </c>
    </row>
    <row r="275" spans="1:16" x14ac:dyDescent="0.25">
      <c r="A275" s="77">
        <f>E275*A271</f>
        <v>0</v>
      </c>
      <c r="B275" s="160"/>
      <c r="C275" s="154"/>
      <c r="D275" s="91" t="s">
        <v>2317</v>
      </c>
      <c r="E275" s="80">
        <v>33</v>
      </c>
      <c r="F275">
        <f>SUMIF('список продуктов'!$A$8:$A$917,"="&amp;D275,'список продуктов'!$C$8:$C$917)</f>
        <v>1</v>
      </c>
    </row>
    <row r="276" spans="1:16" x14ac:dyDescent="0.25">
      <c r="A276" s="77">
        <f>E276*A271</f>
        <v>0</v>
      </c>
      <c r="B276" s="160"/>
      <c r="C276" s="154"/>
      <c r="D276" s="91" t="s">
        <v>1268</v>
      </c>
      <c r="E276" s="80">
        <v>5</v>
      </c>
      <c r="F276">
        <f>SUMIF('список продуктов'!$A$8:$A$917,"="&amp;D276,'список продуктов'!$C$8:$C$917)</f>
        <v>1</v>
      </c>
    </row>
    <row r="277" spans="1:16" x14ac:dyDescent="0.25">
      <c r="A277" s="77">
        <f>E277*A271</f>
        <v>0</v>
      </c>
      <c r="B277" s="160"/>
      <c r="C277" s="154"/>
      <c r="D277" s="91" t="s">
        <v>1478</v>
      </c>
      <c r="E277" s="80">
        <v>3</v>
      </c>
      <c r="F277">
        <f>SUMIF('список продуктов'!$A$8:$A$917,"="&amp;D277,'список продуктов'!$C$8:$C$917)</f>
        <v>1</v>
      </c>
    </row>
    <row r="278" spans="1:16" x14ac:dyDescent="0.25">
      <c r="A278" s="77">
        <f>E278*A271</f>
        <v>0</v>
      </c>
      <c r="B278" s="160"/>
      <c r="C278" s="154"/>
      <c r="D278" s="91" t="s">
        <v>1262</v>
      </c>
      <c r="E278" s="80">
        <v>1</v>
      </c>
      <c r="F278">
        <f>SUMIF('список продуктов'!$A$8:$A$917,"="&amp;D278,'список продуктов'!$C$8:$C$917)</f>
        <v>1</v>
      </c>
    </row>
    <row r="279" spans="1:16" x14ac:dyDescent="0.25">
      <c r="A279" s="77">
        <f>E279*A271</f>
        <v>0</v>
      </c>
      <c r="B279" s="160"/>
      <c r="C279" s="154"/>
      <c r="D279" s="91" t="s">
        <v>2399</v>
      </c>
      <c r="E279" s="80">
        <v>1</v>
      </c>
      <c r="F279">
        <f>SUMIF('список продуктов'!$A$8:$A$917,"="&amp;D279,'список продуктов'!$C$8:$C$917)</f>
        <v>1</v>
      </c>
    </row>
    <row r="280" spans="1:16" x14ac:dyDescent="0.25">
      <c r="A280" s="77">
        <f>E280*A271</f>
        <v>0</v>
      </c>
      <c r="B280" s="160"/>
      <c r="C280" s="154"/>
      <c r="D280" s="91" t="s">
        <v>798</v>
      </c>
      <c r="E280" s="80">
        <v>2</v>
      </c>
      <c r="F280">
        <f>SUMIF('список продуктов'!$A$8:$A$917,"="&amp;D280,'список продуктов'!$C$8:$C$917)</f>
        <v>1</v>
      </c>
    </row>
    <row r="281" spans="1:16" x14ac:dyDescent="0.25">
      <c r="A281" s="77">
        <f>E281*A271</f>
        <v>0</v>
      </c>
      <c r="B281" s="160"/>
      <c r="C281" s="154"/>
      <c r="D281" s="91" t="s">
        <v>2486</v>
      </c>
      <c r="E281" s="80">
        <v>2</v>
      </c>
      <c r="F281">
        <f>SUMIF('список продуктов'!$A$8:$A$917,"="&amp;D281,'список продуктов'!$C$8:$C$917)</f>
        <v>1</v>
      </c>
    </row>
    <row r="282" spans="1:16" x14ac:dyDescent="0.25">
      <c r="A282" s="77">
        <f>E282*A271</f>
        <v>0</v>
      </c>
      <c r="B282" s="160"/>
      <c r="C282" s="154"/>
      <c r="D282" s="91" t="s">
        <v>1801</v>
      </c>
      <c r="E282" s="80">
        <v>1</v>
      </c>
      <c r="F282">
        <f>SUMIF('список продуктов'!$A$8:$A$917,"="&amp;D282,'список продуктов'!$C$8:$C$917)</f>
        <v>1</v>
      </c>
      <c r="M282" s="573"/>
      <c r="N282" s="573"/>
      <c r="O282" s="573"/>
      <c r="P282" s="573"/>
    </row>
    <row r="283" spans="1:16" x14ac:dyDescent="0.25">
      <c r="A283" s="77">
        <f>E283*A271</f>
        <v>0</v>
      </c>
      <c r="B283" s="160"/>
      <c r="C283" s="154"/>
      <c r="D283" s="91" t="s">
        <v>1805</v>
      </c>
      <c r="E283" s="80">
        <v>5</v>
      </c>
      <c r="F283">
        <f>SUMIF('список продуктов'!$A$8:$A$917,"="&amp;D283,'список продуктов'!$C$8:$C$917)</f>
        <v>1</v>
      </c>
      <c r="M283" s="573"/>
      <c r="N283" s="573"/>
      <c r="O283" s="573"/>
    </row>
    <row r="284" spans="1:16" x14ac:dyDescent="0.25">
      <c r="A284" s="77">
        <f>E284*A271</f>
        <v>0</v>
      </c>
      <c r="B284" s="160"/>
      <c r="C284" s="154"/>
      <c r="D284" s="91" t="s">
        <v>313</v>
      </c>
      <c r="E284" s="80">
        <v>7</v>
      </c>
      <c r="F284">
        <f>SUMIF('список продуктов'!$A$8:$A$917,"="&amp;D284,'список продуктов'!$C$8:$C$917)</f>
        <v>1</v>
      </c>
    </row>
    <row r="285" spans="1:16" x14ac:dyDescent="0.25">
      <c r="A285" s="77">
        <f>E285*A271</f>
        <v>0</v>
      </c>
      <c r="B285" s="160"/>
      <c r="C285" s="154"/>
      <c r="D285" s="91" t="s">
        <v>1355</v>
      </c>
      <c r="E285" s="80">
        <v>5</v>
      </c>
      <c r="F285">
        <f>SUMIF('список продуктов'!$A$8:$A$917,"="&amp;D285,'список продуктов'!$C$8:$C$917)</f>
        <v>0</v>
      </c>
    </row>
    <row r="286" spans="1:16" x14ac:dyDescent="0.25">
      <c r="A286" s="77">
        <f>E286*A271</f>
        <v>0</v>
      </c>
      <c r="B286" s="160"/>
      <c r="C286" s="154"/>
      <c r="D286" s="91" t="s">
        <v>2591</v>
      </c>
      <c r="E286" s="80">
        <v>10</v>
      </c>
      <c r="F286">
        <f>SUMIF('список продуктов'!$A$8:$A$917,"="&amp;D286,'список продуктов'!$C$8:$C$917)</f>
        <v>1</v>
      </c>
    </row>
    <row r="287" spans="1:16" x14ac:dyDescent="0.25">
      <c r="B287" s="160"/>
      <c r="C287" s="455" t="s">
        <v>1973</v>
      </c>
      <c r="D287" s="91"/>
      <c r="E287" s="80"/>
      <c r="F287">
        <f>SUMIF('список продуктов'!$A$8:$A$917,"="&amp;D287,'список продуктов'!$C$8:$C$917)</f>
        <v>0</v>
      </c>
    </row>
    <row r="288" spans="1:16" x14ac:dyDescent="0.25">
      <c r="A288" s="77">
        <f>E288*A271</f>
        <v>0</v>
      </c>
      <c r="B288" s="160"/>
      <c r="C288" s="154"/>
      <c r="D288" s="91" t="s">
        <v>1653</v>
      </c>
      <c r="E288" s="80">
        <v>35</v>
      </c>
      <c r="F288">
        <f>SUMIF('список продуктов'!$A$8:$A$917,"="&amp;D288,'список продуктов'!$C$8:$C$917)</f>
        <v>1</v>
      </c>
    </row>
    <row r="289" spans="1:16" x14ac:dyDescent="0.25">
      <c r="A289" s="77">
        <f>E289*A271</f>
        <v>0</v>
      </c>
      <c r="B289" s="160"/>
      <c r="C289" s="154"/>
      <c r="D289" s="91" t="s">
        <v>1478</v>
      </c>
      <c r="E289" s="80">
        <v>2.5</v>
      </c>
      <c r="F289">
        <f>SUMIF('список продуктов'!$A$8:$A$917,"="&amp;D289,'список продуктов'!$C$8:$C$917)</f>
        <v>1</v>
      </c>
    </row>
    <row r="290" spans="1:16" x14ac:dyDescent="0.25">
      <c r="A290" s="77">
        <f>E290*A271</f>
        <v>0</v>
      </c>
      <c r="B290" s="160"/>
      <c r="C290" s="154"/>
      <c r="D290" s="91" t="s">
        <v>1354</v>
      </c>
      <c r="E290" s="80">
        <v>2.5</v>
      </c>
      <c r="F290">
        <f>SUMIF('список продуктов'!$A$8:$A$917,"="&amp;D290,'список продуктов'!$C$8:$C$917)</f>
        <v>1</v>
      </c>
    </row>
    <row r="291" spans="1:16" x14ac:dyDescent="0.25">
      <c r="A291" s="77">
        <f>E291*A271</f>
        <v>0</v>
      </c>
      <c r="B291" s="160"/>
      <c r="C291" s="154"/>
      <c r="D291" s="91" t="s">
        <v>1758</v>
      </c>
      <c r="E291" s="80">
        <v>2.5</v>
      </c>
      <c r="F291">
        <f>SUMIF('список продуктов'!$A$8:$A$917,"="&amp;D291,'список продуктов'!$C$8:$C$917)</f>
        <v>1</v>
      </c>
    </row>
    <row r="292" spans="1:16" x14ac:dyDescent="0.25">
      <c r="A292" s="77">
        <f>E292*A271</f>
        <v>0</v>
      </c>
      <c r="B292" s="160"/>
      <c r="C292" s="154"/>
      <c r="D292" s="364" t="s">
        <v>2391</v>
      </c>
      <c r="E292" s="80">
        <v>1</v>
      </c>
      <c r="F292">
        <f>SUMIF('список продуктов'!$A$8:$A$917,"="&amp;D292,'список продуктов'!$C$8:$C$917)</f>
        <v>1</v>
      </c>
    </row>
    <row r="293" spans="1:16" x14ac:dyDescent="0.25">
      <c r="A293" s="77">
        <f>E293*A271</f>
        <v>0</v>
      </c>
      <c r="B293" s="160"/>
      <c r="C293" s="154"/>
      <c r="D293" s="91" t="s">
        <v>2591</v>
      </c>
      <c r="E293" s="80">
        <v>3</v>
      </c>
      <c r="F293">
        <f>SUMIF('список продуктов'!$A$8:$A$917,"="&amp;D293,'список продуктов'!$C$8:$C$917)</f>
        <v>1</v>
      </c>
    </row>
    <row r="294" spans="1:16" ht="15.75" thickBot="1" x14ac:dyDescent="0.3">
      <c r="A294" s="77">
        <f>E294*A271</f>
        <v>0</v>
      </c>
      <c r="B294" s="160"/>
      <c r="C294" s="154"/>
      <c r="D294" s="91" t="s">
        <v>1801</v>
      </c>
      <c r="E294" s="80">
        <v>4</v>
      </c>
      <c r="F294">
        <f>SUMIF('список продуктов'!$A$8:$A$917,"="&amp;D294,'список продуктов'!$C$8:$C$917)</f>
        <v>1</v>
      </c>
      <c r="M294" s="573"/>
      <c r="N294" s="573"/>
      <c r="O294" s="573"/>
      <c r="P294" s="573"/>
    </row>
    <row r="295" spans="1:16" ht="30" thickBot="1" x14ac:dyDescent="0.3">
      <c r="A295" s="229"/>
      <c r="B295" s="196">
        <v>150</v>
      </c>
      <c r="C295" s="159" t="s">
        <v>269</v>
      </c>
      <c r="D295" s="188"/>
      <c r="E295" s="189">
        <f>SUM(E296:E307)</f>
        <v>385</v>
      </c>
      <c r="F295">
        <f>SUMIF('список продуктов'!$A$8:$A$917,"="&amp;D295,'список продуктов'!$C$8:$C$917)</f>
        <v>0</v>
      </c>
      <c r="G295" t="s">
        <v>2926</v>
      </c>
    </row>
    <row r="296" spans="1:16" x14ac:dyDescent="0.25">
      <c r="A296" s="77">
        <f>E296*A295</f>
        <v>0</v>
      </c>
      <c r="B296" s="160"/>
      <c r="C296" s="449"/>
      <c r="D296" s="91" t="s">
        <v>1597</v>
      </c>
      <c r="E296" s="80">
        <v>250</v>
      </c>
      <c r="F296">
        <f>SUMIF('список продуктов'!$A$8:$A$917,"="&amp;D296,'список продуктов'!$C$8:$C$917)</f>
        <v>1</v>
      </c>
    </row>
    <row r="297" spans="1:16" x14ac:dyDescent="0.25">
      <c r="A297" s="77">
        <f>E297*A295</f>
        <v>0</v>
      </c>
      <c r="B297" s="160"/>
      <c r="C297" s="449"/>
      <c r="D297" s="91" t="s">
        <v>1758</v>
      </c>
      <c r="E297" s="80">
        <v>30</v>
      </c>
      <c r="F297">
        <f>SUMIF('список продуктов'!$A$8:$A$917,"="&amp;D297,'список продуктов'!$C$8:$C$917)</f>
        <v>1</v>
      </c>
    </row>
    <row r="298" spans="1:16" x14ac:dyDescent="0.25">
      <c r="A298" s="77">
        <f>E298*A295</f>
        <v>0</v>
      </c>
      <c r="B298" s="160"/>
      <c r="C298" s="449"/>
      <c r="D298" s="91" t="s">
        <v>1478</v>
      </c>
      <c r="E298" s="80">
        <v>3</v>
      </c>
      <c r="F298">
        <f>SUMIF('список продуктов'!$A$8:$A$917,"="&amp;D298,'список продуктов'!$C$8:$C$917)</f>
        <v>1</v>
      </c>
    </row>
    <row r="299" spans="1:16" x14ac:dyDescent="0.25">
      <c r="A299" s="77">
        <f>E299*A295</f>
        <v>0</v>
      </c>
      <c r="B299" s="160"/>
      <c r="C299" s="449"/>
      <c r="D299" s="365" t="s">
        <v>1739</v>
      </c>
      <c r="E299" s="80">
        <v>20</v>
      </c>
      <c r="F299">
        <f>SUMIF('список продуктов'!$A$8:$A$917,"="&amp;D299,'список продуктов'!$C$8:$C$917)</f>
        <v>1</v>
      </c>
    </row>
    <row r="300" spans="1:16" x14ac:dyDescent="0.25">
      <c r="A300" s="77">
        <f>E300*A295</f>
        <v>0</v>
      </c>
      <c r="B300" s="160"/>
      <c r="C300" s="449"/>
      <c r="D300" s="91" t="s">
        <v>2591</v>
      </c>
      <c r="E300" s="80">
        <v>20</v>
      </c>
      <c r="F300">
        <f>SUMIF('список продуктов'!$A$8:$A$917,"="&amp;D300,'список продуктов'!$C$8:$C$917)</f>
        <v>1</v>
      </c>
    </row>
    <row r="301" spans="1:16" x14ac:dyDescent="0.25">
      <c r="A301" s="77">
        <f>E301*A295</f>
        <v>0</v>
      </c>
      <c r="B301" s="160"/>
      <c r="C301" s="449"/>
      <c r="D301" s="91" t="s">
        <v>2381</v>
      </c>
      <c r="E301" s="80">
        <v>1</v>
      </c>
      <c r="F301">
        <f>SUMIF('список продуктов'!$A$8:$A$917,"="&amp;D301,'список продуктов'!$C$8:$C$917)</f>
        <v>1</v>
      </c>
    </row>
    <row r="302" spans="1:16" x14ac:dyDescent="0.25">
      <c r="A302" s="77">
        <f>E302*A295</f>
        <v>0</v>
      </c>
      <c r="B302" s="160"/>
      <c r="C302" s="449"/>
      <c r="D302" s="91" t="s">
        <v>2393</v>
      </c>
      <c r="E302" s="80">
        <v>1</v>
      </c>
      <c r="F302">
        <f>SUMIF('список продуктов'!$A$8:$A$917,"="&amp;D302,'список продуктов'!$C$8:$C$917)</f>
        <v>1</v>
      </c>
    </row>
    <row r="303" spans="1:16" x14ac:dyDescent="0.25">
      <c r="A303" s="77">
        <f>E303*A295</f>
        <v>0</v>
      </c>
      <c r="B303" s="160"/>
      <c r="C303" s="449"/>
      <c r="D303" s="91" t="s">
        <v>2469</v>
      </c>
      <c r="E303" s="80">
        <v>20</v>
      </c>
      <c r="F303">
        <f>SUMIF('список продуктов'!$A$8:$A$917,"="&amp;D303,'список продуктов'!$C$8:$C$917)</f>
        <v>1</v>
      </c>
    </row>
    <row r="304" spans="1:16" x14ac:dyDescent="0.25">
      <c r="A304" s="77">
        <f>E304*A295</f>
        <v>0</v>
      </c>
      <c r="B304" s="160"/>
      <c r="C304" s="449"/>
      <c r="D304" s="91" t="s">
        <v>1805</v>
      </c>
      <c r="E304" s="80">
        <v>10</v>
      </c>
      <c r="F304">
        <f>SUMIF('список продуктов'!$A$8:$A$917,"="&amp;D304,'список продуктов'!$C$8:$C$917)</f>
        <v>1</v>
      </c>
      <c r="M304" s="572"/>
      <c r="N304" s="573"/>
      <c r="O304" s="573"/>
    </row>
    <row r="305" spans="1:7" x14ac:dyDescent="0.25">
      <c r="A305" s="77">
        <f>E305*A295</f>
        <v>0</v>
      </c>
      <c r="B305" s="160"/>
      <c r="C305" s="449"/>
      <c r="D305" s="91" t="s">
        <v>313</v>
      </c>
      <c r="E305" s="80">
        <v>20</v>
      </c>
      <c r="F305">
        <f>SUMIF('список продуктов'!$A$8:$A$917,"="&amp;D305,'список продуктов'!$C$8:$C$917)</f>
        <v>1</v>
      </c>
    </row>
    <row r="306" spans="1:7" x14ac:dyDescent="0.25">
      <c r="A306" s="77">
        <f>E306*A295</f>
        <v>0</v>
      </c>
      <c r="B306" s="160"/>
      <c r="C306" s="449"/>
      <c r="D306" s="91" t="s">
        <v>1804</v>
      </c>
      <c r="E306" s="80">
        <v>5</v>
      </c>
      <c r="F306">
        <f>SUMIF('список продуктов'!$A$8:$A$917,"="&amp;D306,'список продуктов'!$C$8:$C$917)</f>
        <v>1</v>
      </c>
    </row>
    <row r="307" spans="1:7" ht="15.75" thickBot="1" x14ac:dyDescent="0.3">
      <c r="A307" s="77">
        <f>E307*A295</f>
        <v>0</v>
      </c>
      <c r="B307" s="160"/>
      <c r="C307" s="449"/>
      <c r="D307" s="91" t="s">
        <v>1797</v>
      </c>
      <c r="E307" s="80">
        <v>5</v>
      </c>
      <c r="F307">
        <f>SUMIF('список продуктов'!$A$8:$A$917,"="&amp;D307,'список продуктов'!$C$8:$C$917)</f>
        <v>1</v>
      </c>
    </row>
    <row r="308" spans="1:7" ht="30" thickBot="1" x14ac:dyDescent="0.3">
      <c r="A308" s="229"/>
      <c r="B308" s="185" t="s">
        <v>12</v>
      </c>
      <c r="C308" s="197" t="s">
        <v>270</v>
      </c>
      <c r="D308" s="188"/>
      <c r="E308" s="189">
        <f>SUM(E309:E314)</f>
        <v>250</v>
      </c>
      <c r="F308">
        <f>SUMIF('список продуктов'!$A$8:$A$917,"="&amp;D308,'список продуктов'!$C$8:$C$917)</f>
        <v>0</v>
      </c>
      <c r="G308" t="s">
        <v>2926</v>
      </c>
    </row>
    <row r="309" spans="1:7" x14ac:dyDescent="0.25">
      <c r="A309" s="77">
        <f>A308*E309</f>
        <v>0</v>
      </c>
      <c r="B309" s="160"/>
      <c r="C309" s="464"/>
      <c r="D309" s="91" t="s">
        <v>1869</v>
      </c>
      <c r="E309" s="80">
        <v>70</v>
      </c>
      <c r="F309">
        <f>SUMIF('список продуктов'!$A$8:$A$917,"="&amp;D309,'список продуктов'!$C$8:$C$917)</f>
        <v>1</v>
      </c>
    </row>
    <row r="310" spans="1:7" x14ac:dyDescent="0.25">
      <c r="A310" s="90">
        <f>E310*A308</f>
        <v>0</v>
      </c>
      <c r="B310" s="160"/>
      <c r="C310" s="449"/>
      <c r="D310" s="91" t="s">
        <v>1623</v>
      </c>
      <c r="E310" s="80">
        <v>70</v>
      </c>
      <c r="F310">
        <f>SUMIF('список продуктов'!$A$8:$A$917,"="&amp;D310,'список продуктов'!$C$8:$C$917)</f>
        <v>1</v>
      </c>
    </row>
    <row r="311" spans="1:7" x14ac:dyDescent="0.25">
      <c r="A311" s="90">
        <f>E311*A308</f>
        <v>0</v>
      </c>
      <c r="B311" s="160"/>
      <c r="C311" s="464"/>
      <c r="D311" s="91" t="s">
        <v>1949</v>
      </c>
      <c r="E311" s="80">
        <v>70</v>
      </c>
      <c r="F311">
        <f>SUMIF('список продуктов'!$A$8:$A$917,"="&amp;D311,'список продуктов'!$C$8:$C$917)</f>
        <v>1</v>
      </c>
    </row>
    <row r="312" spans="1:7" x14ac:dyDescent="0.25">
      <c r="A312" s="77">
        <f>E312*A308</f>
        <v>0</v>
      </c>
      <c r="B312" s="160"/>
      <c r="C312" s="449"/>
      <c r="D312" s="91"/>
      <c r="E312" s="80"/>
      <c r="F312">
        <f>SUMIF('список продуктов'!$A$8:$A$917,"="&amp;D312,'список продуктов'!$C$8:$C$917)</f>
        <v>0</v>
      </c>
    </row>
    <row r="313" spans="1:7" x14ac:dyDescent="0.25">
      <c r="A313" s="77">
        <f>E313*A308</f>
        <v>0</v>
      </c>
      <c r="B313" s="160"/>
      <c r="C313" s="449"/>
      <c r="D313" s="91" t="s">
        <v>798</v>
      </c>
      <c r="E313" s="80">
        <v>20</v>
      </c>
      <c r="F313">
        <f>SUMIF('список продуктов'!$A$8:$A$917,"="&amp;D313,'список продуктов'!$C$8:$C$917)</f>
        <v>1</v>
      </c>
    </row>
    <row r="314" spans="1:7" x14ac:dyDescent="0.25">
      <c r="A314" s="77">
        <f>E314*A308</f>
        <v>0</v>
      </c>
      <c r="B314" s="160"/>
      <c r="C314" s="449"/>
      <c r="D314" s="91" t="s">
        <v>2366</v>
      </c>
      <c r="E314" s="80">
        <v>20</v>
      </c>
      <c r="F314">
        <f>SUMIF('список продуктов'!$A$8:$A$917,"="&amp;D314,'список продуктов'!$C$8:$C$917)</f>
        <v>1</v>
      </c>
    </row>
    <row r="315" spans="1:7" ht="15.75" thickBot="1" x14ac:dyDescent="0.3">
      <c r="A315" s="83"/>
      <c r="B315" s="163"/>
      <c r="C315" s="449"/>
      <c r="D315" s="91"/>
      <c r="E315" s="80"/>
      <c r="F315">
        <f>SUMIF('список продуктов'!$A$8:$A$917,"="&amp;D315,'список продуктов'!$C$8:$C$917)</f>
        <v>0</v>
      </c>
    </row>
    <row r="316" spans="1:7" ht="29.25" thickBot="1" x14ac:dyDescent="0.3">
      <c r="A316" s="229"/>
      <c r="B316" s="181" t="s">
        <v>14</v>
      </c>
      <c r="C316" s="182" t="s">
        <v>271</v>
      </c>
      <c r="D316" s="188"/>
      <c r="E316" s="158">
        <f>SUM(E317:E357)</f>
        <v>515.25</v>
      </c>
      <c r="F316">
        <f>SUMIF('список продуктов'!$A$8:$A$917,"="&amp;D316,'список продуктов'!$C$8:$C$917)</f>
        <v>0</v>
      </c>
      <c r="G316" t="s">
        <v>2926</v>
      </c>
    </row>
    <row r="317" spans="1:7" x14ac:dyDescent="0.25">
      <c r="B317" s="160"/>
      <c r="C317" s="465" t="s">
        <v>1974</v>
      </c>
      <c r="E317" s="80"/>
      <c r="F317">
        <f>SUMIF('список продуктов'!$A$8:$A$917,"="&amp;D317,'список продуктов'!$C$8:$C$917)</f>
        <v>0</v>
      </c>
    </row>
    <row r="318" spans="1:7" x14ac:dyDescent="0.25">
      <c r="A318" s="90">
        <f>E318*A316</f>
        <v>0</v>
      </c>
      <c r="B318" s="160"/>
      <c r="C318" s="449"/>
      <c r="D318" s="91" t="s">
        <v>1627</v>
      </c>
      <c r="E318" s="80">
        <v>50</v>
      </c>
      <c r="F318">
        <f>SUMIF('список продуктов'!$A$8:$A$917,"="&amp;D318,'список продуктов'!$C$8:$C$917)</f>
        <v>1</v>
      </c>
    </row>
    <row r="319" spans="1:7" x14ac:dyDescent="0.25">
      <c r="A319" s="77">
        <f>E319*A316</f>
        <v>0</v>
      </c>
      <c r="B319" s="160"/>
      <c r="C319" s="449"/>
      <c r="D319" s="91" t="s">
        <v>2473</v>
      </c>
      <c r="E319" s="80">
        <v>30</v>
      </c>
      <c r="F319">
        <f>SUMIF('список продуктов'!$A$8:$A$917,"="&amp;D319,'список продуктов'!$C$8:$C$917)</f>
        <v>1</v>
      </c>
    </row>
    <row r="320" spans="1:7" x14ac:dyDescent="0.25">
      <c r="A320" s="77">
        <f>E320*A316</f>
        <v>0</v>
      </c>
      <c r="B320" s="160"/>
      <c r="C320" s="449"/>
      <c r="D320" s="91" t="s">
        <v>1268</v>
      </c>
      <c r="E320" s="80">
        <v>20</v>
      </c>
      <c r="F320">
        <f>SUMIF('список продуктов'!$A$8:$A$917,"="&amp;D320,'список продуктов'!$C$8:$C$917)</f>
        <v>1</v>
      </c>
    </row>
    <row r="321" spans="1:16" x14ac:dyDescent="0.25">
      <c r="A321" s="77">
        <f>E321*A316</f>
        <v>0</v>
      </c>
      <c r="B321" s="160"/>
      <c r="C321" s="449"/>
      <c r="D321" s="91" t="s">
        <v>798</v>
      </c>
      <c r="E321" s="80">
        <v>5</v>
      </c>
      <c r="F321">
        <f>SUMIF('список продуктов'!$A$8:$A$917,"="&amp;D321,'список продуктов'!$C$8:$C$917)</f>
        <v>1</v>
      </c>
    </row>
    <row r="322" spans="1:16" x14ac:dyDescent="0.25">
      <c r="A322" s="77">
        <f>E322*A316</f>
        <v>0</v>
      </c>
      <c r="B322" s="160"/>
      <c r="C322" s="449"/>
      <c r="D322" s="91" t="s">
        <v>1262</v>
      </c>
      <c r="E322" s="80">
        <v>1</v>
      </c>
      <c r="F322">
        <f>SUMIF('список продуктов'!$A$8:$A$917,"="&amp;D322,'список продуктов'!$C$8:$C$917)</f>
        <v>1</v>
      </c>
    </row>
    <row r="323" spans="1:16" x14ac:dyDescent="0.25">
      <c r="A323" s="77">
        <f>E323*A316</f>
        <v>0</v>
      </c>
      <c r="B323" s="160"/>
      <c r="C323" s="449"/>
      <c r="D323" s="91" t="s">
        <v>2399</v>
      </c>
      <c r="E323" s="80">
        <v>1</v>
      </c>
      <c r="F323">
        <f>SUMIF('список продуктов'!$A$8:$A$917,"="&amp;D323,'список продуктов'!$C$8:$C$917)</f>
        <v>1</v>
      </c>
    </row>
    <row r="324" spans="1:16" x14ac:dyDescent="0.25">
      <c r="A324" s="77">
        <f>E324*A316</f>
        <v>0</v>
      </c>
      <c r="B324" s="160"/>
      <c r="C324" s="449"/>
      <c r="D324" s="91" t="s">
        <v>1478</v>
      </c>
      <c r="E324" s="80">
        <v>5</v>
      </c>
      <c r="F324">
        <f>SUMIF('список продуктов'!$A$8:$A$917,"="&amp;D324,'список продуктов'!$C$8:$C$917)</f>
        <v>1</v>
      </c>
    </row>
    <row r="325" spans="1:16" x14ac:dyDescent="0.25">
      <c r="A325" s="77">
        <f>E325*A316</f>
        <v>0</v>
      </c>
      <c r="B325" s="160"/>
      <c r="C325" s="449"/>
      <c r="D325" s="91" t="s">
        <v>1801</v>
      </c>
      <c r="E325" s="80">
        <v>2</v>
      </c>
      <c r="F325">
        <f>SUMIF('список продуктов'!$A$8:$A$917,"="&amp;D325,'список продуктов'!$C$8:$C$917)</f>
        <v>1</v>
      </c>
      <c r="M325" s="572"/>
      <c r="N325" s="573"/>
      <c r="O325" s="573"/>
      <c r="P325" s="573"/>
    </row>
    <row r="326" spans="1:16" x14ac:dyDescent="0.25">
      <c r="A326" s="77">
        <f>E326*A316</f>
        <v>0</v>
      </c>
      <c r="B326" s="160"/>
      <c r="C326" s="449"/>
      <c r="D326" s="91" t="s">
        <v>2591</v>
      </c>
      <c r="E326" s="80">
        <v>5</v>
      </c>
      <c r="F326">
        <f>SUMIF('список продуктов'!$A$8:$A$917,"="&amp;D326,'список продуктов'!$C$8:$C$917)</f>
        <v>1</v>
      </c>
    </row>
    <row r="327" spans="1:16" x14ac:dyDescent="0.25">
      <c r="B327" s="160"/>
      <c r="C327" s="465" t="s">
        <v>1975</v>
      </c>
      <c r="D327" s="91"/>
      <c r="E327" s="80"/>
      <c r="F327">
        <f>SUMIF('список продуктов'!$A$8:$A$917,"="&amp;D327,'список продуктов'!$C$8:$C$917)</f>
        <v>0</v>
      </c>
    </row>
    <row r="328" spans="1:16" x14ac:dyDescent="0.25">
      <c r="A328" s="90">
        <f>E328*A316</f>
        <v>0</v>
      </c>
      <c r="B328" s="160"/>
      <c r="C328" s="449"/>
      <c r="D328" s="91" t="s">
        <v>1622</v>
      </c>
      <c r="E328" s="80">
        <v>34</v>
      </c>
      <c r="F328">
        <f>SUMIF('список продуктов'!$A$8:$A$917,"="&amp;D328,'список продуктов'!$C$8:$C$917)</f>
        <v>1</v>
      </c>
    </row>
    <row r="329" spans="1:16" x14ac:dyDescent="0.25">
      <c r="A329" s="90">
        <f>E329*A316</f>
        <v>0</v>
      </c>
      <c r="B329" s="160"/>
      <c r="C329" s="465" t="s">
        <v>1976</v>
      </c>
      <c r="D329" s="91" t="s">
        <v>1262</v>
      </c>
      <c r="E329" s="80">
        <v>2</v>
      </c>
      <c r="F329">
        <f>SUMIF('список продуктов'!$A$8:$A$917,"="&amp;D329,'список продуктов'!$C$8:$C$917)</f>
        <v>1</v>
      </c>
    </row>
    <row r="330" spans="1:16" x14ac:dyDescent="0.25">
      <c r="A330" s="90">
        <f>E330*A316</f>
        <v>0</v>
      </c>
      <c r="B330" s="160"/>
      <c r="C330" s="449"/>
      <c r="D330" s="91" t="s">
        <v>278</v>
      </c>
      <c r="E330" s="80">
        <v>50</v>
      </c>
      <c r="F330">
        <f>SUMIF('список продуктов'!$A$8:$A$917,"="&amp;D330,'список продуктов'!$C$8:$C$917)</f>
        <v>1</v>
      </c>
    </row>
    <row r="331" spans="1:16" x14ac:dyDescent="0.25">
      <c r="A331" s="77">
        <f>E331*A316</f>
        <v>0</v>
      </c>
      <c r="B331" s="160"/>
      <c r="C331" s="449"/>
      <c r="D331" s="91" t="s">
        <v>1758</v>
      </c>
      <c r="E331" s="80">
        <v>10</v>
      </c>
      <c r="F331">
        <f>SUMIF('список продуктов'!$A$8:$A$917,"="&amp;D331,'список продуктов'!$C$8:$C$917)</f>
        <v>1</v>
      </c>
    </row>
    <row r="332" spans="1:16" x14ac:dyDescent="0.25">
      <c r="A332" s="77">
        <f>E332*A316</f>
        <v>0</v>
      </c>
      <c r="B332" s="160"/>
      <c r="C332" s="449"/>
      <c r="D332" s="91" t="s">
        <v>1354</v>
      </c>
      <c r="E332" s="80">
        <v>10</v>
      </c>
      <c r="F332">
        <f>SUMIF('список продуктов'!$A$8:$A$917,"="&amp;D332,'список продуктов'!$C$8:$C$917)</f>
        <v>1</v>
      </c>
    </row>
    <row r="333" spans="1:16" x14ac:dyDescent="0.25">
      <c r="A333" s="77">
        <f>E333*A316</f>
        <v>0</v>
      </c>
      <c r="B333" s="160"/>
      <c r="C333" s="449"/>
      <c r="D333" s="364" t="s">
        <v>2391</v>
      </c>
      <c r="E333" s="80">
        <v>1</v>
      </c>
      <c r="F333">
        <f>SUMIF('список продуктов'!$A$8:$A$917,"="&amp;D333,'список продуктов'!$C$8:$C$917)</f>
        <v>1</v>
      </c>
    </row>
    <row r="334" spans="1:16" x14ac:dyDescent="0.25">
      <c r="B334" s="160"/>
      <c r="C334" s="465" t="s">
        <v>1977</v>
      </c>
      <c r="D334" s="91"/>
      <c r="E334" s="80"/>
      <c r="F334">
        <f>SUMIF('список продуктов'!$A$8:$A$917,"="&amp;D334,'список продуктов'!$C$8:$C$917)</f>
        <v>0</v>
      </c>
    </row>
    <row r="335" spans="1:16" x14ac:dyDescent="0.25">
      <c r="A335" s="90">
        <f>E335*A316</f>
        <v>0</v>
      </c>
      <c r="B335" s="160"/>
      <c r="C335" s="449"/>
      <c r="D335" s="91" t="s">
        <v>1594</v>
      </c>
      <c r="E335" s="80">
        <v>100</v>
      </c>
      <c r="F335">
        <f>SUMIF('список продуктов'!$A$8:$A$917,"="&amp;D335,'список продуктов'!$C$8:$C$917)</f>
        <v>1</v>
      </c>
    </row>
    <row r="336" spans="1:16" x14ac:dyDescent="0.25">
      <c r="A336" s="90">
        <f>E336*A316</f>
        <v>0</v>
      </c>
      <c r="B336" s="160"/>
      <c r="C336" s="449"/>
      <c r="D336" s="91" t="s">
        <v>1591</v>
      </c>
      <c r="E336" s="80">
        <v>9</v>
      </c>
      <c r="F336">
        <f>SUMIF('список продуктов'!$A$8:$A$917,"="&amp;D336,'список продуктов'!$C$8:$C$917)</f>
        <v>1</v>
      </c>
    </row>
    <row r="337" spans="1:6" x14ac:dyDescent="0.25">
      <c r="A337" s="77">
        <f>E337*A316</f>
        <v>0</v>
      </c>
      <c r="B337" s="160"/>
      <c r="C337" s="449"/>
      <c r="D337" s="91" t="s">
        <v>2209</v>
      </c>
      <c r="E337" s="80">
        <v>5</v>
      </c>
      <c r="F337">
        <f>SUMIF('список продуктов'!$A$8:$A$917,"="&amp;D337,'список продуктов'!$C$8:$C$917)</f>
        <v>1</v>
      </c>
    </row>
    <row r="338" spans="1:6" x14ac:dyDescent="0.25">
      <c r="A338" s="77">
        <f>E338*A316</f>
        <v>0</v>
      </c>
      <c r="B338" s="160"/>
      <c r="C338" s="449"/>
      <c r="D338" s="91" t="s">
        <v>2469</v>
      </c>
      <c r="E338" s="80">
        <v>5</v>
      </c>
      <c r="F338">
        <f>SUMIF('список продуктов'!$A$8:$A$917,"="&amp;D338,'список продуктов'!$C$8:$C$917)</f>
        <v>1</v>
      </c>
    </row>
    <row r="339" spans="1:6" x14ac:dyDescent="0.25">
      <c r="A339" s="77">
        <f>E339*A316</f>
        <v>0</v>
      </c>
      <c r="B339" s="160"/>
      <c r="C339" s="449"/>
      <c r="D339" s="91" t="s">
        <v>1315</v>
      </c>
      <c r="E339" s="80">
        <v>7.5</v>
      </c>
      <c r="F339">
        <f>SUMIF('список продуктов'!$A$8:$A$917,"="&amp;D339,'список продуктов'!$C$8:$C$917)</f>
        <v>0</v>
      </c>
    </row>
    <row r="340" spans="1:6" x14ac:dyDescent="0.25">
      <c r="A340" s="77">
        <f>E340*A316</f>
        <v>0</v>
      </c>
      <c r="B340" s="160"/>
      <c r="C340" s="449"/>
      <c r="D340" s="91" t="s">
        <v>2291</v>
      </c>
      <c r="E340" s="80">
        <v>5</v>
      </c>
      <c r="F340">
        <f>SUMIF('список продуктов'!$A$8:$A$917,"="&amp;D340,'список продуктов'!$C$8:$C$917)</f>
        <v>1</v>
      </c>
    </row>
    <row r="341" spans="1:6" x14ac:dyDescent="0.25">
      <c r="A341" s="77">
        <f>E341*A316</f>
        <v>0</v>
      </c>
      <c r="B341" s="160"/>
      <c r="C341" s="449"/>
      <c r="D341" s="91" t="s">
        <v>1316</v>
      </c>
      <c r="E341" s="80">
        <v>1.7</v>
      </c>
      <c r="F341">
        <f>SUMIF('список продуктов'!$A$8:$A$917,"="&amp;D341,'список продуктов'!$C$8:$C$917)</f>
        <v>1</v>
      </c>
    </row>
    <row r="342" spans="1:6" x14ac:dyDescent="0.25">
      <c r="A342" s="77">
        <f>E342*A316</f>
        <v>0</v>
      </c>
      <c r="B342" s="160"/>
      <c r="C342" s="449"/>
      <c r="D342" s="91" t="s">
        <v>1262</v>
      </c>
      <c r="E342" s="80">
        <v>0.5</v>
      </c>
      <c r="F342">
        <f>SUMIF('список продуктов'!$A$8:$A$917,"="&amp;D342,'список продуктов'!$C$8:$C$917)</f>
        <v>1</v>
      </c>
    </row>
    <row r="343" spans="1:6" x14ac:dyDescent="0.25">
      <c r="A343" s="77">
        <f>E343*A316</f>
        <v>0</v>
      </c>
      <c r="B343" s="160"/>
      <c r="C343" s="449"/>
      <c r="D343" s="91" t="s">
        <v>2398</v>
      </c>
      <c r="E343" s="80">
        <v>0.25</v>
      </c>
      <c r="F343">
        <f>SUMIF('список продуктов'!$A$8:$A$917,"="&amp;D343,'список продуктов'!$C$8:$C$917)</f>
        <v>1</v>
      </c>
    </row>
    <row r="344" spans="1:6" ht="29.25" x14ac:dyDescent="0.25">
      <c r="A344" s="77">
        <f>E344*A316</f>
        <v>0</v>
      </c>
      <c r="B344" s="160"/>
      <c r="C344" s="449"/>
      <c r="D344" s="91" t="s">
        <v>2641</v>
      </c>
      <c r="E344" s="80">
        <v>12.5</v>
      </c>
      <c r="F344">
        <f>SUMIF('список продуктов'!$A$8:$A$917,"="&amp;D344,'список продуктов'!$C$8:$C$917)</f>
        <v>1</v>
      </c>
    </row>
    <row r="345" spans="1:6" x14ac:dyDescent="0.25">
      <c r="A345" s="77">
        <f>E345*A316</f>
        <v>0</v>
      </c>
      <c r="B345" s="160"/>
      <c r="C345" s="449"/>
      <c r="D345" s="91" t="s">
        <v>2591</v>
      </c>
      <c r="E345" s="80">
        <v>6</v>
      </c>
      <c r="F345">
        <f>SUMIF('список продуктов'!$A$8:$A$917,"="&amp;D345,'список продуктов'!$C$8:$C$917)</f>
        <v>1</v>
      </c>
    </row>
    <row r="346" spans="1:6" x14ac:dyDescent="0.25">
      <c r="B346" s="160"/>
      <c r="C346" s="465" t="s">
        <v>1978</v>
      </c>
      <c r="D346" s="91"/>
      <c r="E346" s="80"/>
      <c r="F346">
        <f>SUMIF('список продуктов'!$A$8:$A$917,"="&amp;D346,'список продуктов'!$C$8:$C$917)</f>
        <v>0</v>
      </c>
    </row>
    <row r="347" spans="1:6" x14ac:dyDescent="0.25">
      <c r="A347" s="90">
        <f>E347*A316</f>
        <v>0</v>
      </c>
      <c r="B347" s="160"/>
      <c r="C347" s="449"/>
      <c r="D347" s="91" t="s">
        <v>1636</v>
      </c>
      <c r="E347" s="80">
        <v>75</v>
      </c>
      <c r="F347">
        <f>SUMIF('список продуктов'!$A$8:$A$917,"="&amp;D347,'список продуктов'!$C$8:$C$917)</f>
        <v>1</v>
      </c>
    </row>
    <row r="348" spans="1:6" x14ac:dyDescent="0.25">
      <c r="A348" s="77">
        <f>E348*A316</f>
        <v>0</v>
      </c>
      <c r="B348" s="160"/>
      <c r="C348" s="449"/>
      <c r="D348" s="91" t="s">
        <v>1271</v>
      </c>
      <c r="E348" s="80">
        <v>15</v>
      </c>
      <c r="F348">
        <f>SUMIF('список продуктов'!$A$8:$A$917,"="&amp;D348,'список продуктов'!$C$8:$C$917)</f>
        <v>1</v>
      </c>
    </row>
    <row r="349" spans="1:6" x14ac:dyDescent="0.25">
      <c r="A349" s="77">
        <f>E349*A316</f>
        <v>0</v>
      </c>
      <c r="B349" s="160"/>
      <c r="C349" s="449"/>
      <c r="D349" s="91" t="s">
        <v>1262</v>
      </c>
      <c r="E349" s="80">
        <v>0.25</v>
      </c>
      <c r="F349">
        <f>SUMIF('список продуктов'!$A$8:$A$917,"="&amp;D349,'список продуктов'!$C$8:$C$917)</f>
        <v>1</v>
      </c>
    </row>
    <row r="350" spans="1:6" x14ac:dyDescent="0.25">
      <c r="A350" s="77">
        <f>E350*A316</f>
        <v>0</v>
      </c>
      <c r="B350" s="160"/>
      <c r="C350" s="449"/>
      <c r="D350" s="91" t="s">
        <v>2398</v>
      </c>
      <c r="E350" s="80">
        <v>0.1</v>
      </c>
      <c r="F350">
        <f>SUMIF('список продуктов'!$A$8:$A$917,"="&amp;D350,'список продуктов'!$C$8:$C$917)</f>
        <v>1</v>
      </c>
    </row>
    <row r="351" spans="1:6" x14ac:dyDescent="0.25">
      <c r="A351" s="77">
        <f>E351*A316</f>
        <v>0</v>
      </c>
      <c r="B351" s="160"/>
      <c r="C351" s="449"/>
      <c r="D351" s="91" t="s">
        <v>798</v>
      </c>
      <c r="E351" s="80">
        <v>0.35</v>
      </c>
      <c r="F351">
        <f>SUMIF('список продуктов'!$A$8:$A$917,"="&amp;D351,'список продуктов'!$C$8:$C$917)</f>
        <v>1</v>
      </c>
    </row>
    <row r="352" spans="1:6" x14ac:dyDescent="0.25">
      <c r="A352" s="77">
        <f>E352*A316</f>
        <v>0</v>
      </c>
      <c r="B352" s="160"/>
      <c r="C352" s="449"/>
      <c r="D352" s="91" t="s">
        <v>1316</v>
      </c>
      <c r="E352" s="80">
        <v>0.1</v>
      </c>
      <c r="F352">
        <f>SUMIF('список продуктов'!$A$8:$A$917,"="&amp;D352,'список продуктов'!$C$8:$C$917)</f>
        <v>1</v>
      </c>
    </row>
    <row r="353" spans="1:15" x14ac:dyDescent="0.25">
      <c r="A353" s="77">
        <f>E353*A316</f>
        <v>0</v>
      </c>
      <c r="B353" s="160"/>
      <c r="C353" s="449"/>
      <c r="D353" s="91" t="s">
        <v>1246</v>
      </c>
      <c r="E353" s="80">
        <v>10</v>
      </c>
      <c r="F353">
        <f>SUMIF('список продуктов'!$A$8:$A$917,"="&amp;D353,'список продуктов'!$C$8:$C$917)</f>
        <v>1</v>
      </c>
    </row>
    <row r="354" spans="1:15" x14ac:dyDescent="0.25">
      <c r="A354" s="77">
        <f>E354*A316</f>
        <v>0</v>
      </c>
      <c r="B354" s="160"/>
      <c r="C354" s="449"/>
      <c r="D354" s="91" t="s">
        <v>1805</v>
      </c>
      <c r="E354" s="80">
        <v>10</v>
      </c>
      <c r="F354">
        <f>SUMIF('список продуктов'!$A$8:$A$917,"="&amp;D354,'список продуктов'!$C$8:$C$917)</f>
        <v>1</v>
      </c>
      <c r="M354" s="572"/>
      <c r="N354" s="573"/>
      <c r="O354" s="573"/>
    </row>
    <row r="355" spans="1:15" x14ac:dyDescent="0.25">
      <c r="A355" s="77">
        <f>E355*A316</f>
        <v>0</v>
      </c>
      <c r="B355" s="160"/>
      <c r="C355" s="449"/>
      <c r="D355" s="91" t="s">
        <v>313</v>
      </c>
      <c r="E355" s="80">
        <v>15</v>
      </c>
      <c r="F355">
        <f>SUMIF('список продуктов'!$A$8:$A$917,"="&amp;D355,'список продуктов'!$C$8:$C$917)</f>
        <v>1</v>
      </c>
    </row>
    <row r="356" spans="1:15" x14ac:dyDescent="0.25">
      <c r="A356" s="77">
        <f>E356*A316</f>
        <v>0</v>
      </c>
      <c r="B356" s="160"/>
      <c r="C356" s="449"/>
      <c r="D356" s="91" t="s">
        <v>1797</v>
      </c>
      <c r="E356" s="80">
        <v>5</v>
      </c>
      <c r="F356">
        <f>SUMIF('список продуктов'!$A$8:$A$917,"="&amp;D356,'список продуктов'!$C$8:$C$917)</f>
        <v>1</v>
      </c>
    </row>
    <row r="357" spans="1:15" x14ac:dyDescent="0.25">
      <c r="A357" s="77">
        <f>E357*A316</f>
        <v>0</v>
      </c>
      <c r="B357" s="160"/>
      <c r="C357" s="449"/>
      <c r="D357" s="91" t="s">
        <v>2591</v>
      </c>
      <c r="E357" s="80">
        <v>6</v>
      </c>
      <c r="F357">
        <f>SUMIF('список продуктов'!$A$8:$A$917,"="&amp;D357,'список продуктов'!$C$8:$C$917)</f>
        <v>1</v>
      </c>
    </row>
    <row r="358" spans="1:15" ht="15.75" thickBot="1" x14ac:dyDescent="0.3">
      <c r="B358" s="160"/>
      <c r="C358" s="449"/>
      <c r="D358" s="91"/>
      <c r="E358" s="80"/>
      <c r="F358">
        <f>SUMIF('список продуктов'!$A$8:$A$917,"="&amp;D358,'список продуктов'!$C$8:$C$917)</f>
        <v>0</v>
      </c>
    </row>
    <row r="359" spans="1:15" ht="29.25" thickBot="1" x14ac:dyDescent="0.3">
      <c r="A359" s="229"/>
      <c r="B359" s="181" t="s">
        <v>15</v>
      </c>
      <c r="C359" s="200" t="s">
        <v>2556</v>
      </c>
      <c r="D359" s="188"/>
      <c r="E359" s="158">
        <f>SUM(E360:E364)</f>
        <v>190</v>
      </c>
      <c r="F359">
        <f>SUMIF('список продуктов'!$A$8:$A$917,"="&amp;D359,'список продуктов'!$C$8:$C$917)</f>
        <v>0</v>
      </c>
      <c r="G359" t="s">
        <v>2926</v>
      </c>
    </row>
    <row r="360" spans="1:15" x14ac:dyDescent="0.25">
      <c r="A360" s="77">
        <f>E360*A359</f>
        <v>0</v>
      </c>
      <c r="B360" s="160"/>
      <c r="C360" s="449"/>
      <c r="D360" s="91" t="s">
        <v>2293</v>
      </c>
      <c r="E360" s="80">
        <v>55</v>
      </c>
      <c r="F360">
        <f>SUMIF('список продуктов'!$A$8:$A$917,"="&amp;D360,'список продуктов'!$C$8:$C$917)</f>
        <v>1</v>
      </c>
    </row>
    <row r="361" spans="1:15" x14ac:dyDescent="0.25">
      <c r="A361" s="77">
        <f>E361*A359</f>
        <v>0</v>
      </c>
      <c r="B361" s="160"/>
      <c r="C361" s="449"/>
      <c r="D361" s="91" t="s">
        <v>2304</v>
      </c>
      <c r="E361" s="80">
        <v>55</v>
      </c>
      <c r="F361">
        <f>SUMIF('список продуктов'!$A$8:$A$917,"="&amp;D361,'список продуктов'!$C$8:$C$917)</f>
        <v>1</v>
      </c>
    </row>
    <row r="362" spans="1:15" x14ac:dyDescent="0.25">
      <c r="A362" s="77">
        <f>E362*A359</f>
        <v>0</v>
      </c>
      <c r="B362" s="160"/>
      <c r="C362" s="449"/>
      <c r="D362" s="91" t="s">
        <v>2292</v>
      </c>
      <c r="E362" s="80">
        <v>55</v>
      </c>
      <c r="F362">
        <f>SUMIF('список продуктов'!$A$8:$A$917,"="&amp;D362,'список продуктов'!$C$8:$C$917)</f>
        <v>1</v>
      </c>
    </row>
    <row r="363" spans="1:15" x14ac:dyDescent="0.25">
      <c r="A363" s="77">
        <f>E363*A359</f>
        <v>0</v>
      </c>
      <c r="B363" s="160"/>
      <c r="C363" s="449"/>
      <c r="D363" s="91" t="s">
        <v>1789</v>
      </c>
      <c r="E363" s="80">
        <v>20</v>
      </c>
      <c r="F363">
        <f>SUMIF('список продуктов'!$A$8:$A$917,"="&amp;D363,'список продуктов'!$C$8:$C$917)</f>
        <v>1</v>
      </c>
    </row>
    <row r="364" spans="1:15" x14ac:dyDescent="0.25">
      <c r="A364" s="77">
        <f>E364*A359</f>
        <v>0</v>
      </c>
      <c r="B364" s="160"/>
      <c r="C364" s="449"/>
      <c r="D364" s="91" t="s">
        <v>1801</v>
      </c>
      <c r="E364" s="80">
        <v>5</v>
      </c>
      <c r="F364">
        <f>SUMIF('список продуктов'!$A$8:$A$917,"="&amp;D364,'список продуктов'!$C$8:$C$917)</f>
        <v>1</v>
      </c>
    </row>
    <row r="365" spans="1:15" ht="15.75" thickBot="1" x14ac:dyDescent="0.3">
      <c r="A365" s="83"/>
      <c r="B365" s="163"/>
      <c r="C365" s="449"/>
      <c r="D365" s="91"/>
      <c r="E365" s="80"/>
      <c r="F365">
        <f>SUMIF('список продуктов'!$A$8:$A$917,"="&amp;D365,'список продуктов'!$C$8:$C$917)</f>
        <v>0</v>
      </c>
    </row>
    <row r="366" spans="1:15" ht="30" thickBot="1" x14ac:dyDescent="0.3">
      <c r="A366" s="229"/>
      <c r="B366" s="181" t="s">
        <v>14</v>
      </c>
      <c r="C366" s="197" t="s">
        <v>272</v>
      </c>
      <c r="D366" s="366"/>
      <c r="E366" s="158">
        <f>SUM(E367:E372)</f>
        <v>180</v>
      </c>
      <c r="F366">
        <f>SUMIF('список продуктов'!$A$8:$A$917,"="&amp;D366,'список продуктов'!$C$8:$C$917)</f>
        <v>0</v>
      </c>
      <c r="G366" t="s">
        <v>2926</v>
      </c>
    </row>
    <row r="367" spans="1:15" x14ac:dyDescent="0.25">
      <c r="A367" s="77">
        <f>E367*A366</f>
        <v>0</v>
      </c>
      <c r="B367" s="160"/>
      <c r="C367" s="449"/>
      <c r="D367" s="367" t="s">
        <v>2307</v>
      </c>
      <c r="E367" s="80">
        <v>40</v>
      </c>
      <c r="F367">
        <f>SUMIF('список продуктов'!$A$8:$A$917,"="&amp;D367,'список продуктов'!$C$8:$C$917)</f>
        <v>1</v>
      </c>
    </row>
    <row r="368" spans="1:15" x14ac:dyDescent="0.25">
      <c r="A368" s="77">
        <f>E368*A366</f>
        <v>0</v>
      </c>
      <c r="B368" s="160"/>
      <c r="C368" s="449"/>
      <c r="D368" s="91" t="s">
        <v>2308</v>
      </c>
      <c r="E368" s="80">
        <v>40</v>
      </c>
      <c r="F368">
        <f>SUMIF('список продуктов'!$A$8:$A$917,"="&amp;D368,'список продуктов'!$C$8:$C$917)</f>
        <v>1</v>
      </c>
    </row>
    <row r="369" spans="1:17" x14ac:dyDescent="0.25">
      <c r="A369" s="77">
        <f>E369*A366</f>
        <v>0</v>
      </c>
      <c r="B369" s="160"/>
      <c r="C369" s="449"/>
      <c r="D369" s="91" t="s">
        <v>2302</v>
      </c>
      <c r="E369" s="80">
        <v>80</v>
      </c>
      <c r="F369">
        <f>SUMIF('список продуктов'!$A$8:$A$917,"="&amp;D369,'список продуктов'!$C$8:$C$917)</f>
        <v>1</v>
      </c>
      <c r="M369" s="572"/>
      <c r="N369" s="573"/>
      <c r="O369" s="573"/>
      <c r="P369" s="573"/>
      <c r="Q369" s="573"/>
    </row>
    <row r="370" spans="1:17" x14ac:dyDescent="0.25">
      <c r="A370" s="77">
        <f>E370*A366</f>
        <v>0</v>
      </c>
      <c r="B370" s="160"/>
      <c r="C370" s="449"/>
      <c r="D370" s="91" t="s">
        <v>1793</v>
      </c>
      <c r="E370" s="80">
        <v>10</v>
      </c>
      <c r="F370">
        <f>SUMIF('список продуктов'!$A$8:$A$917,"="&amp;D370,'список продуктов'!$C$8:$C$917)</f>
        <v>1</v>
      </c>
    </row>
    <row r="371" spans="1:17" x14ac:dyDescent="0.25">
      <c r="A371" s="77">
        <f>E371*A366</f>
        <v>0</v>
      </c>
      <c r="B371" s="160"/>
      <c r="C371" s="449"/>
      <c r="D371" s="91" t="s">
        <v>1805</v>
      </c>
      <c r="E371" s="80">
        <v>5</v>
      </c>
      <c r="F371">
        <f>SUMIF('список продуктов'!$A$8:$A$917,"="&amp;D371,'список продуктов'!$C$8:$C$917)</f>
        <v>1</v>
      </c>
      <c r="M371" s="572"/>
      <c r="N371" s="573"/>
      <c r="O371" s="573"/>
    </row>
    <row r="372" spans="1:17" ht="15.75" thickBot="1" x14ac:dyDescent="0.3">
      <c r="A372" s="85">
        <f>E372*A366</f>
        <v>0</v>
      </c>
      <c r="B372" s="163"/>
      <c r="C372" s="449"/>
      <c r="D372" s="91" t="s">
        <v>1807</v>
      </c>
      <c r="E372" s="80">
        <v>5</v>
      </c>
      <c r="F372">
        <f>SUMIF('список продуктов'!$A$8:$A$917,"="&amp;D372,'список продуктов'!$C$8:$C$917)</f>
        <v>1</v>
      </c>
      <c r="M372" s="572"/>
      <c r="N372" s="573"/>
      <c r="O372" s="573"/>
      <c r="P372" s="573"/>
    </row>
    <row r="373" spans="1:17" ht="30" thickBot="1" x14ac:dyDescent="0.3">
      <c r="A373" s="229"/>
      <c r="B373" s="181" t="s">
        <v>14</v>
      </c>
      <c r="C373" s="197" t="s">
        <v>273</v>
      </c>
      <c r="D373" s="188"/>
      <c r="E373" s="158">
        <f>SUM(E374:E379)</f>
        <v>183</v>
      </c>
      <c r="F373">
        <f>SUMIF('список продуктов'!$A$8:$A$917,"="&amp;D373,'список продуктов'!$C$8:$C$917)</f>
        <v>0</v>
      </c>
      <c r="G373" t="s">
        <v>2926</v>
      </c>
    </row>
    <row r="374" spans="1:17" x14ac:dyDescent="0.25">
      <c r="A374" s="77">
        <f>E374*A373</f>
        <v>0</v>
      </c>
      <c r="B374" s="160"/>
      <c r="C374" s="449"/>
      <c r="D374" s="367" t="s">
        <v>2306</v>
      </c>
      <c r="E374" s="80">
        <v>40</v>
      </c>
      <c r="F374">
        <f>SUMIF('список продуктов'!$A$8:$A$917,"="&amp;D374,'список продуктов'!$C$8:$C$917)</f>
        <v>1</v>
      </c>
    </row>
    <row r="375" spans="1:17" x14ac:dyDescent="0.25">
      <c r="A375" s="77">
        <f>E375*A373</f>
        <v>0</v>
      </c>
      <c r="B375" s="160"/>
      <c r="C375" s="449"/>
      <c r="D375" s="91" t="s">
        <v>2811</v>
      </c>
      <c r="E375" s="80">
        <v>40</v>
      </c>
      <c r="F375">
        <f>SUMIF('список продуктов'!$A$8:$A$917,"="&amp;D375,'список продуктов'!$C$8:$C$917)</f>
        <v>1</v>
      </c>
    </row>
    <row r="376" spans="1:17" x14ac:dyDescent="0.25">
      <c r="A376" s="77">
        <f>E376*A373</f>
        <v>0</v>
      </c>
      <c r="B376" s="160"/>
      <c r="C376" s="449"/>
      <c r="D376" s="91" t="s">
        <v>2302</v>
      </c>
      <c r="E376" s="80">
        <v>80</v>
      </c>
      <c r="F376">
        <f>SUMIF('список продуктов'!$A$8:$A$917,"="&amp;D376,'список продуктов'!$C$8:$C$917)</f>
        <v>1</v>
      </c>
      <c r="M376" s="572"/>
      <c r="N376" s="573"/>
      <c r="O376" s="573"/>
      <c r="P376" s="573"/>
      <c r="Q376" s="573"/>
    </row>
    <row r="377" spans="1:17" x14ac:dyDescent="0.25">
      <c r="A377" s="77">
        <f>E377*A373</f>
        <v>0</v>
      </c>
      <c r="B377" s="160"/>
      <c r="C377" s="449"/>
      <c r="D377" s="91" t="s">
        <v>1789</v>
      </c>
      <c r="E377" s="80">
        <v>20</v>
      </c>
      <c r="F377">
        <f>SUMIF('список продуктов'!$A$8:$A$917,"="&amp;D377,'список продуктов'!$C$8:$C$917)</f>
        <v>1</v>
      </c>
    </row>
    <row r="378" spans="1:17" x14ac:dyDescent="0.25">
      <c r="A378" s="77">
        <f>E378*A373</f>
        <v>0</v>
      </c>
      <c r="B378" s="160"/>
      <c r="C378" s="449"/>
      <c r="D378" s="91" t="s">
        <v>1793</v>
      </c>
      <c r="E378" s="80">
        <v>3</v>
      </c>
      <c r="F378">
        <f>SUMIF('список продуктов'!$A$8:$A$917,"="&amp;D378,'список продуктов'!$C$8:$C$917)</f>
        <v>1</v>
      </c>
    </row>
    <row r="379" spans="1:17" x14ac:dyDescent="0.25">
      <c r="A379" s="85"/>
      <c r="B379" s="163"/>
      <c r="C379" s="449"/>
      <c r="D379" s="91"/>
      <c r="E379" s="80"/>
      <c r="F379">
        <f>SUMIF('список продуктов'!$A$8:$A$917,"="&amp;D379,'список продуктов'!$C$8:$C$917)</f>
        <v>0</v>
      </c>
    </row>
    <row r="380" spans="1:17" ht="15.75" thickBot="1" x14ac:dyDescent="0.3">
      <c r="A380" s="83"/>
      <c r="B380" s="163"/>
      <c r="C380" s="449"/>
      <c r="D380" s="91"/>
      <c r="E380" s="80"/>
      <c r="F380">
        <f>SUMIF('список продуктов'!$A$8:$A$917,"="&amp;D380,'список продуктов'!$C$8:$C$917)</f>
        <v>0</v>
      </c>
    </row>
    <row r="381" spans="1:17" ht="30" thickBot="1" x14ac:dyDescent="0.3">
      <c r="A381" s="229"/>
      <c r="B381" s="181" t="s">
        <v>16</v>
      </c>
      <c r="C381" s="202" t="s">
        <v>2557</v>
      </c>
      <c r="D381" s="188"/>
      <c r="E381" s="158">
        <f>SUM(E382:E386)</f>
        <v>97</v>
      </c>
      <c r="F381">
        <f>SUMIF('список продуктов'!$A$8:$A$917,"="&amp;D381,'список продуктов'!$C$8:$C$917)</f>
        <v>0</v>
      </c>
      <c r="G381" t="s">
        <v>2926</v>
      </c>
    </row>
    <row r="382" spans="1:17" x14ac:dyDescent="0.25">
      <c r="A382" s="77">
        <f>E382*A381</f>
        <v>0</v>
      </c>
      <c r="B382" s="160"/>
      <c r="C382" s="449"/>
      <c r="D382" s="91" t="s">
        <v>2314</v>
      </c>
      <c r="E382" s="80">
        <v>40</v>
      </c>
      <c r="F382">
        <f>SUMIF('список продуктов'!$A$8:$A$917,"="&amp;D382,'список продуктов'!$C$8:$C$917)</f>
        <v>1</v>
      </c>
      <c r="M382" s="572"/>
      <c r="N382" s="573"/>
      <c r="O382" s="573"/>
      <c r="P382" s="573"/>
    </row>
    <row r="383" spans="1:17" x14ac:dyDescent="0.25">
      <c r="A383" s="77">
        <f>E383*A381</f>
        <v>0</v>
      </c>
      <c r="B383" s="160"/>
      <c r="C383" s="449"/>
      <c r="D383" s="91" t="s">
        <v>2315</v>
      </c>
      <c r="E383" s="80">
        <v>40</v>
      </c>
      <c r="F383">
        <f>SUMIF('список продуктов'!$A$8:$A$917,"="&amp;D383,'список продуктов'!$C$8:$C$917)</f>
        <v>1</v>
      </c>
    </row>
    <row r="384" spans="1:17" x14ac:dyDescent="0.25">
      <c r="A384" s="77">
        <f>E384*A381</f>
        <v>0</v>
      </c>
      <c r="B384" s="160"/>
      <c r="C384" s="449"/>
      <c r="D384" s="91" t="s">
        <v>2220</v>
      </c>
      <c r="E384" s="80">
        <v>5</v>
      </c>
      <c r="F384">
        <f>SUMIF('список продуктов'!$A$8:$A$917,"="&amp;D384,'список продуктов'!$C$8:$C$917)</f>
        <v>1</v>
      </c>
    </row>
    <row r="385" spans="1:16" x14ac:dyDescent="0.25">
      <c r="A385" s="77">
        <f>E385*A381</f>
        <v>0</v>
      </c>
      <c r="B385" s="160"/>
      <c r="C385" s="449"/>
      <c r="D385" s="91" t="s">
        <v>2219</v>
      </c>
      <c r="E385" s="80">
        <v>5</v>
      </c>
      <c r="F385">
        <f>SUMIF('список продуктов'!$A$8:$A$917,"="&amp;D385,'список продуктов'!$C$8:$C$917)</f>
        <v>1</v>
      </c>
    </row>
    <row r="386" spans="1:16" x14ac:dyDescent="0.25">
      <c r="A386" s="77">
        <f>E386*A381</f>
        <v>0</v>
      </c>
      <c r="B386" s="160"/>
      <c r="C386" s="449"/>
      <c r="D386" s="91" t="s">
        <v>1801</v>
      </c>
      <c r="E386" s="80">
        <v>7</v>
      </c>
      <c r="F386">
        <f>SUMIF('список продуктов'!$A$8:$A$917,"="&amp;D386,'список продуктов'!$C$8:$C$917)</f>
        <v>1</v>
      </c>
      <c r="M386" s="572"/>
      <c r="N386" s="573"/>
      <c r="O386" s="573"/>
      <c r="P386" s="573"/>
    </row>
    <row r="387" spans="1:16" ht="15.75" thickBot="1" x14ac:dyDescent="0.3">
      <c r="B387" s="160"/>
      <c r="C387" s="449"/>
      <c r="D387" s="91"/>
      <c r="E387" s="89"/>
      <c r="F387">
        <f>SUMIF('список продуктов'!$A$8:$A$917,"="&amp;D387,'список продуктов'!$C$8:$C$917)</f>
        <v>0</v>
      </c>
    </row>
    <row r="388" spans="1:16" ht="30" thickBot="1" x14ac:dyDescent="0.3">
      <c r="A388" s="229"/>
      <c r="B388" s="190" t="s">
        <v>17</v>
      </c>
      <c r="C388" s="202" t="s">
        <v>2558</v>
      </c>
      <c r="D388" s="188"/>
      <c r="E388" s="158">
        <f>SUM(E389:E405)</f>
        <v>279.54999999999995</v>
      </c>
      <c r="F388">
        <f>SUMIF('список продуктов'!$A$8:$A$917,"="&amp;D388,'список продуктов'!$C$8:$C$917)</f>
        <v>0</v>
      </c>
      <c r="G388" t="s">
        <v>2926</v>
      </c>
    </row>
    <row r="389" spans="1:16" x14ac:dyDescent="0.25">
      <c r="A389" s="77">
        <f>E389*A388</f>
        <v>0</v>
      </c>
      <c r="B389" s="160"/>
      <c r="C389" s="154"/>
      <c r="D389" s="91" t="s">
        <v>1647</v>
      </c>
      <c r="E389" s="80">
        <v>70</v>
      </c>
      <c r="F389">
        <f>SUMIF('список продуктов'!$A$8:$A$917,"="&amp;D389,'список продуктов'!$C$8:$C$917)</f>
        <v>1</v>
      </c>
    </row>
    <row r="390" spans="1:16" x14ac:dyDescent="0.25">
      <c r="A390" s="77">
        <f>E390*A388</f>
        <v>0</v>
      </c>
      <c r="B390" s="160"/>
      <c r="C390" s="154"/>
      <c r="D390" s="91" t="s">
        <v>1758</v>
      </c>
      <c r="E390" s="80">
        <v>14</v>
      </c>
      <c r="F390">
        <f>SUMIF('список продуктов'!$A$8:$A$917,"="&amp;D390,'список продуктов'!$C$8:$C$917)</f>
        <v>1</v>
      </c>
    </row>
    <row r="391" spans="1:16" x14ac:dyDescent="0.25">
      <c r="A391" s="77">
        <f>E391*A388</f>
        <v>0</v>
      </c>
      <c r="B391" s="160"/>
      <c r="C391" s="154"/>
      <c r="D391" s="91" t="s">
        <v>1736</v>
      </c>
      <c r="E391" s="80">
        <v>17</v>
      </c>
      <c r="F391">
        <f>SUMIF('список продуктов'!$A$8:$A$917,"="&amp;D391,'список продуктов'!$C$8:$C$917)</f>
        <v>1</v>
      </c>
    </row>
    <row r="392" spans="1:16" x14ac:dyDescent="0.25">
      <c r="A392" s="77">
        <f>E392*A388</f>
        <v>0</v>
      </c>
      <c r="B392" s="160"/>
      <c r="C392" s="154"/>
      <c r="D392" s="91" t="s">
        <v>2333</v>
      </c>
      <c r="E392" s="80">
        <v>5</v>
      </c>
      <c r="F392">
        <f>SUMIF('список продуктов'!$A$8:$A$917,"="&amp;D392,'список продуктов'!$C$8:$C$917)</f>
        <v>1</v>
      </c>
      <c r="M392" s="572"/>
      <c r="N392" s="573"/>
      <c r="O392" s="573"/>
      <c r="P392" s="573"/>
    </row>
    <row r="393" spans="1:16" x14ac:dyDescent="0.25">
      <c r="A393" s="77">
        <f>E393*A388</f>
        <v>0</v>
      </c>
      <c r="B393" s="160"/>
      <c r="C393" s="154"/>
      <c r="D393" s="91" t="s">
        <v>2471</v>
      </c>
      <c r="E393" s="80">
        <v>1</v>
      </c>
      <c r="F393">
        <f>SUMIF('список продуктов'!$A$8:$A$917,"="&amp;D393,'список продуктов'!$C$8:$C$917)</f>
        <v>1</v>
      </c>
    </row>
    <row r="394" spans="1:16" x14ac:dyDescent="0.25">
      <c r="A394" s="77">
        <f>E394*A388</f>
        <v>0</v>
      </c>
      <c r="B394" s="160"/>
      <c r="C394" s="154"/>
      <c r="D394" s="91" t="s">
        <v>1262</v>
      </c>
      <c r="E394" s="80">
        <v>1</v>
      </c>
      <c r="F394">
        <f>SUMIF('список продуктов'!$A$8:$A$917,"="&amp;D394,'список продуктов'!$C$8:$C$917)</f>
        <v>1</v>
      </c>
    </row>
    <row r="395" spans="1:16" x14ac:dyDescent="0.25">
      <c r="A395" s="77">
        <f>E395*A388</f>
        <v>0</v>
      </c>
      <c r="B395" s="160"/>
      <c r="C395" s="154"/>
      <c r="D395" s="91" t="s">
        <v>2399</v>
      </c>
      <c r="E395" s="80">
        <v>1</v>
      </c>
      <c r="F395">
        <f>SUMIF('список продуктов'!$A$8:$A$917,"="&amp;D395,'список продуктов'!$C$8:$C$917)</f>
        <v>1</v>
      </c>
    </row>
    <row r="396" spans="1:16" x14ac:dyDescent="0.25">
      <c r="A396" s="77">
        <f>E396*A388</f>
        <v>0</v>
      </c>
      <c r="B396" s="160"/>
      <c r="C396" s="154"/>
      <c r="D396" s="91" t="s">
        <v>2591</v>
      </c>
      <c r="E396" s="80">
        <v>10</v>
      </c>
      <c r="F396">
        <f>SUMIF('список продуктов'!$A$8:$A$917,"="&amp;D396,'список продуктов'!$C$8:$C$917)</f>
        <v>1</v>
      </c>
    </row>
    <row r="397" spans="1:16" x14ac:dyDescent="0.25">
      <c r="A397" s="77">
        <f>E397*A388</f>
        <v>0</v>
      </c>
      <c r="B397" s="160"/>
      <c r="C397" s="154"/>
      <c r="D397" s="91" t="s">
        <v>1805</v>
      </c>
      <c r="E397" s="80">
        <v>7</v>
      </c>
      <c r="F397">
        <f>SUMIF('список продуктов'!$A$8:$A$917,"="&amp;D397,'список продуктов'!$C$8:$C$917)</f>
        <v>1</v>
      </c>
      <c r="M397" s="572"/>
      <c r="N397" s="573"/>
      <c r="O397" s="573"/>
    </row>
    <row r="398" spans="1:16" x14ac:dyDescent="0.25">
      <c r="A398" s="77">
        <f>E398*A388</f>
        <v>0</v>
      </c>
      <c r="B398" s="160"/>
      <c r="C398" s="154"/>
      <c r="D398" s="91" t="s">
        <v>2482</v>
      </c>
      <c r="E398" s="80">
        <v>15</v>
      </c>
      <c r="F398">
        <f>SUMIF('список продуктов'!$A$8:$A$917,"="&amp;D398,'список продуктов'!$C$8:$C$917)</f>
        <v>1</v>
      </c>
    </row>
    <row r="399" spans="1:16" x14ac:dyDescent="0.25">
      <c r="A399" s="77">
        <f>E399*A388</f>
        <v>0</v>
      </c>
      <c r="B399" s="160"/>
      <c r="C399" s="154"/>
      <c r="D399" s="91" t="s">
        <v>2210</v>
      </c>
      <c r="E399" s="80">
        <v>20</v>
      </c>
      <c r="F399">
        <f>SUMIF('список продуктов'!$A$8:$A$917,"="&amp;D399,'список продуктов'!$C$8:$C$917)</f>
        <v>1</v>
      </c>
    </row>
    <row r="400" spans="1:16" x14ac:dyDescent="0.25">
      <c r="B400" s="160"/>
      <c r="C400" s="455" t="s">
        <v>18</v>
      </c>
      <c r="D400" s="91"/>
      <c r="E400" s="80"/>
      <c r="F400">
        <f>SUMIF('список продуктов'!$A$8:$A$917,"="&amp;D400,'список продуктов'!$C$8:$C$917)</f>
        <v>0</v>
      </c>
    </row>
    <row r="401" spans="1:15" x14ac:dyDescent="0.25">
      <c r="A401" s="77">
        <f>E401*A388</f>
        <v>0</v>
      </c>
      <c r="B401" s="160"/>
      <c r="C401" s="154"/>
      <c r="D401" s="91" t="s">
        <v>1268</v>
      </c>
      <c r="E401" s="80">
        <v>12.25</v>
      </c>
      <c r="F401">
        <f>SUMIF('список продуктов'!$A$8:$A$917,"="&amp;D401,'список продуктов'!$C$8:$C$917)</f>
        <v>1</v>
      </c>
    </row>
    <row r="402" spans="1:15" x14ac:dyDescent="0.25">
      <c r="A402" s="77">
        <f>E402*A388</f>
        <v>0</v>
      </c>
      <c r="B402" s="160"/>
      <c r="C402" s="154"/>
      <c r="D402" s="91" t="s">
        <v>1832</v>
      </c>
      <c r="E402" s="80">
        <v>5.25</v>
      </c>
      <c r="F402">
        <f>SUMIF('список продуктов'!$A$8:$A$917,"="&amp;D402,'список продуктов'!$C$8:$C$917)</f>
        <v>1</v>
      </c>
    </row>
    <row r="403" spans="1:15" x14ac:dyDescent="0.25">
      <c r="A403" s="77">
        <f>E403*A388</f>
        <v>0</v>
      </c>
      <c r="B403" s="160"/>
      <c r="C403" s="154"/>
      <c r="D403" s="91" t="s">
        <v>1478</v>
      </c>
      <c r="E403" s="80">
        <v>0.7</v>
      </c>
      <c r="F403">
        <f>SUMIF('список продуктов'!$A$8:$A$917,"="&amp;D403,'список продуктов'!$C$8:$C$917)</f>
        <v>1</v>
      </c>
    </row>
    <row r="404" spans="1:15" x14ac:dyDescent="0.25">
      <c r="A404" s="77">
        <f>E404*A388</f>
        <v>0</v>
      </c>
      <c r="B404" s="160"/>
      <c r="C404" s="154"/>
      <c r="D404" s="91" t="s">
        <v>1355</v>
      </c>
      <c r="E404" s="80">
        <v>0.35</v>
      </c>
      <c r="F404">
        <f>SUMIF('список продуктов'!$A$8:$A$917,"="&amp;D404,'список продуктов'!$C$8:$C$917)</f>
        <v>0</v>
      </c>
    </row>
    <row r="405" spans="1:15" x14ac:dyDescent="0.25">
      <c r="A405" s="77">
        <f>E405*A388</f>
        <v>0</v>
      </c>
      <c r="B405" s="160"/>
      <c r="C405" s="459" t="s">
        <v>1950</v>
      </c>
      <c r="D405" s="364" t="s">
        <v>192</v>
      </c>
      <c r="E405" s="80">
        <v>100</v>
      </c>
      <c r="F405">
        <f>SUMIF('список продуктов'!$A$8:$A$917,"="&amp;D405,'список продуктов'!$C$8:$C$917)</f>
        <v>1</v>
      </c>
    </row>
    <row r="406" spans="1:15" ht="15.75" thickBot="1" x14ac:dyDescent="0.3">
      <c r="B406" s="160"/>
      <c r="C406" s="154"/>
      <c r="D406" s="91"/>
      <c r="E406" s="80"/>
      <c r="F406">
        <f>SUMIF('список продуктов'!$A$8:$A$917,"="&amp;D406,'список продуктов'!$C$8:$C$917)</f>
        <v>0</v>
      </c>
    </row>
    <row r="407" spans="1:15" ht="15.75" thickBot="1" x14ac:dyDescent="0.3">
      <c r="A407" s="229"/>
      <c r="B407" s="179">
        <v>100</v>
      </c>
      <c r="C407" s="159" t="s">
        <v>274</v>
      </c>
      <c r="D407" s="188"/>
      <c r="E407" s="158">
        <f>SUM(E408:E412)</f>
        <v>130</v>
      </c>
      <c r="F407">
        <f>SUMIF('список продуктов'!$A$8:$A$917,"="&amp;D407,'список продуктов'!$C$8:$C$917)</f>
        <v>0</v>
      </c>
      <c r="G407" t="s">
        <v>2926</v>
      </c>
    </row>
    <row r="408" spans="1:15" x14ac:dyDescent="0.25">
      <c r="A408" s="77">
        <f>E408*A407</f>
        <v>0</v>
      </c>
      <c r="B408" s="160"/>
      <c r="C408" s="449"/>
      <c r="D408" s="91" t="s">
        <v>2291</v>
      </c>
      <c r="E408" s="80">
        <v>70</v>
      </c>
      <c r="F408">
        <f>SUMIF('список продуктов'!$A$8:$A$917,"="&amp;D408,'список продуктов'!$C$8:$C$917)</f>
        <v>1</v>
      </c>
    </row>
    <row r="409" spans="1:15" ht="29.25" x14ac:dyDescent="0.25">
      <c r="A409" s="77">
        <f>E409*A407</f>
        <v>0</v>
      </c>
      <c r="B409" s="160"/>
      <c r="C409" s="449"/>
      <c r="D409" s="91" t="s">
        <v>2641</v>
      </c>
      <c r="E409" s="80">
        <v>20</v>
      </c>
      <c r="F409">
        <f>SUMIF('список продуктов'!$A$8:$A$917,"="&amp;D409,'список продуктов'!$C$8:$C$917)</f>
        <v>1</v>
      </c>
    </row>
    <row r="410" spans="1:15" x14ac:dyDescent="0.25">
      <c r="A410" s="77">
        <f>E410*A407</f>
        <v>0</v>
      </c>
      <c r="B410" s="160"/>
      <c r="C410" s="449"/>
      <c r="D410" s="91" t="s">
        <v>1673</v>
      </c>
      <c r="E410" s="80">
        <v>15</v>
      </c>
      <c r="F410">
        <f>SUMIF('список продуктов'!$A$8:$A$917,"="&amp;D410,'список продуктов'!$C$8:$C$917)</f>
        <v>1</v>
      </c>
    </row>
    <row r="411" spans="1:15" x14ac:dyDescent="0.25">
      <c r="A411" s="77">
        <f>E411*A407</f>
        <v>0</v>
      </c>
      <c r="B411" s="160"/>
      <c r="C411" s="449"/>
      <c r="D411" s="91" t="s">
        <v>1805</v>
      </c>
      <c r="E411" s="80">
        <v>20</v>
      </c>
      <c r="F411">
        <f>SUMIF('список продуктов'!$A$8:$A$917,"="&amp;D411,'список продуктов'!$C$8:$C$917)</f>
        <v>1</v>
      </c>
      <c r="M411" s="572"/>
      <c r="N411" s="573"/>
      <c r="O411" s="573"/>
    </row>
    <row r="412" spans="1:15" x14ac:dyDescent="0.25">
      <c r="A412" s="77">
        <f>E412*A407</f>
        <v>0</v>
      </c>
      <c r="B412" s="160"/>
      <c r="C412" s="449"/>
      <c r="D412" s="91" t="s">
        <v>1813</v>
      </c>
      <c r="E412" s="80">
        <v>5</v>
      </c>
      <c r="F412">
        <f>SUMIF('список продуктов'!$A$8:$A$917,"="&amp;D412,'список продуктов'!$C$8:$C$917)</f>
        <v>1</v>
      </c>
    </row>
    <row r="413" spans="1:15" ht="15.75" thickBot="1" x14ac:dyDescent="0.3">
      <c r="B413" s="160"/>
      <c r="C413" s="449"/>
      <c r="D413" s="91"/>
      <c r="E413" s="80"/>
      <c r="F413">
        <f>SUMIF('список продуктов'!$A$8:$A$917,"="&amp;D413,'список продуктов'!$C$8:$C$917)</f>
        <v>0</v>
      </c>
    </row>
    <row r="414" spans="1:15" ht="15.75" thickBot="1" x14ac:dyDescent="0.3">
      <c r="A414" s="229"/>
      <c r="B414" s="181" t="s">
        <v>20</v>
      </c>
      <c r="C414" s="159" t="s">
        <v>275</v>
      </c>
      <c r="D414" s="188"/>
      <c r="E414" s="158">
        <f>SUM(E415:E420)</f>
        <v>205</v>
      </c>
      <c r="F414">
        <f>SUMIF('список продуктов'!$A$8:$A$917,"="&amp;D414,'список продуктов'!$C$8:$C$917)</f>
        <v>0</v>
      </c>
      <c r="G414" t="s">
        <v>2926</v>
      </c>
    </row>
    <row r="415" spans="1:15" x14ac:dyDescent="0.25">
      <c r="A415" s="77">
        <f>E415*A414</f>
        <v>0</v>
      </c>
      <c r="B415" s="160"/>
      <c r="C415" s="92" t="s">
        <v>21</v>
      </c>
      <c r="D415" s="91" t="s">
        <v>1632</v>
      </c>
      <c r="E415" s="80">
        <v>140</v>
      </c>
      <c r="F415">
        <f>SUMIF('список продуктов'!$A$8:$A$917,"="&amp;D415,'список продуктов'!$C$8:$C$917)</f>
        <v>1</v>
      </c>
    </row>
    <row r="416" spans="1:15" x14ac:dyDescent="0.25">
      <c r="A416" s="77">
        <f>E416*A414</f>
        <v>0</v>
      </c>
      <c r="B416" s="160"/>
      <c r="C416" s="449"/>
      <c r="D416" s="91" t="s">
        <v>2242</v>
      </c>
      <c r="E416" s="80">
        <v>27</v>
      </c>
      <c r="F416">
        <f>SUMIF('список продуктов'!$A$8:$A$917,"="&amp;D416,'список продуктов'!$C$8:$C$917)</f>
        <v>1</v>
      </c>
    </row>
    <row r="417" spans="1:16" x14ac:dyDescent="0.25">
      <c r="A417" s="77">
        <f>E417*A414</f>
        <v>0</v>
      </c>
      <c r="B417" s="160"/>
      <c r="C417" s="449"/>
      <c r="D417" s="91" t="s">
        <v>2408</v>
      </c>
      <c r="E417" s="80">
        <v>20</v>
      </c>
      <c r="F417">
        <f>SUMIF('список продуктов'!$A$8:$A$917,"="&amp;D417,'список продуктов'!$C$8:$C$917)</f>
        <v>1</v>
      </c>
      <c r="M417" s="580" t="s">
        <v>1346</v>
      </c>
      <c r="N417" s="581"/>
      <c r="O417" s="581"/>
    </row>
    <row r="418" spans="1:16" x14ac:dyDescent="0.25">
      <c r="A418" s="77">
        <f>E418*A414</f>
        <v>0</v>
      </c>
      <c r="B418" s="160"/>
      <c r="C418" s="449"/>
      <c r="D418" s="91" t="s">
        <v>1316</v>
      </c>
      <c r="E418" s="80">
        <v>1</v>
      </c>
      <c r="F418">
        <f>SUMIF('список продуктов'!$A$8:$A$917,"="&amp;D418,'список продуктов'!$C$8:$C$917)</f>
        <v>1</v>
      </c>
    </row>
    <row r="419" spans="1:16" x14ac:dyDescent="0.25">
      <c r="A419" s="77">
        <f>E419*A414</f>
        <v>0</v>
      </c>
      <c r="B419" s="160"/>
      <c r="C419" s="449"/>
      <c r="D419" s="91" t="s">
        <v>1805</v>
      </c>
      <c r="E419" s="80">
        <v>15</v>
      </c>
      <c r="F419">
        <f>SUMIF('список продуктов'!$A$8:$A$917,"="&amp;D419,'список продуктов'!$C$8:$C$917)</f>
        <v>1</v>
      </c>
      <c r="M419" s="572"/>
      <c r="N419" s="573"/>
      <c r="O419" s="573"/>
    </row>
    <row r="420" spans="1:16" x14ac:dyDescent="0.25">
      <c r="A420" s="77">
        <f>E420*A414</f>
        <v>0</v>
      </c>
      <c r="B420" s="160"/>
      <c r="C420" s="449"/>
      <c r="D420" s="91" t="s">
        <v>2399</v>
      </c>
      <c r="E420" s="80">
        <v>2</v>
      </c>
      <c r="F420">
        <f>SUMIF('список продуктов'!$A$8:$A$917,"="&amp;D420,'список продуктов'!$C$8:$C$917)</f>
        <v>1</v>
      </c>
    </row>
    <row r="421" spans="1:16" ht="15.75" thickBot="1" x14ac:dyDescent="0.3">
      <c r="B421" s="160"/>
      <c r="C421" s="449"/>
      <c r="D421" s="91"/>
      <c r="E421" s="89"/>
      <c r="F421">
        <f>SUMIF('список продуктов'!$A$8:$A$917,"="&amp;D421,'список продуктов'!$C$8:$C$917)</f>
        <v>0</v>
      </c>
    </row>
    <row r="422" spans="1:16" ht="15.75" thickBot="1" x14ac:dyDescent="0.3">
      <c r="A422" s="229"/>
      <c r="B422" s="179">
        <v>100</v>
      </c>
      <c r="C422" s="159" t="s">
        <v>277</v>
      </c>
      <c r="D422" s="188"/>
      <c r="E422" s="158">
        <f>SUM(E423:E429)</f>
        <v>221</v>
      </c>
      <c r="F422">
        <f>SUMIF('список продуктов'!$A$8:$A$917,"="&amp;D422,'список продуктов'!$C$8:$C$917)</f>
        <v>0</v>
      </c>
      <c r="G422" t="s">
        <v>2926</v>
      </c>
    </row>
    <row r="423" spans="1:16" x14ac:dyDescent="0.25">
      <c r="A423" s="77">
        <f>E423*A422</f>
        <v>0</v>
      </c>
      <c r="B423" s="160"/>
      <c r="C423" s="154"/>
      <c r="D423" s="91" t="s">
        <v>1647</v>
      </c>
      <c r="E423" s="80">
        <v>130</v>
      </c>
      <c r="F423">
        <f>SUMIF('список продуктов'!$A$8:$A$917,"="&amp;D423,'список продуктов'!$C$8:$C$917)</f>
        <v>1</v>
      </c>
    </row>
    <row r="424" spans="1:16" x14ac:dyDescent="0.25">
      <c r="A424" s="77">
        <f>E424*A422</f>
        <v>0</v>
      </c>
      <c r="B424" s="160"/>
      <c r="C424" s="466" t="s">
        <v>1952</v>
      </c>
      <c r="D424" s="91" t="s">
        <v>1758</v>
      </c>
      <c r="E424" s="80">
        <v>20</v>
      </c>
      <c r="F424">
        <f>SUMIF('список продуктов'!$A$8:$A$917,"="&amp;D424,'список продуктов'!$C$8:$C$917)</f>
        <v>1</v>
      </c>
    </row>
    <row r="425" spans="1:16" x14ac:dyDescent="0.25">
      <c r="A425" s="77">
        <f>E425*A422</f>
        <v>0</v>
      </c>
      <c r="B425" s="160"/>
      <c r="C425" s="154"/>
      <c r="D425" s="91" t="s">
        <v>2591</v>
      </c>
      <c r="E425" s="80">
        <v>50</v>
      </c>
      <c r="F425">
        <f>SUMIF('список продуктов'!$A$8:$A$917,"="&amp;D425,'список продуктов'!$C$8:$C$917)</f>
        <v>1</v>
      </c>
    </row>
    <row r="426" spans="1:16" x14ac:dyDescent="0.25">
      <c r="A426" s="77">
        <f>E426*A422</f>
        <v>0</v>
      </c>
      <c r="B426" s="160"/>
      <c r="C426" s="154"/>
      <c r="D426" s="91" t="s">
        <v>1794</v>
      </c>
      <c r="E426" s="80">
        <v>5</v>
      </c>
      <c r="F426">
        <f>SUMIF('список продуктов'!$A$8:$A$917,"="&amp;D426,'список продуктов'!$C$8:$C$917)</f>
        <v>1</v>
      </c>
    </row>
    <row r="427" spans="1:16" x14ac:dyDescent="0.25">
      <c r="A427" s="77">
        <f>E427*A422</f>
        <v>0</v>
      </c>
      <c r="B427" s="160"/>
      <c r="C427" s="154"/>
      <c r="D427" s="91" t="s">
        <v>2334</v>
      </c>
      <c r="E427" s="80">
        <v>10</v>
      </c>
      <c r="F427">
        <f>SUMIF('список продуктов'!$A$8:$A$917,"="&amp;D427,'список продуктов'!$C$8:$C$917)</f>
        <v>1</v>
      </c>
    </row>
    <row r="428" spans="1:16" x14ac:dyDescent="0.25">
      <c r="A428" s="85">
        <f>E428*A422</f>
        <v>0</v>
      </c>
      <c r="B428" s="163"/>
      <c r="C428" s="154"/>
      <c r="D428" s="91" t="s">
        <v>1801</v>
      </c>
      <c r="E428" s="80">
        <v>5</v>
      </c>
      <c r="F428">
        <f>SUMIF('список продуктов'!$A$8:$A$917,"="&amp;D428,'список продуктов'!$C$8:$C$917)</f>
        <v>1</v>
      </c>
      <c r="M428" s="572"/>
      <c r="N428" s="573"/>
      <c r="O428" s="573"/>
      <c r="P428" s="573"/>
    </row>
    <row r="429" spans="1:16" x14ac:dyDescent="0.25">
      <c r="A429" s="85">
        <f>E429*A422</f>
        <v>0</v>
      </c>
      <c r="B429" s="163"/>
      <c r="C429" s="154"/>
      <c r="D429" s="91" t="s">
        <v>1262</v>
      </c>
      <c r="E429" s="80">
        <v>1</v>
      </c>
      <c r="F429">
        <f>SUMIF('список продуктов'!$A$8:$A$917,"="&amp;D429,'список продуктов'!$C$8:$C$917)</f>
        <v>1</v>
      </c>
    </row>
    <row r="430" spans="1:16" ht="15.75" thickBot="1" x14ac:dyDescent="0.3">
      <c r="A430" s="85"/>
      <c r="B430" s="163"/>
      <c r="C430" s="154"/>
      <c r="D430" s="91"/>
      <c r="E430" s="80"/>
      <c r="F430">
        <f>SUMIF('список продуктов'!$A$8:$A$917,"="&amp;D430,'список продуктов'!$C$8:$C$917)</f>
        <v>0</v>
      </c>
    </row>
    <row r="431" spans="1:16" ht="15.75" thickBot="1" x14ac:dyDescent="0.3">
      <c r="A431" s="229"/>
      <c r="B431" s="179">
        <v>100</v>
      </c>
      <c r="C431" s="159" t="s">
        <v>13</v>
      </c>
      <c r="D431" s="188"/>
      <c r="E431" s="158">
        <f>SUM(E432:E433)</f>
        <v>115</v>
      </c>
      <c r="F431">
        <f>SUMIF('список продуктов'!$A$8:$A$917,"="&amp;D431,'список продуктов'!$C$8:$C$917)</f>
        <v>0</v>
      </c>
      <c r="G431" t="s">
        <v>2926</v>
      </c>
    </row>
    <row r="432" spans="1:16" x14ac:dyDescent="0.25">
      <c r="A432" s="85">
        <f>E432*A431</f>
        <v>0</v>
      </c>
      <c r="B432" s="165"/>
      <c r="C432" s="154"/>
      <c r="D432" s="91" t="s">
        <v>1869</v>
      </c>
      <c r="E432" s="80">
        <v>110</v>
      </c>
      <c r="F432">
        <f>SUMIF('список продуктов'!$A$8:$A$917,"="&amp;D432,'список продуктов'!$C$8:$C$917)</f>
        <v>1</v>
      </c>
    </row>
    <row r="433" spans="1:16" x14ac:dyDescent="0.25">
      <c r="A433" s="85">
        <f>E433*A431</f>
        <v>0</v>
      </c>
      <c r="B433" s="165"/>
      <c r="C433" s="154"/>
      <c r="D433" s="91" t="s">
        <v>1805</v>
      </c>
      <c r="E433" s="80">
        <v>5</v>
      </c>
      <c r="F433">
        <f>SUMIF('список продуктов'!$A$8:$A$917,"="&amp;D433,'список продуктов'!$C$8:$C$917)</f>
        <v>1</v>
      </c>
      <c r="M433" s="572"/>
      <c r="N433" s="573"/>
      <c r="O433" s="573"/>
    </row>
    <row r="434" spans="1:16" ht="15.75" thickBot="1" x14ac:dyDescent="0.3">
      <c r="A434" s="85"/>
      <c r="B434" s="165"/>
      <c r="C434" s="154"/>
      <c r="D434" s="91"/>
      <c r="E434" s="80"/>
      <c r="F434">
        <f>SUMIF('список продуктов'!$A$8:$A$917,"="&amp;D434,'список продуктов'!$C$8:$C$917)</f>
        <v>0</v>
      </c>
    </row>
    <row r="435" spans="1:16" ht="15.75" thickBot="1" x14ac:dyDescent="0.3">
      <c r="A435" s="229"/>
      <c r="B435" s="179">
        <v>100</v>
      </c>
      <c r="C435" s="159" t="s">
        <v>278</v>
      </c>
      <c r="D435" s="188"/>
      <c r="E435" s="158">
        <f>SUM(E436:E439)</f>
        <v>146</v>
      </c>
      <c r="F435">
        <f>SUMIF('список продуктов'!$A$8:$A$917,"="&amp;D435,'список продуктов'!$C$8:$C$917)</f>
        <v>0</v>
      </c>
      <c r="G435" t="s">
        <v>2926</v>
      </c>
    </row>
    <row r="436" spans="1:16" x14ac:dyDescent="0.25">
      <c r="A436" s="85">
        <f>E436*A435</f>
        <v>0</v>
      </c>
      <c r="B436" s="165"/>
      <c r="C436" s="154"/>
      <c r="D436" s="91" t="s">
        <v>278</v>
      </c>
      <c r="E436" s="80">
        <v>130</v>
      </c>
      <c r="F436">
        <f>SUMIF('список продуктов'!$A$8:$A$917,"="&amp;D436,'список продуктов'!$C$8:$C$917)</f>
        <v>1</v>
      </c>
    </row>
    <row r="437" spans="1:16" x14ac:dyDescent="0.25">
      <c r="A437" s="85">
        <f>E437*A435</f>
        <v>0</v>
      </c>
      <c r="B437" s="165"/>
      <c r="C437" s="154"/>
      <c r="D437" s="91" t="s">
        <v>1805</v>
      </c>
      <c r="E437" s="80">
        <v>10</v>
      </c>
      <c r="F437">
        <f>SUMIF('список продуктов'!$A$8:$A$917,"="&amp;D437,'список продуктов'!$C$8:$C$917)</f>
        <v>1</v>
      </c>
      <c r="M437" s="572"/>
      <c r="N437" s="573"/>
      <c r="O437" s="573"/>
    </row>
    <row r="438" spans="1:16" x14ac:dyDescent="0.25">
      <c r="A438" s="85">
        <f>E438*A435</f>
        <v>0</v>
      </c>
      <c r="B438" s="165"/>
      <c r="C438" s="154"/>
      <c r="D438" s="91" t="s">
        <v>2399</v>
      </c>
      <c r="E438" s="80">
        <v>5</v>
      </c>
      <c r="F438">
        <f>SUMIF('список продуктов'!$A$8:$A$917,"="&amp;D438,'список продуктов'!$C$8:$C$917)</f>
        <v>1</v>
      </c>
      <c r="M438" s="572"/>
      <c r="N438" s="573"/>
      <c r="O438" s="573"/>
      <c r="P438" s="573"/>
    </row>
    <row r="439" spans="1:16" x14ac:dyDescent="0.25">
      <c r="A439" s="85">
        <f>E439*A435</f>
        <v>0</v>
      </c>
      <c r="B439" s="165"/>
      <c r="C439" s="115"/>
      <c r="D439" s="91" t="s">
        <v>1262</v>
      </c>
      <c r="E439" s="80">
        <v>1</v>
      </c>
      <c r="F439">
        <f>SUMIF('список продуктов'!$A$8:$A$917,"="&amp;D439,'список продуктов'!$C$8:$C$917)</f>
        <v>1</v>
      </c>
    </row>
    <row r="440" spans="1:16" ht="15.75" thickBot="1" x14ac:dyDescent="0.3">
      <c r="A440" s="83"/>
      <c r="B440" s="165"/>
      <c r="C440" s="115"/>
      <c r="D440" s="91"/>
      <c r="E440" s="80"/>
      <c r="F440">
        <f>SUMIF('список продуктов'!$A$8:$A$917,"="&amp;D440,'список продуктов'!$C$8:$C$917)</f>
        <v>0</v>
      </c>
    </row>
    <row r="441" spans="1:16" ht="15.75" thickBot="1" x14ac:dyDescent="0.3">
      <c r="A441" s="229"/>
      <c r="B441" s="179">
        <v>100</v>
      </c>
      <c r="C441" s="159" t="s">
        <v>279</v>
      </c>
      <c r="D441" s="188"/>
      <c r="E441" s="158">
        <f>SUM(E442:E443)</f>
        <v>115</v>
      </c>
      <c r="F441">
        <f>SUMIF('список продуктов'!$A$8:$A$917,"="&amp;D441,'список продуктов'!$C$8:$C$917)</f>
        <v>0</v>
      </c>
      <c r="G441" t="s">
        <v>2926</v>
      </c>
    </row>
    <row r="442" spans="1:16" x14ac:dyDescent="0.25">
      <c r="A442" s="77">
        <f>E442*A441</f>
        <v>0</v>
      </c>
      <c r="B442" s="160"/>
      <c r="C442" s="154"/>
      <c r="D442" s="91" t="s">
        <v>2314</v>
      </c>
      <c r="E442" s="80">
        <v>110</v>
      </c>
      <c r="F442">
        <f>SUMIF('список продуктов'!$A$8:$A$917,"="&amp;D442,'список продуктов'!$C$8:$C$917)</f>
        <v>1</v>
      </c>
    </row>
    <row r="443" spans="1:16" x14ac:dyDescent="0.25">
      <c r="A443" s="77">
        <f>E443*A441</f>
        <v>0</v>
      </c>
      <c r="B443" s="160"/>
      <c r="C443" s="154"/>
      <c r="D443" s="91" t="s">
        <v>1805</v>
      </c>
      <c r="E443" s="80">
        <v>5</v>
      </c>
      <c r="F443">
        <f>SUMIF('список продуктов'!$A$8:$A$917,"="&amp;D443,'список продуктов'!$C$8:$C$917)</f>
        <v>1</v>
      </c>
      <c r="M443" s="572"/>
      <c r="N443" s="573"/>
      <c r="O443" s="573"/>
    </row>
    <row r="444" spans="1:16" ht="15.75" thickBot="1" x14ac:dyDescent="0.3">
      <c r="B444" s="160"/>
      <c r="C444" s="449"/>
      <c r="D444" s="91"/>
      <c r="E444" s="80"/>
      <c r="F444">
        <f>SUMIF('список продуктов'!$A$8:$A$917,"="&amp;D444,'список продуктов'!$C$8:$C$917)</f>
        <v>0</v>
      </c>
    </row>
    <row r="445" spans="1:16" ht="15.75" thickBot="1" x14ac:dyDescent="0.3">
      <c r="A445" s="229"/>
      <c r="B445" s="181" t="s">
        <v>23</v>
      </c>
      <c r="C445" s="73" t="s">
        <v>280</v>
      </c>
      <c r="D445" s="188"/>
      <c r="E445" s="158">
        <f>SUM(E446:E454)</f>
        <v>167</v>
      </c>
      <c r="F445">
        <f>SUMIF('список продуктов'!$A$8:$A$917,"="&amp;D445,'список продуктов'!$C$8:$C$917)</f>
        <v>0</v>
      </c>
      <c r="G445" t="s">
        <v>2926</v>
      </c>
    </row>
    <row r="446" spans="1:16" x14ac:dyDescent="0.25">
      <c r="A446" s="77">
        <f>E446*A445</f>
        <v>0</v>
      </c>
      <c r="B446" s="160"/>
      <c r="C446" s="449"/>
      <c r="D446" s="91" t="s">
        <v>278</v>
      </c>
      <c r="E446" s="80">
        <v>100</v>
      </c>
      <c r="F446">
        <f>SUMIF('список продуктов'!$A$8:$A$917,"="&amp;D446,'список продуктов'!$C$8:$C$917)</f>
        <v>1</v>
      </c>
    </row>
    <row r="447" spans="1:16" x14ac:dyDescent="0.25">
      <c r="A447" s="77">
        <f>E447*A445</f>
        <v>0</v>
      </c>
      <c r="B447" s="160"/>
      <c r="C447" s="449"/>
      <c r="D447" s="91" t="s">
        <v>1354</v>
      </c>
      <c r="E447" s="80">
        <v>10</v>
      </c>
      <c r="F447">
        <f>SUMIF('список продуктов'!$A$8:$A$917,"="&amp;D447,'список продуктов'!$C$8:$C$917)</f>
        <v>1</v>
      </c>
    </row>
    <row r="448" spans="1:16" x14ac:dyDescent="0.25">
      <c r="A448" s="77">
        <f>E448*A445</f>
        <v>0</v>
      </c>
      <c r="B448" s="160"/>
      <c r="C448" s="449"/>
      <c r="D448" s="91" t="s">
        <v>1758</v>
      </c>
      <c r="E448" s="80">
        <v>10</v>
      </c>
      <c r="F448">
        <f>SUMIF('список продуктов'!$A$8:$A$917,"="&amp;D448,'список продуктов'!$C$8:$C$917)</f>
        <v>1</v>
      </c>
    </row>
    <row r="449" spans="1:16" x14ac:dyDescent="0.25">
      <c r="A449" s="77">
        <f>E449*A445</f>
        <v>0</v>
      </c>
      <c r="B449" s="160"/>
      <c r="C449" s="449"/>
      <c r="D449" s="91" t="s">
        <v>1316</v>
      </c>
      <c r="E449" s="80">
        <v>5</v>
      </c>
      <c r="F449">
        <f>SUMIF('список продуктов'!$A$8:$A$917,"="&amp;D449,'список продуктов'!$C$8:$C$917)</f>
        <v>1</v>
      </c>
    </row>
    <row r="450" spans="1:16" x14ac:dyDescent="0.25">
      <c r="A450" s="77">
        <f>E450*A445</f>
        <v>0</v>
      </c>
      <c r="B450" s="160"/>
      <c r="C450" s="449"/>
      <c r="D450" s="364" t="s">
        <v>2391</v>
      </c>
      <c r="E450" s="80">
        <v>1</v>
      </c>
      <c r="F450">
        <f>SUMIF('список продуктов'!$A$8:$A$917,"="&amp;D450,'список продуктов'!$C$8:$C$917)</f>
        <v>1</v>
      </c>
    </row>
    <row r="451" spans="1:16" x14ac:dyDescent="0.25">
      <c r="A451" s="77">
        <f>E451*A445</f>
        <v>0</v>
      </c>
      <c r="B451" s="160"/>
      <c r="C451" s="449"/>
      <c r="D451" s="91" t="s">
        <v>2399</v>
      </c>
      <c r="E451" s="80">
        <v>1</v>
      </c>
      <c r="F451">
        <f>SUMIF('список продуктов'!$A$8:$A$917,"="&amp;D451,'список продуктов'!$C$8:$C$917)</f>
        <v>1</v>
      </c>
      <c r="M451" s="572"/>
      <c r="N451" s="573"/>
      <c r="O451" s="573"/>
      <c r="P451" s="573"/>
    </row>
    <row r="452" spans="1:16" x14ac:dyDescent="0.25">
      <c r="A452" s="77">
        <f>E452*A445</f>
        <v>0</v>
      </c>
      <c r="B452" s="160"/>
      <c r="C452" s="449"/>
      <c r="D452" s="91" t="s">
        <v>2366</v>
      </c>
      <c r="E452" s="80">
        <v>20</v>
      </c>
      <c r="F452">
        <f>SUMIF('список продуктов'!$A$8:$A$917,"="&amp;D452,'список продуктов'!$C$8:$C$917)</f>
        <v>1</v>
      </c>
    </row>
    <row r="453" spans="1:16" x14ac:dyDescent="0.25">
      <c r="A453" s="77">
        <f>E453*A445</f>
        <v>0</v>
      </c>
      <c r="B453" s="160"/>
      <c r="C453" s="449"/>
      <c r="D453" s="91" t="s">
        <v>798</v>
      </c>
      <c r="E453" s="80">
        <v>10</v>
      </c>
      <c r="F453">
        <f>SUMIF('список продуктов'!$A$8:$A$917,"="&amp;D453,'список продуктов'!$C$8:$C$917)</f>
        <v>1</v>
      </c>
    </row>
    <row r="454" spans="1:16" x14ac:dyDescent="0.25">
      <c r="A454" s="77">
        <f>E454*A445</f>
        <v>0</v>
      </c>
      <c r="B454" s="160"/>
      <c r="C454" s="449"/>
      <c r="D454" s="91" t="s">
        <v>1797</v>
      </c>
      <c r="E454" s="80">
        <v>10</v>
      </c>
      <c r="F454">
        <f>SUMIF('список продуктов'!$A$8:$A$917,"="&amp;D454,'список продуктов'!$C$8:$C$917)</f>
        <v>1</v>
      </c>
      <c r="M454" s="572"/>
      <c r="N454" s="573"/>
      <c r="O454" s="573"/>
    </row>
    <row r="455" spans="1:16" ht="15.75" thickBot="1" x14ac:dyDescent="0.3">
      <c r="B455" s="160"/>
      <c r="C455" s="449"/>
      <c r="D455" s="91"/>
      <c r="E455" s="80"/>
      <c r="F455">
        <f>SUMIF('список продуктов'!$A$8:$A$917,"="&amp;D455,'список продуктов'!$C$8:$C$917)</f>
        <v>0</v>
      </c>
    </row>
    <row r="456" spans="1:16" ht="15.75" thickBot="1" x14ac:dyDescent="0.3">
      <c r="A456" s="229"/>
      <c r="B456" s="203" t="s">
        <v>24</v>
      </c>
      <c r="C456" s="73" t="s">
        <v>25</v>
      </c>
      <c r="D456" s="188"/>
      <c r="E456" s="158">
        <f>SUM(E457:E467)</f>
        <v>79.75</v>
      </c>
      <c r="F456">
        <f>SUMIF('список продуктов'!$A$8:$A$917,"="&amp;D456,'список продуктов'!$C$8:$C$917)</f>
        <v>0</v>
      </c>
      <c r="G456" t="s">
        <v>2926</v>
      </c>
    </row>
    <row r="457" spans="1:16" x14ac:dyDescent="0.25">
      <c r="A457" s="77">
        <f>E457*A456</f>
        <v>0</v>
      </c>
      <c r="B457" s="166"/>
      <c r="C457" s="449"/>
      <c r="D457" s="91" t="s">
        <v>1650</v>
      </c>
      <c r="E457" s="80">
        <v>50</v>
      </c>
      <c r="F457">
        <f>SUMIF('список продуктов'!$A$8:$A$917,"="&amp;D457,'список продуктов'!$C$8:$C$917)</f>
        <v>1</v>
      </c>
    </row>
    <row r="458" spans="1:16" x14ac:dyDescent="0.25">
      <c r="A458" s="77">
        <f>E458*A456</f>
        <v>0</v>
      </c>
      <c r="B458" s="166"/>
      <c r="C458" s="449"/>
      <c r="D458" s="91" t="s">
        <v>1797</v>
      </c>
      <c r="E458" s="80">
        <v>7</v>
      </c>
      <c r="F458">
        <f>SUMIF('список продуктов'!$A$8:$A$917,"="&amp;D458,'список продуктов'!$C$8:$C$917)</f>
        <v>1</v>
      </c>
      <c r="M458" s="572"/>
      <c r="N458" s="573"/>
      <c r="O458" s="573"/>
    </row>
    <row r="459" spans="1:16" x14ac:dyDescent="0.25">
      <c r="A459" s="77">
        <f>E459*A456</f>
        <v>0</v>
      </c>
      <c r="B459" s="166"/>
      <c r="C459" s="449"/>
      <c r="D459" s="91" t="s">
        <v>1316</v>
      </c>
      <c r="E459" s="80">
        <v>5</v>
      </c>
      <c r="F459">
        <f>SUMIF('список продуктов'!$A$8:$A$917,"="&amp;D459,'список продуктов'!$C$8:$C$917)</f>
        <v>1</v>
      </c>
    </row>
    <row r="460" spans="1:16" x14ac:dyDescent="0.25">
      <c r="A460" s="77">
        <f>E460*A456</f>
        <v>0</v>
      </c>
      <c r="B460" s="166"/>
      <c r="C460" s="449"/>
      <c r="D460" s="91" t="s">
        <v>1758</v>
      </c>
      <c r="E460" s="80">
        <v>1.2</v>
      </c>
      <c r="F460">
        <f>SUMIF('список продуктов'!$A$8:$A$917,"="&amp;D460,'список продуктов'!$C$8:$C$917)</f>
        <v>1</v>
      </c>
    </row>
    <row r="461" spans="1:16" x14ac:dyDescent="0.25">
      <c r="A461" s="77">
        <f>E461*A456</f>
        <v>0</v>
      </c>
      <c r="B461" s="166"/>
      <c r="C461" s="449"/>
      <c r="D461" s="91" t="s">
        <v>1780</v>
      </c>
      <c r="E461" s="80">
        <v>1.5</v>
      </c>
      <c r="F461">
        <f>SUMIF('список продуктов'!$A$8:$A$917,"="&amp;D461,'список продуктов'!$C$8:$C$917)</f>
        <v>1</v>
      </c>
    </row>
    <row r="462" spans="1:16" x14ac:dyDescent="0.25">
      <c r="A462" s="77">
        <f>E462*A456</f>
        <v>0</v>
      </c>
      <c r="B462" s="166"/>
      <c r="C462" s="449"/>
      <c r="D462" s="91" t="s">
        <v>2469</v>
      </c>
      <c r="E462" s="80">
        <v>5</v>
      </c>
      <c r="F462">
        <f>SUMIF('список продуктов'!$A$8:$A$917,"="&amp;D462,'список продуктов'!$C$8:$C$917)</f>
        <v>1</v>
      </c>
    </row>
    <row r="463" spans="1:16" x14ac:dyDescent="0.25">
      <c r="A463" s="77">
        <f>E463*A456</f>
        <v>0</v>
      </c>
      <c r="B463" s="166"/>
      <c r="C463" s="449"/>
      <c r="D463" s="91" t="s">
        <v>2424</v>
      </c>
      <c r="E463" s="80">
        <v>1</v>
      </c>
      <c r="F463">
        <f>SUMIF('список продуктов'!$A$8:$A$917,"="&amp;D463,'список продуктов'!$C$8:$C$917)</f>
        <v>1</v>
      </c>
      <c r="M463" s="572"/>
      <c r="N463" s="573"/>
      <c r="O463" s="573"/>
      <c r="P463" s="573"/>
    </row>
    <row r="464" spans="1:16" x14ac:dyDescent="0.25">
      <c r="A464" s="77">
        <f>E464*A456</f>
        <v>0</v>
      </c>
      <c r="B464" s="166"/>
      <c r="C464" s="449"/>
      <c r="D464" s="91" t="s">
        <v>1262</v>
      </c>
      <c r="E464" s="80">
        <v>1</v>
      </c>
      <c r="F464">
        <f>SUMIF('список продуктов'!$A$8:$A$917,"="&amp;D464,'список продуктов'!$C$8:$C$917)</f>
        <v>1</v>
      </c>
    </row>
    <row r="465" spans="1:16" x14ac:dyDescent="0.25">
      <c r="A465" s="77">
        <f>E465*A456</f>
        <v>0</v>
      </c>
      <c r="B465" s="166"/>
      <c r="C465" s="449"/>
      <c r="D465" s="91" t="s">
        <v>2399</v>
      </c>
      <c r="E465" s="80">
        <v>1</v>
      </c>
      <c r="F465">
        <f>SUMIF('список продуктов'!$A$8:$A$917,"="&amp;D465,'список продуктов'!$C$8:$C$917)</f>
        <v>1</v>
      </c>
    </row>
    <row r="466" spans="1:16" x14ac:dyDescent="0.25">
      <c r="A466" s="77">
        <f>E466*A456</f>
        <v>0</v>
      </c>
      <c r="B466" s="166"/>
      <c r="C466" s="449"/>
      <c r="D466" s="91" t="s">
        <v>2386</v>
      </c>
      <c r="E466" s="80">
        <v>0.05</v>
      </c>
      <c r="F466">
        <f>SUMIF('список продуктов'!$A$8:$A$917,"="&amp;D466,'список продуктов'!$C$8:$C$917)</f>
        <v>1</v>
      </c>
    </row>
    <row r="467" spans="1:16" x14ac:dyDescent="0.25">
      <c r="A467" s="77">
        <f>E467*A456</f>
        <v>0</v>
      </c>
      <c r="B467" s="166"/>
      <c r="C467" s="449"/>
      <c r="D467" s="91" t="s">
        <v>313</v>
      </c>
      <c r="E467" s="80">
        <v>7</v>
      </c>
      <c r="F467">
        <f>SUMIF('список продуктов'!$A$8:$A$917,"="&amp;D467,'список продуктов'!$C$8:$C$917)</f>
        <v>1</v>
      </c>
    </row>
    <row r="468" spans="1:16" ht="15.75" thickBot="1" x14ac:dyDescent="0.3">
      <c r="B468" s="166"/>
      <c r="C468" s="449"/>
      <c r="D468" s="91"/>
      <c r="E468" s="80"/>
      <c r="F468">
        <f>SUMIF('список продуктов'!$A$8:$A$917,"="&amp;D468,'список продуктов'!$C$8:$C$917)</f>
        <v>0</v>
      </c>
    </row>
    <row r="469" spans="1:16" ht="30" thickBot="1" x14ac:dyDescent="0.3">
      <c r="A469" s="229"/>
      <c r="B469" s="186">
        <v>250</v>
      </c>
      <c r="C469" s="73" t="s">
        <v>281</v>
      </c>
      <c r="D469" s="188"/>
      <c r="E469" s="158">
        <f>SUM(E470:E485)</f>
        <v>301.29999999999995</v>
      </c>
      <c r="F469">
        <f>SUMIF('список продуктов'!$A$8:$A$917,"="&amp;D469,'список продуктов'!$C$8:$C$917)</f>
        <v>0</v>
      </c>
      <c r="G469" t="s">
        <v>2926</v>
      </c>
    </row>
    <row r="470" spans="1:16" x14ac:dyDescent="0.25">
      <c r="A470" s="77">
        <f>E470*A469</f>
        <v>0</v>
      </c>
      <c r="B470" s="160"/>
      <c r="C470" s="115"/>
      <c r="D470" s="91" t="s">
        <v>1647</v>
      </c>
      <c r="E470" s="80">
        <v>70</v>
      </c>
      <c r="F470">
        <f>SUMIF('список продуктов'!$A$8:$A$917,"="&amp;D470,'список продуктов'!$C$8:$C$917)</f>
        <v>1</v>
      </c>
    </row>
    <row r="471" spans="1:16" x14ac:dyDescent="0.25">
      <c r="A471" s="77">
        <f>E471*A469</f>
        <v>0</v>
      </c>
      <c r="B471" s="160"/>
      <c r="C471" s="115"/>
      <c r="D471" s="91" t="s">
        <v>1595</v>
      </c>
      <c r="E471" s="80">
        <v>70</v>
      </c>
      <c r="F471">
        <f>SUMIF('список продуктов'!$A$8:$A$917,"="&amp;D471,'список продуктов'!$C$8:$C$917)</f>
        <v>1</v>
      </c>
    </row>
    <row r="472" spans="1:16" x14ac:dyDescent="0.25">
      <c r="A472" s="77">
        <f>E472*A469</f>
        <v>0</v>
      </c>
      <c r="B472" s="160"/>
      <c r="C472" s="115"/>
      <c r="D472" s="91" t="s">
        <v>1660</v>
      </c>
      <c r="E472" s="80">
        <v>70</v>
      </c>
      <c r="F472">
        <f>SUMIF('список продуктов'!$A$8:$A$917,"="&amp;D472,'список продуктов'!$C$8:$C$917)</f>
        <v>1</v>
      </c>
    </row>
    <row r="473" spans="1:16" x14ac:dyDescent="0.25">
      <c r="A473" s="77">
        <f>E473*A469</f>
        <v>0</v>
      </c>
      <c r="B473" s="160"/>
      <c r="C473" s="115"/>
      <c r="D473" s="91" t="s">
        <v>1638</v>
      </c>
      <c r="E473" s="80">
        <v>25</v>
      </c>
      <c r="F473">
        <f>SUMIF('список продуктов'!$A$8:$A$917,"="&amp;D473,'список продуктов'!$C$8:$C$917)</f>
        <v>1</v>
      </c>
    </row>
    <row r="474" spans="1:16" x14ac:dyDescent="0.25">
      <c r="A474" s="77">
        <f>E474*A469</f>
        <v>0</v>
      </c>
      <c r="B474" s="160"/>
      <c r="C474" s="154"/>
      <c r="D474" s="91" t="s">
        <v>1797</v>
      </c>
      <c r="E474" s="80">
        <v>5</v>
      </c>
      <c r="F474">
        <f>SUMIF('список продуктов'!$A$8:$A$917,"="&amp;D474,'список продуктов'!$C$8:$C$917)</f>
        <v>1</v>
      </c>
      <c r="M474" s="572"/>
      <c r="N474" s="573"/>
      <c r="O474" s="573"/>
      <c r="P474" s="573"/>
    </row>
    <row r="475" spans="1:16" x14ac:dyDescent="0.25">
      <c r="A475" s="77">
        <f>E475*A469</f>
        <v>0</v>
      </c>
      <c r="B475" s="160"/>
      <c r="C475" s="154"/>
      <c r="D475" s="91" t="s">
        <v>1316</v>
      </c>
      <c r="E475" s="80">
        <v>7.5</v>
      </c>
      <c r="F475">
        <f>SUMIF('список продуктов'!$A$8:$A$917,"="&amp;D475,'список продуктов'!$C$8:$C$917)</f>
        <v>1</v>
      </c>
    </row>
    <row r="476" spans="1:16" x14ac:dyDescent="0.25">
      <c r="A476" s="77">
        <f>E476*A469</f>
        <v>0</v>
      </c>
      <c r="B476" s="160"/>
      <c r="C476" s="154"/>
      <c r="D476" s="91" t="s">
        <v>1758</v>
      </c>
      <c r="E476" s="80">
        <v>1.8</v>
      </c>
      <c r="F476">
        <f>SUMIF('список продуктов'!$A$8:$A$917,"="&amp;D476,'список продуктов'!$C$8:$C$917)</f>
        <v>1</v>
      </c>
    </row>
    <row r="477" spans="1:16" x14ac:dyDescent="0.25">
      <c r="A477" s="77">
        <f>E477*A469</f>
        <v>0</v>
      </c>
      <c r="B477" s="160"/>
      <c r="C477" s="154"/>
      <c r="D477" s="91" t="s">
        <v>1780</v>
      </c>
      <c r="E477" s="80">
        <v>2.25</v>
      </c>
      <c r="F477">
        <f>SUMIF('список продуктов'!$A$8:$A$917,"="&amp;D477,'список продуктов'!$C$8:$C$917)</f>
        <v>1</v>
      </c>
    </row>
    <row r="478" spans="1:16" x14ac:dyDescent="0.25">
      <c r="A478" s="77">
        <f>E478*A469</f>
        <v>0</v>
      </c>
      <c r="B478" s="160"/>
      <c r="C478" s="154"/>
      <c r="D478" s="91" t="s">
        <v>2469</v>
      </c>
      <c r="E478" s="80">
        <v>7.5</v>
      </c>
      <c r="F478">
        <f>SUMIF('список продуктов'!$A$8:$A$917,"="&amp;D478,'список продуктов'!$C$8:$C$917)</f>
        <v>1</v>
      </c>
    </row>
    <row r="479" spans="1:16" x14ac:dyDescent="0.25">
      <c r="A479" s="77">
        <f>E479*A469</f>
        <v>0</v>
      </c>
      <c r="B479" s="160"/>
      <c r="C479" s="154"/>
      <c r="D479" s="91" t="s">
        <v>2424</v>
      </c>
      <c r="E479" s="80">
        <v>0.15</v>
      </c>
      <c r="F479">
        <f>SUMIF('список продуктов'!$A$8:$A$917,"="&amp;D479,'список продуктов'!$C$8:$C$917)</f>
        <v>1</v>
      </c>
      <c r="M479" s="572"/>
      <c r="N479" s="573"/>
      <c r="O479" s="573"/>
      <c r="P479" s="573"/>
    </row>
    <row r="480" spans="1:16" x14ac:dyDescent="0.25">
      <c r="A480" s="77">
        <f>E480*A469</f>
        <v>0</v>
      </c>
      <c r="B480" s="160"/>
      <c r="C480" s="154"/>
      <c r="D480" s="91" t="s">
        <v>1262</v>
      </c>
      <c r="E480" s="80">
        <v>0.15</v>
      </c>
      <c r="F480">
        <f>SUMIF('список продуктов'!$A$8:$A$917,"="&amp;D480,'список продуктов'!$C$8:$C$917)</f>
        <v>1</v>
      </c>
    </row>
    <row r="481" spans="1:16" x14ac:dyDescent="0.25">
      <c r="A481" s="77">
        <f>E481*A469</f>
        <v>0</v>
      </c>
      <c r="B481" s="160"/>
      <c r="C481" s="154"/>
      <c r="D481" s="91" t="s">
        <v>2399</v>
      </c>
      <c r="E481" s="80">
        <v>0.15</v>
      </c>
      <c r="F481">
        <f>SUMIF('список продуктов'!$A$8:$A$917,"="&amp;D481,'список продуктов'!$C$8:$C$917)</f>
        <v>1</v>
      </c>
    </row>
    <row r="482" spans="1:16" x14ac:dyDescent="0.25">
      <c r="A482" s="77">
        <f>E482*A469</f>
        <v>0</v>
      </c>
      <c r="B482" s="160"/>
      <c r="C482" s="154"/>
      <c r="D482" s="91" t="s">
        <v>2389</v>
      </c>
      <c r="E482" s="80">
        <v>0.75</v>
      </c>
      <c r="F482">
        <f>SUMIF('список продуктов'!$A$8:$A$917,"="&amp;D482,'список продуктов'!$C$8:$C$917)</f>
        <v>1</v>
      </c>
    </row>
    <row r="483" spans="1:16" x14ac:dyDescent="0.25">
      <c r="A483" s="77">
        <f>E483*A469</f>
        <v>0</v>
      </c>
      <c r="B483" s="160"/>
      <c r="C483" s="154"/>
      <c r="D483" s="91" t="s">
        <v>313</v>
      </c>
      <c r="E483" s="80">
        <v>1.05</v>
      </c>
      <c r="F483">
        <f>SUMIF('список продуктов'!$A$8:$A$917,"="&amp;D483,'список продуктов'!$C$8:$C$917)</f>
        <v>1</v>
      </c>
    </row>
    <row r="484" spans="1:16" x14ac:dyDescent="0.25">
      <c r="A484" s="85">
        <f>E484*A469</f>
        <v>0</v>
      </c>
      <c r="B484" s="163"/>
      <c r="C484" s="467"/>
      <c r="D484" s="91" t="s">
        <v>2366</v>
      </c>
      <c r="E484" s="80">
        <v>20</v>
      </c>
      <c r="F484">
        <f>SUMIF('список продуктов'!$A$8:$A$917,"="&amp;D484,'список продуктов'!$C$8:$C$917)</f>
        <v>1</v>
      </c>
    </row>
    <row r="485" spans="1:16" x14ac:dyDescent="0.25">
      <c r="A485" s="93">
        <f>E485*A469</f>
        <v>0</v>
      </c>
      <c r="B485" s="163"/>
      <c r="C485" s="154"/>
      <c r="D485" s="91" t="s">
        <v>798</v>
      </c>
      <c r="E485" s="80">
        <v>20</v>
      </c>
      <c r="F485">
        <f>SUMIF('список продуктов'!$A$8:$A$917,"="&amp;D485,'список продуктов'!$C$8:$C$917)</f>
        <v>1</v>
      </c>
    </row>
    <row r="486" spans="1:16" ht="15.75" thickBot="1" x14ac:dyDescent="0.3">
      <c r="A486" s="94"/>
      <c r="B486" s="160"/>
      <c r="C486" s="449"/>
      <c r="D486" s="91"/>
      <c r="E486" s="80"/>
      <c r="F486">
        <f>SUMIF('список продуктов'!$A$8:$A$917,"="&amp;D486,'список продуктов'!$C$8:$C$917)</f>
        <v>0</v>
      </c>
    </row>
    <row r="487" spans="1:16" ht="15.75" thickBot="1" x14ac:dyDescent="0.3">
      <c r="A487" s="229"/>
      <c r="B487" s="179">
        <v>100</v>
      </c>
      <c r="C487" s="73" t="s">
        <v>282</v>
      </c>
      <c r="D487" s="188"/>
      <c r="E487" s="158">
        <f>SUM(E488:E489)</f>
        <v>120</v>
      </c>
      <c r="F487">
        <f>SUMIF('список продуктов'!$A$8:$A$917,"="&amp;D487,'список продуктов'!$C$8:$C$917)</f>
        <v>0</v>
      </c>
      <c r="G487" t="s">
        <v>2926</v>
      </c>
    </row>
    <row r="488" spans="1:16" x14ac:dyDescent="0.25">
      <c r="A488" s="77">
        <f>E488*A487</f>
        <v>0</v>
      </c>
      <c r="B488" s="160"/>
      <c r="C488" s="460"/>
      <c r="D488" s="91" t="s">
        <v>282</v>
      </c>
      <c r="E488" s="80">
        <v>115</v>
      </c>
      <c r="F488">
        <f>SUMIF('список продуктов'!$A$8:$A$917,"="&amp;D488,'список продуктов'!$C$8:$C$917)</f>
        <v>1</v>
      </c>
    </row>
    <row r="489" spans="1:16" x14ac:dyDescent="0.25">
      <c r="A489" s="77">
        <f>E489*A487</f>
        <v>0</v>
      </c>
      <c r="B489" s="160"/>
      <c r="C489" s="460"/>
      <c r="D489" s="91" t="s">
        <v>1805</v>
      </c>
      <c r="E489" s="80">
        <v>5</v>
      </c>
      <c r="F489">
        <f>SUMIF('список продуктов'!$A$8:$A$917,"="&amp;D489,'список продуктов'!$C$8:$C$917)</f>
        <v>1</v>
      </c>
      <c r="M489" s="573"/>
      <c r="N489" s="573"/>
      <c r="O489" s="573"/>
      <c r="P489" s="573"/>
    </row>
    <row r="490" spans="1:16" ht="15.75" thickBot="1" x14ac:dyDescent="0.3">
      <c r="B490" s="160"/>
      <c r="C490" s="461"/>
      <c r="D490" s="91"/>
      <c r="E490" s="80"/>
      <c r="F490">
        <f>SUMIF('список продуктов'!$A$8:$A$917,"="&amp;D490,'список продуктов'!$C$8:$C$917)</f>
        <v>0</v>
      </c>
    </row>
    <row r="491" spans="1:16" ht="15.75" thickBot="1" x14ac:dyDescent="0.3">
      <c r="A491" s="229"/>
      <c r="B491" s="179">
        <v>100</v>
      </c>
      <c r="C491" s="73" t="s">
        <v>26</v>
      </c>
      <c r="D491" s="188"/>
      <c r="E491" s="158">
        <f>SUM(E492:E502)</f>
        <v>115.06000000000003</v>
      </c>
      <c r="F491">
        <f>SUMIF('список продуктов'!$A$8:$A$917,"="&amp;D491,'список продуктов'!$C$8:$C$917)</f>
        <v>0</v>
      </c>
      <c r="G491" t="s">
        <v>2926</v>
      </c>
    </row>
    <row r="492" spans="1:16" x14ac:dyDescent="0.25">
      <c r="A492" s="77">
        <f>E492*A491</f>
        <v>0</v>
      </c>
      <c r="B492" s="160"/>
      <c r="C492" s="455" t="s">
        <v>2225</v>
      </c>
      <c r="D492" s="91" t="s">
        <v>1591</v>
      </c>
      <c r="E492" s="80">
        <v>35</v>
      </c>
      <c r="F492">
        <f>SUMIF('список продуктов'!$A$8:$A$917,"="&amp;D492,'список продуктов'!$C$8:$C$917)</f>
        <v>1</v>
      </c>
    </row>
    <row r="493" spans="1:16" x14ac:dyDescent="0.25">
      <c r="A493" s="77">
        <f>E493*A491</f>
        <v>0</v>
      </c>
      <c r="B493" s="160"/>
      <c r="C493" s="460"/>
      <c r="D493" s="91" t="s">
        <v>1758</v>
      </c>
      <c r="E493" s="80">
        <v>15</v>
      </c>
    </row>
    <row r="494" spans="1:16" x14ac:dyDescent="0.25">
      <c r="A494" s="77">
        <f>E494*A491</f>
        <v>0</v>
      </c>
      <c r="B494" s="160"/>
      <c r="C494" s="460"/>
      <c r="D494" s="91" t="s">
        <v>1354</v>
      </c>
      <c r="E494" s="80">
        <v>15</v>
      </c>
    </row>
    <row r="495" spans="1:16" x14ac:dyDescent="0.25">
      <c r="A495" s="77">
        <f>E495*A491</f>
        <v>0</v>
      </c>
      <c r="B495" s="160"/>
      <c r="C495" s="460"/>
      <c r="D495" s="91" t="s">
        <v>1262</v>
      </c>
      <c r="E495" s="80">
        <v>0.01</v>
      </c>
    </row>
    <row r="496" spans="1:16" x14ac:dyDescent="0.25">
      <c r="A496" s="77">
        <f>E496*A491</f>
        <v>0</v>
      </c>
      <c r="B496" s="160"/>
      <c r="C496" s="460"/>
      <c r="D496" s="91" t="s">
        <v>2399</v>
      </c>
      <c r="E496" s="80">
        <v>0.01</v>
      </c>
    </row>
    <row r="497" spans="1:17" x14ac:dyDescent="0.25">
      <c r="A497" s="77">
        <f>E497*A491</f>
        <v>0</v>
      </c>
      <c r="B497" s="160"/>
      <c r="C497" s="460"/>
      <c r="D497" s="91" t="s">
        <v>2591</v>
      </c>
      <c r="E497" s="80">
        <v>0.01</v>
      </c>
    </row>
    <row r="498" spans="1:17" x14ac:dyDescent="0.25">
      <c r="A498" s="77">
        <f>E498*A491</f>
        <v>0</v>
      </c>
      <c r="B498" s="160"/>
      <c r="C498" s="460"/>
      <c r="D498" s="91" t="s">
        <v>1850</v>
      </c>
      <c r="E498" s="80">
        <v>0.01</v>
      </c>
    </row>
    <row r="499" spans="1:17" x14ac:dyDescent="0.25">
      <c r="A499" s="77">
        <f>E499*A491</f>
        <v>0</v>
      </c>
      <c r="B499" s="160"/>
      <c r="C499" s="460"/>
      <c r="D499" s="91" t="s">
        <v>2486</v>
      </c>
      <c r="E499" s="80">
        <v>0.01</v>
      </c>
    </row>
    <row r="500" spans="1:17" x14ac:dyDescent="0.25">
      <c r="A500" s="77">
        <f>E500*A491</f>
        <v>0</v>
      </c>
      <c r="B500" s="160"/>
      <c r="C500" s="460"/>
      <c r="D500" s="91" t="s">
        <v>2391</v>
      </c>
      <c r="E500" s="80">
        <v>0.01</v>
      </c>
    </row>
    <row r="501" spans="1:17" x14ac:dyDescent="0.25">
      <c r="A501" s="77">
        <f>E501*A491</f>
        <v>0</v>
      </c>
      <c r="B501" s="160"/>
      <c r="C501" s="460"/>
      <c r="D501" s="91" t="s">
        <v>2425</v>
      </c>
      <c r="E501" s="80">
        <v>20</v>
      </c>
      <c r="F501">
        <f>SUMIF('список продуктов'!$A$8:$A$917,"="&amp;D501,'список продуктов'!$C$8:$C$917)</f>
        <v>1</v>
      </c>
    </row>
    <row r="502" spans="1:17" x14ac:dyDescent="0.25">
      <c r="A502" s="77">
        <f>E502*A491</f>
        <v>0</v>
      </c>
      <c r="B502" s="160"/>
      <c r="C502" s="460"/>
      <c r="D502" s="91" t="s">
        <v>2246</v>
      </c>
      <c r="E502" s="80">
        <v>30</v>
      </c>
      <c r="F502">
        <f>SUMIF('список продуктов'!$A$8:$A$917,"="&amp;D502,'список продуктов'!$C$8:$C$917)</f>
        <v>1</v>
      </c>
    </row>
    <row r="503" spans="1:17" ht="15.75" thickBot="1" x14ac:dyDescent="0.3">
      <c r="B503" s="160"/>
      <c r="C503" s="461"/>
      <c r="D503" s="91"/>
      <c r="E503" s="80"/>
      <c r="F503">
        <f>SUMIF('список продуктов'!$A$8:$A$917,"="&amp;D503,'список продуктов'!$C$8:$C$917)</f>
        <v>0</v>
      </c>
    </row>
    <row r="504" spans="1:17" ht="15.75" thickBot="1" x14ac:dyDescent="0.3">
      <c r="A504" s="229"/>
      <c r="B504" s="179">
        <v>100</v>
      </c>
      <c r="C504" s="73" t="s">
        <v>283</v>
      </c>
      <c r="D504" s="188"/>
      <c r="E504" s="158">
        <f>SUM(E505:E521)</f>
        <v>237.29999999999998</v>
      </c>
      <c r="F504">
        <f>SUMIF('список продуктов'!$A$8:$A$917,"="&amp;D504,'список продуктов'!$C$8:$C$917)</f>
        <v>0</v>
      </c>
      <c r="G504" t="s">
        <v>2926</v>
      </c>
      <c r="M504" s="576" t="s">
        <v>1392</v>
      </c>
      <c r="N504" s="576"/>
      <c r="O504" s="576"/>
      <c r="P504" s="576"/>
      <c r="Q504" s="576"/>
    </row>
    <row r="505" spans="1:17" x14ac:dyDescent="0.25">
      <c r="B505" s="160"/>
      <c r="C505" s="455" t="s">
        <v>1979</v>
      </c>
      <c r="D505" s="91"/>
      <c r="E505" s="80"/>
      <c r="F505">
        <f>SUMIF('список продуктов'!$A$8:$A$917,"="&amp;D505,'список продуктов'!$C$8:$C$917)</f>
        <v>0</v>
      </c>
      <c r="M505" s="576"/>
      <c r="N505" s="576"/>
      <c r="O505" s="576"/>
      <c r="P505" s="576"/>
      <c r="Q505" s="576"/>
    </row>
    <row r="506" spans="1:17" x14ac:dyDescent="0.25">
      <c r="A506" s="77">
        <f>E506*A504</f>
        <v>0</v>
      </c>
      <c r="B506" s="160"/>
      <c r="C506" s="460"/>
      <c r="D506" s="368" t="s">
        <v>2469</v>
      </c>
      <c r="E506" s="80">
        <v>0.6</v>
      </c>
      <c r="F506">
        <f>SUMIF('список продуктов'!$A$8:$A$917,"="&amp;D506,'список продуктов'!$C$8:$C$917)</f>
        <v>1</v>
      </c>
      <c r="M506" s="75"/>
      <c r="N506" s="75"/>
      <c r="O506" s="75"/>
      <c r="P506" s="75"/>
      <c r="Q506" s="75"/>
    </row>
    <row r="507" spans="1:17" x14ac:dyDescent="0.25">
      <c r="A507" s="77">
        <f>E507*A504</f>
        <v>0</v>
      </c>
      <c r="B507" s="160"/>
      <c r="C507" s="460"/>
      <c r="D507" s="368" t="s">
        <v>1315</v>
      </c>
      <c r="E507" s="80">
        <v>90</v>
      </c>
      <c r="F507">
        <f>SUMIF('список продуктов'!$A$8:$A$917,"="&amp;D507,'список продуктов'!$C$8:$C$917)</f>
        <v>0</v>
      </c>
      <c r="M507" s="75"/>
      <c r="N507" s="75"/>
      <c r="O507" s="75"/>
      <c r="P507" s="75"/>
      <c r="Q507" s="75"/>
    </row>
    <row r="508" spans="1:17" x14ac:dyDescent="0.25">
      <c r="A508" s="77">
        <f>E508*A504</f>
        <v>0</v>
      </c>
      <c r="B508" s="160"/>
      <c r="C508" s="460"/>
      <c r="D508" s="368" t="s">
        <v>1492</v>
      </c>
      <c r="E508" s="80">
        <v>35</v>
      </c>
      <c r="F508">
        <f>SUMIF('список продуктов'!$A$8:$A$917,"="&amp;D508,'список продуктов'!$C$8:$C$917)</f>
        <v>1</v>
      </c>
      <c r="M508" s="75"/>
      <c r="N508" s="75"/>
      <c r="O508" s="75"/>
      <c r="P508" s="75"/>
      <c r="Q508" s="75"/>
    </row>
    <row r="509" spans="1:17" x14ac:dyDescent="0.25">
      <c r="A509" s="77">
        <f>E509*A504</f>
        <v>0</v>
      </c>
      <c r="B509" s="160"/>
      <c r="C509" s="460"/>
      <c r="D509" s="368" t="s">
        <v>2591</v>
      </c>
      <c r="E509" s="80">
        <v>5</v>
      </c>
      <c r="F509">
        <f>SUMIF('список продуктов'!$A$8:$A$917,"="&amp;D509,'список продуктов'!$C$8:$C$917)</f>
        <v>1</v>
      </c>
      <c r="M509" s="75"/>
      <c r="N509" s="75"/>
      <c r="O509" s="75"/>
      <c r="P509" s="75"/>
      <c r="Q509" s="75"/>
    </row>
    <row r="510" spans="1:17" x14ac:dyDescent="0.25">
      <c r="A510" s="77">
        <f>E510*A504</f>
        <v>0</v>
      </c>
      <c r="B510" s="160"/>
      <c r="C510" s="460"/>
      <c r="D510" s="368" t="s">
        <v>1228</v>
      </c>
      <c r="E510" s="80">
        <v>0.5</v>
      </c>
      <c r="F510">
        <f>SUMIF('список продуктов'!$A$8:$A$917,"="&amp;D510,'список продуктов'!$C$8:$C$917)</f>
        <v>1</v>
      </c>
      <c r="M510" s="75"/>
      <c r="N510" s="75"/>
      <c r="O510" s="75"/>
      <c r="P510" s="75"/>
      <c r="Q510" s="75"/>
    </row>
    <row r="511" spans="1:17" x14ac:dyDescent="0.25">
      <c r="A511" s="77">
        <f>E511*A504</f>
        <v>0</v>
      </c>
      <c r="B511" s="160"/>
      <c r="C511" s="460"/>
      <c r="D511" s="368" t="s">
        <v>1280</v>
      </c>
      <c r="E511" s="80">
        <v>5</v>
      </c>
      <c r="F511">
        <f>SUMIF('список продуктов'!$A$8:$A$917,"="&amp;D511,'список продуктов'!$C$8:$C$917)</f>
        <v>1</v>
      </c>
      <c r="M511" s="75"/>
      <c r="N511" s="75"/>
      <c r="O511" s="75"/>
      <c r="P511" s="75"/>
      <c r="Q511" s="75"/>
    </row>
    <row r="512" spans="1:17" x14ac:dyDescent="0.25">
      <c r="A512" s="77">
        <f>E512*A504</f>
        <v>0</v>
      </c>
      <c r="B512" s="160"/>
      <c r="C512" s="460"/>
      <c r="D512" s="368" t="s">
        <v>2387</v>
      </c>
      <c r="E512" s="80">
        <v>0.2</v>
      </c>
      <c r="F512">
        <f>SUMIF('список продуктов'!$A$8:$A$917,"="&amp;D512,'список продуктов'!$C$8:$C$917)</f>
        <v>1</v>
      </c>
      <c r="M512" s="75"/>
      <c r="N512" s="75"/>
      <c r="O512" s="75"/>
      <c r="P512" s="75"/>
      <c r="Q512" s="75"/>
    </row>
    <row r="513" spans="1:17" x14ac:dyDescent="0.25">
      <c r="A513" s="77">
        <f>E513*A504</f>
        <v>0</v>
      </c>
      <c r="B513" s="160"/>
      <c r="C513" s="460"/>
      <c r="D513" s="91" t="s">
        <v>1652</v>
      </c>
      <c r="E513" s="80">
        <v>40</v>
      </c>
      <c r="F513">
        <f>SUMIF('список продуктов'!$A$8:$A$917,"="&amp;D513,'список продуктов'!$C$8:$C$917)</f>
        <v>1</v>
      </c>
      <c r="M513" s="75"/>
      <c r="N513" s="75"/>
      <c r="O513" s="75"/>
      <c r="P513" s="75"/>
      <c r="Q513" s="75"/>
    </row>
    <row r="514" spans="1:17" x14ac:dyDescent="0.25">
      <c r="A514" s="77">
        <f>E514*A504</f>
        <v>0</v>
      </c>
      <c r="B514" s="160"/>
      <c r="C514" s="460"/>
      <c r="D514" s="91" t="s">
        <v>1628</v>
      </c>
      <c r="E514" s="80">
        <v>1</v>
      </c>
      <c r="F514">
        <f>SUMIF('список продуктов'!$A$8:$A$917,"="&amp;D514,'список продуктов'!$C$8:$C$917)</f>
        <v>1</v>
      </c>
      <c r="M514" s="75"/>
      <c r="N514" s="75"/>
      <c r="O514" s="75"/>
      <c r="P514" s="75"/>
      <c r="Q514" s="75"/>
    </row>
    <row r="515" spans="1:17" x14ac:dyDescent="0.25">
      <c r="A515" s="77">
        <f>E515*A504</f>
        <v>0</v>
      </c>
      <c r="B515" s="160"/>
      <c r="C515" s="460"/>
      <c r="D515" s="91" t="s">
        <v>1758</v>
      </c>
      <c r="E515" s="80">
        <v>15</v>
      </c>
      <c r="F515">
        <f>SUMIF('список продуктов'!$A$8:$A$917,"="&amp;D515,'список продуктов'!$C$8:$C$917)</f>
        <v>1</v>
      </c>
      <c r="M515" s="70"/>
      <c r="N515" s="70"/>
      <c r="O515" s="70"/>
      <c r="P515" s="70"/>
      <c r="Q515" s="70"/>
    </row>
    <row r="516" spans="1:17" x14ac:dyDescent="0.25">
      <c r="A516" s="77">
        <f>E516*A504</f>
        <v>0</v>
      </c>
      <c r="B516" s="160"/>
      <c r="C516" s="460"/>
      <c r="D516" s="91" t="s">
        <v>1354</v>
      </c>
      <c r="E516" s="80">
        <v>15</v>
      </c>
      <c r="F516">
        <f>SUMIF('список продуктов'!$A$8:$A$917,"="&amp;D516,'список продуктов'!$C$8:$C$917)</f>
        <v>1</v>
      </c>
    </row>
    <row r="517" spans="1:17" x14ac:dyDescent="0.25">
      <c r="A517" s="77">
        <f>E517*A504</f>
        <v>0</v>
      </c>
      <c r="B517" s="160"/>
      <c r="C517" s="460"/>
      <c r="D517" s="91" t="s">
        <v>1262</v>
      </c>
      <c r="E517" s="80">
        <v>1</v>
      </c>
      <c r="F517">
        <f>SUMIF('список продуктов'!$A$8:$A$917,"="&amp;D517,'список продуктов'!$C$8:$C$917)</f>
        <v>1</v>
      </c>
    </row>
    <row r="518" spans="1:17" x14ac:dyDescent="0.25">
      <c r="A518" s="77">
        <f>E518*A504</f>
        <v>0</v>
      </c>
      <c r="B518" s="160"/>
      <c r="C518" s="460"/>
      <c r="D518" s="91" t="s">
        <v>2399</v>
      </c>
      <c r="E518" s="80">
        <v>1</v>
      </c>
      <c r="F518">
        <f>SUMIF('список продуктов'!$A$8:$A$917,"="&amp;D518,'список продуктов'!$C$8:$C$917)</f>
        <v>1</v>
      </c>
    </row>
    <row r="519" spans="1:17" x14ac:dyDescent="0.25">
      <c r="A519" s="77">
        <f>E519*A504</f>
        <v>0</v>
      </c>
      <c r="B519" s="160"/>
      <c r="C519" s="460"/>
      <c r="D519" s="91" t="s">
        <v>1850</v>
      </c>
      <c r="E519" s="80">
        <v>10</v>
      </c>
      <c r="F519">
        <f>SUMIF('список продуктов'!$A$8:$A$917,"="&amp;D519,'список продуктов'!$C$8:$C$917)</f>
        <v>1</v>
      </c>
    </row>
    <row r="520" spans="1:17" x14ac:dyDescent="0.25">
      <c r="A520" s="77">
        <f>E520*A504</f>
        <v>0</v>
      </c>
      <c r="B520" s="160"/>
      <c r="C520" s="460"/>
      <c r="D520" s="91" t="s">
        <v>1815</v>
      </c>
      <c r="E520" s="80">
        <v>8</v>
      </c>
      <c r="F520">
        <f>SUMIF('список продуктов'!$A$8:$A$917,"="&amp;D520,'список продуктов'!$C$8:$C$917)</f>
        <v>1</v>
      </c>
      <c r="M520" s="573"/>
      <c r="N520" s="573"/>
      <c r="O520" s="573"/>
      <c r="P520" s="573"/>
      <c r="Q520" s="573"/>
    </row>
    <row r="521" spans="1:17" ht="15.75" thickBot="1" x14ac:dyDescent="0.3">
      <c r="A521" s="77">
        <f>E521*A504</f>
        <v>0</v>
      </c>
      <c r="B521" s="160"/>
      <c r="C521" s="461"/>
      <c r="D521" s="91" t="s">
        <v>1268</v>
      </c>
      <c r="E521" s="80">
        <v>10</v>
      </c>
      <c r="F521">
        <f>SUMIF('список продуктов'!$A$8:$A$917,"="&amp;D521,'список продуктов'!$C$8:$C$917)</f>
        <v>1</v>
      </c>
      <c r="M521" s="573"/>
      <c r="N521" s="573"/>
      <c r="O521" s="573"/>
      <c r="P521" s="573"/>
      <c r="Q521" s="573"/>
    </row>
    <row r="522" spans="1:17" ht="30" thickBot="1" x14ac:dyDescent="0.3">
      <c r="A522" s="229"/>
      <c r="B522" s="179">
        <v>100</v>
      </c>
      <c r="C522" s="73" t="s">
        <v>2559</v>
      </c>
      <c r="D522" s="188"/>
      <c r="E522" s="158">
        <f>SUM(E523:E534)</f>
        <v>172.5</v>
      </c>
      <c r="F522">
        <f>SUMIF('список продуктов'!$A$8:$A$917,"="&amp;D522,'список продуктов'!$C$8:$C$917)</f>
        <v>0</v>
      </c>
      <c r="G522" t="s">
        <v>2926</v>
      </c>
    </row>
    <row r="523" spans="1:17" x14ac:dyDescent="0.25">
      <c r="A523" s="77">
        <f>E523*A522</f>
        <v>0</v>
      </c>
      <c r="B523" s="160"/>
      <c r="C523" s="460"/>
      <c r="D523" s="91" t="s">
        <v>1246</v>
      </c>
      <c r="E523" s="80">
        <v>30</v>
      </c>
      <c r="F523">
        <f>SUMIF('список продуктов'!$A$8:$A$917,"="&amp;D523,'список продуктов'!$C$8:$C$917)</f>
        <v>1</v>
      </c>
    </row>
    <row r="524" spans="1:17" x14ac:dyDescent="0.25">
      <c r="A524" s="77">
        <f>E524*A522</f>
        <v>0</v>
      </c>
      <c r="B524" s="160"/>
      <c r="C524" s="460"/>
      <c r="D524" s="91" t="s">
        <v>2291</v>
      </c>
      <c r="E524" s="80">
        <v>30</v>
      </c>
      <c r="F524">
        <f>SUMIF('список продуктов'!$A$8:$A$917,"="&amp;D524,'список продуктов'!$C$8:$C$917)</f>
        <v>1</v>
      </c>
    </row>
    <row r="525" spans="1:17" x14ac:dyDescent="0.25">
      <c r="A525" s="77">
        <f>E525*A522</f>
        <v>0</v>
      </c>
      <c r="B525" s="160"/>
      <c r="C525" s="460"/>
      <c r="D525" s="91" t="s">
        <v>1797</v>
      </c>
      <c r="E525" s="80">
        <v>5</v>
      </c>
      <c r="F525">
        <f>SUMIF('список продуктов'!$A$8:$A$917,"="&amp;D525,'список продуктов'!$C$8:$C$917)</f>
        <v>1</v>
      </c>
    </row>
    <row r="526" spans="1:17" x14ac:dyDescent="0.25">
      <c r="A526" s="77">
        <f>E526*A522</f>
        <v>0</v>
      </c>
      <c r="B526" s="160"/>
      <c r="C526" s="460"/>
      <c r="D526" s="91" t="s">
        <v>278</v>
      </c>
      <c r="E526" s="80">
        <v>35</v>
      </c>
      <c r="F526">
        <f>SUMIF('список продуктов'!$A$8:$A$917,"="&amp;D526,'список продуктов'!$C$8:$C$917)</f>
        <v>1</v>
      </c>
    </row>
    <row r="527" spans="1:17" x14ac:dyDescent="0.25">
      <c r="A527" s="77">
        <f>E527*A522</f>
        <v>0</v>
      </c>
      <c r="B527" s="160"/>
      <c r="C527" s="460"/>
      <c r="D527" s="91" t="s">
        <v>1758</v>
      </c>
      <c r="E527" s="80">
        <v>5</v>
      </c>
      <c r="F527">
        <f>SUMIF('список продуктов'!$A$8:$A$917,"="&amp;D527,'список продуктов'!$C$8:$C$917)</f>
        <v>1</v>
      </c>
    </row>
    <row r="528" spans="1:17" x14ac:dyDescent="0.25">
      <c r="A528" s="77">
        <f>E528*A522</f>
        <v>0</v>
      </c>
      <c r="B528" s="160"/>
      <c r="C528" s="460"/>
      <c r="D528" s="91" t="s">
        <v>1354</v>
      </c>
      <c r="E528" s="80">
        <v>5</v>
      </c>
      <c r="F528">
        <f>SUMIF('список продуктов'!$A$8:$A$917,"="&amp;D528,'список продуктов'!$C$8:$C$917)</f>
        <v>1</v>
      </c>
    </row>
    <row r="529" spans="1:17" x14ac:dyDescent="0.25">
      <c r="A529" s="77">
        <f>E529*A522</f>
        <v>0</v>
      </c>
      <c r="B529" s="160"/>
      <c r="C529" s="460"/>
      <c r="D529" s="91" t="s">
        <v>1262</v>
      </c>
      <c r="E529" s="80">
        <v>1</v>
      </c>
      <c r="F529">
        <f>SUMIF('список продуктов'!$A$8:$A$917,"="&amp;D529,'список продуктов'!$C$8:$C$917)</f>
        <v>1</v>
      </c>
    </row>
    <row r="530" spans="1:17" x14ac:dyDescent="0.25">
      <c r="A530" s="77">
        <f>E530*A522</f>
        <v>0</v>
      </c>
      <c r="B530" s="160"/>
      <c r="C530" s="460"/>
      <c r="D530" s="91" t="s">
        <v>2399</v>
      </c>
      <c r="E530" s="80">
        <v>1</v>
      </c>
      <c r="F530">
        <f>SUMIF('список продуктов'!$A$8:$A$917,"="&amp;D530,'список продуктов'!$C$8:$C$917)</f>
        <v>1</v>
      </c>
    </row>
    <row r="531" spans="1:17" x14ac:dyDescent="0.25">
      <c r="A531" s="77">
        <f>E531*A522</f>
        <v>0</v>
      </c>
      <c r="B531" s="160"/>
      <c r="C531" s="460"/>
      <c r="D531" s="91" t="s">
        <v>2292</v>
      </c>
      <c r="E531" s="80">
        <v>26.5</v>
      </c>
      <c r="F531">
        <f>SUMIF('список продуктов'!$A$8:$A$917,"="&amp;D531,'список продуктов'!$C$8:$C$917)</f>
        <v>1</v>
      </c>
    </row>
    <row r="532" spans="1:17" x14ac:dyDescent="0.25">
      <c r="A532" s="77">
        <f>E532*A522</f>
        <v>0</v>
      </c>
      <c r="B532" s="160"/>
      <c r="C532" s="460"/>
      <c r="D532" s="91" t="s">
        <v>2305</v>
      </c>
      <c r="E532" s="80">
        <v>26.5</v>
      </c>
      <c r="F532">
        <f>SUMIF('список продуктов'!$A$8:$A$917,"="&amp;D532,'список продуктов'!$C$8:$C$917)</f>
        <v>1</v>
      </c>
    </row>
    <row r="533" spans="1:17" x14ac:dyDescent="0.25">
      <c r="A533" s="77">
        <f>E533*A522</f>
        <v>0</v>
      </c>
      <c r="B533" s="160"/>
      <c r="C533" s="460"/>
      <c r="D533" s="91" t="s">
        <v>1805</v>
      </c>
      <c r="E533" s="80">
        <v>5</v>
      </c>
      <c r="F533">
        <f>SUMIF('список продуктов'!$A$8:$A$917,"="&amp;D533,'список продуктов'!$C$8:$C$917)</f>
        <v>1</v>
      </c>
      <c r="M533" s="573"/>
      <c r="N533" s="573"/>
      <c r="O533" s="573"/>
      <c r="P533" s="573"/>
      <c r="Q533" s="573"/>
    </row>
    <row r="534" spans="1:17" x14ac:dyDescent="0.25">
      <c r="A534" s="77">
        <f>E534*A522</f>
        <v>0</v>
      </c>
      <c r="B534" s="160"/>
      <c r="C534" s="460"/>
      <c r="D534" s="91" t="s">
        <v>1804</v>
      </c>
      <c r="E534" s="80">
        <v>2.5</v>
      </c>
      <c r="F534">
        <f>SUMIF('список продуктов'!$A$8:$A$917,"="&amp;D534,'список продуктов'!$C$8:$C$917)</f>
        <v>1</v>
      </c>
    </row>
    <row r="535" spans="1:17" ht="15.75" thickBot="1" x14ac:dyDescent="0.3">
      <c r="B535" s="160"/>
      <c r="C535" s="461"/>
      <c r="D535" s="91"/>
      <c r="E535" s="80"/>
      <c r="F535">
        <f>SUMIF('список продуктов'!$A$8:$A$917,"="&amp;D535,'список продуктов'!$C$8:$C$917)</f>
        <v>0</v>
      </c>
    </row>
    <row r="536" spans="1:17" ht="15.75" thickBot="1" x14ac:dyDescent="0.3">
      <c r="A536" s="229"/>
      <c r="B536" s="179">
        <v>100</v>
      </c>
      <c r="C536" s="73" t="s">
        <v>284</v>
      </c>
      <c r="D536" s="188"/>
      <c r="E536" s="158">
        <f>SUM(E537:E539)</f>
        <v>130</v>
      </c>
      <c r="F536">
        <f>SUMIF('список продуктов'!$A$8:$A$917,"="&amp;D536,'список продуктов'!$C$8:$C$917)</f>
        <v>0</v>
      </c>
      <c r="G536" t="s">
        <v>2926</v>
      </c>
    </row>
    <row r="537" spans="1:17" x14ac:dyDescent="0.25">
      <c r="A537" s="77">
        <f>E537*A536</f>
        <v>0</v>
      </c>
      <c r="B537" s="160"/>
      <c r="C537" s="115"/>
      <c r="D537" s="91" t="s">
        <v>1246</v>
      </c>
      <c r="E537" s="80">
        <v>60</v>
      </c>
      <c r="F537">
        <f>SUMIF('список продуктов'!$A$8:$A$917,"="&amp;D537,'список продуктов'!$C$8:$C$917)</f>
        <v>1</v>
      </c>
    </row>
    <row r="538" spans="1:17" x14ac:dyDescent="0.25">
      <c r="A538" s="77">
        <f>E538*A536</f>
        <v>0</v>
      </c>
      <c r="B538" s="160"/>
      <c r="C538" s="115"/>
      <c r="D538" s="91" t="s">
        <v>2291</v>
      </c>
      <c r="E538" s="80">
        <v>60</v>
      </c>
      <c r="F538">
        <f>SUMIF('список продуктов'!$A$8:$A$917,"="&amp;D538,'список продуктов'!$C$8:$C$917)</f>
        <v>1</v>
      </c>
    </row>
    <row r="539" spans="1:17" x14ac:dyDescent="0.25">
      <c r="A539" s="77">
        <f>E539*A536</f>
        <v>0</v>
      </c>
      <c r="B539" s="160"/>
      <c r="C539" s="115"/>
      <c r="D539" s="91" t="s">
        <v>1797</v>
      </c>
      <c r="E539" s="80">
        <v>10</v>
      </c>
      <c r="F539">
        <f>SUMIF('список продуктов'!$A$8:$A$917,"="&amp;D539,'список продуктов'!$C$8:$C$917)</f>
        <v>1</v>
      </c>
    </row>
    <row r="540" spans="1:17" ht="15.75" thickBot="1" x14ac:dyDescent="0.3">
      <c r="B540" s="160"/>
      <c r="C540" s="115"/>
      <c r="D540" s="91"/>
      <c r="E540" s="80"/>
      <c r="F540">
        <f>SUMIF('список продуктов'!$A$8:$A$917,"="&amp;D540,'список продуктов'!$C$8:$C$917)</f>
        <v>0</v>
      </c>
    </row>
    <row r="541" spans="1:17" ht="30" thickBot="1" x14ac:dyDescent="0.3">
      <c r="A541" s="229"/>
      <c r="B541" s="179">
        <v>100</v>
      </c>
      <c r="C541" s="184" t="s">
        <v>285</v>
      </c>
      <c r="D541" s="188"/>
      <c r="E541" s="158">
        <f>SUM(E542:E546)</f>
        <v>115</v>
      </c>
      <c r="F541">
        <f>SUMIF('список продуктов'!$A$8:$A$917,"="&amp;D541,'список продуктов'!$C$8:$C$917)</f>
        <v>0</v>
      </c>
      <c r="G541" t="s">
        <v>2926</v>
      </c>
    </row>
    <row r="542" spans="1:17" x14ac:dyDescent="0.25">
      <c r="A542" s="77">
        <f>E542*A541</f>
        <v>0</v>
      </c>
      <c r="B542" s="160"/>
      <c r="C542" s="115"/>
      <c r="D542" s="91" t="s">
        <v>1813</v>
      </c>
      <c r="E542" s="80">
        <v>10</v>
      </c>
      <c r="F542">
        <f>SUMIF('список продуктов'!$A$8:$A$917,"="&amp;D542,'список продуктов'!$C$8:$C$917)</f>
        <v>1</v>
      </c>
      <c r="M542" s="573"/>
      <c r="N542" s="573"/>
      <c r="O542" s="573"/>
      <c r="P542" s="573"/>
      <c r="Q542" s="573"/>
    </row>
    <row r="543" spans="1:17" x14ac:dyDescent="0.25">
      <c r="A543" s="77">
        <f>E543*A541</f>
        <v>0</v>
      </c>
      <c r="B543" s="160"/>
      <c r="C543" s="115"/>
      <c r="D543" s="91" t="s">
        <v>1647</v>
      </c>
      <c r="E543" s="80">
        <v>60</v>
      </c>
      <c r="F543">
        <f>SUMIF('список продуктов'!$A$8:$A$917,"="&amp;D543,'список продуктов'!$C$8:$C$917)</f>
        <v>1</v>
      </c>
      <c r="M543" s="573"/>
      <c r="N543" s="573"/>
      <c r="O543" s="573"/>
      <c r="P543" s="573"/>
    </row>
    <row r="544" spans="1:17" x14ac:dyDescent="0.25">
      <c r="A544" s="77">
        <f>E544*A541</f>
        <v>0</v>
      </c>
      <c r="B544" s="160"/>
      <c r="C544" s="115"/>
      <c r="D544" s="91" t="s">
        <v>1662</v>
      </c>
      <c r="E544" s="80">
        <v>10</v>
      </c>
      <c r="F544">
        <f>SUMIF('список продуктов'!$A$8:$A$917,"="&amp;D544,'список продуктов'!$C$8:$C$917)</f>
        <v>1</v>
      </c>
    </row>
    <row r="545" spans="1:17" x14ac:dyDescent="0.25">
      <c r="A545" s="77">
        <f>E545*A541</f>
        <v>0</v>
      </c>
      <c r="B545" s="160"/>
      <c r="C545" s="115"/>
      <c r="D545" s="91" t="s">
        <v>2341</v>
      </c>
      <c r="E545" s="80">
        <v>15</v>
      </c>
      <c r="F545">
        <f>SUMIF('список продуктов'!$A$8:$A$917,"="&amp;D545,'список продуктов'!$C$8:$C$917)</f>
        <v>1</v>
      </c>
    </row>
    <row r="546" spans="1:17" x14ac:dyDescent="0.25">
      <c r="A546" s="77">
        <f>A541*E546</f>
        <v>0</v>
      </c>
      <c r="B546" s="160"/>
      <c r="C546" s="468"/>
      <c r="D546" s="91" t="s">
        <v>1719</v>
      </c>
      <c r="E546" s="80">
        <v>20</v>
      </c>
      <c r="F546">
        <f>SUMIF('список продуктов'!$A$8:$A$917,"="&amp;D546,'список продуктов'!$C$8:$C$917)</f>
        <v>1</v>
      </c>
    </row>
    <row r="547" spans="1:17" ht="15.75" thickBot="1" x14ac:dyDescent="0.3">
      <c r="A547" s="77">
        <f>A541*E547</f>
        <v>0</v>
      </c>
      <c r="B547" s="160"/>
      <c r="C547" s="468"/>
      <c r="D547" s="91" t="s">
        <v>2333</v>
      </c>
      <c r="E547" s="80">
        <v>5</v>
      </c>
      <c r="F547">
        <f>SUMIF('список продуктов'!$A$8:$A$917,"="&amp;D547,'список продуктов'!$C$8:$C$917)</f>
        <v>1</v>
      </c>
      <c r="M547" s="573"/>
      <c r="N547" s="573"/>
      <c r="O547" s="573"/>
      <c r="P547" s="573"/>
      <c r="Q547" s="573"/>
    </row>
    <row r="548" spans="1:17" ht="15.75" thickBot="1" x14ac:dyDescent="0.3">
      <c r="A548" s="229"/>
      <c r="B548" s="231" t="s">
        <v>221</v>
      </c>
      <c r="C548" s="184" t="s">
        <v>878</v>
      </c>
      <c r="D548" s="188"/>
      <c r="E548" s="191">
        <f>SUM(E549:E553)</f>
        <v>98</v>
      </c>
      <c r="G548" t="s">
        <v>2926</v>
      </c>
      <c r="N548" s="68"/>
      <c r="O548" s="68"/>
      <c r="P548" s="68"/>
      <c r="Q548" s="68"/>
    </row>
    <row r="549" spans="1:17" x14ac:dyDescent="0.25">
      <c r="A549" s="77">
        <f>E549*A548</f>
        <v>0</v>
      </c>
      <c r="B549" s="160"/>
      <c r="C549" s="460"/>
      <c r="D549" s="91" t="s">
        <v>1591</v>
      </c>
      <c r="E549" s="89">
        <v>60</v>
      </c>
      <c r="N549" s="68"/>
      <c r="O549" s="68"/>
      <c r="P549" s="68"/>
      <c r="Q549" s="68"/>
    </row>
    <row r="550" spans="1:17" x14ac:dyDescent="0.25">
      <c r="A550" s="77">
        <f>E550*A548</f>
        <v>0</v>
      </c>
      <c r="B550" s="160"/>
      <c r="C550" s="460"/>
      <c r="D550" s="91" t="s">
        <v>1850</v>
      </c>
      <c r="E550" s="89">
        <v>10</v>
      </c>
      <c r="N550" s="68"/>
      <c r="O550" s="68"/>
      <c r="P550" s="68"/>
      <c r="Q550" s="68"/>
    </row>
    <row r="551" spans="1:17" x14ac:dyDescent="0.25">
      <c r="A551" s="77">
        <f>E551*A548</f>
        <v>0</v>
      </c>
      <c r="B551" s="160"/>
      <c r="C551" s="460"/>
      <c r="D551" s="91" t="s">
        <v>1721</v>
      </c>
      <c r="E551" s="89">
        <v>20</v>
      </c>
      <c r="N551" s="68"/>
      <c r="O551" s="68"/>
      <c r="P551" s="68"/>
      <c r="Q551" s="68"/>
    </row>
    <row r="552" spans="1:17" x14ac:dyDescent="0.25">
      <c r="A552" s="77">
        <f>E552*A548</f>
        <v>0</v>
      </c>
      <c r="B552" s="160"/>
      <c r="C552" s="460"/>
      <c r="D552" s="91" t="s">
        <v>2404</v>
      </c>
      <c r="E552" s="89">
        <v>3</v>
      </c>
      <c r="N552" s="68"/>
      <c r="O552" s="68"/>
      <c r="P552" s="68"/>
      <c r="Q552" s="68"/>
    </row>
    <row r="553" spans="1:17" ht="15.75" thickBot="1" x14ac:dyDescent="0.3">
      <c r="A553" s="77">
        <f>E553*A548</f>
        <v>0</v>
      </c>
      <c r="B553" s="160"/>
      <c r="C553" s="460"/>
      <c r="D553" s="91" t="s">
        <v>1280</v>
      </c>
      <c r="E553" s="89">
        <v>5</v>
      </c>
      <c r="N553" s="68"/>
      <c r="O553" s="68"/>
      <c r="P553" s="68"/>
      <c r="Q553" s="68"/>
    </row>
    <row r="554" spans="1:17" ht="15.75" thickBot="1" x14ac:dyDescent="0.3">
      <c r="A554" s="229"/>
      <c r="B554" s="231" t="s">
        <v>45</v>
      </c>
      <c r="C554" s="184" t="s">
        <v>883</v>
      </c>
      <c r="D554" s="188"/>
      <c r="E554" s="191">
        <f>SUM(E555:E560)</f>
        <v>56</v>
      </c>
      <c r="G554" t="s">
        <v>2926</v>
      </c>
      <c r="N554" s="68"/>
      <c r="O554" s="68"/>
      <c r="P554" s="68"/>
      <c r="Q554" s="68"/>
    </row>
    <row r="555" spans="1:17" x14ac:dyDescent="0.25">
      <c r="A555" s="77">
        <f>E555*A554</f>
        <v>0</v>
      </c>
      <c r="B555" s="160"/>
      <c r="C555" s="460"/>
      <c r="D555" s="91" t="s">
        <v>2553</v>
      </c>
      <c r="E555" s="89">
        <v>1</v>
      </c>
      <c r="N555" s="68"/>
      <c r="O555" s="68"/>
      <c r="P555" s="68"/>
      <c r="Q555" s="68"/>
    </row>
    <row r="556" spans="1:17" x14ac:dyDescent="0.25">
      <c r="A556" s="77">
        <f>E556*A554</f>
        <v>0</v>
      </c>
      <c r="B556" s="160"/>
      <c r="C556" s="469"/>
      <c r="D556" s="91" t="s">
        <v>1365</v>
      </c>
      <c r="E556" s="89">
        <v>20</v>
      </c>
      <c r="N556" s="68"/>
      <c r="O556" s="68"/>
      <c r="P556" s="68"/>
      <c r="Q556" s="68"/>
    </row>
    <row r="557" spans="1:17" x14ac:dyDescent="0.25">
      <c r="A557" s="77">
        <f>E557*A554</f>
        <v>0</v>
      </c>
      <c r="B557" s="160"/>
      <c r="C557" s="460"/>
      <c r="D557" s="91" t="s">
        <v>1706</v>
      </c>
      <c r="E557" s="89">
        <v>10</v>
      </c>
      <c r="N557" s="68"/>
      <c r="O557" s="68"/>
      <c r="P557" s="68"/>
      <c r="Q557" s="68"/>
    </row>
    <row r="558" spans="1:17" ht="29.25" x14ac:dyDescent="0.25">
      <c r="A558" s="77">
        <f>E558*A554</f>
        <v>0</v>
      </c>
      <c r="B558" s="160"/>
      <c r="C558" s="460"/>
      <c r="D558" s="91" t="s">
        <v>2641</v>
      </c>
      <c r="E558" s="89">
        <v>10</v>
      </c>
      <c r="N558" s="68"/>
      <c r="O558" s="68"/>
      <c r="P558" s="68"/>
      <c r="Q558" s="68"/>
    </row>
    <row r="559" spans="1:17" x14ac:dyDescent="0.25">
      <c r="A559" s="77">
        <f>E559*A554</f>
        <v>0</v>
      </c>
      <c r="B559" s="160"/>
      <c r="C559" s="460"/>
      <c r="D559" s="91" t="s">
        <v>1246</v>
      </c>
      <c r="E559" s="89">
        <v>10</v>
      </c>
      <c r="N559" s="68"/>
      <c r="O559" s="68"/>
      <c r="P559" s="68"/>
      <c r="Q559" s="68"/>
    </row>
    <row r="560" spans="1:17" ht="15.75" thickBot="1" x14ac:dyDescent="0.3">
      <c r="A560" s="77">
        <f>E560*A554</f>
        <v>0</v>
      </c>
      <c r="B560" s="160"/>
      <c r="C560" s="460"/>
      <c r="D560" s="91" t="s">
        <v>2292</v>
      </c>
      <c r="E560" s="89">
        <v>5</v>
      </c>
      <c r="N560" s="68"/>
      <c r="O560" s="68"/>
      <c r="P560" s="68"/>
      <c r="Q560" s="68"/>
    </row>
    <row r="561" spans="1:17" ht="15.75" thickBot="1" x14ac:dyDescent="0.3">
      <c r="A561" s="229"/>
      <c r="B561" s="231" t="s">
        <v>202</v>
      </c>
      <c r="C561" s="184" t="s">
        <v>889</v>
      </c>
      <c r="D561" s="188"/>
      <c r="E561" s="191">
        <f>SUM(E562:E566)</f>
        <v>114</v>
      </c>
      <c r="G561" t="s">
        <v>2926</v>
      </c>
      <c r="N561" s="68"/>
      <c r="O561" s="68"/>
      <c r="P561" s="68"/>
      <c r="Q561" s="68"/>
    </row>
    <row r="562" spans="1:17" x14ac:dyDescent="0.25">
      <c r="A562" s="77">
        <f>E562*A561</f>
        <v>0</v>
      </c>
      <c r="B562" s="160"/>
      <c r="C562" s="460"/>
      <c r="D562" s="91" t="s">
        <v>2471</v>
      </c>
      <c r="E562" s="89">
        <v>1</v>
      </c>
      <c r="N562" s="68"/>
      <c r="O562" s="68"/>
      <c r="P562" s="68"/>
      <c r="Q562" s="68"/>
    </row>
    <row r="563" spans="1:17" x14ac:dyDescent="0.25">
      <c r="A563" s="77">
        <f>E563*A561</f>
        <v>0</v>
      </c>
      <c r="B563" s="160"/>
      <c r="C563" s="469"/>
      <c r="D563" s="91" t="s">
        <v>2367</v>
      </c>
      <c r="E563" s="89">
        <v>10</v>
      </c>
      <c r="N563" s="68"/>
      <c r="O563" s="68"/>
      <c r="P563" s="68"/>
      <c r="Q563" s="68"/>
    </row>
    <row r="564" spans="1:17" x14ac:dyDescent="0.25">
      <c r="A564" s="77">
        <f>E564*A561</f>
        <v>0</v>
      </c>
      <c r="B564" s="160"/>
      <c r="C564" s="460"/>
      <c r="D564" s="91" t="s">
        <v>2370</v>
      </c>
      <c r="E564" s="89">
        <v>70</v>
      </c>
      <c r="N564" s="68"/>
      <c r="O564" s="68"/>
      <c r="P564" s="68"/>
      <c r="Q564" s="68"/>
    </row>
    <row r="565" spans="1:17" x14ac:dyDescent="0.25">
      <c r="A565" s="77">
        <f>E565*A561</f>
        <v>0</v>
      </c>
      <c r="B565" s="160"/>
      <c r="C565" s="460"/>
      <c r="D565" s="91" t="s">
        <v>1596</v>
      </c>
      <c r="E565" s="89">
        <v>30</v>
      </c>
      <c r="N565" s="68"/>
      <c r="O565" s="68"/>
      <c r="P565" s="68"/>
      <c r="Q565" s="68"/>
    </row>
    <row r="566" spans="1:17" ht="15.75" thickBot="1" x14ac:dyDescent="0.3">
      <c r="A566" s="77">
        <f>E566*A561</f>
        <v>0</v>
      </c>
      <c r="B566" s="394"/>
      <c r="C566" s="470"/>
      <c r="D566" s="395" t="s">
        <v>1804</v>
      </c>
      <c r="E566" s="396">
        <v>3</v>
      </c>
      <c r="N566" s="68"/>
      <c r="O566" s="68"/>
      <c r="P566" s="68"/>
      <c r="Q566" s="68"/>
    </row>
    <row r="567" spans="1:17" ht="33" thickBot="1" x14ac:dyDescent="0.3">
      <c r="A567" s="604" t="s">
        <v>286</v>
      </c>
      <c r="B567" s="605"/>
      <c r="C567" s="605"/>
      <c r="D567" s="605"/>
      <c r="E567" s="606"/>
      <c r="F567">
        <f>SUMIF('список продуктов'!$A$8:$A$917,"="&amp;D567,'список продуктов'!$C$8:$C$917)</f>
        <v>0</v>
      </c>
      <c r="G567" t="s">
        <v>2926</v>
      </c>
    </row>
    <row r="568" spans="1:17" ht="15.75" thickBot="1" x14ac:dyDescent="0.3">
      <c r="B568" s="406"/>
      <c r="C568" s="471"/>
      <c r="D568" s="397"/>
      <c r="E568" s="415"/>
      <c r="F568">
        <f>SUMIF('список продуктов'!$A$8:$A$917,"="&amp;D568,'список продуктов'!$C$8:$C$917)</f>
        <v>0</v>
      </c>
    </row>
    <row r="569" spans="1:17" ht="50.45" customHeight="1" thickBot="1" x14ac:dyDescent="0.3">
      <c r="A569" s="229"/>
      <c r="B569" s="181" t="s">
        <v>1393</v>
      </c>
      <c r="C569" s="197" t="s">
        <v>2669</v>
      </c>
      <c r="D569" s="188"/>
      <c r="E569" s="158">
        <f>SUM(E570:E578)</f>
        <v>485</v>
      </c>
      <c r="F569">
        <f>SUMIF('список продуктов'!$A$8:$A$917,"="&amp;D569,'список продуктов'!$C$8:$C$917)</f>
        <v>0</v>
      </c>
      <c r="G569" t="s">
        <v>2926</v>
      </c>
      <c r="M569" s="236"/>
      <c r="N569" s="237"/>
      <c r="O569" s="237"/>
      <c r="P569" s="237"/>
    </row>
    <row r="570" spans="1:17" x14ac:dyDescent="0.25">
      <c r="A570" s="77">
        <f>E570*A569</f>
        <v>0</v>
      </c>
      <c r="B570" s="160"/>
      <c r="C570" s="461"/>
      <c r="D570" s="91" t="s">
        <v>1683</v>
      </c>
      <c r="E570" s="80">
        <v>80</v>
      </c>
      <c r="F570">
        <f>SUMIF('список продуктов'!$A$8:$A$917,"="&amp;D570,'список продуктов'!$C$8:$C$917)</f>
        <v>1</v>
      </c>
      <c r="M570" s="69"/>
      <c r="N570" s="70"/>
      <c r="O570" s="70"/>
      <c r="P570" s="70"/>
    </row>
    <row r="571" spans="1:17" x14ac:dyDescent="0.25">
      <c r="A571" s="77">
        <f>E571*A569</f>
        <v>0</v>
      </c>
      <c r="B571" s="160"/>
      <c r="C571" s="461"/>
      <c r="D571" s="91" t="s">
        <v>1685</v>
      </c>
      <c r="E571" s="80">
        <v>80</v>
      </c>
      <c r="F571">
        <f>SUMIF('список продуктов'!$A$8:$A$917,"="&amp;D571,'список продуктов'!$C$8:$C$917)</f>
        <v>1</v>
      </c>
    </row>
    <row r="572" spans="1:17" x14ac:dyDescent="0.25">
      <c r="A572" s="77">
        <f>E572*A569</f>
        <v>0</v>
      </c>
      <c r="B572" s="160"/>
      <c r="C572" s="461"/>
      <c r="D572" s="91" t="s">
        <v>1686</v>
      </c>
      <c r="E572" s="80">
        <v>80</v>
      </c>
      <c r="F572">
        <f>SUMIF('список продуктов'!$A$8:$A$917,"="&amp;D572,'список продуктов'!$C$8:$C$917)</f>
        <v>1</v>
      </c>
    </row>
    <row r="573" spans="1:17" x14ac:dyDescent="0.25">
      <c r="A573" s="77">
        <f>E573*A569</f>
        <v>0</v>
      </c>
      <c r="B573" s="160"/>
      <c r="C573" s="461"/>
      <c r="D573" s="91" t="s">
        <v>1665</v>
      </c>
      <c r="E573" s="80">
        <v>80</v>
      </c>
      <c r="F573">
        <f>SUMIF('список продуктов'!$A$8:$A$917,"="&amp;D573,'список продуктов'!$C$8:$C$917)</f>
        <v>1</v>
      </c>
    </row>
    <row r="574" spans="1:17" x14ac:dyDescent="0.25">
      <c r="A574" s="77">
        <f>E574*A569</f>
        <v>0</v>
      </c>
      <c r="B574" s="160"/>
      <c r="C574" s="461"/>
      <c r="D574" s="91" t="s">
        <v>925</v>
      </c>
      <c r="E574" s="80">
        <v>50</v>
      </c>
      <c r="F574">
        <f>SUMIF('список продуктов'!$A$8:$A$917,"="&amp;D574,'список продуктов'!$C$8:$C$917)</f>
        <v>1</v>
      </c>
      <c r="M574" s="69"/>
      <c r="N574" s="70"/>
      <c r="O574" s="70"/>
      <c r="P574" s="70"/>
    </row>
    <row r="575" spans="1:17" x14ac:dyDescent="0.25">
      <c r="A575" s="77">
        <f>E575*A569</f>
        <v>0</v>
      </c>
      <c r="B575" s="160"/>
      <c r="C575" s="461"/>
      <c r="D575" s="91" t="s">
        <v>1733</v>
      </c>
      <c r="E575" s="80">
        <v>50</v>
      </c>
      <c r="F575">
        <f>SUMIF('список продуктов'!$A$8:$A$917,"="&amp;D575,'список продуктов'!$C$8:$C$917)</f>
        <v>1</v>
      </c>
      <c r="M575" s="69"/>
      <c r="N575" s="70"/>
      <c r="O575" s="70"/>
      <c r="P575" s="70"/>
    </row>
    <row r="576" spans="1:17" x14ac:dyDescent="0.25">
      <c r="A576" s="77">
        <f>E576*A569</f>
        <v>0</v>
      </c>
      <c r="B576" s="160"/>
      <c r="C576" s="461"/>
      <c r="D576" s="91" t="s">
        <v>2247</v>
      </c>
      <c r="E576" s="80">
        <v>30</v>
      </c>
      <c r="F576">
        <f>SUMIF('список продуктов'!$A$8:$A$917,"="&amp;D576,'список продуктов'!$C$8:$C$917)</f>
        <v>1</v>
      </c>
      <c r="M576" s="69"/>
      <c r="N576" s="70"/>
      <c r="O576" s="70"/>
      <c r="P576" s="70"/>
    </row>
    <row r="577" spans="1:16" x14ac:dyDescent="0.25">
      <c r="A577" s="77">
        <f>E577*A569</f>
        <v>0</v>
      </c>
      <c r="B577" s="160"/>
      <c r="C577" s="461"/>
      <c r="D577" s="91" t="s">
        <v>2244</v>
      </c>
      <c r="E577" s="80">
        <v>30</v>
      </c>
      <c r="F577">
        <f>SUMIF('список продуктов'!$A$8:$A$917,"="&amp;D577,'список продуктов'!$C$8:$C$917)</f>
        <v>1</v>
      </c>
      <c r="M577" s="69"/>
      <c r="N577" s="70"/>
      <c r="O577" s="70"/>
      <c r="P577" s="70"/>
    </row>
    <row r="578" spans="1:16" x14ac:dyDescent="0.25">
      <c r="A578" s="85">
        <f>E578*A569</f>
        <v>0</v>
      </c>
      <c r="B578" s="163"/>
      <c r="C578" s="461"/>
      <c r="D578" s="91" t="s">
        <v>1796</v>
      </c>
      <c r="E578" s="80">
        <v>5</v>
      </c>
      <c r="F578">
        <f>SUMIF('список продуктов'!$A$8:$A$917,"="&amp;D578,'список продуктов'!$C$8:$C$917)</f>
        <v>1</v>
      </c>
    </row>
    <row r="579" spans="1:16" ht="15.75" thickBot="1" x14ac:dyDescent="0.3">
      <c r="B579" s="160"/>
      <c r="C579" s="461"/>
      <c r="D579" s="91"/>
      <c r="E579" s="80"/>
      <c r="F579">
        <f>SUMIF('список продуктов'!$A$8:$A$917,"="&amp;D579,'список продуктов'!$C$8:$C$917)</f>
        <v>0</v>
      </c>
    </row>
    <row r="580" spans="1:16" ht="38.25" customHeight="1" thickBot="1" x14ac:dyDescent="0.3">
      <c r="A580" s="229"/>
      <c r="B580" s="181" t="s">
        <v>28</v>
      </c>
      <c r="C580" s="197" t="s">
        <v>2670</v>
      </c>
      <c r="D580" s="188"/>
      <c r="E580" s="158">
        <f>SUM(E581:E588)</f>
        <v>237</v>
      </c>
      <c r="F580">
        <f>SUMIF('список продуктов'!$A$8:$A$917,"="&amp;D580,'список продуктов'!$C$8:$C$917)</f>
        <v>0</v>
      </c>
      <c r="G580" t="s">
        <v>2926</v>
      </c>
    </row>
    <row r="581" spans="1:16" x14ac:dyDescent="0.25">
      <c r="A581" s="77">
        <f>E581*A580</f>
        <v>0</v>
      </c>
      <c r="B581" s="160"/>
      <c r="C581" s="461"/>
      <c r="D581" s="91" t="s">
        <v>1684</v>
      </c>
      <c r="E581" s="80">
        <v>50</v>
      </c>
      <c r="F581">
        <f>SUMIF('список продуктов'!$A$8:$A$917,"="&amp;D581,'список продуктов'!$C$8:$C$917)</f>
        <v>1</v>
      </c>
    </row>
    <row r="582" spans="1:16" x14ac:dyDescent="0.25">
      <c r="A582" s="77">
        <f>E582*A580</f>
        <v>0</v>
      </c>
      <c r="B582" s="160"/>
      <c r="C582" s="461"/>
      <c r="D582" s="91" t="s">
        <v>1662</v>
      </c>
      <c r="E582" s="80">
        <v>50</v>
      </c>
      <c r="F582">
        <f>SUMIF('список продуктов'!$A$8:$A$917,"="&amp;D582,'список продуктов'!$C$8:$C$917)</f>
        <v>1</v>
      </c>
    </row>
    <row r="583" spans="1:16" x14ac:dyDescent="0.25">
      <c r="A583" s="77">
        <f>E583*A580</f>
        <v>0</v>
      </c>
      <c r="B583" s="160"/>
      <c r="C583" s="461"/>
      <c r="D583" s="91" t="s">
        <v>1686</v>
      </c>
      <c r="E583" s="80">
        <v>50</v>
      </c>
      <c r="F583">
        <f>SUMIF('список продуктов'!$A$8:$A$917,"="&amp;D583,'список продуктов'!$C$8:$C$917)</f>
        <v>1</v>
      </c>
    </row>
    <row r="584" spans="1:16" x14ac:dyDescent="0.25">
      <c r="A584" s="77">
        <f>E584*A580</f>
        <v>0</v>
      </c>
      <c r="B584" s="160"/>
      <c r="C584" s="461"/>
      <c r="D584" s="91" t="s">
        <v>925</v>
      </c>
      <c r="E584" s="80">
        <v>30</v>
      </c>
      <c r="F584">
        <f>SUMIF('список продуктов'!$A$8:$A$917,"="&amp;D584,'список продуктов'!$C$8:$C$917)</f>
        <v>1</v>
      </c>
    </row>
    <row r="585" spans="1:16" x14ac:dyDescent="0.25">
      <c r="A585" s="77">
        <f>E585*A580</f>
        <v>0</v>
      </c>
      <c r="B585" s="160"/>
      <c r="C585" s="461"/>
      <c r="D585" s="91" t="s">
        <v>2449</v>
      </c>
      <c r="E585" s="80">
        <v>20</v>
      </c>
      <c r="F585">
        <f>SUMIF('список продуктов'!$A$8:$A$917,"="&amp;D585,'список продуктов'!$C$8:$C$917)</f>
        <v>1</v>
      </c>
    </row>
    <row r="586" spans="1:16" x14ac:dyDescent="0.25">
      <c r="A586" s="77">
        <f>E586*A580</f>
        <v>0</v>
      </c>
      <c r="B586" s="160"/>
      <c r="C586" s="461"/>
      <c r="D586" s="91" t="s">
        <v>1796</v>
      </c>
      <c r="E586" s="80">
        <v>5</v>
      </c>
      <c r="F586">
        <f>SUMIF('список продуктов'!$A$8:$A$917,"="&amp;D586,'список продуктов'!$C$8:$C$917)</f>
        <v>1</v>
      </c>
    </row>
    <row r="587" spans="1:16" x14ac:dyDescent="0.25">
      <c r="A587" s="85">
        <f>A580*E587</f>
        <v>0</v>
      </c>
      <c r="B587" s="163"/>
      <c r="C587" s="460"/>
      <c r="D587" s="91" t="s">
        <v>2671</v>
      </c>
      <c r="E587" s="80">
        <v>20</v>
      </c>
      <c r="F587">
        <f>SUMIF('список продуктов'!$A$8:$A$917,"="&amp;D587,'список продуктов'!$C$8:$C$917)</f>
        <v>0</v>
      </c>
    </row>
    <row r="588" spans="1:16" ht="15.75" thickBot="1" x14ac:dyDescent="0.3">
      <c r="A588" s="83">
        <f>E588*A580</f>
        <v>0</v>
      </c>
      <c r="B588" s="163"/>
      <c r="C588" s="472"/>
      <c r="D588" s="91" t="s">
        <v>2664</v>
      </c>
      <c r="E588" s="80">
        <v>12</v>
      </c>
      <c r="F588">
        <f>SUMIF('список продуктов'!$A$8:$A$917,"="&amp;D588,'список продуктов'!$C$8:$C$917)</f>
        <v>0</v>
      </c>
    </row>
    <row r="589" spans="1:16" ht="53.25" customHeight="1" thickBot="1" x14ac:dyDescent="0.3">
      <c r="A589" s="229"/>
      <c r="B589" s="179" t="s">
        <v>102</v>
      </c>
      <c r="C589" s="207" t="s">
        <v>2672</v>
      </c>
      <c r="D589" s="188"/>
      <c r="E589" s="158">
        <f>SUM(E590:E598)</f>
        <v>310</v>
      </c>
      <c r="F589">
        <f>SUMIF('список продуктов'!$A$8:$A$917,"="&amp;D589,'список продуктов'!$C$8:$C$917)</f>
        <v>0</v>
      </c>
      <c r="G589" t="s">
        <v>2926</v>
      </c>
      <c r="M589" s="236"/>
      <c r="N589" s="237"/>
      <c r="O589" s="237"/>
      <c r="P589" s="237"/>
    </row>
    <row r="590" spans="1:16" x14ac:dyDescent="0.25">
      <c r="A590" s="77">
        <f>E590*A589</f>
        <v>0</v>
      </c>
      <c r="B590" s="160"/>
      <c r="C590" s="460"/>
      <c r="D590" s="91" t="s">
        <v>924</v>
      </c>
      <c r="E590" s="80">
        <v>40</v>
      </c>
      <c r="F590">
        <f>SUMIF('список продуктов'!$A$8:$A$917,"="&amp;D590,'список продуктов'!$C$8:$C$917)</f>
        <v>1</v>
      </c>
      <c r="M590" s="236"/>
      <c r="N590" s="237"/>
      <c r="O590" s="237"/>
      <c r="P590" s="237"/>
    </row>
    <row r="591" spans="1:16" x14ac:dyDescent="0.25">
      <c r="A591" s="77">
        <f>E591*A589</f>
        <v>0</v>
      </c>
      <c r="B591" s="160"/>
      <c r="C591" s="460"/>
      <c r="D591" s="91" t="s">
        <v>1684</v>
      </c>
      <c r="E591" s="80">
        <v>40</v>
      </c>
      <c r="F591">
        <f>SUMIF('список продуктов'!$A$8:$A$917,"="&amp;D591,'список продуктов'!$C$8:$C$917)</f>
        <v>1</v>
      </c>
      <c r="M591" s="69"/>
      <c r="N591" s="70"/>
      <c r="O591" s="70"/>
      <c r="P591" s="70"/>
    </row>
    <row r="592" spans="1:16" x14ac:dyDescent="0.25">
      <c r="A592" s="77">
        <f>E592*A589</f>
        <v>0</v>
      </c>
      <c r="B592" s="160"/>
      <c r="C592" s="460"/>
      <c r="D592" s="91" t="s">
        <v>1688</v>
      </c>
      <c r="E592" s="80">
        <v>40</v>
      </c>
      <c r="F592">
        <f>SUMIF('список продуктов'!$A$8:$A$917,"="&amp;D592,'список продуктов'!$C$8:$C$917)</f>
        <v>1</v>
      </c>
    </row>
    <row r="593" spans="1:16" x14ac:dyDescent="0.25">
      <c r="A593" s="77">
        <f>E593*A589</f>
        <v>0</v>
      </c>
      <c r="B593" s="160"/>
      <c r="C593" s="460"/>
      <c r="D593" s="91" t="s">
        <v>1662</v>
      </c>
      <c r="E593" s="80">
        <v>40</v>
      </c>
      <c r="F593">
        <f>SUMIF('список продуктов'!$A$8:$A$917,"="&amp;D593,'список продуктов'!$C$8:$C$917)</f>
        <v>1</v>
      </c>
    </row>
    <row r="594" spans="1:16" x14ac:dyDescent="0.25">
      <c r="A594" s="77">
        <f>E594*A589</f>
        <v>0</v>
      </c>
      <c r="B594" s="160"/>
      <c r="C594" s="460"/>
      <c r="D594" s="91" t="s">
        <v>1690</v>
      </c>
      <c r="E594" s="80">
        <v>40</v>
      </c>
      <c r="F594">
        <f>SUMIF('список продуктов'!$A$8:$A$917,"="&amp;D594,'список продуктов'!$C$8:$C$917)</f>
        <v>1</v>
      </c>
    </row>
    <row r="595" spans="1:16" x14ac:dyDescent="0.25">
      <c r="A595" s="77">
        <f>E595*A589</f>
        <v>0</v>
      </c>
      <c r="B595" s="160"/>
      <c r="C595" s="460"/>
      <c r="D595" s="91" t="s">
        <v>1733</v>
      </c>
      <c r="E595" s="80">
        <v>40</v>
      </c>
      <c r="F595">
        <f>SUMIF('список продуктов'!$A$8:$A$917,"="&amp;D595,'список продуктов'!$C$8:$C$917)</f>
        <v>1</v>
      </c>
      <c r="M595" s="580" t="s">
        <v>1389</v>
      </c>
      <c r="N595" s="581"/>
      <c r="O595" s="581"/>
      <c r="P595" s="581"/>
    </row>
    <row r="596" spans="1:16" x14ac:dyDescent="0.25">
      <c r="A596" s="77">
        <f>E596*A589</f>
        <v>0</v>
      </c>
      <c r="B596" s="160"/>
      <c r="C596" s="460"/>
      <c r="D596" s="91" t="s">
        <v>2246</v>
      </c>
      <c r="E596" s="80">
        <v>10</v>
      </c>
      <c r="F596">
        <f>SUMIF('список продуктов'!$A$8:$A$917,"="&amp;D596,'список продуктов'!$C$8:$C$917)</f>
        <v>1</v>
      </c>
      <c r="M596" s="74"/>
      <c r="N596" s="18"/>
      <c r="O596" s="18"/>
      <c r="P596" s="18"/>
    </row>
    <row r="597" spans="1:16" x14ac:dyDescent="0.25">
      <c r="A597" s="77">
        <f>E597*A589</f>
        <v>0</v>
      </c>
      <c r="B597" s="160"/>
      <c r="C597" s="460"/>
      <c r="D597" s="91" t="s">
        <v>1796</v>
      </c>
      <c r="E597" s="80">
        <v>10</v>
      </c>
      <c r="F597">
        <f>SUMIF('список продуктов'!$A$8:$A$917,"="&amp;D597,'список продуктов'!$C$8:$C$917)</f>
        <v>1</v>
      </c>
      <c r="M597" s="580" t="s">
        <v>1389</v>
      </c>
      <c r="N597" s="581"/>
      <c r="O597" s="581"/>
      <c r="P597" s="581"/>
    </row>
    <row r="598" spans="1:16" ht="15.75" thickBot="1" x14ac:dyDescent="0.3">
      <c r="A598" s="77">
        <f>E598*A589</f>
        <v>0</v>
      </c>
      <c r="B598" s="160"/>
      <c r="C598" s="460"/>
      <c r="D598" s="91" t="s">
        <v>925</v>
      </c>
      <c r="E598" s="80">
        <v>50</v>
      </c>
      <c r="F598">
        <f>SUMIF('список продуктов'!$A$8:$A$917,"="&amp;D598,'список продуктов'!$C$8:$C$917)</f>
        <v>1</v>
      </c>
      <c r="M598" s="580" t="s">
        <v>1389</v>
      </c>
      <c r="N598" s="581"/>
      <c r="O598" s="581"/>
      <c r="P598" s="581"/>
    </row>
    <row r="599" spans="1:16" ht="44.25" thickBot="1" x14ac:dyDescent="0.3">
      <c r="A599" s="229"/>
      <c r="B599" s="179" t="s">
        <v>102</v>
      </c>
      <c r="C599" s="207" t="s">
        <v>1357</v>
      </c>
      <c r="D599" s="188"/>
      <c r="E599" s="158">
        <f>SUM(E600:E607)</f>
        <v>288</v>
      </c>
      <c r="F599">
        <f>SUMIF('список продуктов'!$A$8:$A$917,"="&amp;D599,'список продуктов'!$C$8:$C$917)</f>
        <v>0</v>
      </c>
      <c r="G599" t="s">
        <v>2926</v>
      </c>
      <c r="M599" s="237"/>
      <c r="N599" s="237"/>
      <c r="O599" s="237"/>
      <c r="P599" s="237"/>
    </row>
    <row r="600" spans="1:16" x14ac:dyDescent="0.25">
      <c r="A600" s="77">
        <f>E600*A599</f>
        <v>0</v>
      </c>
      <c r="B600" s="160"/>
      <c r="C600" s="460"/>
      <c r="D600" s="91" t="s">
        <v>1678</v>
      </c>
      <c r="E600" s="80">
        <v>42</v>
      </c>
      <c r="F600">
        <f>SUMIF('список продуктов'!$A$8:$A$917,"="&amp;D600,'список продуктов'!$C$8:$C$917)</f>
        <v>1</v>
      </c>
      <c r="M600" s="237"/>
      <c r="N600" s="237"/>
      <c r="O600" s="237"/>
      <c r="P600" s="237"/>
    </row>
    <row r="601" spans="1:16" x14ac:dyDescent="0.25">
      <c r="A601" s="77">
        <f>E601*A599</f>
        <v>0</v>
      </c>
      <c r="B601" s="160"/>
      <c r="C601" s="460"/>
      <c r="D601" s="91" t="s">
        <v>1246</v>
      </c>
      <c r="E601" s="80">
        <v>42</v>
      </c>
      <c r="F601">
        <f>SUMIF('список продуктов'!$A$8:$A$917,"="&amp;D601,'список продуктов'!$C$8:$C$917)</f>
        <v>1</v>
      </c>
      <c r="M601" s="573"/>
      <c r="N601" s="573"/>
      <c r="O601" s="573"/>
      <c r="P601" s="573"/>
    </row>
    <row r="602" spans="1:16" x14ac:dyDescent="0.25">
      <c r="A602" s="77">
        <f>E602*A599</f>
        <v>0</v>
      </c>
      <c r="B602" s="160"/>
      <c r="C602" s="460"/>
      <c r="D602" s="91" t="s">
        <v>1690</v>
      </c>
      <c r="E602" s="80">
        <v>42</v>
      </c>
      <c r="F602">
        <f>SUMIF('список продуктов'!$A$8:$A$917,"="&amp;D602,'список продуктов'!$C$8:$C$917)</f>
        <v>1</v>
      </c>
    </row>
    <row r="603" spans="1:16" x14ac:dyDescent="0.25">
      <c r="A603" s="77">
        <f>E603*A599</f>
        <v>0</v>
      </c>
      <c r="B603" s="160"/>
      <c r="C603" s="460"/>
      <c r="D603" s="91" t="s">
        <v>1675</v>
      </c>
      <c r="E603" s="80">
        <v>42</v>
      </c>
      <c r="F603">
        <f>SUMIF('список продуктов'!$A$8:$A$917,"="&amp;D603,'список продуктов'!$C$8:$C$917)</f>
        <v>1</v>
      </c>
    </row>
    <row r="604" spans="1:16" x14ac:dyDescent="0.25">
      <c r="A604" s="77">
        <f>E604*A599</f>
        <v>0</v>
      </c>
      <c r="B604" s="160"/>
      <c r="C604" s="460"/>
      <c r="D604" s="91" t="s">
        <v>1691</v>
      </c>
      <c r="E604" s="80">
        <v>42</v>
      </c>
      <c r="F604">
        <f>SUMIF('список продуктов'!$A$8:$A$917,"="&amp;D604,'список продуктов'!$C$8:$C$917)</f>
        <v>1</v>
      </c>
      <c r="M604" s="74"/>
      <c r="N604" s="18"/>
      <c r="O604" s="18"/>
      <c r="P604" s="18"/>
    </row>
    <row r="605" spans="1:16" x14ac:dyDescent="0.25">
      <c r="A605" s="77">
        <f>E605*A599</f>
        <v>0</v>
      </c>
      <c r="B605" s="160"/>
      <c r="C605" s="460"/>
      <c r="D605" s="91" t="s">
        <v>1796</v>
      </c>
      <c r="E605" s="80">
        <v>8</v>
      </c>
      <c r="F605">
        <f>SUMIF('список продуктов'!$A$8:$A$917,"="&amp;D605,'список продуктов'!$C$8:$C$917)</f>
        <v>1</v>
      </c>
      <c r="M605" s="581" t="s">
        <v>1389</v>
      </c>
      <c r="N605" s="581"/>
      <c r="O605" s="581"/>
      <c r="P605" s="581"/>
    </row>
    <row r="606" spans="1:16" x14ac:dyDescent="0.25">
      <c r="A606" s="77">
        <f>E606*A599</f>
        <v>0</v>
      </c>
      <c r="B606" s="160"/>
      <c r="C606" s="460"/>
      <c r="D606" s="91" t="s">
        <v>1789</v>
      </c>
      <c r="E606" s="80">
        <v>20</v>
      </c>
      <c r="F606">
        <f>SUMIF('список продуктов'!$A$8:$A$917,"="&amp;D606,'список продуктов'!$C$8:$C$917)</f>
        <v>1</v>
      </c>
      <c r="M606" s="74"/>
      <c r="N606" s="18"/>
      <c r="O606" s="18"/>
      <c r="P606" s="18"/>
    </row>
    <row r="607" spans="1:16" ht="15.75" thickBot="1" x14ac:dyDescent="0.3">
      <c r="A607" s="77">
        <f>E607*A599</f>
        <v>0</v>
      </c>
      <c r="B607" s="160"/>
      <c r="C607" s="460"/>
      <c r="D607" s="91" t="s">
        <v>925</v>
      </c>
      <c r="E607" s="80">
        <v>50</v>
      </c>
      <c r="F607">
        <f>SUMIF('список продуктов'!$A$8:$A$917,"="&amp;D607,'список продуктов'!$C$8:$C$917)</f>
        <v>1</v>
      </c>
      <c r="M607" s="581" t="s">
        <v>1389</v>
      </c>
      <c r="N607" s="581"/>
      <c r="O607" s="581"/>
      <c r="P607" s="581"/>
    </row>
    <row r="608" spans="1:16" ht="44.25" thickBot="1" x14ac:dyDescent="0.3">
      <c r="A608" s="229"/>
      <c r="B608" s="179" t="s">
        <v>102</v>
      </c>
      <c r="C608" s="207" t="s">
        <v>2673</v>
      </c>
      <c r="D608" s="188"/>
      <c r="E608" s="158">
        <f>SUM(E609:E617)</f>
        <v>375</v>
      </c>
      <c r="F608">
        <f>SUMIF('список продуктов'!$A$8:$A$917,"="&amp;D608,'список продуктов'!$C$8:$C$917)</f>
        <v>0</v>
      </c>
      <c r="G608" t="s">
        <v>2926</v>
      </c>
      <c r="M608" s="575"/>
      <c r="N608" s="575"/>
      <c r="O608" s="575"/>
      <c r="P608" s="575"/>
    </row>
    <row r="609" spans="1:16" x14ac:dyDescent="0.25">
      <c r="A609" s="77">
        <f>E609*A608</f>
        <v>0</v>
      </c>
      <c r="B609" s="160"/>
      <c r="C609" s="461"/>
      <c r="D609" s="91" t="s">
        <v>2614</v>
      </c>
      <c r="E609" s="80">
        <v>53</v>
      </c>
      <c r="F609">
        <f>SUMIF('список продуктов'!$A$8:$A$917,"="&amp;D609,'список продуктов'!$C$8:$C$917)</f>
        <v>1</v>
      </c>
      <c r="M609" s="574"/>
      <c r="N609" s="575"/>
      <c r="O609" s="575"/>
      <c r="P609" s="575"/>
    </row>
    <row r="610" spans="1:16" x14ac:dyDescent="0.25">
      <c r="A610" s="77">
        <f>E610*A608</f>
        <v>0</v>
      </c>
      <c r="B610" s="160"/>
      <c r="C610" s="461"/>
      <c r="D610" s="91" t="s">
        <v>1679</v>
      </c>
      <c r="E610" s="80">
        <v>53</v>
      </c>
      <c r="F610">
        <f>SUMIF('список продуктов'!$A$8:$A$917,"="&amp;D610,'список продуктов'!$C$8:$C$917)</f>
        <v>1</v>
      </c>
      <c r="M610" s="572"/>
      <c r="N610" s="573"/>
      <c r="O610" s="573"/>
      <c r="P610" s="573"/>
    </row>
    <row r="611" spans="1:16" x14ac:dyDescent="0.25">
      <c r="A611" s="77">
        <f>E611*A608</f>
        <v>0</v>
      </c>
      <c r="B611" s="160"/>
      <c r="C611" s="461"/>
      <c r="D611" s="91" t="s">
        <v>1246</v>
      </c>
      <c r="E611" s="80">
        <v>53</v>
      </c>
      <c r="F611">
        <f>SUMIF('список продуктов'!$A$8:$A$917,"="&amp;D611,'список продуктов'!$C$8:$C$917)</f>
        <v>1</v>
      </c>
    </row>
    <row r="612" spans="1:16" x14ac:dyDescent="0.25">
      <c r="A612" s="77">
        <f>E612*A608</f>
        <v>0</v>
      </c>
      <c r="B612" s="160"/>
      <c r="C612" s="461"/>
      <c r="D612" s="91" t="s">
        <v>1682</v>
      </c>
      <c r="E612" s="80">
        <v>53</v>
      </c>
      <c r="F612">
        <f>SUMIF('список продуктов'!$A$8:$A$917,"="&amp;D612,'список продуктов'!$C$8:$C$917)</f>
        <v>1</v>
      </c>
    </row>
    <row r="613" spans="1:16" x14ac:dyDescent="0.25">
      <c r="A613" s="77">
        <f>E613*A608</f>
        <v>0</v>
      </c>
      <c r="B613" s="160"/>
      <c r="C613" s="461"/>
      <c r="D613" s="91" t="s">
        <v>1733</v>
      </c>
      <c r="E613" s="80">
        <v>40</v>
      </c>
      <c r="F613">
        <f>SUMIF('список продуктов'!$A$8:$A$917,"="&amp;D613,'список продуктов'!$C$8:$C$917)</f>
        <v>1</v>
      </c>
    </row>
    <row r="614" spans="1:16" x14ac:dyDescent="0.25">
      <c r="A614" s="77">
        <f>E614*A608</f>
        <v>0</v>
      </c>
      <c r="B614" s="160"/>
      <c r="C614" s="461"/>
      <c r="D614" s="91" t="s">
        <v>2246</v>
      </c>
      <c r="E614" s="80">
        <v>10</v>
      </c>
      <c r="F614">
        <f>SUMIF('список продуктов'!$A$8:$A$917,"="&amp;D614,'список продуктов'!$C$8:$C$917)</f>
        <v>1</v>
      </c>
    </row>
    <row r="615" spans="1:16" x14ac:dyDescent="0.25">
      <c r="A615" s="77">
        <f>E615*A608</f>
        <v>0</v>
      </c>
      <c r="B615" s="160"/>
      <c r="C615" s="461"/>
      <c r="D615" s="91" t="s">
        <v>1796</v>
      </c>
      <c r="E615" s="80">
        <v>10</v>
      </c>
      <c r="F615">
        <f>SUMIF('список продуктов'!$A$8:$A$917,"="&amp;D615,'список продуктов'!$C$8:$C$917)</f>
        <v>1</v>
      </c>
      <c r="M615" s="580" t="s">
        <v>1389</v>
      </c>
      <c r="N615" s="581"/>
      <c r="O615" s="581"/>
      <c r="P615" s="581"/>
    </row>
    <row r="616" spans="1:16" x14ac:dyDescent="0.25">
      <c r="A616" s="77">
        <f>E616*A608</f>
        <v>0</v>
      </c>
      <c r="B616" s="160"/>
      <c r="C616" s="461"/>
      <c r="D616" s="91" t="s">
        <v>1678</v>
      </c>
      <c r="E616" s="80">
        <v>53</v>
      </c>
      <c r="F616">
        <f>SUMIF('список продуктов'!$A$8:$A$917,"="&amp;D616,'список продуктов'!$C$8:$C$917)</f>
        <v>1</v>
      </c>
    </row>
    <row r="617" spans="1:16" ht="15.75" thickBot="1" x14ac:dyDescent="0.3">
      <c r="A617" s="77">
        <f>E617*A608</f>
        <v>0</v>
      </c>
      <c r="B617" s="163"/>
      <c r="C617" s="473"/>
      <c r="D617" s="91" t="s">
        <v>925</v>
      </c>
      <c r="E617" s="80">
        <v>50</v>
      </c>
      <c r="F617">
        <f>SUMIF('список продуктов'!$A$8:$A$917,"="&amp;D617,'список продуктов'!$C$8:$C$917)</f>
        <v>1</v>
      </c>
      <c r="M617" s="573"/>
      <c r="N617" s="573"/>
      <c r="O617" s="573"/>
      <c r="P617" s="573"/>
    </row>
    <row r="618" spans="1:16" ht="30" thickBot="1" x14ac:dyDescent="0.3">
      <c r="A618" s="229"/>
      <c r="B618" s="179" t="s">
        <v>29</v>
      </c>
      <c r="C618" s="207" t="s">
        <v>2782</v>
      </c>
      <c r="D618" s="188"/>
      <c r="E618" s="158">
        <f>SUM(E619:E627)</f>
        <v>237</v>
      </c>
      <c r="F618">
        <f>SUMIF('список продуктов'!$A$8:$A$917,"="&amp;D618,'список продуктов'!$C$8:$C$917)</f>
        <v>0</v>
      </c>
      <c r="G618" t="s">
        <v>2926</v>
      </c>
    </row>
    <row r="619" spans="1:16" x14ac:dyDescent="0.25">
      <c r="A619" s="77">
        <f>E619*A618</f>
        <v>0</v>
      </c>
      <c r="B619" s="160"/>
      <c r="C619" s="461"/>
      <c r="D619" s="91" t="s">
        <v>1676</v>
      </c>
      <c r="E619" s="80">
        <v>55</v>
      </c>
      <c r="F619">
        <f>SUMIF('список продуктов'!$A$8:$A$917,"="&amp;D619,'список продуктов'!$C$8:$C$917)</f>
        <v>1</v>
      </c>
    </row>
    <row r="620" spans="1:16" x14ac:dyDescent="0.25">
      <c r="A620" s="77">
        <f>E620*A618</f>
        <v>0</v>
      </c>
      <c r="B620" s="160"/>
      <c r="C620" s="461"/>
      <c r="D620" s="91" t="s">
        <v>1670</v>
      </c>
      <c r="E620" s="80">
        <v>55</v>
      </c>
      <c r="F620">
        <f>SUMIF('список продуктов'!$A$8:$A$917,"="&amp;D620,'список продуктов'!$C$8:$C$917)</f>
        <v>1</v>
      </c>
    </row>
    <row r="621" spans="1:16" x14ac:dyDescent="0.25">
      <c r="A621" s="77">
        <f>E621*A618</f>
        <v>0</v>
      </c>
      <c r="B621" s="160"/>
      <c r="C621" s="461"/>
      <c r="D621" s="91" t="s">
        <v>1665</v>
      </c>
      <c r="E621" s="80">
        <v>55</v>
      </c>
      <c r="F621">
        <f>SUMIF('список продуктов'!$A$8:$A$917,"="&amp;D621,'список продуктов'!$C$8:$C$917)</f>
        <v>1</v>
      </c>
    </row>
    <row r="622" spans="1:16" x14ac:dyDescent="0.25">
      <c r="A622" s="77">
        <f>E622*A618</f>
        <v>0</v>
      </c>
      <c r="B622" s="160"/>
      <c r="C622" s="461"/>
      <c r="D622" s="91" t="s">
        <v>925</v>
      </c>
      <c r="E622" s="80">
        <v>40</v>
      </c>
      <c r="F622">
        <f>SUMIF('список продуктов'!$A$8:$A$917,"="&amp;D622,'список продуктов'!$C$8:$C$917)</f>
        <v>1</v>
      </c>
    </row>
    <row r="623" spans="1:16" x14ac:dyDescent="0.25">
      <c r="A623" s="77">
        <f>E623*A618</f>
        <v>0</v>
      </c>
      <c r="B623" s="160"/>
      <c r="C623" s="461"/>
      <c r="D623" s="91" t="s">
        <v>2838</v>
      </c>
      <c r="E623" s="80">
        <v>5</v>
      </c>
      <c r="F623">
        <f>SUMIF('список продуктов'!$A$8:$A$917,"="&amp;D623,'список продуктов'!$C$8:$C$917)</f>
        <v>1</v>
      </c>
      <c r="M623" s="572"/>
      <c r="N623" s="573"/>
      <c r="O623" s="573"/>
      <c r="P623" s="573"/>
    </row>
    <row r="624" spans="1:16" x14ac:dyDescent="0.25">
      <c r="A624" s="77">
        <f>E624*A618</f>
        <v>0</v>
      </c>
      <c r="B624" s="160"/>
      <c r="C624" s="461"/>
      <c r="D624" s="91" t="s">
        <v>1796</v>
      </c>
      <c r="E624" s="80">
        <v>5</v>
      </c>
      <c r="F624">
        <f>SUMIF('список продуктов'!$A$8:$A$917,"="&amp;D624,'список продуктов'!$C$8:$C$917)</f>
        <v>1</v>
      </c>
    </row>
    <row r="625" spans="1:16" x14ac:dyDescent="0.25">
      <c r="A625" s="77">
        <f>E625*A618</f>
        <v>0</v>
      </c>
      <c r="B625" s="160"/>
      <c r="C625" s="461"/>
      <c r="D625" s="91" t="s">
        <v>2241</v>
      </c>
      <c r="E625" s="80">
        <v>5</v>
      </c>
      <c r="F625">
        <f>SUMIF('список продуктов'!$A$8:$A$917,"="&amp;D625,'список продуктов'!$C$8:$C$917)</f>
        <v>1</v>
      </c>
    </row>
    <row r="626" spans="1:16" x14ac:dyDescent="0.25">
      <c r="A626" s="77">
        <f>E626*A618</f>
        <v>0</v>
      </c>
      <c r="B626" s="160"/>
      <c r="C626" s="473"/>
      <c r="D626" s="91" t="s">
        <v>2237</v>
      </c>
      <c r="E626" s="80">
        <v>5</v>
      </c>
      <c r="F626">
        <f>SUMIF('список продуктов'!$A$8:$A$917,"="&amp;D626,'список продуктов'!$C$8:$C$917)</f>
        <v>1</v>
      </c>
      <c r="M626" s="577"/>
      <c r="N626" s="576"/>
      <c r="O626" s="576"/>
    </row>
    <row r="627" spans="1:16" ht="15.75" thickBot="1" x14ac:dyDescent="0.3">
      <c r="A627" s="77">
        <f>E627*A618</f>
        <v>0</v>
      </c>
      <c r="B627" s="160"/>
      <c r="C627" s="473"/>
      <c r="D627" s="91" t="s">
        <v>2663</v>
      </c>
      <c r="E627" s="80">
        <v>12</v>
      </c>
      <c r="M627" s="391"/>
      <c r="N627" s="391"/>
      <c r="O627" s="391"/>
    </row>
    <row r="628" spans="1:16" ht="15.75" thickBot="1" x14ac:dyDescent="0.3">
      <c r="A628" s="234"/>
      <c r="B628" s="186">
        <v>100</v>
      </c>
      <c r="C628" s="207" t="s">
        <v>287</v>
      </c>
      <c r="D628" s="188"/>
      <c r="E628" s="158">
        <f>SUM(E629:E633)</f>
        <v>125</v>
      </c>
      <c r="F628">
        <f>SUMIF('список продуктов'!$A$8:$A$917,"="&amp;D628,'список продуктов'!$C$8:$C$917)</f>
        <v>0</v>
      </c>
      <c r="G628" t="s">
        <v>2926</v>
      </c>
    </row>
    <row r="629" spans="1:16" x14ac:dyDescent="0.25">
      <c r="A629" s="77">
        <f>E629*A628</f>
        <v>0</v>
      </c>
      <c r="B629" s="160"/>
      <c r="C629" s="460"/>
      <c r="D629" s="91" t="s">
        <v>1686</v>
      </c>
      <c r="E629" s="80">
        <v>70</v>
      </c>
      <c r="F629">
        <f>SUMIF('список продуктов'!$A$8:$A$917,"="&amp;D629,'список продуктов'!$C$8:$C$917)</f>
        <v>1</v>
      </c>
    </row>
    <row r="630" spans="1:16" x14ac:dyDescent="0.25">
      <c r="A630" s="77">
        <f>E630*A628</f>
        <v>0</v>
      </c>
      <c r="B630" s="160"/>
      <c r="C630" s="460"/>
      <c r="D630" s="91" t="s">
        <v>2472</v>
      </c>
      <c r="E630" s="80">
        <v>20</v>
      </c>
      <c r="F630">
        <f>SUMIF('список продуктов'!$A$8:$A$917,"="&amp;D630,'список продуктов'!$C$8:$C$917)</f>
        <v>1</v>
      </c>
    </row>
    <row r="631" spans="1:16" x14ac:dyDescent="0.25">
      <c r="A631" s="77">
        <f>E631*A628</f>
        <v>0</v>
      </c>
      <c r="B631" s="160"/>
      <c r="C631" s="460"/>
      <c r="D631" s="91" t="s">
        <v>2244</v>
      </c>
      <c r="E631" s="80">
        <v>20</v>
      </c>
      <c r="F631">
        <f>SUMIF('список продуктов'!$A$8:$A$917,"="&amp;D631,'список продуктов'!$C$8:$C$917)</f>
        <v>1</v>
      </c>
    </row>
    <row r="632" spans="1:16" x14ac:dyDescent="0.25">
      <c r="A632" s="77">
        <f>E632*A628</f>
        <v>0</v>
      </c>
      <c r="B632" s="160"/>
      <c r="C632" s="460"/>
      <c r="D632" s="91" t="s">
        <v>2650</v>
      </c>
      <c r="E632" s="80">
        <v>10</v>
      </c>
      <c r="F632">
        <f>SUMIF('список продуктов'!$A$8:$A$917,"="&amp;D632,'список продуктов'!$C$8:$C$917)</f>
        <v>1</v>
      </c>
    </row>
    <row r="633" spans="1:16" x14ac:dyDescent="0.25">
      <c r="A633" s="77">
        <f>E633*A628</f>
        <v>0</v>
      </c>
      <c r="B633" s="160"/>
      <c r="C633" s="460"/>
      <c r="D633" s="91" t="s">
        <v>1815</v>
      </c>
      <c r="E633" s="80">
        <v>5</v>
      </c>
      <c r="F633">
        <f>SUMIF('список продуктов'!$A$8:$A$917,"="&amp;D633,'список продуктов'!$C$8:$C$917)</f>
        <v>1</v>
      </c>
      <c r="M633" s="572"/>
      <c r="N633" s="573"/>
      <c r="O633" s="573"/>
      <c r="P633" s="573"/>
    </row>
    <row r="634" spans="1:16" ht="15.75" thickBot="1" x14ac:dyDescent="0.3">
      <c r="A634" s="83"/>
      <c r="B634" s="163"/>
      <c r="C634" s="460"/>
      <c r="D634" s="91"/>
      <c r="E634" s="80"/>
      <c r="F634">
        <f>SUMIF('список продуктов'!$A$8:$A$917,"="&amp;D634,'список продуктов'!$C$8:$C$917)</f>
        <v>0</v>
      </c>
    </row>
    <row r="635" spans="1:16" ht="45.75" customHeight="1" thickBot="1" x14ac:dyDescent="0.3">
      <c r="A635" s="229"/>
      <c r="B635" s="196">
        <v>100</v>
      </c>
      <c r="C635" s="197" t="s">
        <v>288</v>
      </c>
      <c r="D635" s="188"/>
      <c r="E635" s="189">
        <f>SUM(E636:E642)</f>
        <v>123</v>
      </c>
      <c r="F635">
        <f>SUMIF('список продуктов'!$A$8:$A$917,"="&amp;D635,'список продуктов'!$C$8:$C$917)</f>
        <v>0</v>
      </c>
      <c r="G635" t="s">
        <v>2926</v>
      </c>
    </row>
    <row r="636" spans="1:16" x14ac:dyDescent="0.25">
      <c r="A636" s="77">
        <f>E636*A635</f>
        <v>0</v>
      </c>
      <c r="B636" s="160"/>
      <c r="C636" s="460"/>
      <c r="D636" s="91" t="s">
        <v>1797</v>
      </c>
      <c r="E636" s="80">
        <v>23</v>
      </c>
      <c r="F636">
        <f>SUMIF('список продуктов'!$A$8:$A$917,"="&amp;D636,'список продуктов'!$C$8:$C$917)</f>
        <v>1</v>
      </c>
    </row>
    <row r="637" spans="1:16" x14ac:dyDescent="0.25">
      <c r="A637" s="77">
        <f>E637*A635</f>
        <v>0</v>
      </c>
      <c r="B637" s="160"/>
      <c r="C637" s="460"/>
      <c r="D637" s="91" t="s">
        <v>1804</v>
      </c>
      <c r="E637" s="80">
        <v>23</v>
      </c>
      <c r="F637">
        <f>SUMIF('список продуктов'!$A$8:$A$917,"="&amp;D637,'список продуктов'!$C$8:$C$917)</f>
        <v>1</v>
      </c>
    </row>
    <row r="638" spans="1:16" x14ac:dyDescent="0.25">
      <c r="A638" s="77">
        <f>E638*A635</f>
        <v>0</v>
      </c>
      <c r="B638" s="160"/>
      <c r="C638" s="460"/>
      <c r="D638" s="91" t="s">
        <v>1793</v>
      </c>
      <c r="E638" s="80">
        <v>23</v>
      </c>
      <c r="F638">
        <f>SUMIF('список продуктов'!$A$8:$A$917,"="&amp;D638,'список продуктов'!$C$8:$C$917)</f>
        <v>1</v>
      </c>
    </row>
    <row r="639" spans="1:16" x14ac:dyDescent="0.25">
      <c r="A639" s="77">
        <f>E639*A635</f>
        <v>0</v>
      </c>
      <c r="B639" s="160"/>
      <c r="C639" s="460"/>
      <c r="D639" s="91" t="s">
        <v>1794</v>
      </c>
      <c r="E639" s="80">
        <v>15</v>
      </c>
      <c r="F639">
        <f>SUMIF('список продуктов'!$A$8:$A$917,"="&amp;D639,'список продуктов'!$C$8:$C$917)</f>
        <v>1</v>
      </c>
    </row>
    <row r="640" spans="1:16" x14ac:dyDescent="0.25">
      <c r="A640" s="77">
        <f>E640*A635</f>
        <v>0</v>
      </c>
      <c r="B640" s="160"/>
      <c r="C640" s="460"/>
      <c r="D640" s="91" t="s">
        <v>1795</v>
      </c>
      <c r="E640" s="80">
        <v>12</v>
      </c>
      <c r="F640">
        <f>SUMIF('список продуктов'!$A$8:$A$917,"="&amp;D640,'список продуктов'!$C$8:$C$917)</f>
        <v>1</v>
      </c>
    </row>
    <row r="641" spans="1:17" x14ac:dyDescent="0.25">
      <c r="A641" s="77">
        <f>E641*A635</f>
        <v>0</v>
      </c>
      <c r="B641" s="160"/>
      <c r="C641" s="460"/>
      <c r="D641" s="91" t="s">
        <v>1796</v>
      </c>
      <c r="E641" s="80">
        <v>7</v>
      </c>
      <c r="F641">
        <f>SUMIF('список продуктов'!$A$8:$A$917,"="&amp;D641,'список продуктов'!$C$8:$C$917)</f>
        <v>1</v>
      </c>
    </row>
    <row r="642" spans="1:17" x14ac:dyDescent="0.25">
      <c r="A642" s="77">
        <f>E642*A635</f>
        <v>0</v>
      </c>
      <c r="B642" s="160"/>
      <c r="C642" s="460"/>
      <c r="D642" s="91" t="s">
        <v>1811</v>
      </c>
      <c r="E642" s="80">
        <v>20</v>
      </c>
      <c r="F642">
        <f>SUMIF('список продуктов'!$A$8:$A$917,"="&amp;D642,'список продуктов'!$C$8:$C$917)</f>
        <v>1</v>
      </c>
    </row>
    <row r="643" spans="1:17" ht="15.75" thickBot="1" x14ac:dyDescent="0.3">
      <c r="A643" s="83"/>
      <c r="B643" s="163"/>
      <c r="C643" s="461"/>
      <c r="D643" s="91"/>
      <c r="E643" s="80"/>
      <c r="F643">
        <f>SUMIF('список продуктов'!$A$8:$A$917,"="&amp;D643,'список продуктов'!$C$8:$C$917)</f>
        <v>0</v>
      </c>
    </row>
    <row r="644" spans="1:17" ht="28.5" customHeight="1" thickBot="1" x14ac:dyDescent="0.3">
      <c r="A644" s="229"/>
      <c r="B644" s="196">
        <v>200</v>
      </c>
      <c r="C644" s="197" t="s">
        <v>289</v>
      </c>
      <c r="D644" s="188"/>
      <c r="E644" s="189">
        <f>SUM(E645:E649)</f>
        <v>224</v>
      </c>
      <c r="F644">
        <f>SUMIF('список продуктов'!$A$8:$A$917,"="&amp;D644,'список продуктов'!$C$8:$C$917)</f>
        <v>0</v>
      </c>
      <c r="G644" t="s">
        <v>2926</v>
      </c>
    </row>
    <row r="645" spans="1:17" x14ac:dyDescent="0.25">
      <c r="A645" s="77">
        <f>E645*A644</f>
        <v>0</v>
      </c>
      <c r="B645" s="160"/>
      <c r="C645" s="461"/>
      <c r="D645" s="91" t="s">
        <v>311</v>
      </c>
      <c r="E645" s="80">
        <v>78</v>
      </c>
      <c r="F645">
        <f>SUMIF('список продуктов'!$A$8:$A$917,"="&amp;D645,'список продуктов'!$C$8:$C$917)</f>
        <v>1</v>
      </c>
      <c r="M645" s="572"/>
      <c r="N645" s="573"/>
      <c r="O645" s="573"/>
      <c r="P645" s="573"/>
    </row>
    <row r="646" spans="1:17" x14ac:dyDescent="0.25">
      <c r="A646" s="77">
        <f>E646*A644</f>
        <v>0</v>
      </c>
      <c r="B646" s="160"/>
      <c r="C646" s="461"/>
      <c r="D646" s="91" t="s">
        <v>1763</v>
      </c>
      <c r="E646" s="80">
        <v>66</v>
      </c>
      <c r="F646">
        <f>SUMIF('список продуктов'!$A$8:$A$917,"="&amp;D646,'список продуктов'!$C$8:$C$917)</f>
        <v>1</v>
      </c>
    </row>
    <row r="647" spans="1:17" x14ac:dyDescent="0.25">
      <c r="A647" s="77">
        <f>E647*A644</f>
        <v>0</v>
      </c>
      <c r="B647" s="160"/>
      <c r="C647" s="461"/>
      <c r="D647" s="91" t="s">
        <v>313</v>
      </c>
      <c r="E647" s="80">
        <v>45</v>
      </c>
      <c r="F647">
        <f>SUMIF('список продуктов'!$A$8:$A$917,"="&amp;D647,'список продуктов'!$C$8:$C$917)</f>
        <v>1</v>
      </c>
    </row>
    <row r="648" spans="1:17" x14ac:dyDescent="0.25">
      <c r="A648" s="77">
        <f>E648*A644</f>
        <v>0</v>
      </c>
      <c r="B648" s="160"/>
      <c r="C648" s="461"/>
      <c r="D648" s="91" t="s">
        <v>1795</v>
      </c>
      <c r="E648" s="80">
        <v>20</v>
      </c>
      <c r="F648">
        <f>SUMIF('список продуктов'!$A$8:$A$917,"="&amp;D648,'список продуктов'!$C$8:$C$917)</f>
        <v>1</v>
      </c>
    </row>
    <row r="649" spans="1:17" x14ac:dyDescent="0.25">
      <c r="A649" s="85">
        <f>E649*A644</f>
        <v>0</v>
      </c>
      <c r="B649" s="163"/>
      <c r="C649" s="461"/>
      <c r="D649" s="91" t="s">
        <v>1811</v>
      </c>
      <c r="E649" s="80">
        <v>15</v>
      </c>
      <c r="F649">
        <f>SUMIF('список продуктов'!$A$8:$A$917,"="&amp;D649,'список продуктов'!$C$8:$C$917)</f>
        <v>1</v>
      </c>
    </row>
    <row r="650" spans="1:17" ht="15.75" thickBot="1" x14ac:dyDescent="0.3">
      <c r="A650" s="83"/>
      <c r="B650" s="163"/>
      <c r="C650" s="461"/>
      <c r="D650" s="91"/>
      <c r="E650" s="80"/>
      <c r="F650">
        <f>SUMIF('список продуктов'!$A$8:$A$917,"="&amp;D650,'список продуктов'!$C$8:$C$917)</f>
        <v>0</v>
      </c>
    </row>
    <row r="651" spans="1:17" ht="15.75" thickBot="1" x14ac:dyDescent="0.3">
      <c r="A651" s="229"/>
      <c r="B651" s="179">
        <v>200</v>
      </c>
      <c r="C651" s="184" t="s">
        <v>290</v>
      </c>
      <c r="D651" s="188"/>
      <c r="E651" s="158">
        <f>SUM(E652:E659)</f>
        <v>260</v>
      </c>
      <c r="F651">
        <f>SUMIF('список продуктов'!$A$8:$A$917,"="&amp;D651,'список продуктов'!$C$8:$C$917)</f>
        <v>0</v>
      </c>
      <c r="G651" t="s">
        <v>2926</v>
      </c>
      <c r="M651" s="574"/>
      <c r="N651" s="575"/>
      <c r="O651" s="575"/>
      <c r="P651" s="575"/>
    </row>
    <row r="652" spans="1:17" x14ac:dyDescent="0.25">
      <c r="A652" s="77">
        <f>E652*A651</f>
        <v>0</v>
      </c>
      <c r="B652" s="160"/>
      <c r="C652" s="460"/>
      <c r="D652" s="91" t="s">
        <v>1763</v>
      </c>
      <c r="E652" s="80">
        <v>58</v>
      </c>
      <c r="F652">
        <f>SUMIF('список продуктов'!$A$8:$A$917,"="&amp;D652,'список продуктов'!$C$8:$C$917)</f>
        <v>1</v>
      </c>
      <c r="M652" s="575"/>
      <c r="N652" s="575"/>
      <c r="O652" s="575"/>
      <c r="P652" s="575"/>
    </row>
    <row r="653" spans="1:17" x14ac:dyDescent="0.25">
      <c r="A653" s="77">
        <f>E653*A651</f>
        <v>0</v>
      </c>
      <c r="B653" s="160"/>
      <c r="C653" s="460"/>
      <c r="D653" s="91" t="s">
        <v>311</v>
      </c>
      <c r="E653" s="80">
        <v>60</v>
      </c>
      <c r="F653">
        <f>SUMIF('список продуктов'!$A$8:$A$917,"="&amp;D653,'список продуктов'!$C$8:$C$917)</f>
        <v>1</v>
      </c>
      <c r="M653" s="573"/>
      <c r="N653" s="573"/>
      <c r="O653" s="573"/>
      <c r="P653" s="573"/>
    </row>
    <row r="654" spans="1:17" x14ac:dyDescent="0.25">
      <c r="A654" s="77">
        <f>E654*A651</f>
        <v>0</v>
      </c>
      <c r="B654" s="160"/>
      <c r="C654" s="460"/>
      <c r="D654" s="91" t="s">
        <v>313</v>
      </c>
      <c r="E654" s="80">
        <v>60</v>
      </c>
      <c r="F654">
        <f>SUMIF('список продуктов'!$A$8:$A$917,"="&amp;D654,'список продуктов'!$C$8:$C$917)</f>
        <v>1</v>
      </c>
    </row>
    <row r="655" spans="1:17" x14ac:dyDescent="0.25">
      <c r="A655" s="77">
        <f>E655*A651</f>
        <v>0</v>
      </c>
      <c r="B655" s="160"/>
      <c r="C655" s="460"/>
      <c r="D655" s="91" t="s">
        <v>1805</v>
      </c>
      <c r="E655" s="80">
        <v>55</v>
      </c>
      <c r="F655">
        <f>SUMIF('список продуктов'!$A$8:$A$917,"="&amp;D655,'список продуктов'!$C$8:$C$917)</f>
        <v>1</v>
      </c>
    </row>
    <row r="656" spans="1:17" x14ac:dyDescent="0.25">
      <c r="A656" s="77">
        <f>E656*A651</f>
        <v>0</v>
      </c>
      <c r="B656" s="160"/>
      <c r="C656" s="460"/>
      <c r="D656" s="91" t="s">
        <v>1796</v>
      </c>
      <c r="E656" s="80">
        <v>5</v>
      </c>
      <c r="F656">
        <f>SUMIF('список продуктов'!$A$8:$A$917,"="&amp;D656,'список продуктов'!$C$8:$C$917)</f>
        <v>1</v>
      </c>
      <c r="M656" s="582"/>
      <c r="N656" s="582"/>
      <c r="O656" s="582"/>
      <c r="P656" s="582"/>
      <c r="Q656" s="582"/>
    </row>
    <row r="657" spans="1:17" x14ac:dyDescent="0.25">
      <c r="A657" s="77">
        <f>E657*A651</f>
        <v>0</v>
      </c>
      <c r="B657" s="160"/>
      <c r="C657" s="461"/>
      <c r="D657" s="91" t="s">
        <v>1848</v>
      </c>
      <c r="E657" s="80">
        <v>20</v>
      </c>
      <c r="F657">
        <f>SUMIF('список продуктов'!$A$8:$A$917,"="&amp;D657,'список продуктов'!$C$8:$C$917)</f>
        <v>1</v>
      </c>
      <c r="M657" s="582"/>
      <c r="N657" s="582"/>
      <c r="O657" s="582"/>
      <c r="P657" s="582"/>
      <c r="Q657" s="582"/>
    </row>
    <row r="658" spans="1:17" x14ac:dyDescent="0.25">
      <c r="A658" s="77">
        <f>E658*A651</f>
        <v>0</v>
      </c>
      <c r="B658" s="160"/>
      <c r="C658" s="461"/>
      <c r="D658" s="91" t="s">
        <v>1478</v>
      </c>
      <c r="E658" s="80">
        <v>1</v>
      </c>
      <c r="F658">
        <f>SUMIF('список продуктов'!$A$8:$A$917,"="&amp;D658,'список продуктов'!$C$8:$C$917)</f>
        <v>1</v>
      </c>
      <c r="M658" s="71"/>
      <c r="N658" s="71"/>
      <c r="O658" s="71"/>
      <c r="P658" s="71"/>
      <c r="Q658" s="71"/>
    </row>
    <row r="659" spans="1:17" ht="15.75" thickBot="1" x14ac:dyDescent="0.3">
      <c r="A659" s="77">
        <f>E659*A651</f>
        <v>0</v>
      </c>
      <c r="B659" s="160"/>
      <c r="C659" s="461"/>
      <c r="D659" s="91" t="s">
        <v>1228</v>
      </c>
      <c r="E659" s="80">
        <v>1</v>
      </c>
      <c r="F659">
        <f>SUMIF('список продуктов'!$A$8:$A$917,"="&amp;D659,'список продуктов'!$C$8:$C$917)</f>
        <v>1</v>
      </c>
      <c r="M659" s="71"/>
      <c r="N659" s="71"/>
      <c r="O659" s="71"/>
      <c r="P659" s="71"/>
      <c r="Q659" s="71"/>
    </row>
    <row r="660" spans="1:17" ht="30" thickBot="1" x14ac:dyDescent="0.3">
      <c r="A660" s="229"/>
      <c r="B660" s="190" t="s">
        <v>30</v>
      </c>
      <c r="C660" s="184" t="s">
        <v>291</v>
      </c>
      <c r="D660" s="188"/>
      <c r="E660" s="191">
        <f>SUM(E661:E664)</f>
        <v>53</v>
      </c>
      <c r="F660">
        <f>SUMIF('список продуктов'!$A$8:$A$917,"="&amp;D660,'список продуктов'!$C$8:$C$917)</f>
        <v>0</v>
      </c>
      <c r="G660" t="s">
        <v>2926</v>
      </c>
    </row>
    <row r="661" spans="1:17" x14ac:dyDescent="0.25">
      <c r="A661" s="77">
        <f>E661*A660</f>
        <v>0</v>
      </c>
      <c r="B661" s="160"/>
      <c r="C661" s="460"/>
      <c r="D661" s="91" t="s">
        <v>211</v>
      </c>
      <c r="E661" s="89">
        <v>25</v>
      </c>
      <c r="F661">
        <f>SUMIF('список продуктов'!$A$8:$A$917,"="&amp;D661,'список продуктов'!$C$8:$C$917)</f>
        <v>1</v>
      </c>
    </row>
    <row r="662" spans="1:17" x14ac:dyDescent="0.25">
      <c r="A662" s="77">
        <f>E662*A660</f>
        <v>0</v>
      </c>
      <c r="B662" s="160"/>
      <c r="C662" s="460"/>
      <c r="D662" s="91" t="s">
        <v>1674</v>
      </c>
      <c r="E662" s="89">
        <v>15</v>
      </c>
      <c r="F662">
        <f>SUMIF('список продуктов'!$A$8:$A$917,"="&amp;D662,'список продуктов'!$C$8:$C$917)</f>
        <v>1</v>
      </c>
      <c r="M662" s="572"/>
      <c r="N662" s="573"/>
      <c r="O662" s="573"/>
      <c r="P662" s="573"/>
      <c r="Q662" s="573"/>
    </row>
    <row r="663" spans="1:17" x14ac:dyDescent="0.25">
      <c r="A663" s="77">
        <f>E663*A660</f>
        <v>0</v>
      </c>
      <c r="B663" s="160"/>
      <c r="C663" s="460"/>
      <c r="D663" s="91" t="s">
        <v>313</v>
      </c>
      <c r="E663" s="89">
        <v>10</v>
      </c>
      <c r="F663">
        <f>SUMIF('список продуктов'!$A$8:$A$917,"="&amp;D663,'список продуктов'!$C$8:$C$917)</f>
        <v>1</v>
      </c>
    </row>
    <row r="664" spans="1:17" x14ac:dyDescent="0.25">
      <c r="A664" s="77">
        <f>E664*A660</f>
        <v>0</v>
      </c>
      <c r="B664" s="160"/>
      <c r="C664" s="460"/>
      <c r="D664" s="91" t="s">
        <v>1804</v>
      </c>
      <c r="E664" s="89">
        <v>3</v>
      </c>
      <c r="F664">
        <f>SUMIF('список продуктов'!$A$8:$A$917,"="&amp;D664,'список продуктов'!$C$8:$C$917)</f>
        <v>1</v>
      </c>
      <c r="M664" s="572"/>
      <c r="N664" s="573"/>
      <c r="O664" s="573"/>
      <c r="P664" s="573"/>
    </row>
    <row r="665" spans="1:17" ht="15.75" thickBot="1" x14ac:dyDescent="0.3">
      <c r="B665" s="160"/>
      <c r="C665" s="461"/>
      <c r="D665" s="91"/>
      <c r="E665" s="89"/>
      <c r="F665">
        <f>SUMIF('список продуктов'!$A$8:$A$917,"="&amp;D665,'список продуктов'!$C$8:$C$917)</f>
        <v>0</v>
      </c>
    </row>
    <row r="666" spans="1:17" ht="15.75" thickBot="1" x14ac:dyDescent="0.3">
      <c r="A666" s="229"/>
      <c r="B666" s="186">
        <v>30</v>
      </c>
      <c r="C666" s="199" t="s">
        <v>292</v>
      </c>
      <c r="D666" s="188"/>
      <c r="E666" s="191">
        <f>SUM(E667:E671)</f>
        <v>30</v>
      </c>
      <c r="F666">
        <f>SUMIF('список продуктов'!$A$8:$A$917,"="&amp;D666,'список продуктов'!$C$8:$C$917)</f>
        <v>0</v>
      </c>
      <c r="G666" t="s">
        <v>2926</v>
      </c>
    </row>
    <row r="667" spans="1:17" x14ac:dyDescent="0.25">
      <c r="A667" s="77">
        <f>E667*A666</f>
        <v>0</v>
      </c>
      <c r="B667" s="160"/>
      <c r="C667" s="460"/>
      <c r="D667" s="91" t="s">
        <v>2650</v>
      </c>
      <c r="E667" s="89">
        <v>10</v>
      </c>
      <c r="F667">
        <f>SUMIF('список продуктов'!$A$8:$A$917,"="&amp;D667,'список продуктов'!$C$8:$C$917)</f>
        <v>1</v>
      </c>
    </row>
    <row r="668" spans="1:17" ht="29.25" x14ac:dyDescent="0.25">
      <c r="A668" s="77">
        <f>E668*A666</f>
        <v>0</v>
      </c>
      <c r="B668" s="160"/>
      <c r="C668" s="460"/>
      <c r="D668" s="91" t="s">
        <v>2644</v>
      </c>
      <c r="E668" s="89">
        <v>10</v>
      </c>
      <c r="F668">
        <f>SUMIF('список продуктов'!$A$8:$A$917,"="&amp;D668,'список продуктов'!$C$8:$C$917)</f>
        <v>0</v>
      </c>
    </row>
    <row r="669" spans="1:17" x14ac:dyDescent="0.25">
      <c r="A669" s="77">
        <f>E669*A666</f>
        <v>0</v>
      </c>
      <c r="B669" s="160"/>
      <c r="C669" s="460"/>
      <c r="D669" s="91" t="s">
        <v>1858</v>
      </c>
      <c r="E669" s="89">
        <v>5</v>
      </c>
      <c r="F669">
        <f>SUMIF('список продуктов'!$A$8:$A$917,"="&amp;D669,'список продуктов'!$C$8:$C$917)</f>
        <v>1</v>
      </c>
    </row>
    <row r="670" spans="1:17" x14ac:dyDescent="0.25">
      <c r="A670" s="77">
        <f>E670*A666</f>
        <v>0</v>
      </c>
      <c r="B670" s="160"/>
      <c r="C670" s="460"/>
      <c r="D670" s="91" t="s">
        <v>1795</v>
      </c>
      <c r="E670" s="89">
        <v>3</v>
      </c>
      <c r="F670">
        <f>SUMIF('список продуктов'!$A$8:$A$917,"="&amp;D670,'список продуктов'!$C$8:$C$917)</f>
        <v>1</v>
      </c>
    </row>
    <row r="671" spans="1:17" x14ac:dyDescent="0.25">
      <c r="A671" s="77">
        <f>E671*A666</f>
        <v>0</v>
      </c>
      <c r="B671" s="160"/>
      <c r="C671" s="460"/>
      <c r="D671" s="91" t="s">
        <v>1804</v>
      </c>
      <c r="E671" s="89">
        <v>2</v>
      </c>
      <c r="F671">
        <f>SUMIF('список продуктов'!$A$8:$A$917,"="&amp;D671,'список продуктов'!$C$8:$C$917)</f>
        <v>1</v>
      </c>
      <c r="M671" s="572"/>
      <c r="N671" s="573"/>
      <c r="O671" s="573"/>
      <c r="P671" s="573"/>
    </row>
    <row r="672" spans="1:17" ht="15.75" thickBot="1" x14ac:dyDescent="0.3">
      <c r="B672" s="160"/>
      <c r="C672" s="461"/>
      <c r="D672" s="91"/>
      <c r="E672" s="89"/>
      <c r="F672">
        <f>SUMIF('список продуктов'!$A$8:$A$917,"="&amp;D672,'список продуктов'!$C$8:$C$917)</f>
        <v>0</v>
      </c>
    </row>
    <row r="673" spans="1:16" ht="15.75" thickBot="1" x14ac:dyDescent="0.3">
      <c r="A673" s="229"/>
      <c r="B673" s="186" t="s">
        <v>31</v>
      </c>
      <c r="C673" s="199" t="s">
        <v>293</v>
      </c>
      <c r="D673" s="188"/>
      <c r="E673" s="191">
        <f>SUM(E674:E678)</f>
        <v>285</v>
      </c>
      <c r="F673">
        <f>SUMIF('список продуктов'!$A$8:$A$917,"="&amp;D673,'список продуктов'!$C$8:$C$917)</f>
        <v>0</v>
      </c>
      <c r="G673" t="s">
        <v>2926</v>
      </c>
    </row>
    <row r="674" spans="1:16" x14ac:dyDescent="0.25">
      <c r="A674" s="77">
        <f>E674*A673</f>
        <v>0</v>
      </c>
      <c r="B674" s="160"/>
      <c r="C674" s="460"/>
      <c r="D674" s="91" t="s">
        <v>1261</v>
      </c>
      <c r="E674" s="89">
        <v>220</v>
      </c>
      <c r="F674">
        <f>SUMIF('список продуктов'!$A$8:$A$917,"="&amp;D674,'список продуктов'!$C$8:$C$917)</f>
        <v>1</v>
      </c>
    </row>
    <row r="675" spans="1:16" x14ac:dyDescent="0.25">
      <c r="A675" s="77">
        <f>E675*A673</f>
        <v>0</v>
      </c>
      <c r="B675" s="160"/>
      <c r="C675" s="460"/>
      <c r="D675" s="91" t="s">
        <v>1489</v>
      </c>
      <c r="E675" s="89">
        <v>15</v>
      </c>
      <c r="F675">
        <f>SUMIF('список продуктов'!$A$8:$A$917,"="&amp;D675,'список продуктов'!$C$8:$C$917)</f>
        <v>1</v>
      </c>
      <c r="M675" s="572"/>
      <c r="N675" s="573"/>
      <c r="O675" s="573"/>
      <c r="P675" s="573"/>
    </row>
    <row r="676" spans="1:16" x14ac:dyDescent="0.25">
      <c r="A676" s="77">
        <f>E676*A673</f>
        <v>0</v>
      </c>
      <c r="B676" s="160"/>
      <c r="C676" s="460"/>
      <c r="D676" s="91" t="s">
        <v>1804</v>
      </c>
      <c r="E676" s="89">
        <v>7</v>
      </c>
      <c r="F676">
        <f>SUMIF('список продуктов'!$A$8:$A$917,"="&amp;D676,'список продуктов'!$C$8:$C$917)</f>
        <v>1</v>
      </c>
      <c r="M676" s="572"/>
      <c r="N676" s="573"/>
      <c r="O676" s="573"/>
      <c r="P676" s="573"/>
    </row>
    <row r="677" spans="1:16" x14ac:dyDescent="0.25">
      <c r="A677" s="77">
        <f>E677*A673</f>
        <v>0</v>
      </c>
      <c r="B677" s="160"/>
      <c r="C677" s="460"/>
      <c r="D677" s="91" t="s">
        <v>1671</v>
      </c>
      <c r="E677" s="89">
        <v>35</v>
      </c>
      <c r="F677">
        <f>SUMIF('список продуктов'!$A$8:$A$917,"="&amp;D677,'список продуктов'!$C$8:$C$917)</f>
        <v>1</v>
      </c>
    </row>
    <row r="678" spans="1:16" ht="15.75" thickBot="1" x14ac:dyDescent="0.3">
      <c r="A678" s="77">
        <f>E678*A673</f>
        <v>0</v>
      </c>
      <c r="B678" s="160"/>
      <c r="C678" s="461"/>
      <c r="D678" s="91" t="s">
        <v>1794</v>
      </c>
      <c r="E678" s="89">
        <v>8</v>
      </c>
      <c r="F678">
        <f>SUMIF('список продуктов'!$A$8:$A$917,"="&amp;D678,'список продуктов'!$C$8:$C$917)</f>
        <v>1</v>
      </c>
    </row>
    <row r="679" spans="1:16" ht="15.75" thickBot="1" x14ac:dyDescent="0.3">
      <c r="A679" s="229"/>
      <c r="B679" s="186">
        <v>150</v>
      </c>
      <c r="C679" s="199" t="s">
        <v>294</v>
      </c>
      <c r="D679" s="188"/>
      <c r="E679" s="191">
        <f>SUM(E680:E689)</f>
        <v>211</v>
      </c>
      <c r="F679">
        <f>SUMIF('список продуктов'!$A$8:$A$917,"="&amp;D679,'список продуктов'!$C$8:$C$917)</f>
        <v>0</v>
      </c>
      <c r="G679" t="s">
        <v>2926</v>
      </c>
    </row>
    <row r="680" spans="1:16" x14ac:dyDescent="0.25">
      <c r="A680" s="77">
        <f>E680*A679</f>
        <v>0</v>
      </c>
      <c r="B680" s="160"/>
      <c r="C680" s="460"/>
      <c r="D680" s="91" t="s">
        <v>311</v>
      </c>
      <c r="E680" s="89">
        <v>90</v>
      </c>
      <c r="F680">
        <f>SUMIF('список продуктов'!$A$8:$A$917,"="&amp;D680,'список продуктов'!$C$8:$C$917)</f>
        <v>1</v>
      </c>
    </row>
    <row r="681" spans="1:16" x14ac:dyDescent="0.25">
      <c r="A681" s="77">
        <f>E681*A679</f>
        <v>0</v>
      </c>
      <c r="B681" s="160"/>
      <c r="C681" s="460"/>
      <c r="D681" s="91" t="s">
        <v>1781</v>
      </c>
      <c r="E681" s="89">
        <v>15</v>
      </c>
      <c r="F681">
        <f>SUMIF('список продуктов'!$A$8:$A$917,"="&amp;D681,'список продуктов'!$C$8:$C$917)</f>
        <v>1</v>
      </c>
    </row>
    <row r="682" spans="1:16" x14ac:dyDescent="0.25">
      <c r="A682" s="77">
        <f>E682*A679</f>
        <v>0</v>
      </c>
      <c r="B682" s="160"/>
      <c r="C682" s="460"/>
      <c r="D682" s="91" t="s">
        <v>313</v>
      </c>
      <c r="E682" s="89">
        <v>25</v>
      </c>
      <c r="F682">
        <f>SUMIF('список продуктов'!$A$8:$A$917,"="&amp;D682,'список продуктов'!$C$8:$C$917)</f>
        <v>1</v>
      </c>
    </row>
    <row r="683" spans="1:16" x14ac:dyDescent="0.25">
      <c r="A683" s="77">
        <f>E683*A679</f>
        <v>0</v>
      </c>
      <c r="B683" s="160"/>
      <c r="C683" s="460"/>
      <c r="D683" s="91" t="s">
        <v>2439</v>
      </c>
      <c r="E683" s="89">
        <v>30</v>
      </c>
      <c r="F683">
        <f>SUMIF('список продуктов'!$A$8:$A$917,"="&amp;D683,'список продуктов'!$C$8:$C$917)</f>
        <v>0</v>
      </c>
    </row>
    <row r="684" spans="1:16" x14ac:dyDescent="0.25">
      <c r="A684" s="77">
        <f>A679*E684</f>
        <v>0</v>
      </c>
      <c r="B684" s="160"/>
      <c r="C684" s="460"/>
      <c r="D684" s="91" t="s">
        <v>2500</v>
      </c>
      <c r="E684" s="89">
        <v>25</v>
      </c>
      <c r="F684">
        <f>SUMIF('список продуктов'!$A$8:$A$917,"="&amp;D684,'список продуктов'!$C$8:$C$917)</f>
        <v>1</v>
      </c>
    </row>
    <row r="685" spans="1:16" x14ac:dyDescent="0.25">
      <c r="A685" s="77">
        <f>A679*E685</f>
        <v>0</v>
      </c>
      <c r="B685" s="160"/>
      <c r="C685" s="460"/>
      <c r="D685" s="91" t="s">
        <v>1763</v>
      </c>
      <c r="E685" s="89">
        <v>15</v>
      </c>
      <c r="F685">
        <f>SUMIF('список продуктов'!$A$8:$A$917,"="&amp;D685,'список продуктов'!$C$8:$C$917)</f>
        <v>1</v>
      </c>
    </row>
    <row r="686" spans="1:16" x14ac:dyDescent="0.25">
      <c r="A686" s="77">
        <f>A679*E686</f>
        <v>0</v>
      </c>
      <c r="B686" s="160"/>
      <c r="C686" s="460"/>
      <c r="D686" s="91" t="s">
        <v>2424</v>
      </c>
      <c r="E686" s="89">
        <v>4</v>
      </c>
      <c r="F686">
        <f>SUMIF('список продуктов'!$A$8:$A$917,"="&amp;D686,'список продуктов'!$C$8:$C$917)</f>
        <v>1</v>
      </c>
      <c r="M686" s="572"/>
      <c r="N686" s="573"/>
      <c r="O686" s="573"/>
      <c r="P686" s="573"/>
    </row>
    <row r="687" spans="1:16" x14ac:dyDescent="0.25">
      <c r="A687" s="77">
        <f>A679*E687</f>
        <v>0</v>
      </c>
      <c r="B687" s="160"/>
      <c r="C687" s="460"/>
      <c r="D687" s="91" t="s">
        <v>1793</v>
      </c>
      <c r="E687" s="89">
        <v>3</v>
      </c>
      <c r="F687">
        <f>SUMIF('список продуктов'!$A$8:$A$917,"="&amp;D687,'список продуктов'!$C$8:$C$917)</f>
        <v>1</v>
      </c>
    </row>
    <row r="688" spans="1:16" ht="14.45" customHeight="1" x14ac:dyDescent="0.25">
      <c r="A688" s="77">
        <f>A679*E688</f>
        <v>0</v>
      </c>
      <c r="B688" s="160"/>
      <c r="C688" s="460"/>
      <c r="D688" s="91" t="s">
        <v>1794</v>
      </c>
      <c r="E688" s="89">
        <v>3</v>
      </c>
      <c r="F688">
        <f>SUMIF('список продуктов'!$A$8:$A$917,"="&amp;D688,'список продуктов'!$C$8:$C$917)</f>
        <v>1</v>
      </c>
      <c r="M688"/>
    </row>
    <row r="689" spans="1:13" ht="15.75" thickBot="1" x14ac:dyDescent="0.3">
      <c r="A689" s="77">
        <f>A679*E689</f>
        <v>0</v>
      </c>
      <c r="B689" s="160"/>
      <c r="C689" s="461"/>
      <c r="D689" s="91" t="s">
        <v>1228</v>
      </c>
      <c r="E689" s="89">
        <v>1</v>
      </c>
      <c r="F689">
        <f>SUMIF('список продуктов'!$A$8:$A$917,"="&amp;D689,'список продуктов'!$C$8:$C$917)</f>
        <v>1</v>
      </c>
      <c r="M689"/>
    </row>
    <row r="690" spans="1:13" ht="30" thickBot="1" x14ac:dyDescent="0.3">
      <c r="A690" s="229"/>
      <c r="B690" s="186">
        <v>2000</v>
      </c>
      <c r="C690" s="199" t="s">
        <v>2560</v>
      </c>
      <c r="D690" s="188"/>
      <c r="E690" s="191">
        <f>SUM(E691:E710)</f>
        <v>2040</v>
      </c>
      <c r="F690">
        <f>SUMIF('список продуктов'!$A$8:$A$917,"="&amp;D690,'список продуктов'!$C$8:$C$917)</f>
        <v>0</v>
      </c>
      <c r="G690" t="s">
        <v>2926</v>
      </c>
    </row>
    <row r="691" spans="1:13" x14ac:dyDescent="0.25">
      <c r="A691" s="77">
        <f>E691*A690</f>
        <v>0</v>
      </c>
      <c r="B691" s="160"/>
      <c r="C691" s="460"/>
      <c r="D691" s="91" t="s">
        <v>1763</v>
      </c>
      <c r="E691" s="89">
        <v>250</v>
      </c>
      <c r="F691">
        <f>SUMIF('список продуктов'!$A$8:$A$917,"="&amp;D691,'список продуктов'!$C$8:$C$917)</f>
        <v>1</v>
      </c>
    </row>
    <row r="692" spans="1:13" x14ac:dyDescent="0.25">
      <c r="A692" s="77">
        <f>E692*A690</f>
        <v>0</v>
      </c>
      <c r="B692" s="160"/>
      <c r="C692" s="460"/>
      <c r="D692" s="91" t="s">
        <v>311</v>
      </c>
      <c r="E692" s="89">
        <v>300</v>
      </c>
      <c r="F692">
        <f>SUMIF('список продуктов'!$A$8:$A$917,"="&amp;D692,'список продуктов'!$C$8:$C$917)</f>
        <v>1</v>
      </c>
    </row>
    <row r="693" spans="1:13" x14ac:dyDescent="0.25">
      <c r="A693" s="77">
        <f>E693*A690</f>
        <v>0</v>
      </c>
      <c r="B693" s="160"/>
      <c r="C693" s="460"/>
      <c r="D693" s="91" t="s">
        <v>313</v>
      </c>
      <c r="E693" s="89">
        <v>200</v>
      </c>
      <c r="F693">
        <f>SUMIF('список продуктов'!$A$8:$A$917,"="&amp;D693,'список продуктов'!$C$8:$C$917)</f>
        <v>1</v>
      </c>
    </row>
    <row r="694" spans="1:13" x14ac:dyDescent="0.25">
      <c r="A694" s="77">
        <f>E694*A690</f>
        <v>0</v>
      </c>
      <c r="B694" s="160"/>
      <c r="C694" s="460"/>
      <c r="D694" s="91" t="s">
        <v>1775</v>
      </c>
      <c r="E694" s="89">
        <v>150</v>
      </c>
      <c r="F694">
        <f>SUMIF('список продуктов'!$A$8:$A$917,"="&amp;D694,'список продуктов'!$C$8:$C$917)</f>
        <v>1</v>
      </c>
    </row>
    <row r="695" spans="1:13" x14ac:dyDescent="0.25">
      <c r="A695" s="77">
        <f>A690*E695</f>
        <v>0</v>
      </c>
      <c r="B695" s="160"/>
      <c r="C695" s="460"/>
      <c r="D695" s="91" t="s">
        <v>1781</v>
      </c>
      <c r="E695" s="89">
        <v>100</v>
      </c>
      <c r="F695">
        <f>SUMIF('список продуктов'!$A$8:$A$917,"="&amp;D695,'список продуктов'!$C$8:$C$917)</f>
        <v>1</v>
      </c>
    </row>
    <row r="696" spans="1:13" x14ac:dyDescent="0.25">
      <c r="A696" s="77">
        <f>A690*E696</f>
        <v>0</v>
      </c>
      <c r="B696" s="160"/>
      <c r="C696" s="460"/>
      <c r="D696" s="91" t="s">
        <v>1797</v>
      </c>
      <c r="E696" s="89">
        <v>25</v>
      </c>
      <c r="F696">
        <f>SUMIF('список продуктов'!$A$8:$A$917,"="&amp;D696,'список продуктов'!$C$8:$C$917)</f>
        <v>1</v>
      </c>
    </row>
    <row r="697" spans="1:13" x14ac:dyDescent="0.25">
      <c r="A697" s="77">
        <f>A690*E697</f>
        <v>0</v>
      </c>
      <c r="B697" s="160"/>
      <c r="C697" s="460"/>
      <c r="D697" s="91" t="s">
        <v>1804</v>
      </c>
      <c r="E697" s="89">
        <v>25</v>
      </c>
      <c r="F697">
        <f>SUMIF('список продуктов'!$A$8:$A$917,"="&amp;D697,'список продуктов'!$C$8:$C$917)</f>
        <v>1</v>
      </c>
    </row>
    <row r="698" spans="1:13" x14ac:dyDescent="0.25">
      <c r="A698" s="77">
        <f>A690*E698</f>
        <v>0</v>
      </c>
      <c r="B698" s="160"/>
      <c r="C698" s="460"/>
      <c r="D698" s="91" t="s">
        <v>1793</v>
      </c>
      <c r="E698" s="89">
        <v>10</v>
      </c>
      <c r="F698">
        <f>SUMIF('список продуктов'!$A$8:$A$917,"="&amp;D698,'список продуктов'!$C$8:$C$917)</f>
        <v>1</v>
      </c>
    </row>
    <row r="699" spans="1:13" x14ac:dyDescent="0.25">
      <c r="A699" s="77">
        <f>A690*E699</f>
        <v>0</v>
      </c>
      <c r="B699" s="160"/>
      <c r="C699" s="460"/>
      <c r="D699" s="91" t="s">
        <v>1793</v>
      </c>
      <c r="E699" s="89">
        <v>10</v>
      </c>
      <c r="F699">
        <f>SUMIF('список продуктов'!$A$8:$A$917,"="&amp;D699,'список продуктов'!$C$8:$C$917)</f>
        <v>1</v>
      </c>
    </row>
    <row r="700" spans="1:13" x14ac:dyDescent="0.25">
      <c r="A700" s="77">
        <f>A690*E700</f>
        <v>0</v>
      </c>
      <c r="B700" s="160"/>
      <c r="C700" s="460"/>
      <c r="D700" s="91" t="s">
        <v>1794</v>
      </c>
      <c r="E700" s="89">
        <v>50</v>
      </c>
      <c r="F700">
        <f>SUMIF('список продуктов'!$A$8:$A$917,"="&amp;D700,'список продуктов'!$C$8:$C$917)</f>
        <v>1</v>
      </c>
    </row>
    <row r="701" spans="1:13" x14ac:dyDescent="0.25">
      <c r="A701" s="77">
        <f>A690*E701</f>
        <v>0</v>
      </c>
      <c r="B701" s="160"/>
      <c r="C701" s="460"/>
      <c r="D701" s="91" t="s">
        <v>1805</v>
      </c>
      <c r="E701" s="89">
        <v>50</v>
      </c>
      <c r="F701">
        <f>SUMIF('список продуктов'!$A$8:$A$917,"="&amp;D701,'список продуктов'!$C$8:$C$917)</f>
        <v>1</v>
      </c>
    </row>
    <row r="702" spans="1:13" x14ac:dyDescent="0.25">
      <c r="A702" s="77">
        <f>A690*E702</f>
        <v>0</v>
      </c>
      <c r="B702" s="160"/>
      <c r="C702" s="460"/>
      <c r="D702" s="91" t="s">
        <v>1670</v>
      </c>
      <c r="E702" s="89">
        <v>300</v>
      </c>
      <c r="F702">
        <f>SUMIF('список продуктов'!$A$8:$A$917,"="&amp;D702,'список продуктов'!$C$8:$C$917)</f>
        <v>1</v>
      </c>
    </row>
    <row r="703" spans="1:13" x14ac:dyDescent="0.25">
      <c r="A703" s="77">
        <f>A690*E703</f>
        <v>0</v>
      </c>
      <c r="B703" s="160"/>
      <c r="C703" s="460"/>
      <c r="D703" s="91" t="s">
        <v>1795</v>
      </c>
      <c r="E703" s="89">
        <v>40</v>
      </c>
      <c r="F703">
        <f>SUMIF('список продуктов'!$A$8:$A$917,"="&amp;D703,'список продуктов'!$C$8:$C$917)</f>
        <v>1</v>
      </c>
    </row>
    <row r="704" spans="1:13" x14ac:dyDescent="0.25">
      <c r="A704" s="77">
        <f>A690*E704</f>
        <v>0</v>
      </c>
      <c r="B704" s="160"/>
      <c r="C704" s="460"/>
      <c r="D704" s="91" t="s">
        <v>32</v>
      </c>
      <c r="E704" s="89">
        <v>50</v>
      </c>
      <c r="F704">
        <f>SUMIF('список продуктов'!$A$8:$A$917,"="&amp;D704,'список продуктов'!$C$8:$C$917)</f>
        <v>1</v>
      </c>
    </row>
    <row r="705" spans="1:16" x14ac:dyDescent="0.25">
      <c r="A705" s="77">
        <f>A690*E705</f>
        <v>0</v>
      </c>
      <c r="B705" s="160"/>
      <c r="C705" s="460"/>
      <c r="D705" s="91" t="s">
        <v>2338</v>
      </c>
      <c r="E705" s="89">
        <v>50</v>
      </c>
      <c r="F705">
        <f>SUMIF('список продуктов'!$A$8:$A$917,"="&amp;D705,'список продуктов'!$C$8:$C$917)</f>
        <v>1</v>
      </c>
      <c r="M705" s="572"/>
      <c r="N705" s="573"/>
      <c r="O705" s="573"/>
      <c r="P705" s="573"/>
    </row>
    <row r="706" spans="1:16" x14ac:dyDescent="0.25">
      <c r="A706" s="77">
        <f>A690*E706</f>
        <v>0</v>
      </c>
      <c r="B706" s="160"/>
      <c r="C706" s="460"/>
      <c r="D706" s="91" t="s">
        <v>27</v>
      </c>
      <c r="E706" s="89">
        <v>30</v>
      </c>
      <c r="F706">
        <f>SUMIF('список продуктов'!$A$8:$A$917,"="&amp;D706,'список продуктов'!$C$8:$C$917)</f>
        <v>1</v>
      </c>
    </row>
    <row r="707" spans="1:16" x14ac:dyDescent="0.25">
      <c r="A707" s="77">
        <f>A690*E707</f>
        <v>0</v>
      </c>
      <c r="B707" s="160"/>
      <c r="C707" s="460"/>
      <c r="D707" s="91" t="s">
        <v>2549</v>
      </c>
      <c r="E707" s="89">
        <v>100</v>
      </c>
      <c r="F707">
        <f>SUMIF('список продуктов'!$A$8:$A$917,"="&amp;D707,'список продуктов'!$C$8:$C$917)</f>
        <v>1</v>
      </c>
    </row>
    <row r="708" spans="1:16" x14ac:dyDescent="0.25">
      <c r="A708" s="77">
        <f>A690*E708</f>
        <v>0</v>
      </c>
      <c r="B708" s="160"/>
      <c r="C708" s="460"/>
      <c r="D708" s="91" t="s">
        <v>2446</v>
      </c>
      <c r="E708" s="89">
        <v>100</v>
      </c>
      <c r="F708">
        <f>SUMIF('список продуктов'!$A$8:$A$917,"="&amp;D708,'список продуктов'!$C$8:$C$917)</f>
        <v>1</v>
      </c>
    </row>
    <row r="709" spans="1:16" x14ac:dyDescent="0.25">
      <c r="A709" s="77">
        <f>A690*E709</f>
        <v>0</v>
      </c>
      <c r="B709" s="160"/>
      <c r="C709" s="460"/>
      <c r="D709" s="91" t="s">
        <v>2438</v>
      </c>
      <c r="E709" s="89">
        <v>100</v>
      </c>
      <c r="F709">
        <f>SUMIF('список продуктов'!$A$8:$A$917,"="&amp;D709,'список продуктов'!$C$8:$C$917)</f>
        <v>1</v>
      </c>
      <c r="M709" s="572"/>
      <c r="N709" s="573"/>
      <c r="O709" s="573"/>
      <c r="P709" s="573"/>
    </row>
    <row r="710" spans="1:16" ht="15.75" thickBot="1" x14ac:dyDescent="0.3">
      <c r="A710" s="77">
        <f>A690*E710</f>
        <v>0</v>
      </c>
      <c r="B710" s="160"/>
      <c r="C710" s="460"/>
      <c r="D710" s="91" t="s">
        <v>2441</v>
      </c>
      <c r="E710" s="89">
        <v>100</v>
      </c>
      <c r="F710">
        <f>SUMIF('список продуктов'!$A$8:$A$917,"="&amp;D710,'список продуктов'!$C$8:$C$917)</f>
        <v>1</v>
      </c>
    </row>
    <row r="711" spans="1:16" ht="15.75" thickBot="1" x14ac:dyDescent="0.3">
      <c r="A711" s="229"/>
      <c r="B711" s="179">
        <v>100</v>
      </c>
      <c r="C711" s="184" t="s">
        <v>296</v>
      </c>
      <c r="D711" s="188"/>
      <c r="E711" s="158">
        <f>SUM(E712:E717)</f>
        <v>163</v>
      </c>
      <c r="G711" t="s">
        <v>2926</v>
      </c>
    </row>
    <row r="712" spans="1:16" x14ac:dyDescent="0.25">
      <c r="A712" s="77">
        <f>E712*A711</f>
        <v>0</v>
      </c>
      <c r="B712" s="160"/>
      <c r="C712" s="460"/>
      <c r="D712" s="91" t="s">
        <v>1764</v>
      </c>
      <c r="E712" s="80">
        <v>60</v>
      </c>
    </row>
    <row r="713" spans="1:16" x14ac:dyDescent="0.25">
      <c r="A713" s="77">
        <f>E713*A711</f>
        <v>0</v>
      </c>
      <c r="B713" s="160"/>
      <c r="C713" s="460"/>
      <c r="D713" s="91" t="s">
        <v>1670</v>
      </c>
      <c r="E713" s="80">
        <v>80</v>
      </c>
    </row>
    <row r="714" spans="1:16" x14ac:dyDescent="0.25">
      <c r="A714" s="77">
        <f>E714*A711</f>
        <v>0</v>
      </c>
      <c r="B714" s="160"/>
      <c r="C714" s="460"/>
      <c r="D714" s="91" t="s">
        <v>2426</v>
      </c>
      <c r="E714" s="80">
        <v>3</v>
      </c>
    </row>
    <row r="715" spans="1:16" x14ac:dyDescent="0.25">
      <c r="A715" s="77">
        <f>E715*A711</f>
        <v>0</v>
      </c>
      <c r="B715" s="160"/>
      <c r="C715" s="460"/>
      <c r="D715" s="91" t="s">
        <v>1794</v>
      </c>
      <c r="E715" s="80">
        <v>5</v>
      </c>
    </row>
    <row r="716" spans="1:16" x14ac:dyDescent="0.25">
      <c r="A716" s="77">
        <f>E716*A711</f>
        <v>0</v>
      </c>
      <c r="B716" s="160"/>
      <c r="C716" s="460"/>
      <c r="D716" s="91" t="s">
        <v>1805</v>
      </c>
      <c r="E716" s="80">
        <v>5</v>
      </c>
    </row>
    <row r="717" spans="1:16" ht="30" thickBot="1" x14ac:dyDescent="0.3">
      <c r="A717" s="77">
        <f>E717*A711</f>
        <v>0</v>
      </c>
      <c r="B717" s="160"/>
      <c r="C717" s="460"/>
      <c r="D717" s="91" t="s">
        <v>2641</v>
      </c>
      <c r="E717" s="80">
        <v>10</v>
      </c>
    </row>
    <row r="718" spans="1:16" ht="15.75" thickBot="1" x14ac:dyDescent="0.3">
      <c r="A718" s="229"/>
      <c r="B718" s="179">
        <v>140</v>
      </c>
      <c r="C718" s="182" t="s">
        <v>858</v>
      </c>
      <c r="D718" s="188"/>
      <c r="E718" s="158">
        <f>SUM(E719:E735)</f>
        <v>241</v>
      </c>
      <c r="G718" t="s">
        <v>2926</v>
      </c>
    </row>
    <row r="719" spans="1:16" x14ac:dyDescent="0.25">
      <c r="A719" s="77">
        <f>E719*A718</f>
        <v>0</v>
      </c>
      <c r="B719" s="173"/>
      <c r="C719" s="474" t="s">
        <v>2025</v>
      </c>
      <c r="D719" s="91" t="s">
        <v>1602</v>
      </c>
      <c r="E719" s="80">
        <v>80</v>
      </c>
    </row>
    <row r="720" spans="1:16" x14ac:dyDescent="0.25">
      <c r="A720" s="77">
        <f>E720*A718</f>
        <v>0</v>
      </c>
      <c r="B720" s="173"/>
      <c r="C720" s="449"/>
      <c r="D720" s="91" t="s">
        <v>1758</v>
      </c>
      <c r="E720" s="80">
        <v>30</v>
      </c>
    </row>
    <row r="721" spans="1:15" x14ac:dyDescent="0.25">
      <c r="A721" s="77">
        <f>E721*A718</f>
        <v>0</v>
      </c>
      <c r="B721" s="173"/>
      <c r="C721" s="449"/>
      <c r="D721" s="91" t="s">
        <v>1354</v>
      </c>
      <c r="E721" s="80">
        <v>25</v>
      </c>
    </row>
    <row r="722" spans="1:15" x14ac:dyDescent="0.25">
      <c r="A722" s="77">
        <f>E722*A718</f>
        <v>0</v>
      </c>
      <c r="B722" s="173"/>
      <c r="C722" s="449"/>
      <c r="D722" s="91" t="s">
        <v>2486</v>
      </c>
      <c r="E722" s="80">
        <v>10</v>
      </c>
    </row>
    <row r="723" spans="1:15" x14ac:dyDescent="0.25">
      <c r="A723" s="77">
        <f>E723*A718</f>
        <v>0</v>
      </c>
      <c r="B723" s="173"/>
      <c r="C723" s="449"/>
      <c r="D723" s="365" t="s">
        <v>1478</v>
      </c>
      <c r="E723" s="80">
        <v>3</v>
      </c>
      <c r="F723">
        <f>SUMIF('список продуктов'!$A$8:$A$917,"="&amp;D4722,'список продуктов'!$C$8:$C$917)</f>
        <v>0</v>
      </c>
    </row>
    <row r="724" spans="1:15" x14ac:dyDescent="0.25">
      <c r="A724" s="77">
        <f>E724*A718</f>
        <v>0</v>
      </c>
      <c r="B724" s="173"/>
      <c r="C724" s="449"/>
      <c r="D724" s="91" t="s">
        <v>1262</v>
      </c>
      <c r="E724" s="80">
        <v>3</v>
      </c>
      <c r="F724">
        <f>SUMIF('список продуктов'!$A$8:$A$917,"="&amp;D4723,'список продуктов'!$C$8:$C$917)</f>
        <v>1</v>
      </c>
    </row>
    <row r="725" spans="1:15" x14ac:dyDescent="0.25">
      <c r="A725" s="77">
        <f>E725*A718</f>
        <v>0</v>
      </c>
      <c r="B725" s="173"/>
      <c r="C725" s="449"/>
      <c r="D725" s="91" t="s">
        <v>2399</v>
      </c>
      <c r="E725" s="80">
        <v>1</v>
      </c>
      <c r="F725">
        <f>SUMIF('список продуктов'!$A$8:$A$917,"="&amp;D4724,'список продуктов'!$C$8:$C$917)</f>
        <v>1</v>
      </c>
    </row>
    <row r="726" spans="1:15" x14ac:dyDescent="0.25">
      <c r="A726" s="77">
        <f>E726*A718</f>
        <v>0</v>
      </c>
      <c r="B726" s="173"/>
      <c r="C726" s="449"/>
      <c r="D726" s="91" t="s">
        <v>1801</v>
      </c>
      <c r="E726" s="80">
        <v>2</v>
      </c>
      <c r="F726">
        <f>SUMIF('список продуктов'!$A$8:$A$917,"="&amp;D4725,'список продуктов'!$C$8:$C$917)</f>
        <v>1</v>
      </c>
    </row>
    <row r="727" spans="1:15" ht="29.25" x14ac:dyDescent="0.25">
      <c r="A727" s="77">
        <f>E727*A718</f>
        <v>0</v>
      </c>
      <c r="B727" s="173"/>
      <c r="C727" s="449"/>
      <c r="D727" s="91" t="s">
        <v>2641</v>
      </c>
      <c r="E727" s="80">
        <v>10</v>
      </c>
      <c r="F727">
        <f>SUMIF('список продуктов'!$A$8:$A$917,"="&amp;D4726,'список продуктов'!$C$8:$C$917)</f>
        <v>1</v>
      </c>
    </row>
    <row r="728" spans="1:15" x14ac:dyDescent="0.25">
      <c r="A728" s="77">
        <f>E728*A718</f>
        <v>0</v>
      </c>
      <c r="B728" s="173"/>
      <c r="C728" s="449"/>
      <c r="D728" s="91" t="s">
        <v>1850</v>
      </c>
      <c r="E728" s="80">
        <v>20</v>
      </c>
      <c r="F728">
        <f>SUMIF('список продуктов'!$A$8:$A$917,"="&amp;D4727,'список продуктов'!$C$8:$C$917)</f>
        <v>1</v>
      </c>
    </row>
    <row r="729" spans="1:15" x14ac:dyDescent="0.25">
      <c r="A729" s="77">
        <f>E729*A718</f>
        <v>0</v>
      </c>
      <c r="B729" s="173"/>
      <c r="C729" s="449"/>
      <c r="D729" s="91" t="s">
        <v>1628</v>
      </c>
      <c r="E729" s="80">
        <v>20</v>
      </c>
      <c r="F729">
        <f>SUMIF('список продуктов'!$A$8:$A$917,"="&amp;D13182,'список продуктов'!$C$8:$C$917)</f>
        <v>0</v>
      </c>
    </row>
    <row r="730" spans="1:15" x14ac:dyDescent="0.25">
      <c r="B730" s="173"/>
      <c r="C730" s="465" t="s">
        <v>2026</v>
      </c>
      <c r="D730" s="91"/>
      <c r="E730" s="80"/>
      <c r="F730">
        <f>SUMIF('список продуктов'!$A$8:$A$917,"="&amp;D711,'список продуктов'!$C$8:$C$917)</f>
        <v>0</v>
      </c>
    </row>
    <row r="731" spans="1:15" x14ac:dyDescent="0.25">
      <c r="A731" s="77">
        <f>E731*A718</f>
        <v>0</v>
      </c>
      <c r="B731" s="173"/>
      <c r="C731" s="449"/>
      <c r="D731" s="91" t="s">
        <v>2246</v>
      </c>
      <c r="E731" s="80">
        <v>5</v>
      </c>
      <c r="F731">
        <f>SUMIF('список продуктов'!$A$8:$A$917,"="&amp;D712,'список продуктов'!$C$8:$C$917)</f>
        <v>1</v>
      </c>
    </row>
    <row r="732" spans="1:15" x14ac:dyDescent="0.25">
      <c r="A732" s="77">
        <f>E732*A718</f>
        <v>0</v>
      </c>
      <c r="B732" s="173"/>
      <c r="C732" s="449"/>
      <c r="D732" s="91" t="s">
        <v>2845</v>
      </c>
      <c r="E732" s="80">
        <v>5</v>
      </c>
      <c r="F732">
        <f>SUMIF('список продуктов'!$A$8:$A$917,"="&amp;D713,'список продуктов'!$C$8:$C$917)</f>
        <v>1</v>
      </c>
    </row>
    <row r="733" spans="1:15" x14ac:dyDescent="0.25">
      <c r="A733" s="77">
        <f>E733*A718</f>
        <v>0</v>
      </c>
      <c r="B733" s="173"/>
      <c r="C733" s="449"/>
      <c r="D733" s="91" t="s">
        <v>2232</v>
      </c>
      <c r="E733" s="80">
        <v>20</v>
      </c>
      <c r="F733">
        <f>SUMIF('список продуктов'!$A$8:$A$917,"="&amp;D714,'список продуктов'!$C$8:$C$917)</f>
        <v>1</v>
      </c>
    </row>
    <row r="734" spans="1:15" x14ac:dyDescent="0.25">
      <c r="A734" s="77">
        <f>E734*A718</f>
        <v>0</v>
      </c>
      <c r="B734" s="173"/>
      <c r="C734" s="449"/>
      <c r="D734" s="91" t="s">
        <v>2243</v>
      </c>
      <c r="E734" s="80">
        <v>5</v>
      </c>
      <c r="F734">
        <f>SUMIF('список продуктов'!$A$8:$A$917,"="&amp;D715,'список продуктов'!$C$8:$C$917)</f>
        <v>1</v>
      </c>
      <c r="M734" s="573"/>
      <c r="N734" s="573"/>
      <c r="O734" s="573"/>
    </row>
    <row r="735" spans="1:15" ht="15.75" thickBot="1" x14ac:dyDescent="0.3">
      <c r="A735" s="77">
        <f>E735*A718</f>
        <v>0</v>
      </c>
      <c r="B735" s="173"/>
      <c r="C735" s="449"/>
      <c r="D735" s="91" t="s">
        <v>1797</v>
      </c>
      <c r="E735" s="80">
        <v>2</v>
      </c>
      <c r="F735">
        <f>SUMIF('список продуктов'!$A$8:$A$917,"="&amp;D716,'список продуктов'!$C$8:$C$917)</f>
        <v>1</v>
      </c>
      <c r="M735" s="573"/>
      <c r="N735" s="573"/>
      <c r="O735" s="573"/>
    </row>
    <row r="736" spans="1:15" ht="15.75" thickBot="1" x14ac:dyDescent="0.3">
      <c r="A736" s="229"/>
      <c r="B736" s="181" t="s">
        <v>43</v>
      </c>
      <c r="C736" s="182" t="s">
        <v>859</v>
      </c>
      <c r="D736" s="188"/>
      <c r="E736" s="158">
        <f>SUM(E737:E745)</f>
        <v>33.6</v>
      </c>
      <c r="G736" t="s">
        <v>2926</v>
      </c>
      <c r="N736" s="68"/>
      <c r="O736" s="68"/>
    </row>
    <row r="737" spans="1:15" x14ac:dyDescent="0.25">
      <c r="A737" s="77">
        <f>E737*A736</f>
        <v>0</v>
      </c>
      <c r="B737" s="173"/>
      <c r="C737" s="127"/>
      <c r="D737" s="91" t="s">
        <v>2553</v>
      </c>
      <c r="E737" s="80">
        <v>1</v>
      </c>
      <c r="N737" s="68"/>
      <c r="O737" s="68"/>
    </row>
    <row r="738" spans="1:15" x14ac:dyDescent="0.25">
      <c r="A738" s="77">
        <f>E738*A736</f>
        <v>0</v>
      </c>
      <c r="B738" s="173"/>
      <c r="C738" s="127"/>
      <c r="D738" s="91" t="s">
        <v>1538</v>
      </c>
      <c r="E738" s="80">
        <v>15</v>
      </c>
      <c r="N738" s="68"/>
      <c r="O738" s="68"/>
    </row>
    <row r="739" spans="1:15" x14ac:dyDescent="0.25">
      <c r="A739" s="77">
        <f>E739*A736</f>
        <v>0</v>
      </c>
      <c r="B739" s="173"/>
      <c r="C739" s="127"/>
      <c r="D739" s="91" t="s">
        <v>2269</v>
      </c>
      <c r="E739" s="80">
        <v>8</v>
      </c>
      <c r="N739" s="68"/>
      <c r="O739" s="68"/>
    </row>
    <row r="740" spans="1:15" ht="29.25" x14ac:dyDescent="0.25">
      <c r="A740" s="77">
        <f>E740*A736</f>
        <v>0</v>
      </c>
      <c r="B740" s="173"/>
      <c r="C740" s="127"/>
      <c r="D740" s="91" t="s">
        <v>2641</v>
      </c>
      <c r="E740" s="80">
        <v>5</v>
      </c>
      <c r="N740" s="68"/>
      <c r="O740" s="68"/>
    </row>
    <row r="741" spans="1:15" x14ac:dyDescent="0.25">
      <c r="A741" s="77">
        <f>E741*A736</f>
        <v>0</v>
      </c>
      <c r="B741" s="173"/>
      <c r="C741" s="127"/>
      <c r="D741" s="91" t="s">
        <v>2469</v>
      </c>
      <c r="E741" s="80">
        <v>0.5</v>
      </c>
      <c r="N741" s="68"/>
      <c r="O741" s="68"/>
    </row>
    <row r="742" spans="1:15" x14ac:dyDescent="0.25">
      <c r="A742" s="77">
        <f>E742*A736</f>
        <v>0</v>
      </c>
      <c r="B742" s="173"/>
      <c r="C742" s="127"/>
      <c r="D742" s="91" t="s">
        <v>1262</v>
      </c>
      <c r="E742" s="80">
        <v>1</v>
      </c>
      <c r="N742" s="68"/>
      <c r="O742" s="68"/>
    </row>
    <row r="743" spans="1:15" x14ac:dyDescent="0.25">
      <c r="A743" s="77">
        <f>E743*A736</f>
        <v>0</v>
      </c>
      <c r="B743" s="173"/>
      <c r="C743" s="127"/>
      <c r="D743" s="91" t="s">
        <v>1662</v>
      </c>
      <c r="E743" s="80">
        <v>1</v>
      </c>
      <c r="N743" s="68"/>
      <c r="O743" s="68"/>
    </row>
    <row r="744" spans="1:15" x14ac:dyDescent="0.25">
      <c r="A744" s="77">
        <f>E744*A736</f>
        <v>0</v>
      </c>
      <c r="B744" s="173"/>
      <c r="C744" s="127"/>
      <c r="D744" s="91" t="s">
        <v>2591</v>
      </c>
      <c r="E744" s="80">
        <v>2</v>
      </c>
      <c r="N744" s="68"/>
      <c r="O744" s="68"/>
    </row>
    <row r="745" spans="1:15" ht="15.75" thickBot="1" x14ac:dyDescent="0.3">
      <c r="A745" s="77">
        <f>E745*A736</f>
        <v>0</v>
      </c>
      <c r="B745" s="173"/>
      <c r="C745" s="127"/>
      <c r="D745" s="91" t="s">
        <v>2399</v>
      </c>
      <c r="E745" s="80">
        <v>0.1</v>
      </c>
      <c r="N745" s="68"/>
      <c r="O745" s="68"/>
    </row>
    <row r="746" spans="1:15" ht="15.75" thickBot="1" x14ac:dyDescent="0.3">
      <c r="A746" s="229"/>
      <c r="B746" s="181" t="s">
        <v>43</v>
      </c>
      <c r="C746" s="182" t="s">
        <v>2783</v>
      </c>
      <c r="D746" s="188"/>
      <c r="E746" s="158">
        <f>SUM(E747:E755)</f>
        <v>59.6</v>
      </c>
      <c r="G746" t="s">
        <v>2926</v>
      </c>
      <c r="N746" s="68"/>
      <c r="O746" s="68"/>
    </row>
    <row r="747" spans="1:15" x14ac:dyDescent="0.25">
      <c r="A747" s="77">
        <f>E747*A746</f>
        <v>0</v>
      </c>
      <c r="B747" s="173"/>
      <c r="C747" s="464"/>
      <c r="D747" s="91" t="s">
        <v>2553</v>
      </c>
      <c r="E747" s="80">
        <v>1</v>
      </c>
      <c r="N747" s="68"/>
      <c r="O747" s="68"/>
    </row>
    <row r="748" spans="1:15" x14ac:dyDescent="0.25">
      <c r="A748" s="77">
        <f>E748*A746</f>
        <v>0</v>
      </c>
      <c r="B748" s="173"/>
      <c r="C748" s="449"/>
      <c r="D748" s="91" t="s">
        <v>2292</v>
      </c>
      <c r="E748" s="80">
        <v>25</v>
      </c>
      <c r="N748" s="68"/>
      <c r="O748" s="68"/>
    </row>
    <row r="749" spans="1:15" x14ac:dyDescent="0.25">
      <c r="A749" s="77">
        <f>E749*A746</f>
        <v>0</v>
      </c>
      <c r="B749" s="173"/>
      <c r="C749" s="449"/>
      <c r="D749" s="91" t="s">
        <v>1756</v>
      </c>
      <c r="E749" s="80">
        <v>20</v>
      </c>
      <c r="N749" s="68"/>
      <c r="O749" s="68"/>
    </row>
    <row r="750" spans="1:15" ht="29.25" x14ac:dyDescent="0.25">
      <c r="A750" s="77">
        <f>E750*A746</f>
        <v>0</v>
      </c>
      <c r="B750" s="173"/>
      <c r="C750" s="449"/>
      <c r="D750" s="91" t="s">
        <v>2641</v>
      </c>
      <c r="E750" s="80">
        <v>5</v>
      </c>
      <c r="N750" s="68"/>
      <c r="O750" s="68"/>
    </row>
    <row r="751" spans="1:15" x14ac:dyDescent="0.25">
      <c r="A751" s="77">
        <f>E751*A746</f>
        <v>0</v>
      </c>
      <c r="B751" s="173"/>
      <c r="C751" s="449"/>
      <c r="D751" s="91" t="s">
        <v>2469</v>
      </c>
      <c r="E751" s="80">
        <v>0.5</v>
      </c>
      <c r="N751" s="68"/>
      <c r="O751" s="68"/>
    </row>
    <row r="752" spans="1:15" x14ac:dyDescent="0.25">
      <c r="A752" s="77">
        <f>E752*A746</f>
        <v>0</v>
      </c>
      <c r="B752" s="173"/>
      <c r="C752" s="449"/>
      <c r="D752" s="91" t="s">
        <v>1262</v>
      </c>
      <c r="E752" s="80">
        <v>1</v>
      </c>
      <c r="N752" s="68"/>
      <c r="O752" s="68"/>
    </row>
    <row r="753" spans="1:7" x14ac:dyDescent="0.25">
      <c r="A753" s="77">
        <f>E753*A746</f>
        <v>0</v>
      </c>
      <c r="B753" s="173"/>
      <c r="C753" s="449"/>
      <c r="D753" s="91" t="s">
        <v>1264</v>
      </c>
      <c r="E753" s="80">
        <v>5</v>
      </c>
    </row>
    <row r="754" spans="1:7" x14ac:dyDescent="0.25">
      <c r="A754" s="77">
        <f>E754*A746</f>
        <v>0</v>
      </c>
      <c r="B754" s="173"/>
      <c r="C754" s="449"/>
      <c r="D754" s="91" t="s">
        <v>2591</v>
      </c>
      <c r="E754" s="80">
        <v>2</v>
      </c>
    </row>
    <row r="755" spans="1:7" ht="15.75" thickBot="1" x14ac:dyDescent="0.3">
      <c r="A755" s="77">
        <f>E755*A746</f>
        <v>0</v>
      </c>
      <c r="B755" s="173"/>
      <c r="C755" s="449"/>
      <c r="D755" s="91" t="s">
        <v>2399</v>
      </c>
      <c r="E755" s="80">
        <v>0.1</v>
      </c>
    </row>
    <row r="756" spans="1:7" ht="15.75" thickBot="1" x14ac:dyDescent="0.3">
      <c r="A756" s="229"/>
      <c r="B756" s="179">
        <v>55</v>
      </c>
      <c r="C756" s="182" t="s">
        <v>847</v>
      </c>
      <c r="D756" s="188"/>
      <c r="E756" s="158">
        <f>SUM(E757:E766)</f>
        <v>60.6</v>
      </c>
      <c r="G756" t="s">
        <v>2926</v>
      </c>
    </row>
    <row r="757" spans="1:7" x14ac:dyDescent="0.25">
      <c r="A757" s="77">
        <f>E757*A756</f>
        <v>0</v>
      </c>
      <c r="B757" s="173"/>
      <c r="C757" s="115"/>
      <c r="D757" s="91" t="s">
        <v>2553</v>
      </c>
      <c r="E757" s="80">
        <v>1</v>
      </c>
    </row>
    <row r="758" spans="1:7" x14ac:dyDescent="0.25">
      <c r="A758" s="77">
        <f>E758*A756</f>
        <v>0</v>
      </c>
      <c r="B758" s="173"/>
      <c r="C758" s="115"/>
      <c r="D758" s="91" t="s">
        <v>1365</v>
      </c>
      <c r="E758" s="80">
        <v>30</v>
      </c>
    </row>
    <row r="759" spans="1:7" x14ac:dyDescent="0.25">
      <c r="A759" s="77">
        <f>E759*A756</f>
        <v>0</v>
      </c>
      <c r="B759" s="173"/>
      <c r="C759" s="115"/>
      <c r="D759" s="91" t="s">
        <v>1739</v>
      </c>
      <c r="E759" s="80">
        <v>10</v>
      </c>
    </row>
    <row r="760" spans="1:7" ht="29.25" x14ac:dyDescent="0.25">
      <c r="A760" s="77">
        <f>E760*A756</f>
        <v>0</v>
      </c>
      <c r="B760" s="173"/>
      <c r="C760" s="115"/>
      <c r="D760" s="91" t="s">
        <v>2641</v>
      </c>
      <c r="E760" s="80">
        <v>5</v>
      </c>
    </row>
    <row r="761" spans="1:7" x14ac:dyDescent="0.25">
      <c r="A761" s="77">
        <f>E761*A756</f>
        <v>0</v>
      </c>
      <c r="B761" s="173"/>
      <c r="C761" s="115"/>
      <c r="D761" s="91" t="s">
        <v>2469</v>
      </c>
      <c r="E761" s="80">
        <v>0.5</v>
      </c>
    </row>
    <row r="762" spans="1:7" x14ac:dyDescent="0.25">
      <c r="A762" s="77">
        <f>E762*A756</f>
        <v>0</v>
      </c>
      <c r="B762" s="173"/>
      <c r="C762" s="115"/>
      <c r="D762" s="91" t="s">
        <v>1758</v>
      </c>
      <c r="E762" s="80">
        <v>7</v>
      </c>
    </row>
    <row r="763" spans="1:7" x14ac:dyDescent="0.25">
      <c r="A763" s="77">
        <f>E763*A756</f>
        <v>0</v>
      </c>
      <c r="B763" s="173"/>
      <c r="C763" s="115"/>
      <c r="D763" s="91" t="s">
        <v>1262</v>
      </c>
      <c r="E763" s="80">
        <v>1</v>
      </c>
    </row>
    <row r="764" spans="1:7" x14ac:dyDescent="0.25">
      <c r="A764" s="77">
        <f>E764*A756</f>
        <v>0</v>
      </c>
      <c r="B764" s="173"/>
      <c r="C764" s="115"/>
      <c r="D764" s="91" t="s">
        <v>1678</v>
      </c>
      <c r="E764" s="80">
        <v>4</v>
      </c>
    </row>
    <row r="765" spans="1:7" x14ac:dyDescent="0.25">
      <c r="A765" s="77">
        <f>E765*A756</f>
        <v>0</v>
      </c>
      <c r="B765" s="173"/>
      <c r="C765" s="115"/>
      <c r="D765" s="91" t="s">
        <v>2591</v>
      </c>
      <c r="E765" s="80">
        <v>2</v>
      </c>
    </row>
    <row r="766" spans="1:7" ht="15.75" thickBot="1" x14ac:dyDescent="0.3">
      <c r="A766" s="77">
        <f>E766*A756</f>
        <v>0</v>
      </c>
      <c r="B766" s="173"/>
      <c r="C766" s="115"/>
      <c r="D766" s="91" t="s">
        <v>2399</v>
      </c>
      <c r="E766" s="80">
        <v>0.1</v>
      </c>
    </row>
    <row r="767" spans="1:7" ht="15.75" thickBot="1" x14ac:dyDescent="0.3">
      <c r="A767" s="229"/>
      <c r="B767" s="231" t="s">
        <v>1337</v>
      </c>
      <c r="C767" s="144" t="s">
        <v>1428</v>
      </c>
      <c r="D767" s="188"/>
      <c r="E767" s="191">
        <f>SUM(E768:E776)</f>
        <v>1322</v>
      </c>
      <c r="G767" t="s">
        <v>2926</v>
      </c>
    </row>
    <row r="768" spans="1:7" x14ac:dyDescent="0.25">
      <c r="A768" s="77">
        <f>E768*A767</f>
        <v>0</v>
      </c>
      <c r="B768" s="160"/>
      <c r="C768" s="154"/>
      <c r="D768" s="91" t="s">
        <v>2278</v>
      </c>
      <c r="E768" s="89">
        <v>442</v>
      </c>
    </row>
    <row r="769" spans="1:7" x14ac:dyDescent="0.25">
      <c r="A769" s="77">
        <f>A767*E769</f>
        <v>0</v>
      </c>
      <c r="B769" s="160"/>
      <c r="C769" s="154"/>
      <c r="D769" s="91" t="s">
        <v>1538</v>
      </c>
      <c r="E769" s="89">
        <v>220</v>
      </c>
    </row>
    <row r="770" spans="1:7" x14ac:dyDescent="0.25">
      <c r="A770" s="77">
        <f>A767*E770</f>
        <v>0</v>
      </c>
      <c r="B770" s="160"/>
      <c r="C770" s="154"/>
      <c r="D770" s="91" t="s">
        <v>1789</v>
      </c>
      <c r="E770" s="89">
        <v>120</v>
      </c>
    </row>
    <row r="771" spans="1:7" x14ac:dyDescent="0.25">
      <c r="A771" s="77">
        <f>A767*E771</f>
        <v>0</v>
      </c>
      <c r="B771" s="160"/>
      <c r="C771" s="154"/>
      <c r="D771" s="91" t="s">
        <v>2642</v>
      </c>
      <c r="E771" s="89">
        <v>400</v>
      </c>
    </row>
    <row r="772" spans="1:7" x14ac:dyDescent="0.25">
      <c r="A772" s="77">
        <f>A767*E772</f>
        <v>0</v>
      </c>
      <c r="B772" s="160"/>
      <c r="C772" s="154"/>
      <c r="D772" s="91" t="s">
        <v>2469</v>
      </c>
      <c r="E772" s="89">
        <v>2</v>
      </c>
    </row>
    <row r="773" spans="1:7" x14ac:dyDescent="0.25">
      <c r="A773" s="77">
        <f>E773*A767</f>
        <v>0</v>
      </c>
      <c r="B773" s="160"/>
      <c r="C773" s="452"/>
      <c r="D773" s="91" t="s">
        <v>1228</v>
      </c>
      <c r="E773" s="89">
        <v>5</v>
      </c>
    </row>
    <row r="774" spans="1:7" x14ac:dyDescent="0.25">
      <c r="A774" s="77">
        <f>E774*A767</f>
        <v>0</v>
      </c>
      <c r="B774" s="160"/>
      <c r="C774" s="154"/>
      <c r="D774" s="91" t="s">
        <v>1264</v>
      </c>
      <c r="E774" s="89">
        <v>65</v>
      </c>
    </row>
    <row r="775" spans="1:7" x14ac:dyDescent="0.25">
      <c r="A775" s="77">
        <f>E775*A767</f>
        <v>0</v>
      </c>
      <c r="B775" s="160"/>
      <c r="C775" s="154"/>
      <c r="D775" s="91" t="s">
        <v>1692</v>
      </c>
      <c r="E775" s="89">
        <v>65</v>
      </c>
    </row>
    <row r="776" spans="1:7" ht="15.75" thickBot="1" x14ac:dyDescent="0.3">
      <c r="A776" s="77">
        <f>E776*A767</f>
        <v>0</v>
      </c>
      <c r="B776" s="160"/>
      <c r="C776" s="154"/>
      <c r="D776" s="91" t="s">
        <v>1275</v>
      </c>
      <c r="E776" s="89">
        <v>3</v>
      </c>
    </row>
    <row r="777" spans="1:7" ht="15.75" thickBot="1" x14ac:dyDescent="0.3">
      <c r="A777" s="229"/>
      <c r="B777" s="231" t="s">
        <v>45</v>
      </c>
      <c r="C777" s="197" t="s">
        <v>881</v>
      </c>
      <c r="D777" s="188"/>
      <c r="E777" s="191">
        <f>SUM(E778:E783)</f>
        <v>54</v>
      </c>
      <c r="G777" t="s">
        <v>2926</v>
      </c>
    </row>
    <row r="778" spans="1:7" x14ac:dyDescent="0.25">
      <c r="A778" s="77">
        <f>E778*A777</f>
        <v>0</v>
      </c>
      <c r="B778" s="160"/>
      <c r="C778" s="460"/>
      <c r="D778" s="91" t="s">
        <v>1739</v>
      </c>
      <c r="E778" s="89">
        <v>20</v>
      </c>
    </row>
    <row r="779" spans="1:7" ht="29.25" x14ac:dyDescent="0.25">
      <c r="A779" s="77">
        <f>E779*A777</f>
        <v>0</v>
      </c>
      <c r="B779" s="160"/>
      <c r="C779" s="469"/>
      <c r="D779" s="91" t="s">
        <v>2641</v>
      </c>
      <c r="E779" s="89">
        <v>10</v>
      </c>
    </row>
    <row r="780" spans="1:7" x14ac:dyDescent="0.25">
      <c r="A780" s="77">
        <f>E780*A777</f>
        <v>0</v>
      </c>
      <c r="B780" s="160"/>
      <c r="C780" s="460"/>
      <c r="D780" s="91" t="s">
        <v>1756</v>
      </c>
      <c r="E780" s="89">
        <v>10</v>
      </c>
    </row>
    <row r="781" spans="1:7" x14ac:dyDescent="0.25">
      <c r="A781" s="77">
        <f>E781*A777</f>
        <v>0</v>
      </c>
      <c r="B781" s="160"/>
      <c r="C781" s="460"/>
      <c r="D781" s="91" t="s">
        <v>2469</v>
      </c>
      <c r="E781" s="89">
        <v>10</v>
      </c>
    </row>
    <row r="782" spans="1:7" x14ac:dyDescent="0.25">
      <c r="A782" s="77">
        <f>E782*A777</f>
        <v>0</v>
      </c>
      <c r="B782" s="160"/>
      <c r="C782" s="460"/>
      <c r="D782" s="91" t="s">
        <v>2553</v>
      </c>
      <c r="E782" s="89">
        <v>1</v>
      </c>
    </row>
    <row r="783" spans="1:7" x14ac:dyDescent="0.25">
      <c r="A783" s="77">
        <f>E783*A777</f>
        <v>0</v>
      </c>
      <c r="B783" s="160"/>
      <c r="C783" s="460"/>
      <c r="D783" s="91" t="s">
        <v>2415</v>
      </c>
      <c r="E783" s="89">
        <v>3</v>
      </c>
    </row>
    <row r="784" spans="1:7" ht="15.75" thickBot="1" x14ac:dyDescent="0.3">
      <c r="A784" s="77">
        <f>E784*A777</f>
        <v>0</v>
      </c>
      <c r="B784" s="160"/>
      <c r="C784" s="460"/>
      <c r="D784" s="91"/>
      <c r="E784" s="89"/>
      <c r="F784">
        <f>SUMIF('список продуктов'!$A$8:$A$917,"="&amp;D795,'список продуктов'!$C$8:$C$917)</f>
        <v>1</v>
      </c>
    </row>
    <row r="785" spans="1:15" ht="15.75" thickBot="1" x14ac:dyDescent="0.3">
      <c r="A785" s="229"/>
      <c r="B785" s="231" t="s">
        <v>42</v>
      </c>
      <c r="C785" s="197" t="s">
        <v>882</v>
      </c>
      <c r="D785" s="188"/>
      <c r="E785" s="191">
        <f>SUM(E786:E792)</f>
        <v>61</v>
      </c>
      <c r="F785">
        <f>SUMIF('список продуктов'!$A$8:$A$917,"="&amp;D796,'список продуктов'!$C$8:$C$917)</f>
        <v>1</v>
      </c>
      <c r="G785" t="s">
        <v>2926</v>
      </c>
    </row>
    <row r="786" spans="1:15" x14ac:dyDescent="0.25">
      <c r="A786" s="77">
        <f>E786*A785</f>
        <v>0</v>
      </c>
      <c r="B786" s="160"/>
      <c r="C786" s="460"/>
      <c r="D786" s="91" t="s">
        <v>313</v>
      </c>
      <c r="E786" s="89">
        <v>10</v>
      </c>
      <c r="F786">
        <f>SUMIF('список продуктов'!$A$8:$A$917,"="&amp;D797,'список продуктов'!$C$8:$C$917)</f>
        <v>1</v>
      </c>
    </row>
    <row r="787" spans="1:15" x14ac:dyDescent="0.25">
      <c r="A787" s="77">
        <f>E787*A785</f>
        <v>0</v>
      </c>
      <c r="B787" s="160"/>
      <c r="C787" s="469"/>
      <c r="D787" s="91" t="s">
        <v>1745</v>
      </c>
      <c r="E787" s="89">
        <v>10</v>
      </c>
      <c r="F787">
        <f>SUMIF('список продуктов'!$A$8:$A$917,"="&amp;D798,'список продуктов'!$C$8:$C$917)</f>
        <v>1</v>
      </c>
    </row>
    <row r="788" spans="1:15" x14ac:dyDescent="0.25">
      <c r="A788" s="77">
        <f>E788*A785</f>
        <v>0</v>
      </c>
      <c r="B788" s="160"/>
      <c r="C788" s="460"/>
      <c r="D788" s="91" t="s">
        <v>1477</v>
      </c>
      <c r="E788" s="89">
        <v>10</v>
      </c>
      <c r="F788">
        <f>SUMIF('список продуктов'!$A$8:$A$917,"="&amp;D799,'список продуктов'!$C$8:$C$917)</f>
        <v>1</v>
      </c>
    </row>
    <row r="789" spans="1:15" x14ac:dyDescent="0.25">
      <c r="A789" s="77">
        <f>E789*A785</f>
        <v>0</v>
      </c>
      <c r="B789" s="160"/>
      <c r="C789" s="460"/>
      <c r="D789" s="91" t="s">
        <v>1739</v>
      </c>
      <c r="E789" s="89">
        <v>10</v>
      </c>
      <c r="F789">
        <f>SUMIF('список продуктов'!$A$8:$A$917,"="&amp;D800,'список продуктов'!$C$8:$C$917)</f>
        <v>1</v>
      </c>
    </row>
    <row r="790" spans="1:15" ht="29.25" x14ac:dyDescent="0.25">
      <c r="A790" s="77">
        <f>E790*A785</f>
        <v>0</v>
      </c>
      <c r="B790" s="160"/>
      <c r="C790" s="460"/>
      <c r="D790" s="91" t="s">
        <v>2641</v>
      </c>
      <c r="E790" s="89">
        <v>10</v>
      </c>
      <c r="F790">
        <f>SUMIF('список продуктов'!$A$8:$A$917,"="&amp;D801,'список продуктов'!$C$8:$C$917)</f>
        <v>1</v>
      </c>
      <c r="M790" s="572"/>
      <c r="N790" s="573"/>
      <c r="O790" s="573"/>
    </row>
    <row r="791" spans="1:15" x14ac:dyDescent="0.25">
      <c r="A791" s="77">
        <f>E791*A785</f>
        <v>0</v>
      </c>
      <c r="B791" s="160"/>
      <c r="C791" s="460"/>
      <c r="D791" s="91" t="s">
        <v>2469</v>
      </c>
      <c r="E791" s="89">
        <v>10</v>
      </c>
      <c r="F791">
        <f>SUMIF('список продуктов'!$A$8:$A$917,"="&amp;D802,'список продуктов'!$C$8:$C$917)</f>
        <v>1</v>
      </c>
      <c r="M791" s="572"/>
      <c r="N791" s="573"/>
      <c r="O791" s="573"/>
    </row>
    <row r="792" spans="1:15" x14ac:dyDescent="0.25">
      <c r="A792" s="77">
        <f>E792*A785</f>
        <v>0</v>
      </c>
      <c r="B792" s="160"/>
      <c r="C792" s="460"/>
      <c r="D792" s="91" t="s">
        <v>2553</v>
      </c>
      <c r="E792" s="89">
        <v>1</v>
      </c>
      <c r="F792">
        <f>SUMIF('список продуктов'!$A$8:$A$917,"="&amp;D803,'список продуктов'!$C$8:$C$917)</f>
        <v>0</v>
      </c>
    </row>
    <row r="793" spans="1:15" ht="15.75" thickBot="1" x14ac:dyDescent="0.3">
      <c r="A793" s="77">
        <f>E793*A785</f>
        <v>0</v>
      </c>
      <c r="B793" s="160"/>
      <c r="C793" s="460"/>
      <c r="D793" s="91"/>
      <c r="E793" s="89"/>
      <c r="F793">
        <f>SUMIF('список продуктов'!$A$8:$A$917,"="&amp;D804,'список продуктов'!$C$8:$C$917)</f>
        <v>0</v>
      </c>
    </row>
    <row r="794" spans="1:15" ht="30" thickBot="1" x14ac:dyDescent="0.3">
      <c r="A794" s="229"/>
      <c r="B794" s="179">
        <v>120</v>
      </c>
      <c r="C794" s="197" t="s">
        <v>297</v>
      </c>
      <c r="D794" s="188"/>
      <c r="E794" s="158">
        <f>SUM(E795:E802)</f>
        <v>187</v>
      </c>
      <c r="F794">
        <f>SUMIF('список продуктов'!$A$8:$A$917,"="&amp;D829,'список продуктов'!$C$8:$C$917)</f>
        <v>1</v>
      </c>
      <c r="G794" t="s">
        <v>2926</v>
      </c>
    </row>
    <row r="795" spans="1:15" x14ac:dyDescent="0.25">
      <c r="A795" s="77">
        <f>E795*A794</f>
        <v>0</v>
      </c>
      <c r="B795" s="160"/>
      <c r="C795" s="461"/>
      <c r="D795" s="365" t="s">
        <v>1477</v>
      </c>
      <c r="E795" s="80">
        <v>120</v>
      </c>
      <c r="F795">
        <f>SUMIF('список продуктов'!$A$8:$A$917,"="&amp;D830,'список продуктов'!$C$8:$C$917)</f>
        <v>1</v>
      </c>
    </row>
    <row r="796" spans="1:15" x14ac:dyDescent="0.25">
      <c r="A796" s="77">
        <f>E796*A794</f>
        <v>0</v>
      </c>
      <c r="B796" s="160"/>
      <c r="C796" s="461"/>
      <c r="D796" s="91" t="s">
        <v>2244</v>
      </c>
      <c r="E796" s="80">
        <v>30</v>
      </c>
      <c r="F796">
        <f>SUMIF('список продуктов'!$A$8:$A$917,"="&amp;D831,'список продуктов'!$C$8:$C$917)</f>
        <v>1</v>
      </c>
    </row>
    <row r="797" spans="1:15" x14ac:dyDescent="0.25">
      <c r="A797" s="77">
        <f>E797*A794</f>
        <v>0</v>
      </c>
      <c r="B797" s="160"/>
      <c r="C797" s="461"/>
      <c r="D797" s="91" t="s">
        <v>1902</v>
      </c>
      <c r="E797" s="80">
        <v>5</v>
      </c>
      <c r="F797">
        <f>SUMIF('список продуктов'!$A$8:$A$917,"="&amp;D832,'список продуктов'!$C$8:$C$917)</f>
        <v>1</v>
      </c>
    </row>
    <row r="798" spans="1:15" ht="29.25" x14ac:dyDescent="0.25">
      <c r="A798" s="77">
        <f>E798*A794</f>
        <v>0</v>
      </c>
      <c r="B798" s="160"/>
      <c r="C798" s="461"/>
      <c r="D798" s="91" t="s">
        <v>2641</v>
      </c>
      <c r="E798" s="80">
        <v>10</v>
      </c>
      <c r="F798">
        <f>SUMIF('список продуктов'!$A$8:$A$917,"="&amp;D833,'список продуктов'!$C$8:$C$917)</f>
        <v>1</v>
      </c>
    </row>
    <row r="799" spans="1:15" x14ac:dyDescent="0.25">
      <c r="A799" s="77">
        <f>E799*A794</f>
        <v>0</v>
      </c>
      <c r="B799" s="160"/>
      <c r="C799" s="461"/>
      <c r="D799" s="91" t="s">
        <v>1478</v>
      </c>
      <c r="E799" s="80">
        <v>2</v>
      </c>
      <c r="F799">
        <f>SUMIF('список продуктов'!$A$8:$A$917,"="&amp;D834,'список продуктов'!$C$8:$C$917)</f>
        <v>1</v>
      </c>
      <c r="M799" s="572"/>
      <c r="N799" s="573"/>
      <c r="O799" s="573"/>
    </row>
    <row r="800" spans="1:15" x14ac:dyDescent="0.25">
      <c r="A800" s="85">
        <f>E800*A794</f>
        <v>0</v>
      </c>
      <c r="B800" s="163"/>
      <c r="C800" s="461"/>
      <c r="D800" s="91" t="s">
        <v>2591</v>
      </c>
      <c r="E800" s="80">
        <v>10</v>
      </c>
      <c r="F800">
        <f>SUMIF('список продуктов'!$A$8:$A$917,"="&amp;D835,'список продуктов'!$C$8:$C$917)</f>
        <v>0</v>
      </c>
    </row>
    <row r="801" spans="1:15" x14ac:dyDescent="0.25">
      <c r="A801" s="85">
        <f>E801*A794</f>
        <v>0</v>
      </c>
      <c r="B801" s="163"/>
      <c r="C801" s="461"/>
      <c r="D801" s="91" t="s">
        <v>1805</v>
      </c>
      <c r="E801" s="80">
        <v>5</v>
      </c>
      <c r="F801">
        <f>SUMIF('список продуктов'!$A$8:$A$917,"="&amp;D836,'список продуктов'!$C$8:$C$917)</f>
        <v>0</v>
      </c>
    </row>
    <row r="802" spans="1:15" x14ac:dyDescent="0.25">
      <c r="A802" s="85">
        <f>E802*A794</f>
        <v>0</v>
      </c>
      <c r="B802" s="163"/>
      <c r="C802" s="461"/>
      <c r="D802" s="91" t="s">
        <v>1793</v>
      </c>
      <c r="E802" s="80">
        <v>5</v>
      </c>
      <c r="F802">
        <f>SUMIF('список продуктов'!$A$8:$A$917,"="&amp;D837,'список продуктов'!$C$8:$C$917)</f>
        <v>1</v>
      </c>
    </row>
    <row r="803" spans="1:15" ht="15.75" thickBot="1" x14ac:dyDescent="0.3">
      <c r="A803" s="85"/>
      <c r="B803" s="163"/>
      <c r="C803" s="461"/>
      <c r="D803" s="91"/>
      <c r="E803" s="80"/>
      <c r="F803">
        <f>SUMIF('список продуктов'!$A$8:$A$917,"="&amp;D838,'список продуктов'!$C$8:$C$917)</f>
        <v>1</v>
      </c>
    </row>
    <row r="804" spans="1:15" ht="30" thickBot="1" x14ac:dyDescent="0.3">
      <c r="A804" s="229"/>
      <c r="B804" s="185" t="s">
        <v>20</v>
      </c>
      <c r="C804" s="197" t="s">
        <v>298</v>
      </c>
      <c r="D804" s="188"/>
      <c r="E804" s="189">
        <f>SUM(E805:E812)</f>
        <v>120</v>
      </c>
      <c r="F804">
        <f>SUMIF('список продуктов'!$A$8:$A$917,"="&amp;D839,'список продуктов'!$C$8:$C$917)</f>
        <v>1</v>
      </c>
      <c r="G804" t="s">
        <v>2926</v>
      </c>
    </row>
    <row r="805" spans="1:15" x14ac:dyDescent="0.25">
      <c r="A805" s="77">
        <f>E805*A804</f>
        <v>0</v>
      </c>
      <c r="B805" s="160"/>
      <c r="C805" s="449"/>
      <c r="D805" s="91" t="s">
        <v>1789</v>
      </c>
      <c r="E805" s="80">
        <v>65</v>
      </c>
      <c r="F805">
        <f>SUMIF('список продуктов'!$A$8:$A$917,"="&amp;D840,'список продуктов'!$C$8:$C$917)</f>
        <v>1</v>
      </c>
    </row>
    <row r="806" spans="1:15" x14ac:dyDescent="0.25">
      <c r="A806" s="77">
        <f>E806*A804</f>
        <v>0</v>
      </c>
      <c r="B806" s="160"/>
      <c r="C806" s="449"/>
      <c r="D806" s="91" t="s">
        <v>1316</v>
      </c>
      <c r="E806" s="80">
        <v>5</v>
      </c>
      <c r="F806">
        <f>SUMIF('список продуктов'!$A$8:$A$917,"="&amp;D841,'список продуктов'!$C$8:$C$917)</f>
        <v>0</v>
      </c>
    </row>
    <row r="807" spans="1:15" x14ac:dyDescent="0.25">
      <c r="A807" s="77">
        <f>E807*A804</f>
        <v>0</v>
      </c>
      <c r="B807" s="160"/>
      <c r="C807" s="449"/>
      <c r="D807" s="91" t="s">
        <v>1688</v>
      </c>
      <c r="E807" s="80">
        <v>20</v>
      </c>
      <c r="F807">
        <f>SUMIF('список продуктов'!$A$8:$A$917,"="&amp;D842,'список продуктов'!$C$8:$C$917)</f>
        <v>0</v>
      </c>
    </row>
    <row r="808" spans="1:15" x14ac:dyDescent="0.25">
      <c r="A808" s="77">
        <f>E808*A804</f>
        <v>0</v>
      </c>
      <c r="B808" s="160"/>
      <c r="C808" s="449"/>
      <c r="D808" s="91" t="s">
        <v>2429</v>
      </c>
      <c r="E808" s="80">
        <v>1</v>
      </c>
      <c r="F808">
        <f>SUMIF('список продуктов'!$A$8:$A$917,"="&amp;D843,'список продуктов'!$C$8:$C$917)</f>
        <v>1</v>
      </c>
      <c r="M808" s="572"/>
      <c r="N808" s="573"/>
      <c r="O808" s="573"/>
    </row>
    <row r="809" spans="1:15" x14ac:dyDescent="0.25">
      <c r="A809" s="77">
        <f>E809*A804</f>
        <v>0</v>
      </c>
      <c r="B809" s="160"/>
      <c r="C809" s="449"/>
      <c r="D809" s="91" t="s">
        <v>1270</v>
      </c>
      <c r="E809" s="80">
        <v>5</v>
      </c>
      <c r="F809">
        <f>SUMIF('список продуктов'!$A$8:$A$917,"="&amp;D844,'список продуктов'!$C$8:$C$917)</f>
        <v>1</v>
      </c>
    </row>
    <row r="810" spans="1:15" x14ac:dyDescent="0.25">
      <c r="A810" s="77">
        <f>E810*A804</f>
        <v>0</v>
      </c>
      <c r="B810" s="160"/>
      <c r="C810" s="449"/>
      <c r="D810" s="91" t="s">
        <v>2381</v>
      </c>
      <c r="E810" s="80">
        <v>1</v>
      </c>
      <c r="F810">
        <f>SUMIF('список продуктов'!$A$8:$A$917,"="&amp;D845,'список продуктов'!$C$8:$C$917)</f>
        <v>1</v>
      </c>
    </row>
    <row r="811" spans="1:15" ht="29.25" x14ac:dyDescent="0.25">
      <c r="A811" s="77">
        <f>E811*A804</f>
        <v>0</v>
      </c>
      <c r="B811" s="160"/>
      <c r="C811" s="449"/>
      <c r="D811" s="91" t="s">
        <v>2641</v>
      </c>
      <c r="E811" s="80">
        <v>20</v>
      </c>
      <c r="F811">
        <f>SUMIF('список продуктов'!$A$8:$A$917,"="&amp;D846,'список продуктов'!$C$8:$C$917)</f>
        <v>0</v>
      </c>
    </row>
    <row r="812" spans="1:15" x14ac:dyDescent="0.25">
      <c r="A812" s="77">
        <f>E812*A804</f>
        <v>0</v>
      </c>
      <c r="B812" s="160"/>
      <c r="C812" s="449"/>
      <c r="D812" s="91" t="s">
        <v>1804</v>
      </c>
      <c r="E812" s="81">
        <v>3</v>
      </c>
      <c r="F812">
        <f>SUMIF('список продуктов'!$A$8:$A$917,"="&amp;D847,'список продуктов'!$C$8:$C$917)</f>
        <v>0</v>
      </c>
    </row>
    <row r="813" spans="1:15" ht="15.75" thickBot="1" x14ac:dyDescent="0.3">
      <c r="A813" s="85"/>
      <c r="B813" s="163"/>
      <c r="C813" s="449"/>
      <c r="D813" s="91"/>
      <c r="E813" s="80"/>
      <c r="F813">
        <f>SUMIF('список продуктов'!$A$8:$A$917,"="&amp;D848,'список продуктов'!$C$8:$C$917)</f>
        <v>1</v>
      </c>
    </row>
    <row r="814" spans="1:15" ht="15.75" thickBot="1" x14ac:dyDescent="0.3">
      <c r="A814" s="229"/>
      <c r="B814" s="179">
        <v>100</v>
      </c>
      <c r="C814" s="73" t="s">
        <v>299</v>
      </c>
      <c r="D814" s="188"/>
      <c r="E814" s="158">
        <f>SUM(E815:E820)</f>
        <v>115</v>
      </c>
      <c r="F814">
        <f>SUMIF('список продуктов'!$A$8:$A$917,"="&amp;D849,'список продуктов'!$C$8:$C$917)</f>
        <v>1</v>
      </c>
      <c r="G814" t="s">
        <v>2926</v>
      </c>
    </row>
    <row r="815" spans="1:15" x14ac:dyDescent="0.25">
      <c r="A815" s="77">
        <f>E815*A814</f>
        <v>0</v>
      </c>
      <c r="B815" s="160"/>
      <c r="C815" s="115"/>
      <c r="D815" s="91" t="s">
        <v>1771</v>
      </c>
      <c r="E815" s="80">
        <v>75</v>
      </c>
      <c r="F815">
        <f>SUMIF('список продуктов'!$A$8:$A$917,"="&amp;D850,'список продуктов'!$C$8:$C$917)</f>
        <v>1</v>
      </c>
    </row>
    <row r="816" spans="1:15" x14ac:dyDescent="0.25">
      <c r="A816" s="77">
        <f>E816*A814</f>
        <v>0</v>
      </c>
      <c r="B816" s="160"/>
      <c r="C816" s="154"/>
      <c r="D816" s="369" t="s">
        <v>2201</v>
      </c>
      <c r="E816" s="80">
        <v>25</v>
      </c>
      <c r="F816">
        <f>SUMIF('список продуктов'!$A$8:$A$917,"="&amp;D851,'список продуктов'!$C$8:$C$917)</f>
        <v>1</v>
      </c>
    </row>
    <row r="817" spans="1:16" x14ac:dyDescent="0.25">
      <c r="A817" s="77">
        <f>E817*A814</f>
        <v>0</v>
      </c>
      <c r="B817" s="160"/>
      <c r="C817" s="154"/>
      <c r="D817" s="91" t="s">
        <v>1758</v>
      </c>
      <c r="E817" s="80">
        <v>7</v>
      </c>
      <c r="F817">
        <f>SUMIF('список продуктов'!$A$8:$A$917,"="&amp;D852,'список продуктов'!$C$8:$C$917)</f>
        <v>1</v>
      </c>
    </row>
    <row r="818" spans="1:16" x14ac:dyDescent="0.25">
      <c r="A818" s="77">
        <f>E818*A814</f>
        <v>0</v>
      </c>
      <c r="B818" s="160"/>
      <c r="C818" s="154"/>
      <c r="D818" s="91" t="s">
        <v>1804</v>
      </c>
      <c r="E818" s="80">
        <v>2</v>
      </c>
      <c r="F818">
        <f>SUMIF('список продуктов'!$A$8:$A$917,"="&amp;D853,'список продуктов'!$C$8:$C$917)</f>
        <v>1</v>
      </c>
    </row>
    <row r="819" spans="1:16" x14ac:dyDescent="0.25">
      <c r="A819" s="77">
        <f>E819*A817</f>
        <v>0</v>
      </c>
      <c r="B819" s="160"/>
      <c r="C819" s="154"/>
      <c r="D819" s="91" t="s">
        <v>2591</v>
      </c>
      <c r="E819" s="80">
        <v>3</v>
      </c>
      <c r="F819">
        <f>SUMIF('список продуктов'!$A$8:$A$917,"="&amp;D854,'список продуктов'!$C$8:$C$917)</f>
        <v>1</v>
      </c>
      <c r="M819" s="572"/>
      <c r="N819" s="573"/>
      <c r="O819" s="573"/>
    </row>
    <row r="820" spans="1:16" x14ac:dyDescent="0.25">
      <c r="A820" s="77">
        <f>E820*A814</f>
        <v>0</v>
      </c>
      <c r="B820" s="160"/>
      <c r="C820" s="154"/>
      <c r="D820" s="91" t="s">
        <v>1805</v>
      </c>
      <c r="E820" s="80">
        <v>3</v>
      </c>
      <c r="F820">
        <f>SUMIF('список продуктов'!$A$8:$A$917,"="&amp;D855,'список продуктов'!$C$8:$C$917)</f>
        <v>1</v>
      </c>
    </row>
    <row r="821" spans="1:16" ht="15.75" thickBot="1" x14ac:dyDescent="0.3">
      <c r="A821" s="85"/>
      <c r="B821" s="163"/>
      <c r="C821" s="449"/>
      <c r="D821" s="91"/>
      <c r="E821" s="80"/>
      <c r="F821">
        <f>SUMIF('список продуктов'!$A$8:$A$917,"="&amp;D856,'список продуктов'!$C$8:$C$917)</f>
        <v>0</v>
      </c>
    </row>
    <row r="822" spans="1:16" ht="30" thickBot="1" x14ac:dyDescent="0.3">
      <c r="A822" s="229"/>
      <c r="B822" s="179">
        <v>250</v>
      </c>
      <c r="C822" s="208" t="s">
        <v>300</v>
      </c>
      <c r="D822" s="188"/>
      <c r="E822" s="158">
        <f>SUM(E823:E834)</f>
        <v>288</v>
      </c>
      <c r="F822">
        <f>SUMIF('список продуктов'!$A$8:$A$917,"="&amp;D857,'список продуктов'!$C$8:$C$917)</f>
        <v>0</v>
      </c>
      <c r="G822" t="s">
        <v>2926</v>
      </c>
    </row>
    <row r="823" spans="1:16" x14ac:dyDescent="0.25">
      <c r="A823" s="77">
        <f>E823*A822</f>
        <v>0</v>
      </c>
      <c r="B823" s="160"/>
      <c r="C823" s="154"/>
      <c r="D823" s="91" t="s">
        <v>311</v>
      </c>
      <c r="E823" s="80">
        <v>150</v>
      </c>
      <c r="F823">
        <f>SUMIF('список продуктов'!$A$8:$A$917,"="&amp;D858,'список продуктов'!$C$8:$C$917)</f>
        <v>1</v>
      </c>
    </row>
    <row r="824" spans="1:16" x14ac:dyDescent="0.25">
      <c r="A824" s="77">
        <f>E824*A822</f>
        <v>0</v>
      </c>
      <c r="B824" s="160"/>
      <c r="C824" s="154"/>
      <c r="D824" s="91" t="s">
        <v>1820</v>
      </c>
      <c r="E824" s="80">
        <v>50</v>
      </c>
      <c r="F824">
        <f>SUMIF('список продуктов'!$A$8:$A$917,"="&amp;D859,'список продуктов'!$C$8:$C$917)</f>
        <v>1</v>
      </c>
    </row>
    <row r="825" spans="1:16" x14ac:dyDescent="0.25">
      <c r="A825" s="77">
        <f>E825*A822</f>
        <v>0</v>
      </c>
      <c r="B825" s="160"/>
      <c r="C825" s="154"/>
      <c r="D825" s="91" t="s">
        <v>2244</v>
      </c>
      <c r="E825" s="80">
        <v>25</v>
      </c>
      <c r="F825">
        <f>SUMIF('список продуктов'!$A$8:$A$917,"="&amp;D860,'список продуктов'!$C$8:$C$917)</f>
        <v>1</v>
      </c>
      <c r="M825" s="572"/>
      <c r="N825" s="573"/>
      <c r="O825" s="573"/>
    </row>
    <row r="826" spans="1:16" x14ac:dyDescent="0.25">
      <c r="A826" s="77">
        <f>E826*A822</f>
        <v>0</v>
      </c>
      <c r="B826" s="160"/>
      <c r="C826" s="154"/>
      <c r="D826" s="91" t="s">
        <v>1264</v>
      </c>
      <c r="E826" s="80">
        <v>40</v>
      </c>
      <c r="F826">
        <f>SUMIF('список продуктов'!$A$8:$A$917,"="&amp;D861,'список продуктов'!$C$8:$C$917)</f>
        <v>1</v>
      </c>
    </row>
    <row r="827" spans="1:16" x14ac:dyDescent="0.25">
      <c r="A827" s="77">
        <f>E827*A822</f>
        <v>0</v>
      </c>
      <c r="B827" s="160"/>
      <c r="C827" s="154"/>
      <c r="D827" s="91" t="s">
        <v>1478</v>
      </c>
      <c r="E827" s="80">
        <v>2</v>
      </c>
      <c r="F827">
        <f>SUMIF('список продуктов'!$A$8:$A$917,"="&amp;D862,'список продуктов'!$C$8:$C$917)</f>
        <v>1</v>
      </c>
    </row>
    <row r="828" spans="1:16" x14ac:dyDescent="0.25">
      <c r="A828" s="77">
        <f>E828*A822</f>
        <v>0</v>
      </c>
      <c r="B828" s="160"/>
      <c r="C828" s="154"/>
      <c r="D828" s="91" t="s">
        <v>1850</v>
      </c>
      <c r="E828" s="80">
        <v>5</v>
      </c>
      <c r="F828">
        <f>SUMIF('список продуктов'!$A$8:$A$917,"="&amp;D863,'список продуктов'!$C$8:$C$917)</f>
        <v>1</v>
      </c>
      <c r="M828" s="572"/>
      <c r="N828" s="573"/>
      <c r="O828" s="573"/>
      <c r="P828" s="573"/>
    </row>
    <row r="829" spans="1:16" x14ac:dyDescent="0.25">
      <c r="A829" s="77">
        <f>E829*A822</f>
        <v>0</v>
      </c>
      <c r="B829" s="160"/>
      <c r="C829" s="154"/>
      <c r="D829" s="91" t="s">
        <v>1489</v>
      </c>
      <c r="E829" s="80">
        <v>5</v>
      </c>
      <c r="F829">
        <f>SUMIF('список продуктов'!$A$8:$A$917,"="&amp;D864,'список продуктов'!$C$8:$C$917)</f>
        <v>1</v>
      </c>
    </row>
    <row r="830" spans="1:16" x14ac:dyDescent="0.25">
      <c r="A830" s="77">
        <f>E830*A822</f>
        <v>0</v>
      </c>
      <c r="B830" s="160"/>
      <c r="C830" s="154"/>
      <c r="D830" s="91" t="s">
        <v>1262</v>
      </c>
      <c r="E830" s="80">
        <v>1</v>
      </c>
      <c r="F830">
        <f>SUMIF('список продуктов'!$A$8:$A$917,"="&amp;D865,'список продуктов'!$C$8:$C$917)</f>
        <v>1</v>
      </c>
    </row>
    <row r="831" spans="1:16" x14ac:dyDescent="0.25">
      <c r="A831" s="77">
        <f>E831*A822</f>
        <v>0</v>
      </c>
      <c r="B831" s="160"/>
      <c r="C831" s="154"/>
      <c r="D831" s="91" t="s">
        <v>2399</v>
      </c>
      <c r="E831" s="80">
        <v>1</v>
      </c>
      <c r="F831">
        <f>SUMIF('список продуктов'!$A$8:$A$917,"="&amp;D866,'список продуктов'!$C$8:$C$917)</f>
        <v>1</v>
      </c>
      <c r="M831" s="572"/>
      <c r="N831" s="573"/>
      <c r="O831" s="573"/>
      <c r="P831" s="573"/>
    </row>
    <row r="832" spans="1:16" x14ac:dyDescent="0.25">
      <c r="A832" s="77">
        <f>E832*A822</f>
        <v>0</v>
      </c>
      <c r="B832" s="160"/>
      <c r="C832" s="154"/>
      <c r="D832" s="91" t="s">
        <v>1804</v>
      </c>
      <c r="E832" s="80">
        <v>2</v>
      </c>
      <c r="F832">
        <f>SUMIF('список продуктов'!$A$8:$A$917,"="&amp;D867,'список продуктов'!$C$8:$C$917)</f>
        <v>1</v>
      </c>
    </row>
    <row r="833" spans="1:16" x14ac:dyDescent="0.25">
      <c r="A833" s="77">
        <f>E833*A822</f>
        <v>0</v>
      </c>
      <c r="B833" s="160"/>
      <c r="C833" s="154"/>
      <c r="D833" s="91" t="s">
        <v>1797</v>
      </c>
      <c r="E833" s="80">
        <v>2</v>
      </c>
      <c r="F833">
        <f>SUMIF('список продуктов'!$A$8:$A$917,"="&amp;D868,'список продуктов'!$C$8:$C$917)</f>
        <v>0</v>
      </c>
    </row>
    <row r="834" spans="1:16" x14ac:dyDescent="0.25">
      <c r="A834" s="77">
        <f>E834*A822</f>
        <v>0</v>
      </c>
      <c r="B834" s="160"/>
      <c r="C834" s="154"/>
      <c r="D834" s="91" t="s">
        <v>1805</v>
      </c>
      <c r="E834" s="80">
        <v>5</v>
      </c>
      <c r="F834">
        <f>SUMIF('список продуктов'!$A$8:$A$917,"="&amp;D869,'список продуктов'!$C$8:$C$917)</f>
        <v>1</v>
      </c>
    </row>
    <row r="835" spans="1:16" ht="15.75" thickBot="1" x14ac:dyDescent="0.3">
      <c r="A835" s="85"/>
      <c r="B835" s="163"/>
      <c r="C835" s="449"/>
      <c r="D835" s="91"/>
      <c r="E835" s="80"/>
      <c r="F835">
        <f>SUMIF('список продуктов'!$A$8:$A$917,"="&amp;D870,'список продуктов'!$C$8:$C$917)</f>
        <v>1</v>
      </c>
    </row>
    <row r="836" spans="1:16" ht="15.75" thickBot="1" x14ac:dyDescent="0.3">
      <c r="A836" s="229"/>
      <c r="B836" s="179">
        <v>100</v>
      </c>
      <c r="C836" s="209" t="s">
        <v>301</v>
      </c>
      <c r="D836" s="188"/>
      <c r="E836" s="158">
        <f>SUM(E837:E840)</f>
        <v>107</v>
      </c>
      <c r="F836">
        <f>SUMIF('список продуктов'!$A$8:$A$917,"="&amp;D871,'список продуктов'!$C$8:$C$917)</f>
        <v>1</v>
      </c>
      <c r="G836" t="s">
        <v>2926</v>
      </c>
    </row>
    <row r="837" spans="1:16" x14ac:dyDescent="0.25">
      <c r="A837" s="77">
        <f>E837*A836</f>
        <v>0</v>
      </c>
      <c r="B837" s="160"/>
      <c r="C837" s="449"/>
      <c r="D837" s="91" t="s">
        <v>2221</v>
      </c>
      <c r="E837" s="80">
        <v>50</v>
      </c>
      <c r="F837">
        <f>SUMIF('список продуктов'!$A$8:$A$917,"="&amp;D872,'список продуктов'!$C$8:$C$917)</f>
        <v>1</v>
      </c>
    </row>
    <row r="838" spans="1:16" x14ac:dyDescent="0.25">
      <c r="A838" s="77">
        <f>E838*A836</f>
        <v>0</v>
      </c>
      <c r="B838" s="160"/>
      <c r="C838" s="449"/>
      <c r="D838" s="91" t="s">
        <v>2222</v>
      </c>
      <c r="E838" s="80">
        <v>50</v>
      </c>
      <c r="F838">
        <f>SUMIF('список продуктов'!$A$8:$A$917,"="&amp;D873,'список продуктов'!$C$8:$C$917)</f>
        <v>1</v>
      </c>
      <c r="M838" s="572"/>
      <c r="N838" s="573"/>
      <c r="O838" s="573"/>
      <c r="P838" s="573"/>
    </row>
    <row r="839" spans="1:16" x14ac:dyDescent="0.25">
      <c r="A839" s="85">
        <f>E839*A836</f>
        <v>0</v>
      </c>
      <c r="B839" s="163"/>
      <c r="C839" s="449"/>
      <c r="D839" s="91" t="s">
        <v>1805</v>
      </c>
      <c r="E839" s="80">
        <v>5</v>
      </c>
      <c r="F839">
        <f>SUMIF('список продуктов'!$A$8:$A$917,"="&amp;D874,'список продуктов'!$C$8:$C$917)</f>
        <v>1</v>
      </c>
    </row>
    <row r="840" spans="1:16" x14ac:dyDescent="0.25">
      <c r="A840" s="85">
        <f>E840*A836</f>
        <v>0</v>
      </c>
      <c r="B840" s="163"/>
      <c r="C840" s="449"/>
      <c r="D840" s="91" t="s">
        <v>1489</v>
      </c>
      <c r="E840" s="80">
        <v>2</v>
      </c>
      <c r="F840">
        <f>SUMIF('список продуктов'!$A$8:$A$917,"="&amp;D875,'список продуктов'!$C$8:$C$917)</f>
        <v>1</v>
      </c>
    </row>
    <row r="841" spans="1:16" ht="15.75" thickBot="1" x14ac:dyDescent="0.3">
      <c r="A841" s="85"/>
      <c r="B841" s="163"/>
      <c r="C841" s="449"/>
      <c r="D841" s="91"/>
      <c r="E841" s="80"/>
      <c r="F841">
        <f>SUMIF('список продуктов'!$A$8:$A$917,"="&amp;D876,'список продуктов'!$C$8:$C$917)</f>
        <v>1</v>
      </c>
    </row>
    <row r="842" spans="1:16" ht="15.75" thickBot="1" x14ac:dyDescent="0.3">
      <c r="A842" s="229"/>
      <c r="B842" s="179">
        <v>150</v>
      </c>
      <c r="C842" s="159" t="s">
        <v>302</v>
      </c>
      <c r="D842" s="188"/>
      <c r="E842" s="158">
        <f>SUM(E843:E845)</f>
        <v>163</v>
      </c>
      <c r="F842">
        <f>SUMIF('список продуктов'!$A$8:$A$917,"="&amp;D877,'список продуктов'!$C$8:$C$917)</f>
        <v>1</v>
      </c>
      <c r="G842" t="s">
        <v>2926</v>
      </c>
    </row>
    <row r="843" spans="1:16" ht="17.25" customHeight="1" x14ac:dyDescent="0.25">
      <c r="A843" s="77">
        <f>E843*A842</f>
        <v>0</v>
      </c>
      <c r="B843" s="160"/>
      <c r="C843" s="96"/>
      <c r="D843" s="91" t="s">
        <v>1805</v>
      </c>
      <c r="E843" s="80">
        <v>10</v>
      </c>
      <c r="F843">
        <f>SUMIF('список продуктов'!$A$8:$A$917,"="&amp;D878,'список продуктов'!$C$8:$C$917)</f>
        <v>0</v>
      </c>
    </row>
    <row r="844" spans="1:16" x14ac:dyDescent="0.25">
      <c r="A844" s="77">
        <f>E844*A842</f>
        <v>0</v>
      </c>
      <c r="B844" s="160"/>
      <c r="C844" s="96"/>
      <c r="D844" s="91" t="s">
        <v>1807</v>
      </c>
      <c r="E844" s="80">
        <v>3</v>
      </c>
      <c r="F844">
        <f>SUMIF('список продуктов'!$A$8:$A$917,"="&amp;D879,'список продуктов'!$C$8:$C$917)</f>
        <v>1</v>
      </c>
    </row>
    <row r="845" spans="1:16" x14ac:dyDescent="0.25">
      <c r="A845" s="77">
        <f>E845*A842</f>
        <v>0</v>
      </c>
      <c r="B845" s="160"/>
      <c r="C845" s="96"/>
      <c r="D845" s="91" t="s">
        <v>2218</v>
      </c>
      <c r="E845" s="80">
        <v>150</v>
      </c>
      <c r="F845">
        <f>SUMIF('список продуктов'!$A$8:$A$917,"="&amp;D880,'список продуктов'!$C$8:$C$917)</f>
        <v>1</v>
      </c>
    </row>
    <row r="846" spans="1:16" ht="15.75" thickBot="1" x14ac:dyDescent="0.3">
      <c r="A846" s="85"/>
      <c r="B846" s="163"/>
      <c r="C846" s="449"/>
      <c r="D846" s="91"/>
      <c r="E846" s="80"/>
      <c r="F846">
        <f>SUMIF('список продуктов'!$A$8:$A$917,"="&amp;D881,'список продуктов'!$C$8:$C$917)</f>
        <v>1</v>
      </c>
    </row>
    <row r="847" spans="1:16" ht="30" customHeight="1" thickBot="1" x14ac:dyDescent="0.3">
      <c r="A847" s="229"/>
      <c r="B847" s="185" t="s">
        <v>33</v>
      </c>
      <c r="C847" s="159" t="s">
        <v>303</v>
      </c>
      <c r="D847" s="188"/>
      <c r="E847" s="189">
        <f>SUM(E848:E855)</f>
        <v>145</v>
      </c>
      <c r="F847">
        <f>SUMIF('список продуктов'!$A$8:$A$917,"="&amp;D882,'список продуктов'!$C$8:$C$917)</f>
        <v>1</v>
      </c>
      <c r="G847" t="s">
        <v>2926</v>
      </c>
    </row>
    <row r="848" spans="1:16" x14ac:dyDescent="0.25">
      <c r="A848" s="77">
        <f>E848*A847</f>
        <v>0</v>
      </c>
      <c r="B848" s="160"/>
      <c r="C848" s="449"/>
      <c r="D848" s="91" t="s">
        <v>2196</v>
      </c>
      <c r="E848" s="80">
        <v>35</v>
      </c>
      <c r="F848">
        <f>SUMIF('список продуктов'!$A$8:$A$917,"="&amp;D883,'список продуктов'!$C$8:$C$917)</f>
        <v>1</v>
      </c>
      <c r="M848" s="572"/>
      <c r="N848" s="573"/>
      <c r="O848" s="573"/>
      <c r="P848" s="573"/>
    </row>
    <row r="849" spans="1:16" x14ac:dyDescent="0.25">
      <c r="A849" s="77">
        <f>E849*A847</f>
        <v>0</v>
      </c>
      <c r="B849" s="160"/>
      <c r="C849" s="449"/>
      <c r="D849" s="91" t="s">
        <v>2201</v>
      </c>
      <c r="E849" s="80">
        <v>30</v>
      </c>
      <c r="F849">
        <f>SUMIF('список продуктов'!$A$8:$A$917,"="&amp;D884,'список продуктов'!$C$8:$C$917)</f>
        <v>1</v>
      </c>
    </row>
    <row r="850" spans="1:16" x14ac:dyDescent="0.25">
      <c r="A850" s="77">
        <f>E850*A847</f>
        <v>0</v>
      </c>
      <c r="B850" s="160"/>
      <c r="C850" s="449"/>
      <c r="D850" s="91" t="s">
        <v>2197</v>
      </c>
      <c r="E850" s="80">
        <v>35</v>
      </c>
      <c r="F850">
        <f>SUMIF('список продуктов'!$A$8:$A$917,"="&amp;D885,'список продуктов'!$C$8:$C$917)</f>
        <v>0</v>
      </c>
    </row>
    <row r="851" spans="1:16" x14ac:dyDescent="0.25">
      <c r="A851" s="77">
        <f>E851*A847</f>
        <v>0</v>
      </c>
      <c r="B851" s="160"/>
      <c r="C851" s="449"/>
      <c r="D851" s="91" t="s">
        <v>2591</v>
      </c>
      <c r="E851" s="80">
        <v>10</v>
      </c>
      <c r="F851">
        <f>SUMIF('список продуктов'!$A$8:$A$917,"="&amp;D886,'список продуктов'!$C$8:$C$917)</f>
        <v>1</v>
      </c>
    </row>
    <row r="852" spans="1:16" x14ac:dyDescent="0.25">
      <c r="A852" s="77">
        <f>E852*A847</f>
        <v>0</v>
      </c>
      <c r="B852" s="160"/>
      <c r="C852" s="449"/>
      <c r="D852" s="91" t="s">
        <v>1736</v>
      </c>
      <c r="E852" s="80">
        <v>25</v>
      </c>
      <c r="F852">
        <f>SUMIF('список продуктов'!$A$8:$A$917,"="&amp;D887,'список продуктов'!$C$8:$C$917)</f>
        <v>1</v>
      </c>
    </row>
    <row r="853" spans="1:16" x14ac:dyDescent="0.25">
      <c r="A853" s="77">
        <f>E853*A847</f>
        <v>0</v>
      </c>
      <c r="B853" s="160"/>
      <c r="C853" s="449"/>
      <c r="D853" s="91" t="s">
        <v>1270</v>
      </c>
      <c r="E853" s="80">
        <v>5</v>
      </c>
      <c r="F853">
        <f>SUMIF('список продуктов'!$A$8:$A$917,"="&amp;D888,'список продуктов'!$C$8:$C$917)</f>
        <v>1</v>
      </c>
    </row>
    <row r="854" spans="1:16" x14ac:dyDescent="0.25">
      <c r="A854" s="77">
        <f>E854*A847</f>
        <v>0</v>
      </c>
      <c r="B854" s="160"/>
      <c r="C854" s="449"/>
      <c r="D854" s="91" t="s">
        <v>1805</v>
      </c>
      <c r="E854" s="80">
        <v>3</v>
      </c>
      <c r="F854">
        <f>SUMIF('список продуктов'!$A$8:$A$917,"="&amp;D889,'список продуктов'!$C$8:$C$917)</f>
        <v>1</v>
      </c>
      <c r="M854" s="572"/>
      <c r="N854" s="573"/>
      <c r="O854" s="573"/>
      <c r="P854" s="573"/>
    </row>
    <row r="855" spans="1:16" x14ac:dyDescent="0.25">
      <c r="A855" s="77">
        <f>E855*A847</f>
        <v>0</v>
      </c>
      <c r="B855" s="160"/>
      <c r="C855" s="449"/>
      <c r="D855" s="91" t="s">
        <v>1804</v>
      </c>
      <c r="E855" s="80">
        <v>2</v>
      </c>
      <c r="F855">
        <f>SUMIF('список продуктов'!$A$8:$A$917,"="&amp;D890,'список продуктов'!$C$8:$C$917)</f>
        <v>1</v>
      </c>
    </row>
    <row r="856" spans="1:16" ht="15.75" thickBot="1" x14ac:dyDescent="0.3">
      <c r="A856" s="85"/>
      <c r="B856" s="163"/>
      <c r="C856" s="449"/>
      <c r="D856" s="91"/>
      <c r="E856" s="80"/>
      <c r="F856">
        <f>SUMIF('список продуктов'!$A$8:$A$917,"="&amp;D891,'список продуктов'!$C$8:$C$917)</f>
        <v>0</v>
      </c>
    </row>
    <row r="857" spans="1:16" ht="60.75" customHeight="1" thickBot="1" x14ac:dyDescent="0.3">
      <c r="A857" s="229"/>
      <c r="B857" s="179">
        <v>150</v>
      </c>
      <c r="C857" s="159" t="s">
        <v>304</v>
      </c>
      <c r="D857" s="188"/>
      <c r="E857" s="158">
        <f>SUM(E858:E867)</f>
        <v>184</v>
      </c>
      <c r="F857">
        <f>SUMIF('список продуктов'!$A$8:$A$917,"="&amp;D892,'список продуктов'!$C$8:$C$917)</f>
        <v>0</v>
      </c>
      <c r="G857" t="s">
        <v>2926</v>
      </c>
    </row>
    <row r="858" spans="1:16" x14ac:dyDescent="0.25">
      <c r="A858" s="77">
        <f>E858*A857</f>
        <v>0</v>
      </c>
      <c r="B858" s="160"/>
      <c r="C858" s="449"/>
      <c r="D858" s="91" t="s">
        <v>1579</v>
      </c>
      <c r="E858" s="80">
        <v>50</v>
      </c>
      <c r="F858">
        <f>SUMIF('список продуктов'!$A$8:$A$917,"="&amp;D893,'список продуктов'!$C$8:$C$917)</f>
        <v>1</v>
      </c>
    </row>
    <row r="859" spans="1:16" x14ac:dyDescent="0.25">
      <c r="A859" s="77">
        <f>E859*A857</f>
        <v>0</v>
      </c>
      <c r="B859" s="160"/>
      <c r="C859" s="449"/>
      <c r="D859" s="91" t="s">
        <v>1628</v>
      </c>
      <c r="E859" s="80">
        <v>35</v>
      </c>
      <c r="F859">
        <f>SUMIF('список продуктов'!$A$8:$A$917,"="&amp;D894,'список продуктов'!$C$8:$C$917)</f>
        <v>1</v>
      </c>
    </row>
    <row r="860" spans="1:16" x14ac:dyDescent="0.25">
      <c r="A860" s="77">
        <f>E860*A857</f>
        <v>0</v>
      </c>
      <c r="B860" s="160"/>
      <c r="C860" s="449"/>
      <c r="D860" s="91" t="s">
        <v>1839</v>
      </c>
      <c r="E860" s="80">
        <v>35</v>
      </c>
      <c r="F860">
        <f>SUMIF('список продуктов'!$A$8:$A$917,"="&amp;D895,'список продуктов'!$C$8:$C$917)</f>
        <v>1</v>
      </c>
    </row>
    <row r="861" spans="1:16" x14ac:dyDescent="0.25">
      <c r="A861" s="77">
        <f>E861*A857</f>
        <v>0</v>
      </c>
      <c r="B861" s="160"/>
      <c r="C861" s="449"/>
      <c r="D861" s="91" t="s">
        <v>1838</v>
      </c>
      <c r="E861" s="80">
        <v>30</v>
      </c>
      <c r="F861">
        <f>SUMIF('список продуктов'!$A$8:$A$917,"="&amp;D896,'список продуктов'!$C$8:$C$917)</f>
        <v>1</v>
      </c>
    </row>
    <row r="862" spans="1:16" x14ac:dyDescent="0.25">
      <c r="A862" s="77">
        <f>E862*A857</f>
        <v>0</v>
      </c>
      <c r="B862" s="160"/>
      <c r="C862" s="449"/>
      <c r="D862" s="91" t="s">
        <v>1758</v>
      </c>
      <c r="E862" s="80">
        <v>20</v>
      </c>
      <c r="F862">
        <f>SUMIF('список продуктов'!$A$8:$A$917,"="&amp;D897,'список продуктов'!$C$8:$C$917)</f>
        <v>1</v>
      </c>
    </row>
    <row r="863" spans="1:16" x14ac:dyDescent="0.25">
      <c r="A863" s="77">
        <f>E863*A857</f>
        <v>0</v>
      </c>
      <c r="B863" s="160"/>
      <c r="C863" s="449"/>
      <c r="D863" s="91" t="s">
        <v>1915</v>
      </c>
      <c r="E863" s="80">
        <v>5</v>
      </c>
      <c r="F863">
        <f>SUMIF('список продуктов'!$A$8:$A$917,"="&amp;D898,'список продуктов'!$C$8:$C$917)</f>
        <v>1</v>
      </c>
    </row>
    <row r="864" spans="1:16" x14ac:dyDescent="0.25">
      <c r="A864" s="77">
        <f>E864*A857</f>
        <v>0</v>
      </c>
      <c r="B864" s="160"/>
      <c r="C864" s="449"/>
      <c r="D864" s="91" t="s">
        <v>1280</v>
      </c>
      <c r="E864" s="80">
        <v>2</v>
      </c>
      <c r="F864">
        <f>SUMIF('список продуктов'!$A$8:$A$917,"="&amp;D899,'список продуктов'!$C$8:$C$917)</f>
        <v>0</v>
      </c>
    </row>
    <row r="865" spans="1:7" ht="17.25" customHeight="1" x14ac:dyDescent="0.25">
      <c r="A865" s="77">
        <f>E865*A857</f>
        <v>0</v>
      </c>
      <c r="B865" s="160"/>
      <c r="C865" s="449"/>
      <c r="D865" s="91" t="s">
        <v>2591</v>
      </c>
      <c r="E865" s="80">
        <v>2</v>
      </c>
      <c r="F865">
        <f>SUMIF('список продуктов'!$A$8:$A$917,"="&amp;D900,'список продуктов'!$C$8:$C$917)</f>
        <v>0</v>
      </c>
    </row>
    <row r="866" spans="1:7" x14ac:dyDescent="0.25">
      <c r="A866" s="77">
        <f>E866*A857</f>
        <v>0</v>
      </c>
      <c r="B866" s="160"/>
      <c r="C866" s="449"/>
      <c r="D866" s="91" t="s">
        <v>1797</v>
      </c>
      <c r="E866" s="80">
        <v>2.5</v>
      </c>
      <c r="F866">
        <f>SUMIF('список продуктов'!$A$8:$A$917,"="&amp;D901,'список продуктов'!$C$8:$C$917)</f>
        <v>1</v>
      </c>
    </row>
    <row r="867" spans="1:7" ht="15.75" thickBot="1" x14ac:dyDescent="0.3">
      <c r="A867" s="77">
        <f>E867*A857</f>
        <v>0</v>
      </c>
      <c r="B867" s="163"/>
      <c r="C867" s="449"/>
      <c r="D867" s="91" t="s">
        <v>1804</v>
      </c>
      <c r="E867" s="80">
        <v>2.5</v>
      </c>
      <c r="F867">
        <f>SUMIF('список продуктов'!$A$8:$A$917,"="&amp;D902,'список продуктов'!$C$8:$C$917)</f>
        <v>1</v>
      </c>
    </row>
    <row r="868" spans="1:7" ht="43.5" x14ac:dyDescent="0.25">
      <c r="A868" s="233"/>
      <c r="B868" s="179">
        <v>200</v>
      </c>
      <c r="C868" s="159" t="s">
        <v>305</v>
      </c>
      <c r="D868" s="188"/>
      <c r="E868" s="158">
        <f>SUM(E869:E877)</f>
        <v>240</v>
      </c>
      <c r="F868">
        <f>SUMIF('список продуктов'!$A$8:$A$917,"="&amp;D903,'список продуктов'!$C$8:$C$917)</f>
        <v>1</v>
      </c>
      <c r="G868" t="s">
        <v>2926</v>
      </c>
    </row>
    <row r="869" spans="1:7" x14ac:dyDescent="0.25">
      <c r="A869" s="97">
        <f>E869*A868</f>
        <v>0</v>
      </c>
      <c r="B869" s="163"/>
      <c r="C869" s="98"/>
      <c r="D869" s="91" t="s">
        <v>1837</v>
      </c>
      <c r="E869" s="80">
        <v>35</v>
      </c>
      <c r="F869">
        <f>SUMIF('список продуктов'!$A$8:$A$917,"="&amp;D904,'список продуктов'!$C$8:$C$917)</f>
        <v>1</v>
      </c>
    </row>
    <row r="870" spans="1:7" x14ac:dyDescent="0.25">
      <c r="A870" s="77">
        <f>E870*A868</f>
        <v>0</v>
      </c>
      <c r="B870" s="160"/>
      <c r="C870" s="449"/>
      <c r="D870" s="91" t="s">
        <v>320</v>
      </c>
      <c r="E870" s="80">
        <v>35</v>
      </c>
      <c r="F870">
        <f>SUMIF('список продуктов'!$A$8:$A$917,"="&amp;D905,'список продуктов'!$C$8:$C$917)</f>
        <v>1</v>
      </c>
    </row>
    <row r="871" spans="1:7" x14ac:dyDescent="0.25">
      <c r="A871" s="77">
        <f>E871*A868</f>
        <v>0</v>
      </c>
      <c r="B871" s="160"/>
      <c r="C871" s="449"/>
      <c r="D871" s="91" t="s">
        <v>1842</v>
      </c>
      <c r="E871" s="80">
        <v>35</v>
      </c>
      <c r="F871">
        <f>SUMIF('список продуктов'!$A$8:$A$917,"="&amp;D906,'список продуктов'!$C$8:$C$917)</f>
        <v>1</v>
      </c>
    </row>
    <row r="872" spans="1:7" x14ac:dyDescent="0.25">
      <c r="A872" s="77">
        <f>E872*A868</f>
        <v>0</v>
      </c>
      <c r="B872" s="160"/>
      <c r="C872" s="449"/>
      <c r="D872" s="91" t="s">
        <v>1829</v>
      </c>
      <c r="E872" s="80">
        <v>35</v>
      </c>
      <c r="F872">
        <f>SUMIF('список продуктов'!$A$8:$A$917,"="&amp;D907,'список продуктов'!$C$8:$C$917)</f>
        <v>0</v>
      </c>
    </row>
    <row r="873" spans="1:7" x14ac:dyDescent="0.25">
      <c r="A873" s="77">
        <f>E873*A868</f>
        <v>0</v>
      </c>
      <c r="B873" s="160"/>
      <c r="C873" s="449"/>
      <c r="D873" s="91" t="s">
        <v>1804</v>
      </c>
      <c r="E873" s="80">
        <v>10</v>
      </c>
      <c r="F873">
        <f>SUMIF('список продуктов'!$A$8:$A$917,"="&amp;D908,'список продуктов'!$C$8:$C$917)</f>
        <v>0</v>
      </c>
    </row>
    <row r="874" spans="1:7" x14ac:dyDescent="0.25">
      <c r="A874" s="85">
        <f>E874*A868</f>
        <v>0</v>
      </c>
      <c r="B874" s="163"/>
      <c r="C874" s="449"/>
      <c r="D874" s="91" t="s">
        <v>1827</v>
      </c>
      <c r="E874" s="80">
        <v>35</v>
      </c>
      <c r="F874">
        <f>SUMIF('список продуктов'!$A$8:$A$917,"="&amp;D909,'список продуктов'!$C$8:$C$917)</f>
        <v>1</v>
      </c>
    </row>
    <row r="875" spans="1:7" x14ac:dyDescent="0.25">
      <c r="A875" s="85">
        <f>E875*A868</f>
        <v>0</v>
      </c>
      <c r="B875" s="163"/>
      <c r="C875" s="449"/>
      <c r="D875" s="91" t="s">
        <v>1826</v>
      </c>
      <c r="E875" s="80">
        <v>35</v>
      </c>
      <c r="F875">
        <f>SUMIF('список продуктов'!$A$8:$A$917,"="&amp;D910,'список продуктов'!$C$8:$C$917)</f>
        <v>1</v>
      </c>
    </row>
    <row r="876" spans="1:7" x14ac:dyDescent="0.25">
      <c r="A876" s="85">
        <f>E876*A868</f>
        <v>0</v>
      </c>
      <c r="B876" s="163"/>
      <c r="C876" s="449"/>
      <c r="D876" s="91" t="s">
        <v>1811</v>
      </c>
      <c r="E876" s="80">
        <v>10</v>
      </c>
      <c r="F876">
        <f>SUMIF('список продуктов'!$A$8:$A$917,"="&amp;D911,'список продуктов'!$C$8:$C$917)</f>
        <v>1</v>
      </c>
    </row>
    <row r="877" spans="1:7" ht="15.75" thickBot="1" x14ac:dyDescent="0.3">
      <c r="A877" s="85">
        <f>E877*A868</f>
        <v>0</v>
      </c>
      <c r="B877" s="163"/>
      <c r="C877" s="449"/>
      <c r="D877" s="91" t="s">
        <v>1797</v>
      </c>
      <c r="E877" s="80">
        <v>10</v>
      </c>
      <c r="F877">
        <f>SUMIF('список продуктов'!$A$8:$A$917,"="&amp;D912,'список продуктов'!$C$8:$C$917)</f>
        <v>1</v>
      </c>
    </row>
    <row r="878" spans="1:7" ht="30" thickBot="1" x14ac:dyDescent="0.3">
      <c r="A878" s="229"/>
      <c r="B878" s="185" t="s">
        <v>34</v>
      </c>
      <c r="C878" s="159" t="s">
        <v>2592</v>
      </c>
      <c r="D878" s="188"/>
      <c r="E878" s="189">
        <f>SUM(E879:E884)</f>
        <v>260</v>
      </c>
      <c r="F878">
        <f>SUMIF('список продуктов'!$A$8:$A$917,"="&amp;D913,'список продуктов'!$C$8:$C$917)</f>
        <v>1</v>
      </c>
      <c r="G878" t="s">
        <v>2926</v>
      </c>
    </row>
    <row r="879" spans="1:7" x14ac:dyDescent="0.25">
      <c r="A879" s="77">
        <f>E879*A878</f>
        <v>0</v>
      </c>
      <c r="B879" s="160"/>
      <c r="C879" s="475"/>
      <c r="D879" s="91" t="s">
        <v>1828</v>
      </c>
      <c r="E879" s="80">
        <v>70</v>
      </c>
      <c r="F879">
        <f>SUMIF('список продуктов'!$A$8:$A$917,"="&amp;D914,'список продуктов'!$C$8:$C$917)</f>
        <v>1</v>
      </c>
    </row>
    <row r="880" spans="1:7" x14ac:dyDescent="0.25">
      <c r="A880" s="77">
        <f>E880*A878</f>
        <v>0</v>
      </c>
      <c r="B880" s="160"/>
      <c r="C880" s="449"/>
      <c r="D880" s="91" t="s">
        <v>1832</v>
      </c>
      <c r="E880" s="80">
        <v>70</v>
      </c>
      <c r="F880">
        <f>SUMIF('список продуктов'!$A$8:$A$917,"="&amp;D915,'список продуктов'!$C$8:$C$917)</f>
        <v>1</v>
      </c>
    </row>
    <row r="881" spans="1:16" x14ac:dyDescent="0.25">
      <c r="A881" s="77">
        <f>E881*A878</f>
        <v>0</v>
      </c>
      <c r="B881" s="160"/>
      <c r="C881" s="449"/>
      <c r="D881" s="91" t="s">
        <v>1834</v>
      </c>
      <c r="E881" s="80">
        <v>100</v>
      </c>
      <c r="F881">
        <f>SUMIF('список продуктов'!$A$8:$A$917,"="&amp;D916,'список продуктов'!$C$8:$C$917)</f>
        <v>1</v>
      </c>
      <c r="M881" s="572"/>
      <c r="N881" s="573"/>
      <c r="O881" s="573"/>
      <c r="P881" s="573"/>
    </row>
    <row r="882" spans="1:16" x14ac:dyDescent="0.25">
      <c r="A882" s="77">
        <f>E882*A878</f>
        <v>0</v>
      </c>
      <c r="B882" s="160"/>
      <c r="C882" s="449"/>
      <c r="D882" s="91" t="s">
        <v>2591</v>
      </c>
      <c r="E882" s="80">
        <v>10</v>
      </c>
      <c r="F882">
        <f>SUMIF('список продуктов'!$A$8:$A$917,"="&amp;D917,'список продуктов'!$C$8:$C$917)</f>
        <v>0</v>
      </c>
    </row>
    <row r="883" spans="1:16" x14ac:dyDescent="0.25">
      <c r="A883" s="77">
        <f>E883*A878</f>
        <v>0</v>
      </c>
      <c r="B883" s="160"/>
      <c r="C883" s="449"/>
      <c r="D883" s="91" t="s">
        <v>1804</v>
      </c>
      <c r="E883" s="80">
        <v>5</v>
      </c>
      <c r="F883">
        <f>SUMIF('список продуктов'!$A$8:$A$917,"="&amp;D918,'список продуктов'!$C$8:$C$917)</f>
        <v>1</v>
      </c>
    </row>
    <row r="884" spans="1:16" ht="15.75" thickBot="1" x14ac:dyDescent="0.3">
      <c r="A884" s="77">
        <f>E884*A878</f>
        <v>0</v>
      </c>
      <c r="B884" s="160"/>
      <c r="C884" s="476"/>
      <c r="D884" s="91" t="s">
        <v>1797</v>
      </c>
      <c r="E884" s="89">
        <v>5</v>
      </c>
      <c r="F884">
        <f>SUMIF('список продуктов'!$A$8:$A$917,"="&amp;D919,'список продуктов'!$C$8:$C$917)</f>
        <v>1</v>
      </c>
    </row>
    <row r="885" spans="1:16" ht="15.75" thickBot="1" x14ac:dyDescent="0.3">
      <c r="A885" s="229"/>
      <c r="B885" s="179">
        <v>100</v>
      </c>
      <c r="C885" s="73" t="s">
        <v>306</v>
      </c>
      <c r="D885" s="188"/>
      <c r="E885" s="158">
        <f>SUM(E886:E890)</f>
        <v>147</v>
      </c>
      <c r="F885">
        <f>SUMIF('список продуктов'!$A$8:$A$917,"="&amp;D920,'список продуктов'!$C$8:$C$917)</f>
        <v>1</v>
      </c>
      <c r="G885" t="s">
        <v>2926</v>
      </c>
    </row>
    <row r="886" spans="1:16" x14ac:dyDescent="0.25">
      <c r="A886" s="77">
        <f>E886*A885</f>
        <v>0</v>
      </c>
      <c r="B886" s="160"/>
      <c r="C886" s="115"/>
      <c r="D886" s="365" t="s">
        <v>1477</v>
      </c>
      <c r="E886" s="80">
        <v>75</v>
      </c>
      <c r="F886">
        <f>SUMIF('список продуктов'!$A$8:$A$917,"="&amp;D921,'список продуктов'!$C$8:$C$917)</f>
        <v>1</v>
      </c>
    </row>
    <row r="887" spans="1:16" x14ac:dyDescent="0.25">
      <c r="A887" s="77">
        <f>E887*A885</f>
        <v>0</v>
      </c>
      <c r="B887" s="160"/>
      <c r="C887" s="115"/>
      <c r="D887" s="91" t="s">
        <v>320</v>
      </c>
      <c r="E887" s="80">
        <v>50</v>
      </c>
      <c r="F887">
        <f>SUMIF('список продуктов'!$A$8:$A$917,"="&amp;D922,'список продуктов'!$C$8:$C$917)</f>
        <v>1</v>
      </c>
      <c r="M887" s="572"/>
      <c r="N887" s="573"/>
      <c r="O887" s="573"/>
      <c r="P887" s="573"/>
    </row>
    <row r="888" spans="1:16" x14ac:dyDescent="0.25">
      <c r="A888" s="77">
        <f>E888*A885</f>
        <v>0</v>
      </c>
      <c r="B888" s="160"/>
      <c r="C888" s="115"/>
      <c r="D888" s="91" t="s">
        <v>2591</v>
      </c>
      <c r="E888" s="80">
        <v>15</v>
      </c>
      <c r="F888">
        <f>SUMIF('список продуктов'!$A$8:$A$917,"="&amp;D923,'список продуктов'!$C$8:$C$917)</f>
        <v>1</v>
      </c>
    </row>
    <row r="889" spans="1:16" x14ac:dyDescent="0.25">
      <c r="A889" s="77">
        <f>E889*A885</f>
        <v>0</v>
      </c>
      <c r="B889" s="160"/>
      <c r="C889" s="115"/>
      <c r="D889" s="91" t="s">
        <v>1815</v>
      </c>
      <c r="E889" s="80">
        <v>5</v>
      </c>
      <c r="F889">
        <f>SUMIF('список продуктов'!$A$8:$A$917,"="&amp;D924,'список продуктов'!$C$8:$C$917)</f>
        <v>0</v>
      </c>
    </row>
    <row r="890" spans="1:16" x14ac:dyDescent="0.25">
      <c r="A890" s="77">
        <f>E890*A885</f>
        <v>0</v>
      </c>
      <c r="B890" s="160"/>
      <c r="C890" s="154"/>
      <c r="D890" s="91" t="s">
        <v>1262</v>
      </c>
      <c r="E890" s="80">
        <v>2</v>
      </c>
      <c r="F890">
        <f>SUMIF('список продуктов'!$A$8:$A$917,"="&amp;D925,'список продуктов'!$C$8:$C$917)</f>
        <v>0</v>
      </c>
    </row>
    <row r="891" spans="1:16" ht="15.75" thickBot="1" x14ac:dyDescent="0.3">
      <c r="B891" s="160"/>
      <c r="C891" s="476"/>
      <c r="D891" s="91"/>
      <c r="E891" s="89"/>
      <c r="F891">
        <f>SUMIF('список продуктов'!$A$8:$A$917,"="&amp;D926,'список продуктов'!$C$8:$C$917)</f>
        <v>1</v>
      </c>
    </row>
    <row r="892" spans="1:16" ht="44.25" thickBot="1" x14ac:dyDescent="0.3">
      <c r="A892" s="229"/>
      <c r="B892" s="179">
        <v>100</v>
      </c>
      <c r="C892" s="159" t="s">
        <v>307</v>
      </c>
      <c r="D892" s="188"/>
      <c r="E892" s="158">
        <f>SUM(E893:E898)</f>
        <v>121</v>
      </c>
      <c r="F892">
        <f>SUMIF('список продуктов'!$A$8:$A$917,"="&amp;D927,'список продуктов'!$C$8:$C$917)</f>
        <v>0</v>
      </c>
      <c r="G892" t="s">
        <v>2926</v>
      </c>
    </row>
    <row r="893" spans="1:16" x14ac:dyDescent="0.25">
      <c r="A893" s="77">
        <f>E893*A892</f>
        <v>0</v>
      </c>
      <c r="B893" s="160"/>
      <c r="C893" s="154"/>
      <c r="D893" s="91" t="s">
        <v>320</v>
      </c>
      <c r="E893" s="80">
        <v>23</v>
      </c>
      <c r="F893">
        <f>SUMIF('список продуктов'!$A$8:$A$917,"="&amp;D928,'список продуктов'!$C$8:$C$917)</f>
        <v>0</v>
      </c>
    </row>
    <row r="894" spans="1:16" x14ac:dyDescent="0.25">
      <c r="A894" s="77">
        <f>E894*A892</f>
        <v>0</v>
      </c>
      <c r="B894" s="160"/>
      <c r="C894" s="154"/>
      <c r="D894" s="91" t="s">
        <v>1829</v>
      </c>
      <c r="E894" s="80">
        <v>23</v>
      </c>
      <c r="F894">
        <f>SUMIF('список продуктов'!$A$8:$A$917,"="&amp;D929,'список продуктов'!$C$8:$C$917)</f>
        <v>1</v>
      </c>
    </row>
    <row r="895" spans="1:16" x14ac:dyDescent="0.25">
      <c r="A895" s="77">
        <f>E895*A892</f>
        <v>0</v>
      </c>
      <c r="B895" s="160"/>
      <c r="C895" s="154"/>
      <c r="D895" s="91" t="s">
        <v>1842</v>
      </c>
      <c r="E895" s="80">
        <v>23</v>
      </c>
      <c r="F895">
        <f>SUMIF('список продуктов'!$A$8:$A$917,"="&amp;D930,'список продуктов'!$C$8:$C$917)</f>
        <v>0</v>
      </c>
    </row>
    <row r="896" spans="1:16" x14ac:dyDescent="0.25">
      <c r="A896" s="77">
        <f>E896*A892</f>
        <v>0</v>
      </c>
      <c r="B896" s="160"/>
      <c r="C896" s="154"/>
      <c r="D896" s="91" t="s">
        <v>1826</v>
      </c>
      <c r="E896" s="80">
        <v>23</v>
      </c>
      <c r="F896">
        <f>SUMIF('список продуктов'!$A$8:$A$917,"="&amp;D931,'список продуктов'!$C$8:$C$917)</f>
        <v>0</v>
      </c>
    </row>
    <row r="897" spans="1:7" x14ac:dyDescent="0.25">
      <c r="A897" s="77">
        <f>E897*A892</f>
        <v>0</v>
      </c>
      <c r="B897" s="160"/>
      <c r="C897" s="154"/>
      <c r="D897" s="91" t="s">
        <v>2193</v>
      </c>
      <c r="E897" s="80">
        <v>23</v>
      </c>
      <c r="F897">
        <f>SUMIF('список продуктов'!$A$8:$A$917,"="&amp;D932,'список продуктов'!$C$8:$C$917)</f>
        <v>1</v>
      </c>
    </row>
    <row r="898" spans="1:7" x14ac:dyDescent="0.25">
      <c r="A898" s="77">
        <f>E898*A892</f>
        <v>0</v>
      </c>
      <c r="B898" s="160"/>
      <c r="C898" s="154"/>
      <c r="D898" s="91" t="s">
        <v>1807</v>
      </c>
      <c r="E898" s="80">
        <v>6</v>
      </c>
      <c r="F898">
        <f>SUMIF('список продуктов'!$A$8:$A$917,"="&amp;D933,'список продуктов'!$C$8:$C$917)</f>
        <v>0</v>
      </c>
    </row>
    <row r="899" spans="1:7" ht="15.75" thickBot="1" x14ac:dyDescent="0.3">
      <c r="B899" s="160"/>
      <c r="C899" s="476"/>
      <c r="D899" s="91"/>
      <c r="E899" s="89"/>
      <c r="F899">
        <f>SUMIF('список продуктов'!$A$8:$A$917,"="&amp;D934,'список продуктов'!$C$8:$C$917)</f>
        <v>0</v>
      </c>
    </row>
    <row r="900" spans="1:7" ht="44.25" thickBot="1" x14ac:dyDescent="0.3">
      <c r="A900" s="229"/>
      <c r="B900" s="179">
        <v>150</v>
      </c>
      <c r="C900" s="159" t="s">
        <v>308</v>
      </c>
      <c r="D900" s="188"/>
      <c r="E900" s="158">
        <f>SUM(E901:E906)</f>
        <v>158</v>
      </c>
      <c r="F900">
        <f>SUMIF('список продуктов'!$A$8:$A$917,"="&amp;D935,'список продуктов'!$C$8:$C$917)</f>
        <v>1</v>
      </c>
      <c r="G900" t="s">
        <v>2926</v>
      </c>
    </row>
    <row r="901" spans="1:7" x14ac:dyDescent="0.25">
      <c r="A901" s="77">
        <f>E901*A900</f>
        <v>0</v>
      </c>
      <c r="B901" s="160"/>
      <c r="C901" s="154"/>
      <c r="D901" s="91" t="s">
        <v>1834</v>
      </c>
      <c r="E901" s="80">
        <v>50</v>
      </c>
      <c r="F901">
        <f>SUMIF('список продуктов'!$A$8:$A$917,"="&amp;D936,'список продуктов'!$C$8:$C$917)</f>
        <v>0</v>
      </c>
    </row>
    <row r="902" spans="1:7" x14ac:dyDescent="0.25">
      <c r="A902" s="77">
        <f>E902*A900</f>
        <v>0</v>
      </c>
      <c r="B902" s="160"/>
      <c r="C902" s="154"/>
      <c r="D902" s="91" t="s">
        <v>1833</v>
      </c>
      <c r="E902" s="80">
        <v>35</v>
      </c>
      <c r="F902">
        <f>SUMIF('список продуктов'!$A$8:$A$917,"="&amp;D937,'список продуктов'!$C$8:$C$917)</f>
        <v>0</v>
      </c>
    </row>
    <row r="903" spans="1:7" x14ac:dyDescent="0.25">
      <c r="A903" s="77">
        <f>E903*A900</f>
        <v>0</v>
      </c>
      <c r="B903" s="160"/>
      <c r="C903" s="154"/>
      <c r="D903" s="91" t="s">
        <v>1830</v>
      </c>
      <c r="E903" s="80">
        <v>35</v>
      </c>
      <c r="F903">
        <f>SUMIF('список продуктов'!$A$8:$A$917,"="&amp;D938,'список продуктов'!$C$8:$C$917)</f>
        <v>1</v>
      </c>
    </row>
    <row r="904" spans="1:7" x14ac:dyDescent="0.25">
      <c r="A904" s="77">
        <f>E904*A900</f>
        <v>0</v>
      </c>
      <c r="B904" s="160"/>
      <c r="C904" s="154"/>
      <c r="D904" s="91" t="s">
        <v>1836</v>
      </c>
      <c r="E904" s="80">
        <v>20</v>
      </c>
      <c r="F904">
        <f>SUMIF('список продуктов'!$A$8:$A$917,"="&amp;D939,'список продуктов'!$C$8:$C$917)</f>
        <v>1</v>
      </c>
    </row>
    <row r="905" spans="1:7" x14ac:dyDescent="0.25">
      <c r="A905" s="77">
        <f>E905*A900</f>
        <v>0</v>
      </c>
      <c r="B905" s="160"/>
      <c r="C905" s="154"/>
      <c r="D905" s="91" t="s">
        <v>1838</v>
      </c>
      <c r="E905" s="80">
        <v>15</v>
      </c>
      <c r="F905">
        <f>SUMIF('список продуктов'!$A$8:$A$917,"="&amp;D940,'список продуктов'!$C$8:$C$917)</f>
        <v>0</v>
      </c>
    </row>
    <row r="906" spans="1:7" x14ac:dyDescent="0.25">
      <c r="A906" s="77">
        <f>E906*A900</f>
        <v>0</v>
      </c>
      <c r="B906" s="160"/>
      <c r="C906" s="154"/>
      <c r="D906" s="91" t="s">
        <v>1804</v>
      </c>
      <c r="E906" s="80">
        <v>3</v>
      </c>
      <c r="F906">
        <f>SUMIF('список продуктов'!$A$8:$A$917,"="&amp;D941,'список продуктов'!$C$8:$C$917)</f>
        <v>0</v>
      </c>
    </row>
    <row r="907" spans="1:7" ht="15.75" thickBot="1" x14ac:dyDescent="0.3">
      <c r="B907" s="160"/>
      <c r="C907" s="476"/>
      <c r="D907" s="91"/>
      <c r="E907" s="89"/>
      <c r="F907">
        <f>SUMIF('список продуктов'!$A$8:$A$917,"="&amp;D942,'список продуктов'!$C$8:$C$917)</f>
        <v>1</v>
      </c>
    </row>
    <row r="908" spans="1:7" ht="30" thickBot="1" x14ac:dyDescent="0.3">
      <c r="A908" s="229"/>
      <c r="B908" s="196">
        <v>120</v>
      </c>
      <c r="C908" s="159" t="s">
        <v>309</v>
      </c>
      <c r="D908" s="188"/>
      <c r="E908" s="189">
        <f>SUM(E909:E916)</f>
        <v>134</v>
      </c>
      <c r="F908">
        <f>SUMIF('список продуктов'!$A$8:$A$917,"="&amp;D943,'список продуктов'!$C$8:$C$917)</f>
        <v>0</v>
      </c>
      <c r="G908" t="s">
        <v>2926</v>
      </c>
    </row>
    <row r="909" spans="1:7" x14ac:dyDescent="0.25">
      <c r="A909" s="77">
        <f>E909*A908</f>
        <v>0</v>
      </c>
      <c r="B909" s="160"/>
      <c r="C909" s="154"/>
      <c r="D909" s="91" t="s">
        <v>2200</v>
      </c>
      <c r="E909" s="80">
        <v>35</v>
      </c>
      <c r="F909">
        <f>SUMIF('список продуктов'!$A$8:$A$917,"="&amp;D944,'список продуктов'!$C$8:$C$917)</f>
        <v>0</v>
      </c>
    </row>
    <row r="910" spans="1:7" x14ac:dyDescent="0.25">
      <c r="A910" s="77">
        <f>E910*A908</f>
        <v>0</v>
      </c>
      <c r="B910" s="160"/>
      <c r="C910" s="154"/>
      <c r="D910" s="91" t="s">
        <v>2196</v>
      </c>
      <c r="E910" s="80">
        <v>35</v>
      </c>
      <c r="F910">
        <f>SUMIF('список продуктов'!$A$8:$A$917,"="&amp;D945,'список продуктов'!$C$8:$C$917)</f>
        <v>0</v>
      </c>
    </row>
    <row r="911" spans="1:7" x14ac:dyDescent="0.25">
      <c r="A911" s="77">
        <f>E911*A908</f>
        <v>0</v>
      </c>
      <c r="B911" s="160"/>
      <c r="C911" s="154"/>
      <c r="D911" s="91" t="s">
        <v>2197</v>
      </c>
      <c r="E911" s="80">
        <v>35</v>
      </c>
      <c r="F911">
        <f>SUMIF('список продуктов'!$A$8:$A$917,"="&amp;D946,'список продуктов'!$C$8:$C$917)</f>
        <v>0</v>
      </c>
    </row>
    <row r="912" spans="1:7" x14ac:dyDescent="0.25">
      <c r="A912" s="77">
        <f>E912*A908</f>
        <v>0</v>
      </c>
      <c r="B912" s="160"/>
      <c r="C912" s="154"/>
      <c r="D912" s="91" t="s">
        <v>1736</v>
      </c>
      <c r="E912" s="80">
        <v>15</v>
      </c>
      <c r="F912">
        <f>SUMIF('список продуктов'!$A$8:$A$917,"="&amp;D947,'список продуктов'!$C$8:$C$917)</f>
        <v>0</v>
      </c>
    </row>
    <row r="913" spans="1:7" x14ac:dyDescent="0.25">
      <c r="A913" s="77">
        <f>E913*A908</f>
        <v>0</v>
      </c>
      <c r="B913" s="160"/>
      <c r="C913" s="154"/>
      <c r="D913" s="91" t="s">
        <v>1478</v>
      </c>
      <c r="E913" s="80">
        <v>1</v>
      </c>
      <c r="F913">
        <f>SUMIF('список продуктов'!$A$8:$A$917,"="&amp;D948,'список продуктов'!$C$8:$C$917)</f>
        <v>0</v>
      </c>
    </row>
    <row r="914" spans="1:7" x14ac:dyDescent="0.25">
      <c r="A914" s="77">
        <f>E914*A908</f>
        <v>0</v>
      </c>
      <c r="B914" s="160"/>
      <c r="C914" s="154"/>
      <c r="D914" s="91" t="s">
        <v>1804</v>
      </c>
      <c r="E914" s="80">
        <v>3</v>
      </c>
      <c r="F914">
        <f>SUMIF('список продуктов'!$A$8:$A$917,"="&amp;D949,'список продуктов'!$C$8:$C$917)</f>
        <v>0</v>
      </c>
    </row>
    <row r="915" spans="1:7" x14ac:dyDescent="0.25">
      <c r="A915" s="77">
        <f>E915*A908</f>
        <v>0</v>
      </c>
      <c r="B915" s="160"/>
      <c r="C915" s="154"/>
      <c r="D915" s="91" t="s">
        <v>1280</v>
      </c>
      <c r="E915" s="80">
        <v>5</v>
      </c>
      <c r="F915">
        <f>SUMIF('список продуктов'!$A$8:$A$917,"="&amp;D950,'список продуктов'!$C$8:$C$917)</f>
        <v>0</v>
      </c>
    </row>
    <row r="916" spans="1:7" ht="15.75" thickBot="1" x14ac:dyDescent="0.3">
      <c r="A916" s="77">
        <f>E916*A908</f>
        <v>0</v>
      </c>
      <c r="B916" s="160"/>
      <c r="C916" s="476"/>
      <c r="D916" s="91" t="s">
        <v>1915</v>
      </c>
      <c r="E916" s="89">
        <v>5</v>
      </c>
      <c r="F916">
        <f>SUMIF('список продуктов'!$A$8:$A$917,"="&amp;D951,'список продуктов'!$C$8:$C$917)</f>
        <v>1</v>
      </c>
    </row>
    <row r="917" spans="1:7" ht="15.75" thickBot="1" x14ac:dyDescent="0.3">
      <c r="A917" s="229"/>
      <c r="B917" s="186">
        <v>120</v>
      </c>
      <c r="C917" s="159" t="s">
        <v>310</v>
      </c>
      <c r="D917" s="188"/>
      <c r="E917" s="158">
        <f>SUM(E918:E923)</f>
        <v>133</v>
      </c>
      <c r="F917">
        <f>SUMIF('список продуктов'!$A$8:$A$917,"="&amp;D952,'список продуктов'!$C$8:$C$917)</f>
        <v>0</v>
      </c>
      <c r="G917" t="s">
        <v>2926</v>
      </c>
    </row>
    <row r="918" spans="1:7" x14ac:dyDescent="0.25">
      <c r="A918" s="77">
        <f>E918*A917</f>
        <v>0</v>
      </c>
      <c r="B918" s="160"/>
      <c r="C918" s="154"/>
      <c r="D918" s="91" t="s">
        <v>2201</v>
      </c>
      <c r="E918" s="80">
        <v>100</v>
      </c>
      <c r="F918">
        <f>SUMIF('список продуктов'!$A$8:$A$917,"="&amp;D953,'список продуктов'!$C$8:$C$917)</f>
        <v>0</v>
      </c>
    </row>
    <row r="919" spans="1:7" x14ac:dyDescent="0.25">
      <c r="A919" s="77">
        <f>E919*A917</f>
        <v>0</v>
      </c>
      <c r="B919" s="160"/>
      <c r="C919" s="154"/>
      <c r="D919" s="91" t="s">
        <v>1758</v>
      </c>
      <c r="E919" s="80">
        <v>15</v>
      </c>
      <c r="F919">
        <f>SUMIF('список продуктов'!$A$8:$A$917,"="&amp;D954,'список продуктов'!$C$8:$C$917)</f>
        <v>1</v>
      </c>
    </row>
    <row r="920" spans="1:7" x14ac:dyDescent="0.25">
      <c r="A920" s="77">
        <f>E920*A917</f>
        <v>0</v>
      </c>
      <c r="B920" s="160"/>
      <c r="C920" s="154"/>
      <c r="D920" s="91" t="s">
        <v>1478</v>
      </c>
      <c r="E920" s="80">
        <v>5</v>
      </c>
      <c r="F920">
        <f>SUMIF('список продуктов'!$A$8:$A$917,"="&amp;D955,'список продуктов'!$C$8:$C$917)</f>
        <v>1</v>
      </c>
    </row>
    <row r="921" spans="1:7" x14ac:dyDescent="0.25">
      <c r="A921" s="77">
        <f>E921*A917</f>
        <v>0</v>
      </c>
      <c r="B921" s="160"/>
      <c r="C921" s="154"/>
      <c r="D921" s="91" t="s">
        <v>2591</v>
      </c>
      <c r="E921" s="80">
        <v>5</v>
      </c>
      <c r="F921">
        <f>SUMIF('список продуктов'!$A$8:$A$917,"="&amp;D956,'список продуктов'!$C$8:$C$917)</f>
        <v>1</v>
      </c>
    </row>
    <row r="922" spans="1:7" x14ac:dyDescent="0.25">
      <c r="A922" s="77">
        <f>E922*A917</f>
        <v>0</v>
      </c>
      <c r="B922" s="160"/>
      <c r="C922" s="154"/>
      <c r="D922" s="91" t="s">
        <v>1804</v>
      </c>
      <c r="E922" s="80">
        <v>3</v>
      </c>
      <c r="F922">
        <f>SUMIF('список продуктов'!$A$8:$A$917,"="&amp;D957,'список продуктов'!$C$8:$C$917)</f>
        <v>0</v>
      </c>
    </row>
    <row r="923" spans="1:7" x14ac:dyDescent="0.25">
      <c r="A923" s="77">
        <f>E923*A917</f>
        <v>0</v>
      </c>
      <c r="B923" s="160"/>
      <c r="C923" s="154"/>
      <c r="D923" s="91" t="s">
        <v>1805</v>
      </c>
      <c r="E923" s="80">
        <v>5</v>
      </c>
      <c r="F923">
        <f>SUMIF('список продуктов'!$A$8:$A$917,"="&amp;D958,'список продуктов'!$C$8:$C$917)</f>
        <v>1</v>
      </c>
    </row>
    <row r="924" spans="1:7" ht="15.75" thickBot="1" x14ac:dyDescent="0.3">
      <c r="B924" s="160"/>
      <c r="C924" s="476"/>
      <c r="D924" s="91"/>
      <c r="E924" s="89"/>
      <c r="F924">
        <f>SUMIF('список продуктов'!$A$8:$A$917,"="&amp;D959,'список продуктов'!$C$8:$C$917)</f>
        <v>0</v>
      </c>
    </row>
    <row r="925" spans="1:7" ht="15.75" thickBot="1" x14ac:dyDescent="0.3">
      <c r="A925" s="229"/>
      <c r="B925" s="179">
        <v>100</v>
      </c>
      <c r="C925" s="159" t="s">
        <v>1246</v>
      </c>
      <c r="D925" s="188"/>
      <c r="E925" s="230">
        <f>SUM(E926:E927)</f>
        <v>110</v>
      </c>
      <c r="F925">
        <f>SUMIF('список продуктов'!$A$8:$A$917,"="&amp;D960,'список продуктов'!$C$8:$C$917)</f>
        <v>0</v>
      </c>
      <c r="G925" t="s">
        <v>2926</v>
      </c>
    </row>
    <row r="926" spans="1:7" x14ac:dyDescent="0.25">
      <c r="A926" s="77">
        <f>E926*A925</f>
        <v>0</v>
      </c>
      <c r="B926" s="160"/>
      <c r="C926" s="154"/>
      <c r="D926" s="91" t="s">
        <v>1246</v>
      </c>
      <c r="E926" s="100">
        <v>110</v>
      </c>
      <c r="F926">
        <f>SUMIF('список продуктов'!$A$8:$A$917,"="&amp;D961,'список продуктов'!$C$8:$C$917)</f>
        <v>1</v>
      </c>
    </row>
    <row r="927" spans="1:7" ht="15.75" thickBot="1" x14ac:dyDescent="0.3">
      <c r="B927" s="160"/>
      <c r="C927" s="154"/>
      <c r="D927" s="91"/>
      <c r="E927" s="80"/>
      <c r="F927">
        <f>SUMIF('список продуктов'!$A$8:$A$917,"="&amp;D962,'список продуктов'!$C$8:$C$917)</f>
        <v>0</v>
      </c>
    </row>
    <row r="928" spans="1:7" ht="15.75" thickBot="1" x14ac:dyDescent="0.3">
      <c r="A928" s="229"/>
      <c r="B928" s="179">
        <v>100</v>
      </c>
      <c r="C928" s="159" t="s">
        <v>311</v>
      </c>
      <c r="D928" s="188"/>
      <c r="E928" s="230">
        <f>SUM(E929:E930)</f>
        <v>105</v>
      </c>
      <c r="F928">
        <f>SUMIF('список продуктов'!$A$8:$A$917,"="&amp;D963,'список продуктов'!$C$8:$C$917)</f>
        <v>0</v>
      </c>
      <c r="G928" t="s">
        <v>2926</v>
      </c>
    </row>
    <row r="929" spans="1:16" x14ac:dyDescent="0.25">
      <c r="A929" s="77">
        <f>E929*A928</f>
        <v>0</v>
      </c>
      <c r="B929" s="160"/>
      <c r="C929" s="154"/>
      <c r="D929" s="91" t="s">
        <v>311</v>
      </c>
      <c r="E929" s="100">
        <v>105</v>
      </c>
      <c r="F929">
        <f>SUMIF('список продуктов'!$A$8:$A$917,"="&amp;D964,'список продуктов'!$C$8:$C$917)</f>
        <v>1</v>
      </c>
    </row>
    <row r="930" spans="1:16" ht="15.75" thickBot="1" x14ac:dyDescent="0.3">
      <c r="B930" s="160"/>
      <c r="C930" s="154"/>
      <c r="D930" s="91"/>
      <c r="E930" s="80"/>
      <c r="F930">
        <f>SUMIF('список продуктов'!$A$8:$A$917,"="&amp;D965,'список продуктов'!$C$8:$C$917)</f>
        <v>0</v>
      </c>
    </row>
    <row r="931" spans="1:16" ht="15.75" thickBot="1" x14ac:dyDescent="0.3">
      <c r="A931" s="229"/>
      <c r="B931" s="179">
        <v>100</v>
      </c>
      <c r="C931" s="204" t="s">
        <v>312</v>
      </c>
      <c r="D931" s="188"/>
      <c r="E931" s="230">
        <f>SUM(E932:E933)</f>
        <v>105</v>
      </c>
      <c r="F931">
        <f>SUMIF('список продуктов'!$A$8:$A$917,"="&amp;D966,'список продуктов'!$C$8:$C$917)</f>
        <v>0</v>
      </c>
      <c r="G931" t="s">
        <v>2926</v>
      </c>
    </row>
    <row r="932" spans="1:16" x14ac:dyDescent="0.25">
      <c r="A932" s="77">
        <f>E932*A931</f>
        <v>0</v>
      </c>
      <c r="B932" s="160"/>
      <c r="C932" s="154"/>
      <c r="D932" s="91" t="s">
        <v>1763</v>
      </c>
      <c r="E932" s="100">
        <v>105</v>
      </c>
      <c r="F932">
        <f>SUMIF('список продуктов'!$A$8:$A$917,"="&amp;D967,'список продуктов'!$C$8:$C$917)</f>
        <v>1</v>
      </c>
    </row>
    <row r="933" spans="1:16" ht="15.75" thickBot="1" x14ac:dyDescent="0.3">
      <c r="B933" s="160"/>
      <c r="C933" s="154"/>
      <c r="D933" s="91"/>
      <c r="E933" s="80"/>
      <c r="F933">
        <f>SUMIF('список продуктов'!$A$8:$A$917,"="&amp;D968,'список продуктов'!$C$8:$C$917)</f>
        <v>0</v>
      </c>
    </row>
    <row r="934" spans="1:16" ht="15.75" thickBot="1" x14ac:dyDescent="0.3">
      <c r="A934" s="229"/>
      <c r="B934" s="179">
        <v>100</v>
      </c>
      <c r="C934" s="159" t="s">
        <v>313</v>
      </c>
      <c r="D934" s="188"/>
      <c r="E934" s="230">
        <f>SUM(E935:E936)</f>
        <v>105</v>
      </c>
      <c r="F934">
        <f>SUMIF('список продуктов'!$A$8:$A$917,"="&amp;D969,'список продуктов'!$C$8:$C$917)</f>
        <v>0</v>
      </c>
      <c r="G934" t="s">
        <v>2926</v>
      </c>
    </row>
    <row r="935" spans="1:16" x14ac:dyDescent="0.25">
      <c r="A935" s="77">
        <f>E935*A934</f>
        <v>0</v>
      </c>
      <c r="B935" s="160"/>
      <c r="C935" s="476"/>
      <c r="D935" s="91" t="s">
        <v>313</v>
      </c>
      <c r="E935" s="100">
        <v>105</v>
      </c>
      <c r="F935">
        <f>SUMIF('список продуктов'!$A$8:$A$917,"="&amp;D970,'список продуктов'!$C$8:$C$917)</f>
        <v>0</v>
      </c>
    </row>
    <row r="936" spans="1:16" ht="36.75" customHeight="1" thickBot="1" x14ac:dyDescent="0.3">
      <c r="A936" s="83"/>
      <c r="B936" s="163"/>
      <c r="C936" s="476"/>
      <c r="D936" s="91"/>
      <c r="E936" s="89"/>
      <c r="F936">
        <f>SUMIF('список продуктов'!$A$8:$A$917,"="&amp;D971,'список продуктов'!$C$8:$C$917)</f>
        <v>0</v>
      </c>
      <c r="M936" s="577"/>
      <c r="N936" s="576"/>
      <c r="O936" s="576"/>
      <c r="P936" s="576"/>
    </row>
    <row r="937" spans="1:16" ht="15.75" thickBot="1" x14ac:dyDescent="0.3">
      <c r="A937" s="229"/>
      <c r="B937" s="179">
        <v>100</v>
      </c>
      <c r="C937" s="73" t="s">
        <v>314</v>
      </c>
      <c r="D937" s="188"/>
      <c r="E937" s="230">
        <f>SUM(E938:E939)</f>
        <v>100</v>
      </c>
      <c r="F937">
        <f>SUMIF('список продуктов'!$A$8:$A$917,"="&amp;D972,'список продуктов'!$C$8:$C$917)</f>
        <v>1</v>
      </c>
      <c r="G937" t="s">
        <v>2926</v>
      </c>
    </row>
    <row r="938" spans="1:16" x14ac:dyDescent="0.25">
      <c r="A938" s="77">
        <f>E938*A937</f>
        <v>0</v>
      </c>
      <c r="B938" s="160"/>
      <c r="C938" s="154"/>
      <c r="D938" s="91" t="s">
        <v>2220</v>
      </c>
      <c r="E938" s="100">
        <v>50</v>
      </c>
      <c r="F938">
        <f>SUMIF('список продуктов'!$A$8:$A$917,"="&amp;D973,'список продуктов'!$C$8:$C$917)</f>
        <v>1</v>
      </c>
    </row>
    <row r="939" spans="1:16" x14ac:dyDescent="0.25">
      <c r="A939" s="77">
        <f>E939*A937</f>
        <v>0</v>
      </c>
      <c r="B939" s="160"/>
      <c r="C939" s="154"/>
      <c r="D939" s="91" t="s">
        <v>2219</v>
      </c>
      <c r="E939" s="80">
        <v>50</v>
      </c>
      <c r="F939">
        <f>SUMIF('список продуктов'!$A$8:$A$917,"="&amp;D974,'список продуктов'!$C$8:$C$917)</f>
        <v>1</v>
      </c>
    </row>
    <row r="940" spans="1:16" ht="15.75" thickBot="1" x14ac:dyDescent="0.3">
      <c r="A940" s="83"/>
      <c r="B940" s="163"/>
      <c r="C940" s="154"/>
      <c r="D940" s="91"/>
      <c r="E940" s="80"/>
      <c r="F940">
        <f>SUMIF('список продуктов'!$A$8:$A$917,"="&amp;D975,'список продуктов'!$C$8:$C$917)</f>
        <v>1</v>
      </c>
    </row>
    <row r="941" spans="1:16" ht="15.75" thickBot="1" x14ac:dyDescent="0.3">
      <c r="A941" s="229"/>
      <c r="B941" s="179">
        <v>100</v>
      </c>
      <c r="C941" s="73" t="s">
        <v>315</v>
      </c>
      <c r="D941" s="188"/>
      <c r="E941" s="230">
        <f>SUM(E942:E943)</f>
        <v>105</v>
      </c>
      <c r="F941">
        <f>SUMIF('список продуктов'!$A$8:$A$917,"="&amp;D976,'список продуктов'!$C$8:$C$917)</f>
        <v>1</v>
      </c>
      <c r="G941" t="s">
        <v>2926</v>
      </c>
    </row>
    <row r="942" spans="1:16" x14ac:dyDescent="0.25">
      <c r="A942" s="77">
        <f>E942*A941</f>
        <v>0</v>
      </c>
      <c r="B942" s="160"/>
      <c r="C942" s="154"/>
      <c r="D942" s="91" t="s">
        <v>1835</v>
      </c>
      <c r="E942" s="100">
        <v>105</v>
      </c>
      <c r="F942">
        <f>SUMIF('список продуктов'!$A$8:$A$917,"="&amp;D977,'список продуктов'!$C$8:$C$917)</f>
        <v>1</v>
      </c>
    </row>
    <row r="943" spans="1:16" ht="15.75" thickBot="1" x14ac:dyDescent="0.3">
      <c r="B943" s="160"/>
      <c r="C943" s="154"/>
      <c r="D943" s="91"/>
      <c r="E943" s="80"/>
      <c r="F943">
        <f>SUMIF('список продуктов'!$A$8:$A$917,"="&amp;D978,'список продуктов'!$C$8:$C$917)</f>
        <v>1</v>
      </c>
      <c r="M943" s="572"/>
      <c r="N943" s="573"/>
      <c r="O943" s="573"/>
    </row>
    <row r="944" spans="1:16" ht="15.75" thickBot="1" x14ac:dyDescent="0.3">
      <c r="A944" s="229"/>
      <c r="B944" s="179">
        <v>100</v>
      </c>
      <c r="C944" s="73" t="s">
        <v>316</v>
      </c>
      <c r="D944" s="188"/>
      <c r="E944" s="230">
        <f>SUM(E945:E946)</f>
        <v>105</v>
      </c>
      <c r="F944">
        <f>SUMIF('список продуктов'!$A$8:$A$917,"="&amp;D979,'список продуктов'!$C$8:$C$917)</f>
        <v>1</v>
      </c>
      <c r="G944" t="s">
        <v>2926</v>
      </c>
      <c r="M944" s="572"/>
      <c r="N944" s="573"/>
      <c r="O944" s="573"/>
    </row>
    <row r="945" spans="1:15" x14ac:dyDescent="0.25">
      <c r="A945" s="77">
        <f>E945*A944</f>
        <v>0</v>
      </c>
      <c r="B945" s="160"/>
      <c r="C945" s="476"/>
      <c r="D945" s="91" t="s">
        <v>19</v>
      </c>
      <c r="E945" s="100">
        <v>105</v>
      </c>
      <c r="F945">
        <f>SUMIF('список продуктов'!$A$8:$A$917,"="&amp;D980,'список продуктов'!$C$8:$C$917)</f>
        <v>1</v>
      </c>
    </row>
    <row r="946" spans="1:15" ht="15.75" thickBot="1" x14ac:dyDescent="0.3">
      <c r="A946" s="83"/>
      <c r="B946" s="163"/>
      <c r="C946" s="476"/>
      <c r="D946" s="91"/>
      <c r="E946" s="89"/>
      <c r="F946">
        <f>SUMIF('список продуктов'!$A$8:$A$917,"="&amp;D981,'список продуктов'!$C$8:$C$917)</f>
        <v>0</v>
      </c>
    </row>
    <row r="947" spans="1:15" ht="15.75" thickBot="1" x14ac:dyDescent="0.3">
      <c r="A947" s="229"/>
      <c r="B947" s="179">
        <v>100</v>
      </c>
      <c r="C947" s="73" t="s">
        <v>317</v>
      </c>
      <c r="D947" s="188"/>
      <c r="E947" s="158">
        <f>SUM(E948:E949)</f>
        <v>105</v>
      </c>
      <c r="F947">
        <f>SUMIF('список продуктов'!$A$8:$A$917,"="&amp;D982,'список продуктов'!$C$8:$C$917)</f>
        <v>0</v>
      </c>
      <c r="G947" t="s">
        <v>2926</v>
      </c>
    </row>
    <row r="948" spans="1:15" x14ac:dyDescent="0.25">
      <c r="A948" s="77">
        <f>E948*A947</f>
        <v>0</v>
      </c>
      <c r="B948" s="160"/>
      <c r="C948" s="115"/>
      <c r="D948" s="91" t="s">
        <v>2542</v>
      </c>
      <c r="E948" s="100">
        <v>105</v>
      </c>
      <c r="F948">
        <f>SUMIF('список продуктов'!$A$8:$A$917,"="&amp;D983,'список продуктов'!$C$8:$C$917)</f>
        <v>1</v>
      </c>
    </row>
    <row r="949" spans="1:15" ht="15.75" thickBot="1" x14ac:dyDescent="0.3">
      <c r="B949" s="160"/>
      <c r="C949" s="115"/>
      <c r="D949" s="91"/>
      <c r="E949" s="79"/>
      <c r="F949">
        <f>SUMIF('список продуктов'!$A$8:$A$917,"="&amp;D984,'список продуктов'!$C$8:$C$917)</f>
        <v>1</v>
      </c>
    </row>
    <row r="950" spans="1:15" ht="15.75" thickBot="1" x14ac:dyDescent="0.3">
      <c r="A950" s="229"/>
      <c r="B950" s="179">
        <v>100</v>
      </c>
      <c r="C950" s="73" t="s">
        <v>2784</v>
      </c>
      <c r="D950" s="188"/>
      <c r="E950" s="158">
        <f>SUM(E951:E952)</f>
        <v>100</v>
      </c>
      <c r="F950">
        <f>SUMIF('список продуктов'!$A$8:$A$917,"="&amp;D985,'список продуктов'!$C$8:$C$917)</f>
        <v>1</v>
      </c>
      <c r="G950" t="s">
        <v>2926</v>
      </c>
    </row>
    <row r="951" spans="1:15" x14ac:dyDescent="0.25">
      <c r="A951" s="77">
        <f>E951*A950</f>
        <v>0</v>
      </c>
      <c r="B951" s="160"/>
      <c r="C951" s="115"/>
      <c r="D951" s="91" t="s">
        <v>1763</v>
      </c>
      <c r="E951" s="100">
        <v>100</v>
      </c>
      <c r="F951">
        <f>SUMIF('список продуктов'!$A$8:$A$917,"="&amp;D986,'список продуктов'!$C$8:$C$917)</f>
        <v>1</v>
      </c>
    </row>
    <row r="952" spans="1:15" ht="15.75" thickBot="1" x14ac:dyDescent="0.3">
      <c r="B952" s="160"/>
      <c r="C952" s="115"/>
      <c r="D952" s="91"/>
      <c r="E952" s="79"/>
      <c r="F952">
        <f>SUMIF('список продуктов'!$A$8:$A$917,"="&amp;D987,'список продуктов'!$C$8:$C$917)</f>
        <v>1</v>
      </c>
    </row>
    <row r="953" spans="1:15" ht="15.75" thickBot="1" x14ac:dyDescent="0.3">
      <c r="A953" s="229"/>
      <c r="B953" s="179">
        <v>100</v>
      </c>
      <c r="C953" s="73" t="s">
        <v>318</v>
      </c>
      <c r="D953" s="188"/>
      <c r="E953" s="158">
        <f>SUM(E954:E956)</f>
        <v>112</v>
      </c>
      <c r="F953">
        <f>SUMIF('список продуктов'!$A$8:$A$917,"="&amp;D988,'список продуктов'!$C$8:$C$917)</f>
        <v>1</v>
      </c>
      <c r="G953" t="s">
        <v>2926</v>
      </c>
    </row>
    <row r="954" spans="1:15" x14ac:dyDescent="0.25">
      <c r="A954" s="77">
        <f>E954*A953</f>
        <v>0</v>
      </c>
      <c r="B954" s="160"/>
      <c r="C954" s="115"/>
      <c r="D954" s="91" t="s">
        <v>1828</v>
      </c>
      <c r="E954" s="80">
        <v>100</v>
      </c>
      <c r="F954">
        <f>SUMIF('список продуктов'!$A$8:$A$917,"="&amp;D989,'список продуктов'!$C$8:$C$917)</f>
        <v>1</v>
      </c>
      <c r="M954" s="572"/>
      <c r="N954" s="573"/>
      <c r="O954" s="573"/>
    </row>
    <row r="955" spans="1:15" x14ac:dyDescent="0.25">
      <c r="A955" s="77">
        <f>E955*A953</f>
        <v>0</v>
      </c>
      <c r="B955" s="160"/>
      <c r="C955" s="115"/>
      <c r="D955" s="91" t="s">
        <v>2591</v>
      </c>
      <c r="E955" s="80">
        <v>10</v>
      </c>
      <c r="F955">
        <f>SUMIF('список продуктов'!$A$8:$A$917,"="&amp;D990,'список продуктов'!$C$8:$C$917)</f>
        <v>1</v>
      </c>
    </row>
    <row r="956" spans="1:15" ht="15.75" thickBot="1" x14ac:dyDescent="0.3">
      <c r="A956" s="77">
        <f>E956*A953</f>
        <v>0</v>
      </c>
      <c r="B956" s="160"/>
      <c r="C956" s="115"/>
      <c r="D956" s="91" t="s">
        <v>1280</v>
      </c>
      <c r="E956" s="80">
        <v>2</v>
      </c>
      <c r="F956">
        <f>SUMIF('список продуктов'!$A$8:$A$917,"="&amp;D991,'список продуктов'!$C$8:$C$917)</f>
        <v>1</v>
      </c>
      <c r="M956" s="572"/>
      <c r="N956" s="573"/>
      <c r="O956" s="573"/>
    </row>
    <row r="957" spans="1:15" ht="15.75" thickBot="1" x14ac:dyDescent="0.3">
      <c r="A957" s="229"/>
      <c r="B957" s="179">
        <v>100</v>
      </c>
      <c r="C957" s="73" t="s">
        <v>319</v>
      </c>
      <c r="D957" s="188"/>
      <c r="E957" s="158">
        <f>SUM(E958:E959)</f>
        <v>100</v>
      </c>
      <c r="F957">
        <f>SUMIF('список продуктов'!$A$8:$A$917,"="&amp;D992,'список продуктов'!$C$8:$C$917)</f>
        <v>1</v>
      </c>
      <c r="G957" t="s">
        <v>2926</v>
      </c>
    </row>
    <row r="958" spans="1:15" x14ac:dyDescent="0.25">
      <c r="A958" s="77">
        <f>E958*A957</f>
        <v>0</v>
      </c>
      <c r="B958" s="160"/>
      <c r="C958" s="115"/>
      <c r="D958" s="91" t="s">
        <v>319</v>
      </c>
      <c r="E958" s="100">
        <v>100</v>
      </c>
      <c r="F958">
        <f>SUMIF('список продуктов'!$A$8:$A$917,"="&amp;D993,'список продуктов'!$C$8:$C$917)</f>
        <v>1</v>
      </c>
    </row>
    <row r="959" spans="1:15" ht="15.75" thickBot="1" x14ac:dyDescent="0.3">
      <c r="B959" s="160"/>
      <c r="C959" s="115"/>
      <c r="D959" s="91"/>
      <c r="E959" s="79"/>
      <c r="F959">
        <f>SUMIF('список продуктов'!$A$8:$A$917,"="&amp;D994,'список продуктов'!$C$8:$C$917)</f>
        <v>0</v>
      </c>
    </row>
    <row r="960" spans="1:15" ht="15.75" thickBot="1" x14ac:dyDescent="0.3">
      <c r="A960" s="229"/>
      <c r="B960" s="179">
        <v>100</v>
      </c>
      <c r="C960" s="73" t="s">
        <v>320</v>
      </c>
      <c r="D960" s="188"/>
      <c r="E960" s="158">
        <f>SUM(E961:E962)</f>
        <v>100</v>
      </c>
      <c r="F960">
        <f>SUMIF('список продуктов'!$A$8:$A$917,"="&amp;D995,'список продуктов'!$C$8:$C$917)</f>
        <v>0</v>
      </c>
      <c r="G960" t="s">
        <v>2926</v>
      </c>
    </row>
    <row r="961" spans="1:15" x14ac:dyDescent="0.25">
      <c r="A961" s="77">
        <f>E961*A960</f>
        <v>0</v>
      </c>
      <c r="B961" s="160"/>
      <c r="C961" s="115"/>
      <c r="D961" s="91" t="s">
        <v>320</v>
      </c>
      <c r="E961" s="100">
        <v>100</v>
      </c>
      <c r="F961">
        <f>SUMIF('список продуктов'!$A$8:$A$917,"="&amp;D996,'список продуктов'!$C$8:$C$917)</f>
        <v>1</v>
      </c>
    </row>
    <row r="962" spans="1:15" ht="15.75" thickBot="1" x14ac:dyDescent="0.3">
      <c r="B962" s="160"/>
      <c r="C962" s="115"/>
      <c r="D962" s="91"/>
      <c r="E962" s="79"/>
      <c r="F962">
        <f>SUMIF('список продуктов'!$A$8:$A$917,"="&amp;D997,'список продуктов'!$C$8:$C$917)</f>
        <v>1</v>
      </c>
    </row>
    <row r="963" spans="1:15" ht="15.75" thickBot="1" x14ac:dyDescent="0.3">
      <c r="A963" s="229"/>
      <c r="B963" s="179">
        <v>100</v>
      </c>
      <c r="C963" s="73" t="s">
        <v>321</v>
      </c>
      <c r="D963" s="188"/>
      <c r="E963" s="158">
        <f>SUM(E964:E965)</f>
        <v>100</v>
      </c>
      <c r="F963">
        <f>SUMIF('список продуктов'!$A$8:$A$917,"="&amp;D998,'список продуктов'!$C$8:$C$917)</f>
        <v>1</v>
      </c>
      <c r="G963" t="s">
        <v>2926</v>
      </c>
    </row>
    <row r="964" spans="1:15" x14ac:dyDescent="0.25">
      <c r="A964" s="77">
        <f>E964*A963</f>
        <v>0</v>
      </c>
      <c r="B964" s="160"/>
      <c r="C964" s="476"/>
      <c r="D964" s="91" t="s">
        <v>321</v>
      </c>
      <c r="E964" s="89">
        <v>100</v>
      </c>
      <c r="F964">
        <f>SUMIF('список продуктов'!$A$8:$A$917,"="&amp;D999,'список продуктов'!$C$8:$C$917)</f>
        <v>1</v>
      </c>
    </row>
    <row r="965" spans="1:15" ht="15.75" thickBot="1" x14ac:dyDescent="0.3">
      <c r="A965" s="83"/>
      <c r="B965" s="163"/>
      <c r="C965" s="476"/>
      <c r="D965" s="91"/>
      <c r="E965" s="99"/>
      <c r="F965">
        <f>SUMIF('список продуктов'!$A$8:$A$917,"="&amp;D1000,'список продуктов'!$C$8:$C$917)</f>
        <v>1</v>
      </c>
    </row>
    <row r="966" spans="1:15" ht="15.75" thickBot="1" x14ac:dyDescent="0.3">
      <c r="A966" s="229"/>
      <c r="B966" s="179">
        <v>100</v>
      </c>
      <c r="C966" s="73" t="s">
        <v>322</v>
      </c>
      <c r="D966" s="188"/>
      <c r="E966" s="183">
        <f>SUM(E967:E968)</f>
        <v>105</v>
      </c>
      <c r="F966">
        <f>SUMIF('список продуктов'!$A$8:$A$917,"="&amp;D1001,'список продуктов'!$C$8:$C$917)</f>
        <v>1</v>
      </c>
      <c r="G966" t="s">
        <v>2926</v>
      </c>
    </row>
    <row r="967" spans="1:15" x14ac:dyDescent="0.25">
      <c r="A967" s="77">
        <f>E967*A966</f>
        <v>0</v>
      </c>
      <c r="B967" s="160"/>
      <c r="C967" s="115"/>
      <c r="D967" s="91" t="s">
        <v>322</v>
      </c>
      <c r="E967" s="82">
        <v>100</v>
      </c>
      <c r="F967">
        <f>SUMIF('список продуктов'!$A$8:$A$917,"="&amp;D1002,'список продуктов'!$C$8:$C$917)</f>
        <v>1</v>
      </c>
    </row>
    <row r="968" spans="1:15" ht="15.75" thickBot="1" x14ac:dyDescent="0.3">
      <c r="A968" s="77">
        <f>E968*A966</f>
        <v>0</v>
      </c>
      <c r="B968" s="394"/>
      <c r="C968" s="477"/>
      <c r="D968" s="395" t="s">
        <v>1355</v>
      </c>
      <c r="E968" s="416">
        <v>5</v>
      </c>
      <c r="F968">
        <f>SUMIF('список продуктов'!$A$8:$A$917,"="&amp;D1003,'список продуктов'!$C$8:$C$917)</f>
        <v>0</v>
      </c>
    </row>
    <row r="969" spans="1:15" ht="33" thickBot="1" x14ac:dyDescent="0.45">
      <c r="A969" s="585" t="s">
        <v>2785</v>
      </c>
      <c r="B969" s="607"/>
      <c r="C969" s="607"/>
      <c r="D969" s="607"/>
      <c r="E969" s="608"/>
      <c r="F969">
        <f>SUMIF('список продуктов'!$A$8:$A$917,"="&amp;D1004,'список продуктов'!$C$8:$C$917)</f>
        <v>0</v>
      </c>
      <c r="G969" t="s">
        <v>2926</v>
      </c>
    </row>
    <row r="970" spans="1:15" ht="36.75" customHeight="1" thickBot="1" x14ac:dyDescent="0.3">
      <c r="A970" s="609" t="s">
        <v>323</v>
      </c>
      <c r="B970" s="610"/>
      <c r="C970" s="610"/>
      <c r="D970" s="610"/>
      <c r="E970" s="611"/>
      <c r="F970">
        <f>SUMIF('список продуктов'!$A$8:$A$917,"="&amp;D1005,'список продуктов'!$C$8:$C$917)</f>
        <v>1</v>
      </c>
      <c r="G970" t="s">
        <v>2926</v>
      </c>
    </row>
    <row r="971" spans="1:15" ht="33.75" customHeight="1" thickBot="1" x14ac:dyDescent="0.3">
      <c r="A971" s="410"/>
      <c r="B971" s="180" t="s">
        <v>35</v>
      </c>
      <c r="C971" s="417" t="s">
        <v>324</v>
      </c>
      <c r="D971" s="413"/>
      <c r="E971" s="414">
        <f>SUM(E972:E980)</f>
        <v>50.5</v>
      </c>
      <c r="F971">
        <f>SUMIF('список продуктов'!$A$8:$A$917,"="&amp;D1006,'список продуктов'!$C$8:$C$917)</f>
        <v>1</v>
      </c>
      <c r="G971" t="s">
        <v>2926</v>
      </c>
    </row>
    <row r="972" spans="1:15" ht="15" customHeight="1" x14ac:dyDescent="0.25">
      <c r="A972" s="77">
        <f>E972*A971</f>
        <v>0</v>
      </c>
      <c r="B972" s="167"/>
      <c r="C972" s="476"/>
      <c r="D972" s="91" t="s">
        <v>2271</v>
      </c>
      <c r="E972" s="100">
        <v>20</v>
      </c>
      <c r="F972">
        <f>SUMIF('список продуктов'!$A$8:$A$917,"="&amp;D1007,'список продуктов'!$C$8:$C$917)</f>
        <v>1</v>
      </c>
    </row>
    <row r="973" spans="1:15" ht="15" customHeight="1" x14ac:dyDescent="0.25">
      <c r="A973" s="77">
        <f>E973*A971</f>
        <v>0</v>
      </c>
      <c r="B973" s="167"/>
      <c r="C973" s="476"/>
      <c r="D973" s="91" t="s">
        <v>2213</v>
      </c>
      <c r="E973" s="100">
        <v>10</v>
      </c>
      <c r="F973">
        <f>SUMIF('список продуктов'!$A$8:$A$917,"="&amp;D1008,'список продуктов'!$C$8:$C$917)</f>
        <v>1</v>
      </c>
    </row>
    <row r="974" spans="1:15" ht="15" customHeight="1" x14ac:dyDescent="0.25">
      <c r="A974" s="77">
        <f>E974*A971</f>
        <v>0</v>
      </c>
      <c r="B974" s="167"/>
      <c r="C974" s="476"/>
      <c r="D974" s="91" t="s">
        <v>1050</v>
      </c>
      <c r="E974" s="100">
        <v>5</v>
      </c>
      <c r="F974">
        <f>SUMIF('список продуктов'!$A$8:$A$917,"="&amp;D1009,'список продуктов'!$C$8:$C$917)</f>
        <v>1</v>
      </c>
    </row>
    <row r="975" spans="1:15" ht="15" customHeight="1" x14ac:dyDescent="0.25">
      <c r="A975" s="77">
        <f>E975*A971</f>
        <v>0</v>
      </c>
      <c r="B975" s="167"/>
      <c r="C975" s="476"/>
      <c r="D975" s="91" t="s">
        <v>1795</v>
      </c>
      <c r="E975" s="100">
        <v>3</v>
      </c>
      <c r="F975">
        <f>SUMIF('список продуктов'!$A$8:$A$917,"="&amp;D1010,'список продуктов'!$C$8:$C$917)</f>
        <v>1</v>
      </c>
    </row>
    <row r="976" spans="1:15" ht="15" customHeight="1" x14ac:dyDescent="0.25">
      <c r="A976" s="77">
        <f>E976*A971</f>
        <v>0</v>
      </c>
      <c r="B976" s="167"/>
      <c r="C976" s="476"/>
      <c r="D976" s="91" t="s">
        <v>2469</v>
      </c>
      <c r="E976" s="100">
        <v>0.5</v>
      </c>
      <c r="F976">
        <f>SUMIF('список продуктов'!$A$8:$A$917,"="&amp;D1011,'список продуктов'!$C$8:$C$917)</f>
        <v>1</v>
      </c>
      <c r="M976" s="572"/>
      <c r="N976" s="573"/>
      <c r="O976" s="573"/>
    </row>
    <row r="977" spans="1:16" ht="15" customHeight="1" x14ac:dyDescent="0.25">
      <c r="A977" s="77">
        <f>E977*A971</f>
        <v>0</v>
      </c>
      <c r="B977" s="167"/>
      <c r="C977" s="476"/>
      <c r="D977" s="91" t="s">
        <v>1268</v>
      </c>
      <c r="E977" s="100">
        <v>5</v>
      </c>
      <c r="F977">
        <f>SUMIF('список продуктов'!$A$8:$A$917,"="&amp;D1012,'список продуктов'!$C$8:$C$917)</f>
        <v>1</v>
      </c>
      <c r="M977" s="572"/>
      <c r="N977" s="573"/>
      <c r="O977" s="573"/>
    </row>
    <row r="978" spans="1:16" ht="15" customHeight="1" x14ac:dyDescent="0.25">
      <c r="A978" s="77">
        <f>E978*A971</f>
        <v>0</v>
      </c>
      <c r="B978" s="167"/>
      <c r="C978" s="476"/>
      <c r="D978" s="91" t="s">
        <v>1804</v>
      </c>
      <c r="E978" s="100">
        <v>3</v>
      </c>
      <c r="F978">
        <f>SUMIF('список продуктов'!$A$8:$A$917,"="&amp;D1013,'список продуктов'!$C$8:$C$917)</f>
        <v>0</v>
      </c>
      <c r="M978" s="572"/>
      <c r="N978" s="573"/>
      <c r="O978" s="573"/>
      <c r="P978" s="573"/>
    </row>
    <row r="979" spans="1:16" ht="15.75" customHeight="1" x14ac:dyDescent="0.25">
      <c r="A979" s="77">
        <f>E979*A971</f>
        <v>0</v>
      </c>
      <c r="B979" s="167"/>
      <c r="C979" s="476"/>
      <c r="D979" s="91" t="s">
        <v>1805</v>
      </c>
      <c r="E979" s="100">
        <v>3</v>
      </c>
      <c r="F979">
        <f>SUMIF('список продуктов'!$A$8:$A$917,"="&amp;D1014,'список продуктов'!$C$8:$C$917)</f>
        <v>0</v>
      </c>
      <c r="M979" s="572"/>
      <c r="N979" s="573"/>
      <c r="O979" s="573"/>
      <c r="P979" s="573"/>
    </row>
    <row r="980" spans="1:16" ht="15" customHeight="1" x14ac:dyDescent="0.25">
      <c r="A980" s="77">
        <f>E980*A971</f>
        <v>0</v>
      </c>
      <c r="B980" s="167"/>
      <c r="C980" s="476"/>
      <c r="D980" s="91" t="s">
        <v>2553</v>
      </c>
      <c r="E980" s="100">
        <v>1</v>
      </c>
      <c r="F980">
        <f>SUMIF('список продуктов'!$A$8:$A$917,"="&amp;D1015,'список продуктов'!$C$8:$C$917)</f>
        <v>1</v>
      </c>
      <c r="M980" s="572"/>
      <c r="N980" s="573"/>
      <c r="O980" s="573"/>
      <c r="P980" s="573"/>
    </row>
    <row r="981" spans="1:16" ht="15" customHeight="1" thickBot="1" x14ac:dyDescent="0.3">
      <c r="B981" s="160"/>
      <c r="C981" s="476"/>
      <c r="D981" s="91"/>
      <c r="E981" s="89"/>
      <c r="F981">
        <f>SUMIF('список продуктов'!$A$8:$A$917,"="&amp;D1016,'список продуктов'!$C$8:$C$917)</f>
        <v>1</v>
      </c>
      <c r="M981" s="572"/>
      <c r="N981" s="573"/>
      <c r="O981" s="573"/>
      <c r="P981" s="573"/>
    </row>
    <row r="982" spans="1:16" ht="32.25" customHeight="1" thickBot="1" x14ac:dyDescent="0.3">
      <c r="A982" s="229"/>
      <c r="B982" s="185" t="s">
        <v>35</v>
      </c>
      <c r="C982" s="159" t="s">
        <v>2561</v>
      </c>
      <c r="D982" s="188"/>
      <c r="E982" s="189">
        <f>SUM(E983:E993)</f>
        <v>70</v>
      </c>
      <c r="F982">
        <f>SUMIF('список продуктов'!$A$8:$A$917,"="&amp;D1017,'список продуктов'!$C$8:$C$917)</f>
        <v>1</v>
      </c>
      <c r="G982" t="s">
        <v>2926</v>
      </c>
      <c r="M982" s="572"/>
      <c r="N982" s="573"/>
      <c r="O982" s="573"/>
      <c r="P982" s="573"/>
    </row>
    <row r="983" spans="1:16" ht="15" customHeight="1" x14ac:dyDescent="0.25">
      <c r="A983" s="77">
        <f>E983*A982</f>
        <v>0</v>
      </c>
      <c r="B983" s="167"/>
      <c r="C983" s="476"/>
      <c r="D983" s="91" t="s">
        <v>1753</v>
      </c>
      <c r="E983" s="101">
        <v>19</v>
      </c>
      <c r="F983">
        <f>SUMIF('список продуктов'!$A$8:$A$917,"="&amp;D1018,'список продуктов'!$C$8:$C$917)</f>
        <v>1</v>
      </c>
      <c r="M983" s="572"/>
      <c r="N983" s="573"/>
      <c r="O983" s="573"/>
      <c r="P983" s="573"/>
    </row>
    <row r="984" spans="1:16" ht="15" customHeight="1" x14ac:dyDescent="0.25">
      <c r="A984" s="77">
        <f>E984*A982</f>
        <v>0</v>
      </c>
      <c r="B984" s="167"/>
      <c r="C984" s="476"/>
      <c r="D984" s="91" t="s">
        <v>1354</v>
      </c>
      <c r="E984" s="101">
        <v>8</v>
      </c>
      <c r="F984">
        <f>SUMIF('список продуктов'!$A$8:$A$917,"="&amp;D1019,'список продуктов'!$C$8:$C$917)</f>
        <v>1</v>
      </c>
      <c r="M984" s="572"/>
      <c r="N984" s="573"/>
      <c r="O984" s="573"/>
      <c r="P984" s="573"/>
    </row>
    <row r="985" spans="1:16" ht="15" customHeight="1" x14ac:dyDescent="0.25">
      <c r="A985" s="77">
        <f>E985*A982</f>
        <v>0</v>
      </c>
      <c r="B985" s="167"/>
      <c r="C985" s="476"/>
      <c r="D985" s="91" t="s">
        <v>1763</v>
      </c>
      <c r="E985" s="101">
        <v>5</v>
      </c>
      <c r="F985">
        <f>SUMIF('список продуктов'!$A$8:$A$917,"="&amp;D1020,'список продуктов'!$C$8:$C$917)</f>
        <v>1</v>
      </c>
      <c r="M985" s="572"/>
      <c r="N985" s="573"/>
      <c r="O985" s="573"/>
      <c r="P985" s="573"/>
    </row>
    <row r="986" spans="1:16" ht="15" customHeight="1" x14ac:dyDescent="0.25">
      <c r="A986" s="77">
        <f>E986*A982</f>
        <v>0</v>
      </c>
      <c r="B986" s="167"/>
      <c r="C986" s="476"/>
      <c r="D986" s="91" t="s">
        <v>1365</v>
      </c>
      <c r="E986" s="101">
        <v>10</v>
      </c>
      <c r="F986">
        <f>SUMIF('список продуктов'!$A$8:$A$917,"="&amp;D1021,'список продуктов'!$C$8:$C$917)</f>
        <v>1</v>
      </c>
      <c r="M986" s="572"/>
      <c r="N986" s="573"/>
      <c r="O986" s="573"/>
      <c r="P986" s="573"/>
    </row>
    <row r="987" spans="1:16" ht="15" customHeight="1" x14ac:dyDescent="0.25">
      <c r="A987" s="77">
        <f>E987*A982</f>
        <v>0</v>
      </c>
      <c r="B987" s="167"/>
      <c r="C987" s="476"/>
      <c r="D987" s="91" t="s">
        <v>1795</v>
      </c>
      <c r="E987" s="101">
        <v>5</v>
      </c>
      <c r="F987">
        <f>SUMIF('список продуктов'!$A$8:$A$917,"="&amp;D1022,'список продуктов'!$C$8:$C$917)</f>
        <v>1</v>
      </c>
      <c r="M987" s="572"/>
      <c r="N987" s="573"/>
      <c r="O987" s="573"/>
      <c r="P987" s="573"/>
    </row>
    <row r="988" spans="1:16" ht="15" customHeight="1" x14ac:dyDescent="0.25">
      <c r="A988" s="77">
        <f>E988*A982</f>
        <v>0</v>
      </c>
      <c r="B988" s="167"/>
      <c r="C988" s="476"/>
      <c r="D988" s="91" t="s">
        <v>2209</v>
      </c>
      <c r="E988" s="101">
        <v>6</v>
      </c>
      <c r="F988">
        <f>SUMIF('список продуктов'!$A$8:$A$917,"="&amp;D1023,'список продуктов'!$C$8:$C$917)</f>
        <v>0</v>
      </c>
      <c r="M988" s="572"/>
      <c r="N988" s="573"/>
      <c r="O988" s="573"/>
      <c r="P988" s="573"/>
    </row>
    <row r="989" spans="1:16" x14ac:dyDescent="0.25">
      <c r="A989" s="77">
        <f>E989*A982</f>
        <v>0</v>
      </c>
      <c r="B989" s="167"/>
      <c r="C989" s="476"/>
      <c r="D989" s="91" t="s">
        <v>1804</v>
      </c>
      <c r="E989" s="101">
        <v>2</v>
      </c>
      <c r="F989">
        <f>SUMIF('список продуктов'!$A$8:$A$917,"="&amp;D1024,'список продуктов'!$C$8:$C$917)</f>
        <v>0</v>
      </c>
      <c r="M989" s="572"/>
      <c r="N989" s="573"/>
      <c r="O989" s="573"/>
      <c r="P989" s="573"/>
    </row>
    <row r="990" spans="1:16" x14ac:dyDescent="0.25">
      <c r="A990" s="77">
        <f>E990*A982</f>
        <v>0</v>
      </c>
      <c r="B990" s="167"/>
      <c r="C990" s="476"/>
      <c r="D990" s="91" t="s">
        <v>1268</v>
      </c>
      <c r="E990" s="101">
        <v>5</v>
      </c>
      <c r="F990">
        <f>SUMIF('список продуктов'!$A$8:$A$917,"="&amp;D1025,'список продуктов'!$C$8:$C$917)</f>
        <v>1</v>
      </c>
      <c r="M990" s="572"/>
      <c r="N990" s="573"/>
      <c r="O990" s="573"/>
      <c r="P990" s="573"/>
    </row>
    <row r="991" spans="1:16" x14ac:dyDescent="0.25">
      <c r="A991" s="77">
        <f>E991*A982</f>
        <v>0</v>
      </c>
      <c r="B991" s="167"/>
      <c r="C991" s="476"/>
      <c r="D991" s="91" t="s">
        <v>1815</v>
      </c>
      <c r="E991" s="101">
        <v>4</v>
      </c>
      <c r="F991">
        <f>SUMIF('список продуктов'!$A$8:$A$917,"="&amp;D1026,'список продуктов'!$C$8:$C$917)</f>
        <v>1</v>
      </c>
      <c r="M991" s="572"/>
      <c r="N991" s="573"/>
      <c r="O991" s="573"/>
      <c r="P991" s="573"/>
    </row>
    <row r="992" spans="1:16" x14ac:dyDescent="0.25">
      <c r="A992" s="77">
        <f>E992*A982</f>
        <v>0</v>
      </c>
      <c r="B992" s="167"/>
      <c r="C992" s="476"/>
      <c r="D992" s="91" t="s">
        <v>2553</v>
      </c>
      <c r="E992" s="101">
        <v>1</v>
      </c>
      <c r="F992">
        <f>SUMIF('список продуктов'!$A$8:$A$917,"="&amp;D1027,'список продуктов'!$C$8:$C$917)</f>
        <v>1</v>
      </c>
      <c r="M992" s="572"/>
      <c r="N992" s="573"/>
      <c r="O992" s="573"/>
      <c r="P992" s="573"/>
    </row>
    <row r="993" spans="1:16" x14ac:dyDescent="0.25">
      <c r="A993" s="77">
        <f>E993*A982</f>
        <v>0</v>
      </c>
      <c r="B993" s="167"/>
      <c r="C993" s="476"/>
      <c r="D993" s="91" t="s">
        <v>1832</v>
      </c>
      <c r="E993" s="101">
        <v>5</v>
      </c>
      <c r="F993">
        <f>SUMIF('список продуктов'!$A$8:$A$917,"="&amp;D1028,'список продуктов'!$C$8:$C$917)</f>
        <v>1</v>
      </c>
      <c r="M993" s="572"/>
      <c r="N993" s="573"/>
      <c r="O993" s="573"/>
      <c r="P993" s="573"/>
    </row>
    <row r="994" spans="1:16" ht="15.75" thickBot="1" x14ac:dyDescent="0.3">
      <c r="B994" s="173"/>
      <c r="C994" s="476"/>
      <c r="D994" s="91"/>
      <c r="E994" s="89"/>
      <c r="F994">
        <f>SUMIF('список продуктов'!$A$8:$A$917,"="&amp;D1029,'список продуктов'!$C$8:$C$917)</f>
        <v>1</v>
      </c>
      <c r="M994" s="572"/>
      <c r="N994" s="573"/>
      <c r="O994" s="573"/>
      <c r="P994" s="573"/>
    </row>
    <row r="995" spans="1:16" ht="15.75" thickBot="1" x14ac:dyDescent="0.3">
      <c r="A995" s="229"/>
      <c r="B995" s="181" t="s">
        <v>35</v>
      </c>
      <c r="C995" s="159" t="s">
        <v>325</v>
      </c>
      <c r="D995" s="188"/>
      <c r="E995" s="158">
        <f>SUM(E996:E1002)</f>
        <v>61.5</v>
      </c>
      <c r="F995">
        <f>SUMIF('список продуктов'!$A$8:$A$917,"="&amp;D1030,'список продуктов'!$C$8:$C$917)</f>
        <v>1</v>
      </c>
      <c r="G995" t="s">
        <v>2926</v>
      </c>
      <c r="M995" s="572"/>
      <c r="N995" s="573"/>
      <c r="O995" s="573"/>
      <c r="P995" s="573"/>
    </row>
    <row r="996" spans="1:16" x14ac:dyDescent="0.25">
      <c r="A996" s="77">
        <f>E996*A995</f>
        <v>0</v>
      </c>
      <c r="B996" s="167"/>
      <c r="C996" s="476"/>
      <c r="D996" s="91" t="s">
        <v>2206</v>
      </c>
      <c r="E996" s="100">
        <v>22</v>
      </c>
      <c r="F996">
        <f>SUMIF('список продуктов'!$A$8:$A$917,"="&amp;D1031,'список продуктов'!$C$8:$C$917)</f>
        <v>1</v>
      </c>
      <c r="M996" s="572"/>
      <c r="N996" s="573"/>
      <c r="O996" s="573"/>
      <c r="P996" s="573"/>
    </row>
    <row r="997" spans="1:16" x14ac:dyDescent="0.25">
      <c r="A997" s="77">
        <f>E997*A995</f>
        <v>0</v>
      </c>
      <c r="B997" s="167"/>
      <c r="C997" s="476"/>
      <c r="D997" s="91" t="s">
        <v>2469</v>
      </c>
      <c r="E997" s="100">
        <v>0.5</v>
      </c>
      <c r="F997">
        <f>SUMIF('список продуктов'!$A$8:$A$917,"="&amp;D1032,'список продуктов'!$C$8:$C$917)</f>
        <v>1</v>
      </c>
      <c r="M997" s="572"/>
      <c r="N997" s="573"/>
      <c r="O997" s="573"/>
      <c r="P997" s="573"/>
    </row>
    <row r="998" spans="1:16" x14ac:dyDescent="0.25">
      <c r="A998" s="77">
        <f>E998*A995</f>
        <v>0</v>
      </c>
      <c r="B998" s="167"/>
      <c r="C998" s="476"/>
      <c r="D998" s="91" t="s">
        <v>1758</v>
      </c>
      <c r="E998" s="100">
        <v>5</v>
      </c>
      <c r="F998">
        <f>SUMIF('список продуктов'!$A$8:$A$917,"="&amp;D1033,'список продуктов'!$C$8:$C$917)</f>
        <v>1</v>
      </c>
      <c r="M998" s="572"/>
      <c r="N998" s="573"/>
      <c r="O998" s="573"/>
      <c r="P998" s="573"/>
    </row>
    <row r="999" spans="1:16" x14ac:dyDescent="0.25">
      <c r="A999" s="77">
        <f>E999*A995</f>
        <v>0</v>
      </c>
      <c r="B999" s="167"/>
      <c r="C999" s="476"/>
      <c r="D999" s="91" t="s">
        <v>1934</v>
      </c>
      <c r="E999" s="100">
        <v>23</v>
      </c>
      <c r="F999">
        <f>SUMIF('список продуктов'!$A$8:$A$917,"="&amp;D1034,'список продуктов'!$C$8:$C$917)</f>
        <v>1</v>
      </c>
      <c r="M999" s="572"/>
      <c r="N999" s="573"/>
      <c r="O999" s="573"/>
      <c r="P999" s="573"/>
    </row>
    <row r="1000" spans="1:16" ht="15" customHeight="1" x14ac:dyDescent="0.25">
      <c r="A1000" s="77">
        <f>E1000*A995</f>
        <v>0</v>
      </c>
      <c r="B1000" s="167"/>
      <c r="C1000" s="476"/>
      <c r="D1000" s="91" t="s">
        <v>1268</v>
      </c>
      <c r="E1000" s="100">
        <v>5</v>
      </c>
      <c r="F1000">
        <f>SUMIF('список продуктов'!$A$8:$A$917,"="&amp;D1035,'список продуктов'!$C$8:$C$917)</f>
        <v>1</v>
      </c>
      <c r="M1000" s="572"/>
      <c r="N1000" s="573"/>
      <c r="O1000" s="573"/>
      <c r="P1000" s="573"/>
    </row>
    <row r="1001" spans="1:16" ht="15" customHeight="1" x14ac:dyDescent="0.25">
      <c r="A1001" s="77">
        <f>E1001*A995</f>
        <v>0</v>
      </c>
      <c r="B1001" s="167"/>
      <c r="C1001" s="476"/>
      <c r="D1001" s="91" t="s">
        <v>2553</v>
      </c>
      <c r="E1001" s="100">
        <v>1</v>
      </c>
      <c r="F1001">
        <f>SUMIF('список продуктов'!$A$8:$A$917,"="&amp;D1036,'список продуктов'!$C$8:$C$917)</f>
        <v>0</v>
      </c>
      <c r="M1001" s="572"/>
      <c r="N1001" s="573"/>
      <c r="O1001" s="573"/>
      <c r="P1001" s="573"/>
    </row>
    <row r="1002" spans="1:16" ht="15.75" customHeight="1" x14ac:dyDescent="0.25">
      <c r="A1002" s="77">
        <f>E1002*A995</f>
        <v>0</v>
      </c>
      <c r="B1002" s="167"/>
      <c r="C1002" s="476"/>
      <c r="D1002" s="91" t="s">
        <v>1811</v>
      </c>
      <c r="E1002" s="100">
        <v>5</v>
      </c>
      <c r="F1002">
        <f>SUMIF('список продуктов'!$A$8:$A$917,"="&amp;D1037,'список продуктов'!$C$8:$C$917)</f>
        <v>1</v>
      </c>
      <c r="M1002" s="572"/>
      <c r="N1002" s="573"/>
      <c r="O1002" s="573"/>
      <c r="P1002" s="573"/>
    </row>
    <row r="1003" spans="1:16" ht="15.75" customHeight="1" thickBot="1" x14ac:dyDescent="0.3">
      <c r="B1003" s="160"/>
      <c r="C1003" s="476"/>
      <c r="D1003" s="91"/>
      <c r="E1003" s="89"/>
      <c r="F1003">
        <f>SUMIF('список продуктов'!$A$8:$A$917,"="&amp;D1038,'список продуктов'!$C$8:$C$917)</f>
        <v>1</v>
      </c>
      <c r="M1003" s="572"/>
      <c r="N1003" s="573"/>
      <c r="O1003" s="573"/>
      <c r="P1003" s="573"/>
    </row>
    <row r="1004" spans="1:16" ht="35.25" customHeight="1" thickBot="1" x14ac:dyDescent="0.3">
      <c r="A1004" s="229"/>
      <c r="B1004" s="181" t="s">
        <v>35</v>
      </c>
      <c r="C1004" s="159" t="s">
        <v>326</v>
      </c>
      <c r="D1004" s="188"/>
      <c r="E1004" s="158">
        <f>SUM(E1005:E1012)</f>
        <v>60.5</v>
      </c>
      <c r="F1004">
        <f>SUMIF('список продуктов'!$A$8:$A$917,"="&amp;D1039,'список продуктов'!$C$8:$C$917)</f>
        <v>1</v>
      </c>
      <c r="G1004" t="s">
        <v>2926</v>
      </c>
      <c r="M1004" s="572"/>
      <c r="N1004" s="573"/>
      <c r="O1004" s="573"/>
      <c r="P1004" s="573"/>
    </row>
    <row r="1005" spans="1:16" ht="15.75" customHeight="1" x14ac:dyDescent="0.25">
      <c r="A1005" s="77">
        <f>E1005*A1004</f>
        <v>0</v>
      </c>
      <c r="B1005" s="167"/>
      <c r="C1005" s="102"/>
      <c r="D1005" s="91" t="s">
        <v>1246</v>
      </c>
      <c r="E1005" s="101">
        <v>15</v>
      </c>
      <c r="F1005">
        <f>SUMIF('список продуктов'!$A$8:$A$917,"="&amp;D1040,'список продуктов'!$C$8:$C$917)</f>
        <v>1</v>
      </c>
      <c r="M1005" s="572"/>
      <c r="N1005" s="573"/>
      <c r="O1005" s="573"/>
      <c r="P1005" s="573"/>
    </row>
    <row r="1006" spans="1:16" ht="15.75" customHeight="1" x14ac:dyDescent="0.25">
      <c r="A1006" s="77">
        <f>E1006*A1004</f>
        <v>0</v>
      </c>
      <c r="B1006" s="167"/>
      <c r="C1006" s="476"/>
      <c r="D1006" s="91" t="s">
        <v>311</v>
      </c>
      <c r="E1006" s="101">
        <v>16</v>
      </c>
      <c r="F1006">
        <f>SUMIF('список продуктов'!$A$8:$A$917,"="&amp;D1041,'список продуктов'!$C$8:$C$917)</f>
        <v>1</v>
      </c>
      <c r="M1006" s="572"/>
      <c r="N1006" s="573"/>
      <c r="O1006" s="573"/>
      <c r="P1006" s="573"/>
    </row>
    <row r="1007" spans="1:16" ht="15.75" customHeight="1" x14ac:dyDescent="0.25">
      <c r="A1007" s="77">
        <f>E1007*A1004</f>
        <v>0</v>
      </c>
      <c r="B1007" s="167"/>
      <c r="C1007" s="476"/>
      <c r="D1007" s="91" t="s">
        <v>2316</v>
      </c>
      <c r="E1007" s="101">
        <v>15</v>
      </c>
      <c r="F1007">
        <f>SUMIF('список продуктов'!$A$8:$A$917,"="&amp;D1042,'список продуктов'!$C$8:$C$917)</f>
        <v>1</v>
      </c>
      <c r="M1007" s="572"/>
      <c r="N1007" s="573"/>
      <c r="O1007" s="573"/>
      <c r="P1007" s="573"/>
    </row>
    <row r="1008" spans="1:16" ht="15.75" customHeight="1" x14ac:dyDescent="0.25">
      <c r="A1008" s="77">
        <f>E1008*A1004</f>
        <v>0</v>
      </c>
      <c r="B1008" s="167"/>
      <c r="C1008" s="476"/>
      <c r="D1008" s="91" t="s">
        <v>2469</v>
      </c>
      <c r="E1008" s="101">
        <v>0.5</v>
      </c>
      <c r="F1008">
        <f>SUMIF('список продуктов'!$A$8:$A$917,"="&amp;D1043,'список продуктов'!$C$8:$C$917)</f>
        <v>1</v>
      </c>
      <c r="M1008" s="572"/>
      <c r="N1008" s="573"/>
      <c r="O1008" s="573"/>
      <c r="P1008" s="573"/>
    </row>
    <row r="1009" spans="1:16" ht="15.75" customHeight="1" x14ac:dyDescent="0.25">
      <c r="A1009" s="77">
        <f>E1009*A1004</f>
        <v>0</v>
      </c>
      <c r="B1009" s="167"/>
      <c r="C1009" s="476"/>
      <c r="D1009" s="91" t="s">
        <v>1268</v>
      </c>
      <c r="E1009" s="101">
        <v>7</v>
      </c>
      <c r="F1009">
        <f>SUMIF('список продуктов'!$A$8:$A$917,"="&amp;D1044,'список продуктов'!$C$8:$C$917)</f>
        <v>1</v>
      </c>
      <c r="M1009" s="572"/>
      <c r="N1009" s="573"/>
      <c r="O1009" s="573"/>
      <c r="P1009" s="573"/>
    </row>
    <row r="1010" spans="1:16" ht="15" customHeight="1" x14ac:dyDescent="0.25">
      <c r="A1010" s="77">
        <f>E1010*A1004</f>
        <v>0</v>
      </c>
      <c r="B1010" s="167"/>
      <c r="C1010" s="476"/>
      <c r="D1010" s="91" t="s">
        <v>2553</v>
      </c>
      <c r="E1010" s="101">
        <v>1</v>
      </c>
      <c r="F1010">
        <f>SUMIF('список продуктов'!$A$8:$A$917,"="&amp;D1045,'список продуктов'!$C$8:$C$917)</f>
        <v>0</v>
      </c>
      <c r="M1010" s="572"/>
      <c r="N1010" s="573"/>
      <c r="O1010" s="573"/>
      <c r="P1010" s="573"/>
    </row>
    <row r="1011" spans="1:16" x14ac:dyDescent="0.25">
      <c r="A1011" s="77">
        <f>E1011*A1004</f>
        <v>0</v>
      </c>
      <c r="B1011" s="167"/>
      <c r="C1011" s="476"/>
      <c r="D1011" s="91" t="s">
        <v>1804</v>
      </c>
      <c r="E1011" s="101">
        <v>2</v>
      </c>
      <c r="F1011">
        <f>SUMIF('список продуктов'!$A$8:$A$917,"="&amp;D1046,'список продуктов'!$C$8:$C$917)</f>
        <v>0</v>
      </c>
      <c r="M1011" s="572"/>
      <c r="N1011" s="573"/>
      <c r="O1011" s="573"/>
      <c r="P1011" s="573"/>
    </row>
    <row r="1012" spans="1:16" x14ac:dyDescent="0.25">
      <c r="A1012" s="77">
        <f>E1012*A1004</f>
        <v>0</v>
      </c>
      <c r="B1012" s="167"/>
      <c r="C1012" s="476"/>
      <c r="D1012" s="91" t="s">
        <v>1805</v>
      </c>
      <c r="E1012" s="101">
        <v>4</v>
      </c>
      <c r="F1012">
        <f>SUMIF('список продуктов'!$A$8:$A$917,"="&amp;D1047,'список продуктов'!$C$8:$C$917)</f>
        <v>1</v>
      </c>
      <c r="M1012" s="572"/>
      <c r="N1012" s="573"/>
      <c r="O1012" s="573"/>
      <c r="P1012" s="573"/>
    </row>
    <row r="1013" spans="1:16" ht="15.75" thickBot="1" x14ac:dyDescent="0.3">
      <c r="B1013" s="167"/>
      <c r="C1013" s="476"/>
      <c r="D1013" s="91"/>
      <c r="E1013" s="101"/>
      <c r="F1013">
        <f>SUMIF('список продуктов'!$A$8:$A$917,"="&amp;D1048,'список продуктов'!$C$8:$C$917)</f>
        <v>1</v>
      </c>
      <c r="M1013" s="572"/>
      <c r="N1013" s="573"/>
      <c r="O1013" s="573"/>
      <c r="P1013" s="573"/>
    </row>
    <row r="1014" spans="1:16" ht="30" thickBot="1" x14ac:dyDescent="0.3">
      <c r="A1014" s="229"/>
      <c r="B1014" s="181" t="s">
        <v>35</v>
      </c>
      <c r="C1014" s="159" t="s">
        <v>2562</v>
      </c>
      <c r="D1014" s="188"/>
      <c r="E1014" s="158">
        <f>SUM(E1015:E1022)</f>
        <v>66</v>
      </c>
      <c r="F1014">
        <f>SUMIF('список продуктов'!$A$8:$A$917,"="&amp;D1049,'список продуктов'!$C$8:$C$917)</f>
        <v>1</v>
      </c>
      <c r="G1014" t="s">
        <v>2926</v>
      </c>
      <c r="M1014" s="572"/>
      <c r="N1014" s="573"/>
      <c r="O1014" s="573"/>
      <c r="P1014" s="573"/>
    </row>
    <row r="1015" spans="1:16" x14ac:dyDescent="0.25">
      <c r="A1015" s="77">
        <f>E1015*A1014</f>
        <v>0</v>
      </c>
      <c r="B1015" s="167"/>
      <c r="C1015" s="476"/>
      <c r="D1015" s="91" t="s">
        <v>2291</v>
      </c>
      <c r="E1015" s="101">
        <v>13</v>
      </c>
      <c r="F1015">
        <f>SUMIF('список продуктов'!$A$8:$A$917,"="&amp;D1050,'список продуктов'!$C$8:$C$917)</f>
        <v>1</v>
      </c>
      <c r="M1015" s="572"/>
      <c r="N1015" s="573"/>
      <c r="O1015" s="573"/>
      <c r="P1015" s="573"/>
    </row>
    <row r="1016" spans="1:16" x14ac:dyDescent="0.25">
      <c r="A1016" s="77">
        <f>E1016*A1014</f>
        <v>0</v>
      </c>
      <c r="B1016" s="167"/>
      <c r="C1016" s="476"/>
      <c r="D1016" s="91" t="s">
        <v>1763</v>
      </c>
      <c r="E1016" s="101">
        <v>12</v>
      </c>
      <c r="F1016">
        <f>SUMIF('список продуктов'!$A$8:$A$917,"="&amp;D1051,'список продуктов'!$C$8:$C$917)</f>
        <v>1</v>
      </c>
      <c r="M1016" s="572"/>
      <c r="N1016" s="573"/>
      <c r="O1016" s="573"/>
      <c r="P1016" s="573"/>
    </row>
    <row r="1017" spans="1:16" x14ac:dyDescent="0.25">
      <c r="A1017" s="77">
        <f>E1017*A1014</f>
        <v>0</v>
      </c>
      <c r="B1017" s="167"/>
      <c r="C1017" s="476"/>
      <c r="D1017" s="91" t="s">
        <v>2469</v>
      </c>
      <c r="E1017" s="101">
        <v>10</v>
      </c>
      <c r="F1017">
        <f>SUMIF('список продуктов'!$A$8:$A$917,"="&amp;D1052,'список продуктов'!$C$8:$C$917)</f>
        <v>1</v>
      </c>
      <c r="M1017" s="572"/>
      <c r="N1017" s="573"/>
      <c r="O1017" s="573"/>
      <c r="P1017" s="573"/>
    </row>
    <row r="1018" spans="1:16" x14ac:dyDescent="0.25">
      <c r="A1018" s="77">
        <f>E1018*A1014</f>
        <v>0</v>
      </c>
      <c r="B1018" s="167"/>
      <c r="C1018" s="476"/>
      <c r="D1018" s="91" t="s">
        <v>1246</v>
      </c>
      <c r="E1018" s="101">
        <v>12</v>
      </c>
      <c r="F1018">
        <f>SUMIF('список продуктов'!$A$8:$A$917,"="&amp;D1053,'список продуктов'!$C$8:$C$917)</f>
        <v>1</v>
      </c>
      <c r="M1018" s="572"/>
      <c r="N1018" s="573"/>
      <c r="O1018" s="573"/>
      <c r="P1018" s="573"/>
    </row>
    <row r="1019" spans="1:16" x14ac:dyDescent="0.25">
      <c r="A1019" s="77">
        <f>E1019*A1014</f>
        <v>0</v>
      </c>
      <c r="B1019" s="167"/>
      <c r="C1019" s="476"/>
      <c r="D1019" s="91" t="s">
        <v>1268</v>
      </c>
      <c r="E1019" s="101">
        <v>5</v>
      </c>
      <c r="F1019">
        <f>SUMIF('список продуктов'!$A$8:$A$917,"="&amp;D1054,'список продуктов'!$C$8:$C$917)</f>
        <v>1</v>
      </c>
      <c r="M1019" s="572"/>
      <c r="N1019" s="573"/>
      <c r="O1019" s="573"/>
      <c r="P1019" s="573"/>
    </row>
    <row r="1020" spans="1:16" x14ac:dyDescent="0.25">
      <c r="A1020" s="77">
        <f>E1020*A1014</f>
        <v>0</v>
      </c>
      <c r="B1020" s="167"/>
      <c r="C1020" s="476"/>
      <c r="D1020" s="91" t="s">
        <v>1804</v>
      </c>
      <c r="E1020" s="101">
        <v>3</v>
      </c>
      <c r="F1020">
        <f>SUMIF('список продуктов'!$A$8:$A$917,"="&amp;D1055,'список продуктов'!$C$8:$C$917)</f>
        <v>1</v>
      </c>
      <c r="M1020" s="572"/>
      <c r="N1020" s="573"/>
      <c r="O1020" s="573"/>
      <c r="P1020" s="573"/>
    </row>
    <row r="1021" spans="1:16" x14ac:dyDescent="0.25">
      <c r="A1021" s="77">
        <f>E1021*A1014</f>
        <v>0</v>
      </c>
      <c r="B1021" s="167"/>
      <c r="C1021" s="476"/>
      <c r="D1021" s="91" t="s">
        <v>2553</v>
      </c>
      <c r="E1021" s="101">
        <v>1</v>
      </c>
      <c r="F1021">
        <f>SUMIF('список продуктов'!$A$8:$A$917,"="&amp;D1056,'список продуктов'!$C$8:$C$917)</f>
        <v>1</v>
      </c>
      <c r="M1021" s="572"/>
      <c r="N1021" s="573"/>
      <c r="O1021" s="573"/>
      <c r="P1021" s="573"/>
    </row>
    <row r="1022" spans="1:16" x14ac:dyDescent="0.25">
      <c r="A1022" s="77">
        <f>E1022*A1014</f>
        <v>0</v>
      </c>
      <c r="B1022" s="167"/>
      <c r="C1022" s="476"/>
      <c r="D1022" s="91" t="s">
        <v>1805</v>
      </c>
      <c r="E1022" s="101">
        <v>10</v>
      </c>
      <c r="F1022">
        <f>SUMIF('список продуктов'!$A$8:$A$917,"="&amp;D1057,'список продуктов'!$C$8:$C$917)</f>
        <v>1</v>
      </c>
      <c r="M1022" s="572"/>
      <c r="N1022" s="573"/>
      <c r="O1022" s="573"/>
      <c r="P1022" s="573"/>
    </row>
    <row r="1023" spans="1:16" ht="15.75" thickBot="1" x14ac:dyDescent="0.3">
      <c r="B1023" s="167"/>
      <c r="C1023" s="476"/>
      <c r="D1023" s="91"/>
      <c r="E1023" s="101"/>
      <c r="F1023">
        <f>SUMIF('список продуктов'!$A$8:$A$917,"="&amp;D1058,'список продуктов'!$C$8:$C$917)</f>
        <v>0</v>
      </c>
      <c r="M1023" s="572"/>
      <c r="N1023" s="573"/>
      <c r="O1023" s="573"/>
      <c r="P1023" s="573"/>
    </row>
    <row r="1024" spans="1:16" ht="30" thickBot="1" x14ac:dyDescent="0.3">
      <c r="A1024" s="229"/>
      <c r="B1024" s="181" t="s">
        <v>35</v>
      </c>
      <c r="C1024" s="159" t="s">
        <v>2563</v>
      </c>
      <c r="D1024" s="188"/>
      <c r="E1024" s="158">
        <f>SUM(E1025:E1035)</f>
        <v>66</v>
      </c>
      <c r="F1024">
        <f>SUMIF('список продуктов'!$A$8:$A$917,"="&amp;D1059,'список продуктов'!$C$8:$C$917)</f>
        <v>0</v>
      </c>
      <c r="G1024" t="s">
        <v>2926</v>
      </c>
      <c r="M1024" s="572"/>
      <c r="N1024" s="573"/>
      <c r="O1024" s="573"/>
      <c r="P1024" s="573"/>
    </row>
    <row r="1025" spans="1:16" x14ac:dyDescent="0.25">
      <c r="A1025" s="77">
        <f>E1025*A1024</f>
        <v>0</v>
      </c>
      <c r="B1025" s="167"/>
      <c r="C1025" s="476"/>
      <c r="D1025" s="91" t="s">
        <v>1647</v>
      </c>
      <c r="E1025" s="100">
        <v>20</v>
      </c>
      <c r="F1025">
        <f>SUMIF('список продуктов'!$A$8:$A$917,"="&amp;D1060,'список продуктов'!$C$8:$C$917)</f>
        <v>1</v>
      </c>
      <c r="M1025" s="572"/>
      <c r="N1025" s="573"/>
      <c r="O1025" s="573"/>
      <c r="P1025" s="573"/>
    </row>
    <row r="1026" spans="1:16" x14ac:dyDescent="0.25">
      <c r="A1026" s="77">
        <f>E1026*A1024</f>
        <v>0</v>
      </c>
      <c r="B1026" s="167"/>
      <c r="C1026" s="476"/>
      <c r="D1026" s="91" t="s">
        <v>2291</v>
      </c>
      <c r="E1026" s="100">
        <v>15</v>
      </c>
      <c r="F1026">
        <f>SUMIF('список продуктов'!$A$8:$A$917,"="&amp;D1061,'список продуктов'!$C$8:$C$917)</f>
        <v>1</v>
      </c>
      <c r="M1026" s="572"/>
      <c r="N1026" s="573"/>
      <c r="O1026" s="573"/>
      <c r="P1026" s="573"/>
    </row>
    <row r="1027" spans="1:16" x14ac:dyDescent="0.25">
      <c r="A1027" s="77">
        <f>E1027*A1024</f>
        <v>0</v>
      </c>
      <c r="B1027" s="167"/>
      <c r="C1027" s="476"/>
      <c r="D1027" s="91" t="s">
        <v>1833</v>
      </c>
      <c r="E1027" s="100">
        <v>8</v>
      </c>
      <c r="F1027">
        <f>SUMIF('список продуктов'!$A$8:$A$917,"="&amp;D1062,'список продуктов'!$C$8:$C$917)</f>
        <v>1</v>
      </c>
      <c r="M1027" s="572"/>
      <c r="N1027" s="573"/>
      <c r="O1027" s="573"/>
      <c r="P1027" s="573"/>
    </row>
    <row r="1028" spans="1:16" x14ac:dyDescent="0.25">
      <c r="A1028" s="77">
        <f>E1028*A1024</f>
        <v>0</v>
      </c>
      <c r="B1028" s="167"/>
      <c r="C1028" s="476"/>
      <c r="D1028" s="91" t="s">
        <v>1271</v>
      </c>
      <c r="E1028" s="100">
        <v>12</v>
      </c>
      <c r="F1028">
        <f>SUMIF('список продуктов'!$A$8:$A$917,"="&amp;D1063,'список продуктов'!$C$8:$C$917)</f>
        <v>1</v>
      </c>
      <c r="M1028" s="572"/>
      <c r="N1028" s="573"/>
      <c r="O1028" s="573"/>
      <c r="P1028" s="573"/>
    </row>
    <row r="1029" spans="1:16" x14ac:dyDescent="0.25">
      <c r="A1029" s="77">
        <f>E1029*A1024</f>
        <v>0</v>
      </c>
      <c r="B1029" s="167"/>
      <c r="C1029" s="476"/>
      <c r="D1029" s="91" t="s">
        <v>2553</v>
      </c>
      <c r="E1029" s="100">
        <v>1</v>
      </c>
      <c r="F1029">
        <f>SUMIF('список продуктов'!$A$8:$A$917,"="&amp;D1064,'список продуктов'!$C$8:$C$917)</f>
        <v>1</v>
      </c>
      <c r="M1029" s="572"/>
      <c r="N1029" s="573"/>
      <c r="O1029" s="573"/>
      <c r="P1029" s="573"/>
    </row>
    <row r="1030" spans="1:16" x14ac:dyDescent="0.25">
      <c r="A1030" s="77">
        <f>E1030*A1024</f>
        <v>0</v>
      </c>
      <c r="B1030" s="167"/>
      <c r="C1030" s="476"/>
      <c r="D1030" s="91" t="s">
        <v>1815</v>
      </c>
      <c r="E1030" s="100">
        <v>3</v>
      </c>
      <c r="F1030">
        <f>SUMIF('список продуктов'!$A$8:$A$917,"="&amp;D1065,'список продуктов'!$C$8:$C$917)</f>
        <v>1</v>
      </c>
      <c r="M1030" s="572"/>
      <c r="N1030" s="573"/>
      <c r="O1030" s="573"/>
      <c r="P1030" s="573"/>
    </row>
    <row r="1031" spans="1:16" x14ac:dyDescent="0.25">
      <c r="A1031" s="77">
        <f>E1031*A1024</f>
        <v>0</v>
      </c>
      <c r="B1031" s="167"/>
      <c r="C1031" s="476"/>
      <c r="D1031" s="91" t="s">
        <v>1804</v>
      </c>
      <c r="E1031" s="100">
        <v>2</v>
      </c>
      <c r="F1031">
        <f>SUMIF('список продуктов'!$A$8:$A$917,"="&amp;D1066,'список продуктов'!$C$8:$C$917)</f>
        <v>1</v>
      </c>
      <c r="M1031" s="572"/>
      <c r="N1031" s="573"/>
      <c r="O1031" s="573"/>
      <c r="P1031" s="573"/>
    </row>
    <row r="1032" spans="1:16" x14ac:dyDescent="0.25">
      <c r="A1032" s="77">
        <f>E1032*A1024</f>
        <v>0</v>
      </c>
      <c r="B1032" s="167"/>
      <c r="C1032" s="476"/>
      <c r="D1032" s="91" t="s">
        <v>2591</v>
      </c>
      <c r="E1032" s="100">
        <v>2</v>
      </c>
      <c r="F1032">
        <f>SUMIF('список продуктов'!$A$8:$A$917,"="&amp;D1067,'список продуктов'!$C$8:$C$917)</f>
        <v>1</v>
      </c>
      <c r="M1032" s="572"/>
      <c r="N1032" s="573"/>
      <c r="O1032" s="573"/>
      <c r="P1032" s="573"/>
    </row>
    <row r="1033" spans="1:16" x14ac:dyDescent="0.25">
      <c r="A1033" s="77">
        <f>E1033*A1024</f>
        <v>0</v>
      </c>
      <c r="B1033" s="167"/>
      <c r="C1033" s="476"/>
      <c r="D1033" s="91" t="s">
        <v>2334</v>
      </c>
      <c r="E1033" s="100">
        <v>1</v>
      </c>
      <c r="F1033">
        <f>SUMIF('список продуктов'!$A$8:$A$917,"="&amp;D1068,'список продуктов'!$C$8:$C$917)</f>
        <v>1</v>
      </c>
      <c r="M1033" s="572"/>
      <c r="N1033" s="573"/>
      <c r="O1033" s="573"/>
      <c r="P1033" s="573"/>
    </row>
    <row r="1034" spans="1:16" ht="15" customHeight="1" x14ac:dyDescent="0.25">
      <c r="A1034" s="77">
        <f>E1034*A1024</f>
        <v>0</v>
      </c>
      <c r="B1034" s="167"/>
      <c r="C1034" s="476"/>
      <c r="D1034" s="91" t="s">
        <v>1262</v>
      </c>
      <c r="E1034" s="100">
        <v>1</v>
      </c>
      <c r="F1034">
        <f>SUMIF('список продуктов'!$A$8:$A$917,"="&amp;D1069,'список продуктов'!$C$8:$C$917)</f>
        <v>0</v>
      </c>
      <c r="M1034" s="572"/>
      <c r="N1034" s="573"/>
      <c r="O1034" s="573"/>
      <c r="P1034" s="573"/>
    </row>
    <row r="1035" spans="1:16" ht="15.75" customHeight="1" thickBot="1" x14ac:dyDescent="0.3">
      <c r="A1035" s="77">
        <f>E1035*A1024</f>
        <v>0</v>
      </c>
      <c r="B1035" s="167"/>
      <c r="C1035" s="476"/>
      <c r="D1035" s="91" t="s">
        <v>2399</v>
      </c>
      <c r="E1035" s="101">
        <v>1</v>
      </c>
      <c r="F1035">
        <f>SUMIF('список продуктов'!$A$8:$A$917,"="&amp;D1070,'список продуктов'!$C$8:$C$917)</f>
        <v>0</v>
      </c>
      <c r="M1035" s="572"/>
      <c r="N1035" s="573"/>
      <c r="O1035" s="573"/>
      <c r="P1035" s="573"/>
    </row>
    <row r="1036" spans="1:16" ht="30" customHeight="1" thickBot="1" x14ac:dyDescent="0.3">
      <c r="A1036" s="229"/>
      <c r="B1036" s="185" t="s">
        <v>35</v>
      </c>
      <c r="C1036" s="204" t="s">
        <v>327</v>
      </c>
      <c r="D1036" s="188"/>
      <c r="E1036" s="189">
        <f>SUM(E1037:E1044)</f>
        <v>61.5</v>
      </c>
      <c r="F1036">
        <f>SUMIF('список продуктов'!$A$8:$A$917,"="&amp;D1071,'список продуктов'!$C$8:$C$917)</f>
        <v>1</v>
      </c>
      <c r="G1036" t="s">
        <v>2926</v>
      </c>
      <c r="M1036" s="572"/>
      <c r="N1036" s="573"/>
      <c r="O1036" s="573"/>
      <c r="P1036" s="573"/>
    </row>
    <row r="1037" spans="1:16" ht="15" customHeight="1" x14ac:dyDescent="0.25">
      <c r="A1037" s="77">
        <f>E1037*A1036</f>
        <v>0</v>
      </c>
      <c r="B1037" s="167"/>
      <c r="C1037" s="476"/>
      <c r="D1037" s="91" t="s">
        <v>1690</v>
      </c>
      <c r="E1037" s="101">
        <v>15</v>
      </c>
      <c r="F1037">
        <f>SUMIF('список продуктов'!$A$8:$A$917,"="&amp;D1072,'список продуктов'!$C$8:$C$917)</f>
        <v>1</v>
      </c>
      <c r="M1037" s="572"/>
      <c r="N1037" s="573"/>
      <c r="O1037" s="573"/>
      <c r="P1037" s="573"/>
    </row>
    <row r="1038" spans="1:16" ht="15" customHeight="1" x14ac:dyDescent="0.25">
      <c r="A1038" s="77">
        <f>E1038*A1036</f>
        <v>0</v>
      </c>
      <c r="B1038" s="167"/>
      <c r="C1038" s="476"/>
      <c r="D1038" s="91" t="s">
        <v>311</v>
      </c>
      <c r="E1038" s="101">
        <v>15</v>
      </c>
      <c r="F1038">
        <f>SUMIF('список продуктов'!$A$8:$A$917,"="&amp;D1073,'список продуктов'!$C$8:$C$917)</f>
        <v>1</v>
      </c>
      <c r="M1038" s="572"/>
      <c r="N1038" s="573"/>
      <c r="O1038" s="573"/>
      <c r="P1038" s="573"/>
    </row>
    <row r="1039" spans="1:16" ht="15" customHeight="1" x14ac:dyDescent="0.25">
      <c r="A1039" s="77">
        <f>E1039*A1036</f>
        <v>0</v>
      </c>
      <c r="B1039" s="167"/>
      <c r="C1039" s="476"/>
      <c r="D1039" s="91" t="s">
        <v>1648</v>
      </c>
      <c r="E1039" s="101">
        <v>20</v>
      </c>
      <c r="F1039">
        <f>SUMIF('список продуктов'!$A$8:$A$917,"="&amp;D1074,'список продуктов'!$C$8:$C$917)</f>
        <v>1</v>
      </c>
      <c r="M1039" s="572"/>
      <c r="N1039" s="573"/>
      <c r="O1039" s="573"/>
      <c r="P1039" s="573"/>
    </row>
    <row r="1040" spans="1:16" ht="15" customHeight="1" x14ac:dyDescent="0.25">
      <c r="A1040" s="77">
        <f>E1040*A1036</f>
        <v>0</v>
      </c>
      <c r="B1040" s="167"/>
      <c r="C1040" s="476"/>
      <c r="D1040" s="91" t="s">
        <v>2469</v>
      </c>
      <c r="E1040" s="101">
        <v>0.5</v>
      </c>
      <c r="F1040">
        <f>SUMIF('список продуктов'!$A$8:$A$917,"="&amp;D1075,'список продуктов'!$C$8:$C$917)</f>
        <v>1</v>
      </c>
      <c r="M1040" s="572"/>
      <c r="N1040" s="573"/>
      <c r="O1040" s="573"/>
      <c r="P1040" s="573"/>
    </row>
    <row r="1041" spans="1:16" ht="15" customHeight="1" x14ac:dyDescent="0.25">
      <c r="A1041" s="77">
        <f>E1041*A1036</f>
        <v>0</v>
      </c>
      <c r="B1041" s="167"/>
      <c r="C1041" s="476"/>
      <c r="D1041" s="91" t="s">
        <v>1268</v>
      </c>
      <c r="E1041" s="101">
        <v>5</v>
      </c>
      <c r="F1041">
        <f>SUMIF('список продуктов'!$A$8:$A$917,"="&amp;D1076,'список продуктов'!$C$8:$C$917)</f>
        <v>1</v>
      </c>
      <c r="M1041" s="572"/>
      <c r="N1041" s="573"/>
      <c r="O1041" s="573"/>
      <c r="P1041" s="573"/>
    </row>
    <row r="1042" spans="1:16" ht="15" customHeight="1" x14ac:dyDescent="0.25">
      <c r="A1042" s="77">
        <f>E1042*A1036</f>
        <v>0</v>
      </c>
      <c r="B1042" s="167"/>
      <c r="C1042" s="476"/>
      <c r="D1042" s="91" t="s">
        <v>1804</v>
      </c>
      <c r="E1042" s="101">
        <v>2</v>
      </c>
      <c r="F1042">
        <f>SUMIF('список продуктов'!$A$8:$A$917,"="&amp;D1077,'список продуктов'!$C$8:$C$917)</f>
        <v>1</v>
      </c>
      <c r="M1042" s="572"/>
      <c r="N1042" s="573"/>
      <c r="O1042" s="573"/>
      <c r="P1042" s="573"/>
    </row>
    <row r="1043" spans="1:16" ht="15" customHeight="1" x14ac:dyDescent="0.25">
      <c r="A1043" s="77">
        <f>E1043*A1036</f>
        <v>0</v>
      </c>
      <c r="B1043" s="167"/>
      <c r="C1043" s="476"/>
      <c r="D1043" s="91" t="s">
        <v>1815</v>
      </c>
      <c r="E1043" s="101">
        <v>3</v>
      </c>
      <c r="F1043">
        <f>SUMIF('список продуктов'!$A$8:$A$917,"="&amp;D1078,'список продуктов'!$C$8:$C$917)</f>
        <v>1</v>
      </c>
      <c r="M1043" s="572"/>
      <c r="N1043" s="573"/>
      <c r="O1043" s="573"/>
      <c r="P1043" s="573"/>
    </row>
    <row r="1044" spans="1:16" ht="15" customHeight="1" x14ac:dyDescent="0.25">
      <c r="A1044" s="77">
        <f>E1044*A1036</f>
        <v>0</v>
      </c>
      <c r="B1044" s="167"/>
      <c r="C1044" s="476"/>
      <c r="D1044" s="91" t="s">
        <v>2553</v>
      </c>
      <c r="E1044" s="101">
        <v>1</v>
      </c>
      <c r="F1044">
        <f>SUMIF('список продуктов'!$A$8:$A$917,"="&amp;D1079,'список продуктов'!$C$8:$C$917)</f>
        <v>0</v>
      </c>
      <c r="M1044" s="572"/>
      <c r="N1044" s="573"/>
      <c r="O1044" s="573"/>
      <c r="P1044" s="573"/>
    </row>
    <row r="1045" spans="1:16" ht="15.75" customHeight="1" thickBot="1" x14ac:dyDescent="0.3">
      <c r="B1045" s="167"/>
      <c r="C1045" s="476"/>
      <c r="D1045" s="91"/>
      <c r="E1045" s="101"/>
      <c r="F1045">
        <f>SUMIF('список продуктов'!$A$8:$A$917,"="&amp;D1080,'список продуктов'!$C$8:$C$917)</f>
        <v>0</v>
      </c>
      <c r="M1045" s="572"/>
      <c r="N1045" s="573"/>
      <c r="O1045" s="573"/>
      <c r="P1045" s="573"/>
    </row>
    <row r="1046" spans="1:16" ht="36" customHeight="1" thickBot="1" x14ac:dyDescent="0.3">
      <c r="A1046" s="229"/>
      <c r="B1046" s="185" t="s">
        <v>35</v>
      </c>
      <c r="C1046" s="204" t="s">
        <v>328</v>
      </c>
      <c r="D1046" s="188"/>
      <c r="E1046" s="189">
        <f>SUM(E1047:E1057)</f>
        <v>71</v>
      </c>
      <c r="F1046">
        <f>SUMIF('список продуктов'!$A$8:$A$917,"="&amp;D1081,'список продуктов'!$C$8:$C$917)</f>
        <v>1</v>
      </c>
      <c r="G1046" t="s">
        <v>2926</v>
      </c>
      <c r="M1046" s="572"/>
      <c r="N1046" s="573"/>
      <c r="O1046" s="573"/>
      <c r="P1046" s="573"/>
    </row>
    <row r="1047" spans="1:16" ht="15" customHeight="1" x14ac:dyDescent="0.25">
      <c r="A1047" s="77">
        <f>E1047*A1046</f>
        <v>0</v>
      </c>
      <c r="B1047" s="167"/>
      <c r="C1047" s="340" t="s">
        <v>1953</v>
      </c>
      <c r="D1047" s="91" t="s">
        <v>313</v>
      </c>
      <c r="E1047" s="101">
        <v>10</v>
      </c>
      <c r="F1047">
        <f>SUMIF('список продуктов'!$A$8:$A$917,"="&amp;D1082,'список продуктов'!$C$8:$C$917)</f>
        <v>1</v>
      </c>
      <c r="M1047" s="572"/>
      <c r="N1047" s="573"/>
      <c r="O1047" s="573"/>
      <c r="P1047" s="573"/>
    </row>
    <row r="1048" spans="1:16" ht="15" customHeight="1" x14ac:dyDescent="0.25">
      <c r="A1048" s="77">
        <f>E1048*A1046</f>
        <v>0</v>
      </c>
      <c r="B1048" s="167"/>
      <c r="C1048" s="102"/>
      <c r="D1048" s="91" t="s">
        <v>2291</v>
      </c>
      <c r="E1048" s="101">
        <v>12</v>
      </c>
      <c r="F1048">
        <f>SUMIF('список продуктов'!$A$8:$A$917,"="&amp;D1083,'список продуктов'!$C$8:$C$917)</f>
        <v>1</v>
      </c>
      <c r="M1048" s="572"/>
      <c r="N1048" s="573"/>
      <c r="O1048" s="573"/>
      <c r="P1048" s="573"/>
    </row>
    <row r="1049" spans="1:16" ht="15" customHeight="1" x14ac:dyDescent="0.25">
      <c r="A1049" s="77">
        <f>E1049*A1046</f>
        <v>0</v>
      </c>
      <c r="B1049" s="167"/>
      <c r="C1049" s="102"/>
      <c r="D1049" s="91" t="s">
        <v>1365</v>
      </c>
      <c r="E1049" s="101">
        <v>15</v>
      </c>
      <c r="F1049">
        <f>SUMIF('список продуктов'!$A$8:$A$917,"="&amp;D1084,'список продуктов'!$C$8:$C$917)</f>
        <v>1</v>
      </c>
      <c r="M1049" s="572"/>
      <c r="N1049" s="573"/>
      <c r="O1049" s="573"/>
      <c r="P1049" s="573"/>
    </row>
    <row r="1050" spans="1:16" ht="15" customHeight="1" x14ac:dyDescent="0.25">
      <c r="A1050" s="77">
        <f>E1050*A1046</f>
        <v>0</v>
      </c>
      <c r="B1050" s="167"/>
      <c r="C1050" s="102"/>
      <c r="D1050" s="91" t="s">
        <v>2197</v>
      </c>
      <c r="E1050" s="101">
        <v>10</v>
      </c>
      <c r="F1050">
        <f>SUMIF('список продуктов'!$A$8:$A$917,"="&amp;D1085,'список продуктов'!$C$8:$C$917)</f>
        <v>1</v>
      </c>
      <c r="M1050" s="572"/>
      <c r="N1050" s="573"/>
      <c r="O1050" s="573"/>
      <c r="P1050" s="573"/>
    </row>
    <row r="1051" spans="1:16" ht="15" customHeight="1" x14ac:dyDescent="0.25">
      <c r="A1051" s="77">
        <f>E1051*A1046</f>
        <v>0</v>
      </c>
      <c r="B1051" s="167"/>
      <c r="C1051" s="102"/>
      <c r="D1051" s="91" t="s">
        <v>1832</v>
      </c>
      <c r="E1051" s="101">
        <v>5</v>
      </c>
      <c r="F1051">
        <f>SUMIF('список продуктов'!$A$8:$A$917,"="&amp;D1086,'список продуктов'!$C$8:$C$917)</f>
        <v>1</v>
      </c>
      <c r="M1051" s="572"/>
      <c r="N1051" s="573"/>
      <c r="O1051" s="573"/>
      <c r="P1051" s="573"/>
    </row>
    <row r="1052" spans="1:16" ht="15" customHeight="1" x14ac:dyDescent="0.25">
      <c r="A1052" s="77">
        <f>E1052*A1046</f>
        <v>0</v>
      </c>
      <c r="B1052" s="167"/>
      <c r="C1052" s="102"/>
      <c r="D1052" s="91" t="s">
        <v>2209</v>
      </c>
      <c r="E1052" s="101">
        <v>5</v>
      </c>
      <c r="F1052">
        <f>SUMIF('список продуктов'!$A$8:$A$917,"="&amp;D1087,'список продуктов'!$C$8:$C$917)</f>
        <v>1</v>
      </c>
      <c r="M1052" s="572"/>
      <c r="N1052" s="573"/>
      <c r="O1052" s="573"/>
      <c r="P1052" s="573"/>
    </row>
    <row r="1053" spans="1:16" ht="15" customHeight="1" x14ac:dyDescent="0.25">
      <c r="A1053" s="77">
        <f>E1053*A1046</f>
        <v>0</v>
      </c>
      <c r="B1053" s="167"/>
      <c r="C1053" s="102"/>
      <c r="D1053" s="91" t="s">
        <v>1268</v>
      </c>
      <c r="E1053" s="101">
        <v>5</v>
      </c>
      <c r="F1053">
        <f>SUMIF('список продуктов'!$A$8:$A$917,"="&amp;D1088,'список продуктов'!$C$8:$C$917)</f>
        <v>1</v>
      </c>
      <c r="M1053" s="572"/>
      <c r="N1053" s="573"/>
      <c r="O1053" s="573"/>
      <c r="P1053" s="573"/>
    </row>
    <row r="1054" spans="1:16" ht="15" customHeight="1" x14ac:dyDescent="0.25">
      <c r="A1054" s="77">
        <f>E1054*A1046</f>
        <v>0</v>
      </c>
      <c r="B1054" s="167"/>
      <c r="C1054" s="102"/>
      <c r="D1054" s="91" t="s">
        <v>2591</v>
      </c>
      <c r="E1054" s="101">
        <v>3</v>
      </c>
      <c r="F1054">
        <f>SUMIF('список продуктов'!$A$8:$A$917,"="&amp;D1089,'список продуктов'!$C$8:$C$917)</f>
        <v>0</v>
      </c>
      <c r="M1054" s="572"/>
      <c r="N1054" s="573"/>
      <c r="O1054" s="573"/>
      <c r="P1054" s="573"/>
    </row>
    <row r="1055" spans="1:16" x14ac:dyDescent="0.25">
      <c r="A1055" s="77">
        <f>E1055*A1046</f>
        <v>0</v>
      </c>
      <c r="B1055" s="167"/>
      <c r="C1055" s="102"/>
      <c r="D1055" s="91" t="s">
        <v>2553</v>
      </c>
      <c r="E1055" s="101">
        <v>1</v>
      </c>
      <c r="F1055">
        <f>SUMIF('список продуктов'!$A$8:$A$917,"="&amp;D1090,'список продуктов'!$C$8:$C$917)</f>
        <v>0</v>
      </c>
      <c r="M1055" s="572"/>
      <c r="N1055" s="573"/>
      <c r="O1055" s="573"/>
      <c r="P1055" s="573"/>
    </row>
    <row r="1056" spans="1:16" x14ac:dyDescent="0.25">
      <c r="A1056" s="77">
        <f>E1056*A1046</f>
        <v>0</v>
      </c>
      <c r="B1056" s="167"/>
      <c r="C1056" s="102"/>
      <c r="D1056" s="91" t="s">
        <v>1815</v>
      </c>
      <c r="E1056" s="101">
        <v>2</v>
      </c>
      <c r="F1056">
        <f>SUMIF('список продуктов'!$A$8:$A$917,"="&amp;D1091,'список продуктов'!$C$8:$C$917)</f>
        <v>1</v>
      </c>
      <c r="M1056" s="572"/>
      <c r="N1056" s="573"/>
      <c r="O1056" s="573"/>
      <c r="P1056" s="573"/>
    </row>
    <row r="1057" spans="1:16" x14ac:dyDescent="0.25">
      <c r="A1057" s="77">
        <f>E1057*A1046</f>
        <v>0</v>
      </c>
      <c r="B1057" s="167"/>
      <c r="C1057" s="102"/>
      <c r="D1057" s="91" t="s">
        <v>1805</v>
      </c>
      <c r="E1057" s="101">
        <v>3</v>
      </c>
      <c r="F1057">
        <f>SUMIF('список продуктов'!$A$8:$A$917,"="&amp;D1092,'список продуктов'!$C$8:$C$917)</f>
        <v>1</v>
      </c>
      <c r="M1057" s="572"/>
      <c r="N1057" s="573"/>
      <c r="O1057" s="573"/>
      <c r="P1057" s="573"/>
    </row>
    <row r="1058" spans="1:16" ht="15.75" thickBot="1" x14ac:dyDescent="0.3">
      <c r="B1058" s="167"/>
      <c r="C1058" s="102"/>
      <c r="D1058" s="91"/>
      <c r="E1058" s="101"/>
      <c r="F1058">
        <f>SUMIF('список продуктов'!$A$8:$A$917,"="&amp;D1093,'список продуктов'!$C$8:$C$917)</f>
        <v>1</v>
      </c>
      <c r="M1058" s="572"/>
      <c r="N1058" s="573"/>
      <c r="O1058" s="573"/>
      <c r="P1058" s="573"/>
    </row>
    <row r="1059" spans="1:16" ht="15.75" thickBot="1" x14ac:dyDescent="0.3">
      <c r="A1059" s="229"/>
      <c r="B1059" s="181" t="s">
        <v>35</v>
      </c>
      <c r="C1059" s="204" t="s">
        <v>329</v>
      </c>
      <c r="D1059" s="188"/>
      <c r="E1059" s="158">
        <f>SUM(E1060:E1068)</f>
        <v>59.5</v>
      </c>
      <c r="F1059">
        <f>SUMIF('список продуктов'!$A$8:$A$917,"="&amp;D1094,'список продуктов'!$C$8:$C$917)</f>
        <v>1</v>
      </c>
      <c r="G1059" t="s">
        <v>2926</v>
      </c>
      <c r="M1059" s="572"/>
      <c r="N1059" s="573"/>
      <c r="O1059" s="573"/>
      <c r="P1059" s="573"/>
    </row>
    <row r="1060" spans="1:16" x14ac:dyDescent="0.25">
      <c r="A1060" s="77">
        <f>E1060*A1059</f>
        <v>0</v>
      </c>
      <c r="B1060" s="167"/>
      <c r="C1060" s="476"/>
      <c r="D1060" s="91" t="s">
        <v>1246</v>
      </c>
      <c r="E1060" s="100">
        <v>15</v>
      </c>
      <c r="F1060">
        <f>SUMIF('список продуктов'!$A$8:$A$917,"="&amp;D1095,'список продуктов'!$C$8:$C$917)</f>
        <v>1</v>
      </c>
      <c r="M1060" s="572"/>
      <c r="N1060" s="573"/>
      <c r="O1060" s="573"/>
      <c r="P1060" s="573"/>
    </row>
    <row r="1061" spans="1:16" x14ac:dyDescent="0.25">
      <c r="A1061" s="77">
        <f>E1061*A1059</f>
        <v>0</v>
      </c>
      <c r="B1061" s="167"/>
      <c r="C1061" s="476"/>
      <c r="D1061" s="91" t="s">
        <v>1538</v>
      </c>
      <c r="E1061" s="100">
        <v>25</v>
      </c>
      <c r="F1061">
        <f>SUMIF('список продуктов'!$A$8:$A$917,"="&amp;D1096,'список продуктов'!$C$8:$C$917)</f>
        <v>1</v>
      </c>
      <c r="M1061" s="572"/>
      <c r="N1061" s="573"/>
      <c r="O1061" s="573"/>
      <c r="P1061" s="573"/>
    </row>
    <row r="1062" spans="1:16" x14ac:dyDescent="0.25">
      <c r="A1062" s="77">
        <f>E1062*A1059</f>
        <v>0</v>
      </c>
      <c r="B1062" s="167"/>
      <c r="C1062" s="476"/>
      <c r="D1062" s="91" t="s">
        <v>2469</v>
      </c>
      <c r="E1062" s="100">
        <v>0.5</v>
      </c>
      <c r="F1062">
        <f>SUMIF('список продуктов'!$A$8:$A$917,"="&amp;D1097,'список продуктов'!$C$8:$C$917)</f>
        <v>1</v>
      </c>
      <c r="M1062" s="572"/>
      <c r="N1062" s="573"/>
      <c r="O1062" s="573"/>
      <c r="P1062" s="573"/>
    </row>
    <row r="1063" spans="1:16" x14ac:dyDescent="0.25">
      <c r="A1063" s="77">
        <f>E1063*A1059</f>
        <v>0</v>
      </c>
      <c r="B1063" s="167"/>
      <c r="C1063" s="476"/>
      <c r="D1063" s="91" t="s">
        <v>1268</v>
      </c>
      <c r="E1063" s="100">
        <v>5</v>
      </c>
      <c r="F1063">
        <f>SUMIF('список продуктов'!$A$8:$A$917,"="&amp;D1098,'список продуктов'!$C$8:$C$917)</f>
        <v>1</v>
      </c>
      <c r="M1063" s="572"/>
      <c r="N1063" s="573"/>
      <c r="O1063" s="573"/>
      <c r="P1063" s="573"/>
    </row>
    <row r="1064" spans="1:16" ht="15" customHeight="1" x14ac:dyDescent="0.25">
      <c r="A1064" s="77">
        <f>E1064*A1059</f>
        <v>0</v>
      </c>
      <c r="B1064" s="167"/>
      <c r="C1064" s="476"/>
      <c r="D1064" s="91" t="s">
        <v>2553</v>
      </c>
      <c r="E1064" s="100">
        <v>1</v>
      </c>
      <c r="F1064">
        <f>SUMIF('список продуктов'!$A$8:$A$917,"="&amp;D1099,'список продуктов'!$C$8:$C$917)</f>
        <v>0</v>
      </c>
      <c r="M1064" s="572"/>
      <c r="N1064" s="573"/>
      <c r="O1064" s="573"/>
      <c r="P1064" s="573"/>
    </row>
    <row r="1065" spans="1:16" x14ac:dyDescent="0.25">
      <c r="A1065" s="77">
        <f>E1065*A1059</f>
        <v>0</v>
      </c>
      <c r="B1065" s="167"/>
      <c r="C1065" s="476"/>
      <c r="D1065" s="91" t="s">
        <v>1804</v>
      </c>
      <c r="E1065" s="100">
        <v>3</v>
      </c>
      <c r="F1065">
        <f>SUMIF('список продуктов'!$A$8:$A$917,"="&amp;D1100,'список продуктов'!$C$8:$C$917)</f>
        <v>0</v>
      </c>
      <c r="M1065" s="572"/>
      <c r="N1065" s="573"/>
      <c r="O1065" s="573"/>
      <c r="P1065" s="573"/>
    </row>
    <row r="1066" spans="1:16" x14ac:dyDescent="0.25">
      <c r="A1066" s="77">
        <f>E1066*A1059</f>
        <v>0</v>
      </c>
      <c r="B1066" s="167"/>
      <c r="C1066" s="476"/>
      <c r="D1066" s="91" t="s">
        <v>1805</v>
      </c>
      <c r="E1066" s="100">
        <v>5</v>
      </c>
      <c r="F1066">
        <f>SUMIF('список продуктов'!$A$8:$A$917,"="&amp;D1101,'список продуктов'!$C$8:$C$917)</f>
        <v>1</v>
      </c>
      <c r="M1066" s="572"/>
      <c r="N1066" s="573"/>
      <c r="O1066" s="573"/>
      <c r="P1066" s="573"/>
    </row>
    <row r="1067" spans="1:16" x14ac:dyDescent="0.25">
      <c r="A1067" s="77">
        <f>E1067*A1059</f>
        <v>0</v>
      </c>
      <c r="B1067" s="167"/>
      <c r="C1067" s="476"/>
      <c r="D1067" s="91" t="s">
        <v>1807</v>
      </c>
      <c r="E1067" s="100">
        <v>2</v>
      </c>
      <c r="F1067">
        <f>SUMIF('список продуктов'!$A$8:$A$917,"="&amp;D1102,'список продуктов'!$C$8:$C$917)</f>
        <v>1</v>
      </c>
      <c r="M1067" s="572"/>
      <c r="N1067" s="573"/>
      <c r="O1067" s="573"/>
      <c r="P1067" s="573"/>
    </row>
    <row r="1068" spans="1:16" x14ac:dyDescent="0.25">
      <c r="A1068" s="77">
        <f>E1068*A1059</f>
        <v>0</v>
      </c>
      <c r="B1068" s="167"/>
      <c r="C1068" s="476"/>
      <c r="D1068" s="91" t="s">
        <v>192</v>
      </c>
      <c r="E1068" s="100">
        <v>3</v>
      </c>
      <c r="F1068">
        <f>SUMIF('список продуктов'!$A$8:$A$917,"="&amp;D1103,'список продуктов'!$C$8:$C$917)</f>
        <v>1</v>
      </c>
      <c r="M1068" s="572"/>
      <c r="N1068" s="573"/>
      <c r="O1068" s="573"/>
      <c r="P1068" s="573"/>
    </row>
    <row r="1069" spans="1:16" ht="15.75" thickBot="1" x14ac:dyDescent="0.3">
      <c r="B1069" s="167"/>
      <c r="C1069" s="476"/>
      <c r="D1069" s="91"/>
      <c r="E1069" s="101"/>
      <c r="F1069">
        <f>SUMIF('список продуктов'!$A$8:$A$917,"="&amp;D1104,'список продуктов'!$C$8:$C$917)</f>
        <v>1</v>
      </c>
      <c r="M1069" s="572"/>
      <c r="N1069" s="573"/>
      <c r="O1069" s="573"/>
      <c r="P1069" s="573"/>
    </row>
    <row r="1070" spans="1:16" ht="30" thickBot="1" x14ac:dyDescent="0.3">
      <c r="A1070" s="229"/>
      <c r="B1070" s="185" t="s">
        <v>35</v>
      </c>
      <c r="C1070" s="159" t="s">
        <v>330</v>
      </c>
      <c r="D1070" s="188"/>
      <c r="E1070" s="189">
        <f>SUM(E1071:E1078)</f>
        <v>59.5</v>
      </c>
      <c r="F1070">
        <f>SUMIF('список продуктов'!$A$8:$A$917,"="&amp;D1105,'список продуктов'!$C$8:$C$917)</f>
        <v>1</v>
      </c>
      <c r="G1070" t="s">
        <v>2926</v>
      </c>
      <c r="M1070" s="572"/>
      <c r="N1070" s="573"/>
      <c r="O1070" s="573"/>
      <c r="P1070" s="573"/>
    </row>
    <row r="1071" spans="1:16" x14ac:dyDescent="0.25">
      <c r="A1071" s="77">
        <f>E1071*A1070</f>
        <v>0</v>
      </c>
      <c r="B1071" s="167"/>
      <c r="C1071" s="476"/>
      <c r="D1071" s="91" t="s">
        <v>1564</v>
      </c>
      <c r="E1071" s="101">
        <v>25</v>
      </c>
      <c r="F1071">
        <f>SUMIF('список продуктов'!$A$8:$A$917,"="&amp;D1106,'список продуктов'!$C$8:$C$917)</f>
        <v>1</v>
      </c>
      <c r="M1071" s="572"/>
      <c r="N1071" s="573"/>
      <c r="O1071" s="573"/>
      <c r="P1071" s="573"/>
    </row>
    <row r="1072" spans="1:16" x14ac:dyDescent="0.25">
      <c r="A1072" s="77">
        <f>E1072*A1070</f>
        <v>0</v>
      </c>
      <c r="B1072" s="167"/>
      <c r="C1072" s="476"/>
      <c r="D1072" s="91" t="s">
        <v>1679</v>
      </c>
      <c r="E1072" s="101">
        <v>15</v>
      </c>
      <c r="F1072">
        <f>SUMIF('список продуктов'!$A$8:$A$917,"="&amp;D1107,'список продуктов'!$C$8:$C$917)</f>
        <v>1</v>
      </c>
      <c r="M1072" s="572"/>
      <c r="N1072" s="573"/>
      <c r="O1072" s="573"/>
      <c r="P1072" s="573"/>
    </row>
    <row r="1073" spans="1:16" x14ac:dyDescent="0.25">
      <c r="A1073" s="77">
        <f>E1073*A1070</f>
        <v>0</v>
      </c>
      <c r="B1073" s="167"/>
      <c r="C1073" s="476"/>
      <c r="D1073" s="91" t="s">
        <v>2471</v>
      </c>
      <c r="E1073" s="101">
        <v>0.5</v>
      </c>
      <c r="F1073">
        <f>SUMIF('список продуктов'!$A$8:$A$917,"="&amp;D1108,'список продуктов'!$C$8:$C$917)</f>
        <v>1</v>
      </c>
      <c r="M1073" s="572"/>
      <c r="N1073" s="573"/>
      <c r="O1073" s="573"/>
      <c r="P1073" s="573"/>
    </row>
    <row r="1074" spans="1:16" x14ac:dyDescent="0.25">
      <c r="A1074" s="77">
        <f>E1074*A1070</f>
        <v>0</v>
      </c>
      <c r="B1074" s="167"/>
      <c r="C1074" s="476"/>
      <c r="D1074" s="91" t="s">
        <v>1268</v>
      </c>
      <c r="E1074" s="101">
        <v>5</v>
      </c>
      <c r="F1074">
        <f>SUMIF('список продуктов'!$A$8:$A$917,"="&amp;D1109,'список продуктов'!$C$8:$C$917)</f>
        <v>1</v>
      </c>
      <c r="M1074" s="572"/>
      <c r="N1074" s="573"/>
      <c r="O1074" s="573"/>
      <c r="P1074" s="573"/>
    </row>
    <row r="1075" spans="1:16" ht="15" customHeight="1" x14ac:dyDescent="0.25">
      <c r="A1075" s="77">
        <f>E1075*A1070</f>
        <v>0</v>
      </c>
      <c r="B1075" s="167"/>
      <c r="C1075" s="476"/>
      <c r="D1075" s="91" t="s">
        <v>1688</v>
      </c>
      <c r="E1075" s="101">
        <v>5</v>
      </c>
      <c r="F1075">
        <f>SUMIF('список продуктов'!$A$8:$A$917,"="&amp;D1110,'список продуктов'!$C$8:$C$917)</f>
        <v>0</v>
      </c>
      <c r="M1075" s="572"/>
      <c r="N1075" s="573"/>
      <c r="O1075" s="573"/>
      <c r="P1075" s="573"/>
    </row>
    <row r="1076" spans="1:16" ht="16.5" customHeight="1" x14ac:dyDescent="0.25">
      <c r="A1076" s="77">
        <f>E1076*A1070</f>
        <v>0</v>
      </c>
      <c r="B1076" s="167"/>
      <c r="C1076" s="476"/>
      <c r="D1076" s="91" t="s">
        <v>2553</v>
      </c>
      <c r="E1076" s="101">
        <v>1</v>
      </c>
      <c r="F1076">
        <f>SUMIF('список продуктов'!$A$8:$A$917,"="&amp;D1111,'список продуктов'!$C$8:$C$917)</f>
        <v>0</v>
      </c>
      <c r="M1076" s="572"/>
      <c r="N1076" s="573"/>
      <c r="O1076" s="573"/>
      <c r="P1076" s="573"/>
    </row>
    <row r="1077" spans="1:16" ht="15" customHeight="1" x14ac:dyDescent="0.25">
      <c r="A1077" s="77">
        <f>E1077*A1070</f>
        <v>0</v>
      </c>
      <c r="B1077" s="167"/>
      <c r="C1077" s="476"/>
      <c r="D1077" s="91" t="s">
        <v>1804</v>
      </c>
      <c r="E1077" s="101">
        <v>3</v>
      </c>
      <c r="F1077">
        <f>SUMIF('список продуктов'!$A$8:$A$917,"="&amp;D1112,'список продуктов'!$C$8:$C$917)</f>
        <v>1</v>
      </c>
      <c r="M1077" s="572"/>
      <c r="N1077" s="573"/>
      <c r="O1077" s="573"/>
      <c r="P1077" s="573"/>
    </row>
    <row r="1078" spans="1:16" ht="15" customHeight="1" x14ac:dyDescent="0.25">
      <c r="A1078" s="77">
        <f>E1078*A1070</f>
        <v>0</v>
      </c>
      <c r="B1078" s="167"/>
      <c r="C1078" s="476"/>
      <c r="D1078" s="91" t="s">
        <v>1815</v>
      </c>
      <c r="E1078" s="101">
        <v>5</v>
      </c>
      <c r="F1078">
        <f>SUMIF('список продуктов'!$A$8:$A$917,"="&amp;D1113,'список продуктов'!$C$8:$C$917)</f>
        <v>1</v>
      </c>
      <c r="M1078" s="572"/>
      <c r="N1078" s="573"/>
      <c r="O1078" s="573"/>
      <c r="P1078" s="573"/>
    </row>
    <row r="1079" spans="1:16" ht="15" customHeight="1" thickBot="1" x14ac:dyDescent="0.3">
      <c r="B1079" s="167"/>
      <c r="C1079" s="476"/>
      <c r="D1079" s="91"/>
      <c r="E1079" s="101"/>
      <c r="F1079">
        <f>SUMIF('список продуктов'!$A$8:$A$917,"="&amp;D1114,'список продуктов'!$C$8:$C$917)</f>
        <v>1</v>
      </c>
      <c r="M1079" s="572"/>
      <c r="N1079" s="573"/>
      <c r="O1079" s="573"/>
      <c r="P1079" s="573"/>
    </row>
    <row r="1080" spans="1:16" ht="32.25" customHeight="1" thickBot="1" x14ac:dyDescent="0.3">
      <c r="A1080" s="229"/>
      <c r="B1080" s="185" t="s">
        <v>35</v>
      </c>
      <c r="C1080" s="159" t="s">
        <v>331</v>
      </c>
      <c r="D1080" s="188"/>
      <c r="E1080" s="189">
        <f>SUM(E1081:E1088)</f>
        <v>69</v>
      </c>
      <c r="F1080">
        <f>SUMIF('список продуктов'!$A$8:$A$917,"="&amp;D1115,'список продуктов'!$C$8:$C$917)</f>
        <v>1</v>
      </c>
      <c r="G1080" t="s">
        <v>2926</v>
      </c>
      <c r="M1080" s="572"/>
      <c r="N1080" s="573"/>
      <c r="O1080" s="573"/>
      <c r="P1080" s="573"/>
    </row>
    <row r="1081" spans="1:16" ht="15" customHeight="1" x14ac:dyDescent="0.25">
      <c r="A1081" s="77">
        <f>E1081*A1080</f>
        <v>0</v>
      </c>
      <c r="B1081" s="167"/>
      <c r="C1081" s="476"/>
      <c r="D1081" s="91" t="s">
        <v>278</v>
      </c>
      <c r="E1081" s="101">
        <v>25</v>
      </c>
      <c r="F1081">
        <f>SUMIF('список продуктов'!$A$8:$A$917,"="&amp;D1116,'список продуктов'!$C$8:$C$917)</f>
        <v>1</v>
      </c>
      <c r="M1081" s="572"/>
      <c r="N1081" s="573"/>
      <c r="O1081" s="573"/>
      <c r="P1081" s="573"/>
    </row>
    <row r="1082" spans="1:16" ht="15" customHeight="1" x14ac:dyDescent="0.25">
      <c r="A1082" s="77">
        <f>E1082*A1080</f>
        <v>0</v>
      </c>
      <c r="B1082" s="167"/>
      <c r="C1082" s="476"/>
      <c r="D1082" s="91" t="s">
        <v>2291</v>
      </c>
      <c r="E1082" s="101">
        <v>15</v>
      </c>
      <c r="F1082">
        <f>SUMIF('список продуктов'!$A$8:$A$917,"="&amp;D1117,'список продуктов'!$C$8:$C$917)</f>
        <v>1</v>
      </c>
      <c r="M1082" s="572"/>
      <c r="N1082" s="573"/>
      <c r="O1082" s="573"/>
      <c r="P1082" s="573"/>
    </row>
    <row r="1083" spans="1:16" ht="15" customHeight="1" x14ac:dyDescent="0.25">
      <c r="A1083" s="77">
        <f>E1083*A1080</f>
        <v>0</v>
      </c>
      <c r="B1083" s="167"/>
      <c r="C1083" s="476"/>
      <c r="D1083" s="91" t="s">
        <v>1271</v>
      </c>
      <c r="E1083" s="101">
        <v>10</v>
      </c>
      <c r="F1083">
        <f>SUMIF('список продуктов'!$A$8:$A$917,"="&amp;D1118,'список продуктов'!$C$8:$C$917)</f>
        <v>1</v>
      </c>
      <c r="M1083" s="572"/>
      <c r="N1083" s="573"/>
      <c r="O1083" s="573"/>
      <c r="P1083" s="573"/>
    </row>
    <row r="1084" spans="1:16" ht="15" customHeight="1" x14ac:dyDescent="0.25">
      <c r="A1084" s="77">
        <f>E1084*A1080</f>
        <v>0</v>
      </c>
      <c r="B1084" s="167"/>
      <c r="C1084" s="476"/>
      <c r="D1084" s="91" t="s">
        <v>1662</v>
      </c>
      <c r="E1084" s="101">
        <v>3</v>
      </c>
      <c r="F1084">
        <f>SUMIF('список продуктов'!$A$8:$A$917,"="&amp;D1119,'список продуктов'!$C$8:$C$917)</f>
        <v>1</v>
      </c>
      <c r="M1084" s="572"/>
      <c r="N1084" s="573"/>
      <c r="O1084" s="573"/>
      <c r="P1084" s="573"/>
    </row>
    <row r="1085" spans="1:16" ht="15" customHeight="1" x14ac:dyDescent="0.25">
      <c r="A1085" s="77">
        <f>E1085*A1080</f>
        <v>0</v>
      </c>
      <c r="B1085" s="167"/>
      <c r="C1085" s="476"/>
      <c r="D1085" s="91" t="s">
        <v>1268</v>
      </c>
      <c r="E1085" s="101">
        <v>7</v>
      </c>
      <c r="F1085">
        <f>SUMIF('список продуктов'!$A$8:$A$917,"="&amp;D1120,'список продуктов'!$C$8:$C$917)</f>
        <v>0</v>
      </c>
      <c r="M1085" s="572"/>
      <c r="N1085" s="573"/>
      <c r="O1085" s="573"/>
      <c r="P1085" s="573"/>
    </row>
    <row r="1086" spans="1:16" ht="16.5" customHeight="1" x14ac:dyDescent="0.25">
      <c r="A1086" s="77">
        <f>E1086*A1080</f>
        <v>0</v>
      </c>
      <c r="B1086" s="167"/>
      <c r="C1086" s="476"/>
      <c r="D1086" s="91" t="s">
        <v>2553</v>
      </c>
      <c r="E1086" s="101">
        <v>1</v>
      </c>
      <c r="F1086">
        <f>SUMIF('список продуктов'!$A$8:$A$917,"="&amp;D1121,'список продуктов'!$C$8:$C$917)</f>
        <v>0</v>
      </c>
      <c r="M1086" s="572"/>
      <c r="N1086" s="573"/>
      <c r="O1086" s="573"/>
      <c r="P1086" s="573"/>
    </row>
    <row r="1087" spans="1:16" ht="15" customHeight="1" x14ac:dyDescent="0.25">
      <c r="A1087" s="77">
        <f>E1087*A1080</f>
        <v>0</v>
      </c>
      <c r="B1087" s="167"/>
      <c r="C1087" s="476"/>
      <c r="D1087" s="91" t="s">
        <v>1804</v>
      </c>
      <c r="E1087" s="101">
        <v>3</v>
      </c>
      <c r="F1087">
        <f>SUMIF('список продуктов'!$A$8:$A$917,"="&amp;D1122,'список продуктов'!$C$8:$C$917)</f>
        <v>1</v>
      </c>
      <c r="M1087" s="572"/>
      <c r="N1087" s="573"/>
      <c r="O1087" s="573"/>
      <c r="P1087" s="573"/>
    </row>
    <row r="1088" spans="1:16" ht="15" customHeight="1" x14ac:dyDescent="0.25">
      <c r="A1088" s="77">
        <f>E1088*A1080</f>
        <v>0</v>
      </c>
      <c r="B1088" s="167"/>
      <c r="C1088" s="476"/>
      <c r="D1088" s="91" t="s">
        <v>1815</v>
      </c>
      <c r="E1088" s="101">
        <v>5</v>
      </c>
      <c r="F1088">
        <f>SUMIF('список продуктов'!$A$8:$A$917,"="&amp;D1123,'список продуктов'!$C$8:$C$917)</f>
        <v>1</v>
      </c>
      <c r="M1088" s="572"/>
      <c r="N1088" s="573"/>
      <c r="O1088" s="573"/>
      <c r="P1088" s="573"/>
    </row>
    <row r="1089" spans="1:16" ht="15" customHeight="1" thickBot="1" x14ac:dyDescent="0.3">
      <c r="B1089" s="167"/>
      <c r="C1089" s="476"/>
      <c r="D1089" s="91"/>
      <c r="E1089" s="101"/>
      <c r="F1089">
        <f>SUMIF('список продуктов'!$A$8:$A$917,"="&amp;D1124,'список продуктов'!$C$8:$C$917)</f>
        <v>1</v>
      </c>
      <c r="M1089" s="572"/>
      <c r="N1089" s="573"/>
      <c r="O1089" s="573"/>
      <c r="P1089" s="573"/>
    </row>
    <row r="1090" spans="1:16" ht="33" customHeight="1" thickBot="1" x14ac:dyDescent="0.3">
      <c r="A1090" s="229"/>
      <c r="B1090" s="185" t="s">
        <v>35</v>
      </c>
      <c r="C1090" s="159" t="s">
        <v>332</v>
      </c>
      <c r="D1090" s="188"/>
      <c r="E1090" s="189">
        <f>SUM(E1091:E1098)</f>
        <v>66.5</v>
      </c>
      <c r="F1090">
        <f>SUMIF('список продуктов'!$A$8:$A$917,"="&amp;D1125,'список продуктов'!$C$8:$C$917)</f>
        <v>1</v>
      </c>
      <c r="G1090" t="s">
        <v>2926</v>
      </c>
      <c r="M1090" s="572"/>
      <c r="N1090" s="573"/>
      <c r="O1090" s="573"/>
      <c r="P1090" s="573"/>
    </row>
    <row r="1091" spans="1:16" ht="15" customHeight="1" x14ac:dyDescent="0.25">
      <c r="A1091" s="77">
        <f>E1091*A1090</f>
        <v>0</v>
      </c>
      <c r="B1091" s="167"/>
      <c r="C1091" s="476"/>
      <c r="D1091" s="91" t="s">
        <v>1805</v>
      </c>
      <c r="E1091" s="101">
        <v>8</v>
      </c>
      <c r="F1091">
        <f>SUMIF('список продуктов'!$A$8:$A$917,"="&amp;D1126,'список продуктов'!$C$8:$C$917)</f>
        <v>1</v>
      </c>
      <c r="M1091" s="572"/>
      <c r="N1091" s="573"/>
      <c r="O1091" s="573"/>
      <c r="P1091" s="573"/>
    </row>
    <row r="1092" spans="1:16" ht="15" customHeight="1" x14ac:dyDescent="0.25">
      <c r="A1092" s="77">
        <f>E1092*A1090</f>
        <v>0</v>
      </c>
      <c r="B1092" s="167"/>
      <c r="C1092" s="476"/>
      <c r="D1092" s="91" t="s">
        <v>1365</v>
      </c>
      <c r="E1092" s="101">
        <v>30</v>
      </c>
      <c r="F1092">
        <f>SUMIF('список продуктов'!$A$8:$A$917,"="&amp;D1127,'список продуктов'!$C$8:$C$917)</f>
        <v>1</v>
      </c>
      <c r="M1092" s="572"/>
      <c r="N1092" s="573"/>
      <c r="O1092" s="573"/>
      <c r="P1092" s="573"/>
    </row>
    <row r="1093" spans="1:16" ht="15" customHeight="1" x14ac:dyDescent="0.25">
      <c r="A1093" s="77">
        <f>E1093*A1090</f>
        <v>0</v>
      </c>
      <c r="B1093" s="167"/>
      <c r="C1093" s="476"/>
      <c r="D1093" s="91" t="s">
        <v>2242</v>
      </c>
      <c r="E1093" s="101">
        <v>7.5</v>
      </c>
      <c r="F1093">
        <f>SUMIF('список продуктов'!$A$8:$A$917,"="&amp;D1128,'список продуктов'!$C$8:$C$917)</f>
        <v>0</v>
      </c>
      <c r="M1093" s="572"/>
      <c r="N1093" s="573"/>
      <c r="O1093" s="573"/>
      <c r="P1093" s="573"/>
    </row>
    <row r="1094" spans="1:16" x14ac:dyDescent="0.25">
      <c r="A1094" s="77">
        <f>E1094*A1090</f>
        <v>0</v>
      </c>
      <c r="B1094" s="167"/>
      <c r="C1094" s="476"/>
      <c r="D1094" s="91" t="s">
        <v>2245</v>
      </c>
      <c r="E1094" s="101">
        <v>2</v>
      </c>
      <c r="F1094">
        <f>SUMIF('список продуктов'!$A$8:$A$917,"="&amp;D1129,'список продуктов'!$C$8:$C$917)</f>
        <v>0</v>
      </c>
      <c r="M1094" s="572"/>
      <c r="N1094" s="573"/>
      <c r="O1094" s="573"/>
      <c r="P1094" s="573"/>
    </row>
    <row r="1095" spans="1:16" x14ac:dyDescent="0.25">
      <c r="A1095" s="77">
        <f>E1095*A1090</f>
        <v>0</v>
      </c>
      <c r="B1095" s="167"/>
      <c r="C1095" s="476"/>
      <c r="D1095" s="91" t="s">
        <v>1789</v>
      </c>
      <c r="E1095" s="101">
        <v>10</v>
      </c>
      <c r="F1095">
        <f>SUMIF('список продуктов'!$A$8:$A$917,"="&amp;D1130,'список продуктов'!$C$8:$C$917)</f>
        <v>1</v>
      </c>
      <c r="M1095" s="572"/>
      <c r="N1095" s="573"/>
      <c r="O1095" s="573"/>
      <c r="P1095" s="573"/>
    </row>
    <row r="1096" spans="1:16" x14ac:dyDescent="0.25">
      <c r="A1096" s="77">
        <f>E1096*A1090</f>
        <v>0</v>
      </c>
      <c r="B1096" s="167"/>
      <c r="C1096" s="476"/>
      <c r="D1096" s="91" t="s">
        <v>1804</v>
      </c>
      <c r="E1096" s="101">
        <v>3</v>
      </c>
      <c r="F1096">
        <f>SUMIF('список продуктов'!$A$8:$A$917,"="&amp;D1131,'список продуктов'!$C$8:$C$917)</f>
        <v>1</v>
      </c>
      <c r="M1096" s="572"/>
      <c r="N1096" s="573"/>
      <c r="O1096" s="573"/>
      <c r="P1096" s="573"/>
    </row>
    <row r="1097" spans="1:16" x14ac:dyDescent="0.25">
      <c r="A1097" s="77">
        <f>E1097*A1090</f>
        <v>0</v>
      </c>
      <c r="B1097" s="167"/>
      <c r="C1097" s="476"/>
      <c r="D1097" s="91" t="s">
        <v>1268</v>
      </c>
      <c r="E1097" s="101">
        <v>5</v>
      </c>
      <c r="F1097">
        <f>SUMIF('список продуктов'!$A$8:$A$917,"="&amp;D1132,'список продуктов'!$C$8:$C$917)</f>
        <v>1</v>
      </c>
      <c r="M1097" s="572"/>
      <c r="N1097" s="573"/>
      <c r="O1097" s="573"/>
      <c r="P1097" s="573"/>
    </row>
    <row r="1098" spans="1:16" x14ac:dyDescent="0.25">
      <c r="A1098" s="77">
        <f>E1098*A1090</f>
        <v>0</v>
      </c>
      <c r="B1098" s="167"/>
      <c r="C1098" s="476"/>
      <c r="D1098" s="91" t="s">
        <v>2553</v>
      </c>
      <c r="E1098" s="101">
        <v>1</v>
      </c>
      <c r="F1098">
        <f>SUMIF('список продуктов'!$A$8:$A$917,"="&amp;D1133,'список продуктов'!$C$8:$C$917)</f>
        <v>1</v>
      </c>
      <c r="M1098" s="572"/>
      <c r="N1098" s="573"/>
      <c r="O1098" s="573"/>
      <c r="P1098" s="573"/>
    </row>
    <row r="1099" spans="1:16" ht="15.75" thickBot="1" x14ac:dyDescent="0.3">
      <c r="B1099" s="167"/>
      <c r="C1099" s="476"/>
      <c r="D1099" s="91"/>
      <c r="E1099" s="101"/>
      <c r="F1099">
        <f>SUMIF('список продуктов'!$A$8:$A$917,"="&amp;D1134,'список продуктов'!$C$8:$C$917)</f>
        <v>1</v>
      </c>
      <c r="M1099" s="572"/>
      <c r="N1099" s="573"/>
      <c r="O1099" s="573"/>
      <c r="P1099" s="573"/>
    </row>
    <row r="1100" spans="1:16" ht="30" thickBot="1" x14ac:dyDescent="0.3">
      <c r="A1100" s="229"/>
      <c r="B1100" s="185" t="s">
        <v>35</v>
      </c>
      <c r="C1100" s="159" t="s">
        <v>333</v>
      </c>
      <c r="D1100" s="188"/>
      <c r="E1100" s="189">
        <f>SUM(E1101:E1109)</f>
        <v>65</v>
      </c>
      <c r="F1100">
        <f>SUMIF('список продуктов'!$A$8:$A$917,"="&amp;D1135,'список продуктов'!$C$8:$C$917)</f>
        <v>1</v>
      </c>
      <c r="G1100" t="s">
        <v>2926</v>
      </c>
      <c r="M1100" s="572"/>
      <c r="N1100" s="573"/>
      <c r="O1100" s="573"/>
      <c r="P1100" s="573"/>
    </row>
    <row r="1101" spans="1:16" x14ac:dyDescent="0.25">
      <c r="A1101" s="77">
        <f>E1101*A1100</f>
        <v>0</v>
      </c>
      <c r="B1101" s="167"/>
      <c r="C1101" s="476"/>
      <c r="D1101" s="91" t="s">
        <v>2207</v>
      </c>
      <c r="E1101" s="100">
        <v>10</v>
      </c>
      <c r="F1101">
        <f>SUMIF('список продуктов'!$A$8:$A$917,"="&amp;D1136,'список продуктов'!$C$8:$C$917)</f>
        <v>1</v>
      </c>
      <c r="M1101" s="572"/>
      <c r="N1101" s="573"/>
      <c r="O1101" s="573"/>
      <c r="P1101" s="573"/>
    </row>
    <row r="1102" spans="1:16" x14ac:dyDescent="0.25">
      <c r="A1102" s="77">
        <f>E1102*A1100</f>
        <v>0</v>
      </c>
      <c r="B1102" s="167"/>
      <c r="C1102" s="476"/>
      <c r="D1102" s="91" t="s">
        <v>1934</v>
      </c>
      <c r="E1102" s="100">
        <v>8</v>
      </c>
      <c r="F1102">
        <f>SUMIF('список продуктов'!$A$8:$A$917,"="&amp;D1137,'список продуктов'!$C$8:$C$917)</f>
        <v>1</v>
      </c>
      <c r="M1102" s="572"/>
      <c r="N1102" s="573"/>
      <c r="O1102" s="573"/>
      <c r="P1102" s="573"/>
    </row>
    <row r="1103" spans="1:16" x14ac:dyDescent="0.25">
      <c r="A1103" s="77">
        <f>E1103*A1100</f>
        <v>0</v>
      </c>
      <c r="B1103" s="167"/>
      <c r="C1103" s="476"/>
      <c r="D1103" s="91" t="s">
        <v>1585</v>
      </c>
      <c r="E1103" s="100">
        <v>10</v>
      </c>
      <c r="F1103">
        <f>SUMIF('список продуктов'!$A$8:$A$917,"="&amp;D1138,'список продуктов'!$C$8:$C$917)</f>
        <v>1</v>
      </c>
      <c r="M1103" s="572"/>
      <c r="N1103" s="573"/>
      <c r="O1103" s="573"/>
      <c r="P1103" s="573"/>
    </row>
    <row r="1104" spans="1:16" x14ac:dyDescent="0.25">
      <c r="A1104" s="77">
        <f>E1104*A1100</f>
        <v>0</v>
      </c>
      <c r="B1104" s="167"/>
      <c r="C1104" s="476"/>
      <c r="D1104" s="91" t="s">
        <v>1538</v>
      </c>
      <c r="E1104" s="100">
        <v>10</v>
      </c>
      <c r="F1104">
        <f>SUMIF('список продуктов'!$A$8:$A$917,"="&amp;D1139,'список продуктов'!$C$8:$C$917)</f>
        <v>1</v>
      </c>
      <c r="M1104" s="572"/>
      <c r="N1104" s="573"/>
      <c r="O1104" s="573"/>
      <c r="P1104" s="573"/>
    </row>
    <row r="1105" spans="1:16" x14ac:dyDescent="0.25">
      <c r="A1105" s="77">
        <f>E1105*A1100</f>
        <v>0</v>
      </c>
      <c r="B1105" s="167"/>
      <c r="C1105" s="476"/>
      <c r="D1105" s="91" t="s">
        <v>1268</v>
      </c>
      <c r="E1105" s="100">
        <v>5</v>
      </c>
      <c r="F1105">
        <f>SUMIF('список продуктов'!$A$8:$A$917,"="&amp;D1140,'список продуктов'!$C$8:$C$917)</f>
        <v>1</v>
      </c>
      <c r="M1105" s="572"/>
      <c r="N1105" s="573"/>
      <c r="O1105" s="573"/>
      <c r="P1105" s="573"/>
    </row>
    <row r="1106" spans="1:16" x14ac:dyDescent="0.25">
      <c r="A1106" s="77">
        <f>E1106*A1100</f>
        <v>0</v>
      </c>
      <c r="B1106" s="167"/>
      <c r="C1106" s="476"/>
      <c r="D1106" s="91" t="s">
        <v>2553</v>
      </c>
      <c r="E1106" s="100">
        <v>1</v>
      </c>
      <c r="F1106">
        <f>SUMIF('список продуктов'!$A$8:$A$917,"="&amp;D1141,'список продуктов'!$C$8:$C$917)</f>
        <v>1</v>
      </c>
      <c r="M1106" s="572"/>
      <c r="N1106" s="573"/>
      <c r="O1106" s="573"/>
      <c r="P1106" s="573"/>
    </row>
    <row r="1107" spans="1:16" x14ac:dyDescent="0.25">
      <c r="A1107" s="77">
        <f>E1107*A1100</f>
        <v>0</v>
      </c>
      <c r="B1107" s="167"/>
      <c r="C1107" s="476"/>
      <c r="D1107" s="91" t="s">
        <v>1815</v>
      </c>
      <c r="E1107" s="100">
        <v>2</v>
      </c>
      <c r="F1107">
        <f>SUMIF('список продуктов'!$A$8:$A$917,"="&amp;D1142,'список продуктов'!$C$8:$C$917)</f>
        <v>1</v>
      </c>
      <c r="M1107" s="572"/>
      <c r="N1107" s="573"/>
      <c r="O1107" s="573"/>
      <c r="P1107" s="573"/>
    </row>
    <row r="1108" spans="1:16" x14ac:dyDescent="0.25">
      <c r="A1108" s="77">
        <f>E1108*A1100</f>
        <v>0</v>
      </c>
      <c r="B1108" s="167"/>
      <c r="C1108" s="476"/>
      <c r="D1108" s="91" t="s">
        <v>1805</v>
      </c>
      <c r="E1108" s="100">
        <v>4</v>
      </c>
      <c r="F1108">
        <f>SUMIF('список продуктов'!$A$8:$A$917,"="&amp;D1143,'список продуктов'!$C$8:$C$917)</f>
        <v>1</v>
      </c>
      <c r="M1108" s="577" t="s">
        <v>1391</v>
      </c>
      <c r="N1108" s="576"/>
      <c r="O1108" s="576"/>
      <c r="P1108" s="576"/>
    </row>
    <row r="1109" spans="1:16" x14ac:dyDescent="0.25">
      <c r="A1109" s="77">
        <f>E1109*A1100</f>
        <v>0</v>
      </c>
      <c r="B1109" s="167"/>
      <c r="C1109" s="476"/>
      <c r="D1109" s="91" t="s">
        <v>192</v>
      </c>
      <c r="E1109" s="100">
        <v>15</v>
      </c>
      <c r="F1109">
        <f>SUMIF('список продуктов'!$A$8:$A$917,"="&amp;D1144,'список продуктов'!$C$8:$C$917)</f>
        <v>1</v>
      </c>
      <c r="M1109" s="572"/>
      <c r="N1109" s="573"/>
      <c r="O1109" s="573"/>
      <c r="P1109" s="573"/>
    </row>
    <row r="1110" spans="1:16" ht="15.75" thickBot="1" x14ac:dyDescent="0.3">
      <c r="B1110" s="167"/>
      <c r="C1110" s="476"/>
      <c r="D1110" s="91"/>
      <c r="E1110" s="101"/>
      <c r="F1110">
        <f>SUMIF('список продуктов'!$A$8:$A$917,"="&amp;D1145,'список продуктов'!$C$8:$C$917)</f>
        <v>1</v>
      </c>
      <c r="M1110" s="572"/>
      <c r="N1110" s="573"/>
      <c r="O1110" s="573"/>
      <c r="P1110" s="573"/>
    </row>
    <row r="1111" spans="1:16" ht="33" customHeight="1" thickBot="1" x14ac:dyDescent="0.3">
      <c r="A1111" s="229"/>
      <c r="B1111" s="185" t="s">
        <v>35</v>
      </c>
      <c r="C1111" s="159" t="s">
        <v>334</v>
      </c>
      <c r="D1111" s="188"/>
      <c r="E1111" s="189">
        <f>SUM(E1112:E1119)</f>
        <v>82</v>
      </c>
      <c r="F1111">
        <f>SUMIF('список продуктов'!$A$8:$A$917,"="&amp;D1146,'список продуктов'!$C$8:$C$917)</f>
        <v>0</v>
      </c>
      <c r="G1111" t="s">
        <v>2926</v>
      </c>
      <c r="M1111" s="572"/>
      <c r="N1111" s="573"/>
      <c r="O1111" s="573"/>
      <c r="P1111" s="573"/>
    </row>
    <row r="1112" spans="1:16" x14ac:dyDescent="0.25">
      <c r="A1112" s="77">
        <f>E1112*A1111</f>
        <v>0</v>
      </c>
      <c r="B1112" s="167"/>
      <c r="C1112" s="476"/>
      <c r="D1112" s="91" t="s">
        <v>278</v>
      </c>
      <c r="E1112" s="101">
        <v>25</v>
      </c>
      <c r="F1112">
        <f>SUMIF('список продуктов'!$A$8:$A$917,"="&amp;D1147,'список продуктов'!$C$8:$C$917)</f>
        <v>0</v>
      </c>
      <c r="M1112" s="572"/>
      <c r="N1112" s="573"/>
      <c r="O1112" s="573"/>
      <c r="P1112" s="573"/>
    </row>
    <row r="1113" spans="1:16" x14ac:dyDescent="0.25">
      <c r="A1113" s="77">
        <f>E1113*A1111</f>
        <v>0</v>
      </c>
      <c r="B1113" s="167"/>
      <c r="C1113" s="476"/>
      <c r="D1113" s="91" t="s">
        <v>2291</v>
      </c>
      <c r="E1113" s="101">
        <v>12</v>
      </c>
      <c r="F1113">
        <f>SUMIF('список продуктов'!$A$8:$A$917,"="&amp;D1148,'список продуктов'!$C$8:$C$917)</f>
        <v>1</v>
      </c>
      <c r="M1113" s="572"/>
      <c r="N1113" s="573"/>
      <c r="O1113" s="573"/>
      <c r="P1113" s="573"/>
    </row>
    <row r="1114" spans="1:16" x14ac:dyDescent="0.25">
      <c r="A1114" s="77">
        <f>E1114*A1111</f>
        <v>0</v>
      </c>
      <c r="B1114" s="167"/>
      <c r="C1114" s="476"/>
      <c r="D1114" s="91" t="s">
        <v>1365</v>
      </c>
      <c r="E1114" s="101">
        <v>25</v>
      </c>
      <c r="F1114">
        <f>SUMIF('список продуктов'!$A$8:$A$917,"="&amp;D1149,'список продуктов'!$C$8:$C$917)</f>
        <v>1</v>
      </c>
      <c r="M1114" s="572"/>
      <c r="N1114" s="573"/>
      <c r="O1114" s="573"/>
      <c r="P1114" s="573"/>
    </row>
    <row r="1115" spans="1:16" x14ac:dyDescent="0.25">
      <c r="A1115" s="77">
        <f>E1115*A1111</f>
        <v>0</v>
      </c>
      <c r="B1115" s="167"/>
      <c r="C1115" s="476"/>
      <c r="D1115" s="91" t="s">
        <v>2201</v>
      </c>
      <c r="E1115" s="101">
        <v>5</v>
      </c>
      <c r="F1115">
        <f>SUMIF('список продуктов'!$A$8:$A$917,"="&amp;D1150,'список продуктов'!$C$8:$C$917)</f>
        <v>1</v>
      </c>
      <c r="M1115" s="572"/>
      <c r="N1115" s="573"/>
      <c r="O1115" s="573"/>
      <c r="P1115" s="573"/>
    </row>
    <row r="1116" spans="1:16" x14ac:dyDescent="0.25">
      <c r="A1116" s="77">
        <f>E1116*A1111</f>
        <v>0</v>
      </c>
      <c r="B1116" s="167"/>
      <c r="C1116" s="476"/>
      <c r="D1116" s="91" t="s">
        <v>1268</v>
      </c>
      <c r="E1116" s="101">
        <v>7</v>
      </c>
      <c r="F1116">
        <f>SUMIF('список продуктов'!$A$8:$A$917,"="&amp;D1151,'список продуктов'!$C$8:$C$917)</f>
        <v>1</v>
      </c>
      <c r="M1116" s="572"/>
      <c r="N1116" s="573"/>
      <c r="O1116" s="573"/>
      <c r="P1116" s="573"/>
    </row>
    <row r="1117" spans="1:16" x14ac:dyDescent="0.25">
      <c r="A1117" s="77">
        <f>E1117*A1111</f>
        <v>0</v>
      </c>
      <c r="B1117" s="167"/>
      <c r="C1117" s="476"/>
      <c r="D1117" s="91" t="s">
        <v>2553</v>
      </c>
      <c r="E1117" s="101">
        <v>1</v>
      </c>
      <c r="F1117">
        <f>SUMIF('список продуктов'!$A$8:$A$917,"="&amp;D1152,'список продуктов'!$C$8:$C$917)</f>
        <v>1</v>
      </c>
      <c r="M1117" s="572"/>
      <c r="N1117" s="573"/>
      <c r="O1117" s="573"/>
      <c r="P1117" s="573"/>
    </row>
    <row r="1118" spans="1:16" x14ac:dyDescent="0.25">
      <c r="A1118" s="77">
        <f>E1118*A1111</f>
        <v>0</v>
      </c>
      <c r="B1118" s="167"/>
      <c r="C1118" s="476"/>
      <c r="D1118" s="91" t="s">
        <v>1815</v>
      </c>
      <c r="E1118" s="101">
        <v>2</v>
      </c>
      <c r="F1118">
        <f>SUMIF('список продуктов'!$A$8:$A$917,"="&amp;D1153,'список продуктов'!$C$8:$C$917)</f>
        <v>1</v>
      </c>
      <c r="M1118" s="572"/>
      <c r="N1118" s="573"/>
      <c r="O1118" s="573"/>
      <c r="P1118" s="573"/>
    </row>
    <row r="1119" spans="1:16" ht="15" customHeight="1" x14ac:dyDescent="0.25">
      <c r="A1119" s="77">
        <f>E1119*A1111</f>
        <v>0</v>
      </c>
      <c r="B1119" s="167"/>
      <c r="C1119" s="476"/>
      <c r="D1119" s="91" t="s">
        <v>1805</v>
      </c>
      <c r="E1119" s="101">
        <v>5</v>
      </c>
      <c r="F1119">
        <f>SUMIF('список продуктов'!$A$8:$A$917,"="&amp;D1154,'список продуктов'!$C$8:$C$917)</f>
        <v>0</v>
      </c>
      <c r="M1119" s="572"/>
      <c r="N1119" s="573"/>
      <c r="O1119" s="573"/>
      <c r="P1119" s="573"/>
    </row>
    <row r="1120" spans="1:16" ht="15.75" thickBot="1" x14ac:dyDescent="0.3">
      <c r="B1120" s="167"/>
      <c r="C1120" s="476"/>
      <c r="D1120" s="91"/>
      <c r="E1120" s="101"/>
      <c r="F1120">
        <f>SUMIF('список продуктов'!$A$8:$A$917,"="&amp;D1155,'список продуктов'!$C$8:$C$917)</f>
        <v>0</v>
      </c>
      <c r="M1120" s="572"/>
      <c r="N1120" s="573"/>
      <c r="O1120" s="573"/>
      <c r="P1120" s="573"/>
    </row>
    <row r="1121" spans="1:16" ht="30" thickBot="1" x14ac:dyDescent="0.3">
      <c r="A1121" s="229"/>
      <c r="B1121" s="185" t="s">
        <v>35</v>
      </c>
      <c r="C1121" s="159" t="s">
        <v>335</v>
      </c>
      <c r="D1121" s="188"/>
      <c r="E1121" s="189">
        <f>SUM(E1122:E1127)</f>
        <v>57.5</v>
      </c>
      <c r="F1121">
        <f>SUMIF('список продуктов'!$A$8:$A$917,"="&amp;D1156,'список продуктов'!$C$8:$C$917)</f>
        <v>1</v>
      </c>
      <c r="G1121" t="s">
        <v>2926</v>
      </c>
      <c r="M1121" s="572"/>
      <c r="N1121" s="573"/>
      <c r="O1121" s="573"/>
      <c r="P1121" s="573"/>
    </row>
    <row r="1122" spans="1:16" x14ac:dyDescent="0.25">
      <c r="A1122" s="77">
        <f>E1122*A1121</f>
        <v>0</v>
      </c>
      <c r="B1122" s="167"/>
      <c r="C1122" s="476"/>
      <c r="D1122" s="91" t="s">
        <v>2227</v>
      </c>
      <c r="E1122" s="101">
        <v>30</v>
      </c>
      <c r="F1122">
        <f>SUMIF('список продуктов'!$A$8:$A$917,"="&amp;D1157,'список продуктов'!$C$8:$C$917)</f>
        <v>1</v>
      </c>
      <c r="M1122" s="572"/>
      <c r="N1122" s="573"/>
      <c r="O1122" s="573"/>
      <c r="P1122" s="573"/>
    </row>
    <row r="1123" spans="1:16" x14ac:dyDescent="0.25">
      <c r="A1123" s="77">
        <f>E1123*A1121</f>
        <v>0</v>
      </c>
      <c r="B1123" s="167"/>
      <c r="C1123" s="476"/>
      <c r="D1123" s="91" t="s">
        <v>2471</v>
      </c>
      <c r="E1123" s="101">
        <v>0.5</v>
      </c>
      <c r="F1123">
        <f>SUMIF('список продуктов'!$A$8:$A$917,"="&amp;D1158,'список продуктов'!$C$8:$C$917)</f>
        <v>1</v>
      </c>
      <c r="M1123" s="572"/>
      <c r="N1123" s="573"/>
      <c r="O1123" s="573"/>
      <c r="P1123" s="573"/>
    </row>
    <row r="1124" spans="1:16" x14ac:dyDescent="0.25">
      <c r="A1124" s="77">
        <f>E1124*A1121</f>
        <v>0</v>
      </c>
      <c r="B1124" s="167"/>
      <c r="C1124" s="476"/>
      <c r="D1124" s="91" t="s">
        <v>1756</v>
      </c>
      <c r="E1124" s="101">
        <v>20</v>
      </c>
      <c r="F1124">
        <f>SUMIF('список продуктов'!$A$8:$A$917,"="&amp;D1159,'список продуктов'!$C$8:$C$917)</f>
        <v>1</v>
      </c>
      <c r="M1124" s="572"/>
      <c r="N1124" s="573"/>
      <c r="O1124" s="573"/>
      <c r="P1124" s="573"/>
    </row>
    <row r="1125" spans="1:16" x14ac:dyDescent="0.25">
      <c r="A1125" s="77">
        <f>E1125*A1121</f>
        <v>0</v>
      </c>
      <c r="B1125" s="167"/>
      <c r="C1125" s="476"/>
      <c r="D1125" s="91" t="s">
        <v>1815</v>
      </c>
      <c r="E1125" s="101">
        <v>3</v>
      </c>
      <c r="F1125">
        <f>SUMIF('список продуктов'!$A$8:$A$917,"="&amp;D1160,'список продуктов'!$C$8:$C$917)</f>
        <v>1</v>
      </c>
      <c r="M1125" s="572"/>
      <c r="N1125" s="573"/>
      <c r="O1125" s="573"/>
      <c r="P1125" s="573"/>
    </row>
    <row r="1126" spans="1:16" x14ac:dyDescent="0.25">
      <c r="A1126" s="77">
        <f>E1126*A1121</f>
        <v>0</v>
      </c>
      <c r="B1126" s="167"/>
      <c r="C1126" s="476"/>
      <c r="D1126" s="91" t="s">
        <v>1805</v>
      </c>
      <c r="E1126" s="101">
        <v>3</v>
      </c>
      <c r="F1126">
        <f>SUMIF('список продуктов'!$A$8:$A$917,"="&amp;D1161,'список продуктов'!$C$8:$C$917)</f>
        <v>1</v>
      </c>
      <c r="M1126" s="572"/>
      <c r="N1126" s="573"/>
      <c r="O1126" s="573"/>
      <c r="P1126" s="573"/>
    </row>
    <row r="1127" spans="1:16" x14ac:dyDescent="0.25">
      <c r="A1127" s="77">
        <f>E1127*A1121</f>
        <v>0</v>
      </c>
      <c r="B1127" s="167"/>
      <c r="C1127" s="476"/>
      <c r="D1127" s="91" t="s">
        <v>2553</v>
      </c>
      <c r="E1127" s="101">
        <v>1</v>
      </c>
      <c r="F1127">
        <f>SUMIF('список продуктов'!$A$8:$A$917,"="&amp;D1162,'список продуктов'!$C$8:$C$917)</f>
        <v>1</v>
      </c>
      <c r="M1127" s="572"/>
      <c r="N1127" s="573"/>
      <c r="O1127" s="573"/>
      <c r="P1127" s="573"/>
    </row>
    <row r="1128" spans="1:16" ht="15.75" thickBot="1" x14ac:dyDescent="0.3">
      <c r="B1128" s="167"/>
      <c r="C1128" s="476"/>
      <c r="D1128" s="91"/>
      <c r="E1128" s="101"/>
      <c r="F1128">
        <f>SUMIF('список продуктов'!$A$8:$A$917,"="&amp;D1163,'список продуктов'!$C$8:$C$917)</f>
        <v>0</v>
      </c>
      <c r="M1128" s="572"/>
      <c r="N1128" s="573"/>
      <c r="O1128" s="573"/>
      <c r="P1128" s="573"/>
    </row>
    <row r="1129" spans="1:16" ht="30" thickBot="1" x14ac:dyDescent="0.3">
      <c r="A1129" s="229"/>
      <c r="B1129" s="185" t="s">
        <v>36</v>
      </c>
      <c r="C1129" s="159" t="s">
        <v>336</v>
      </c>
      <c r="D1129" s="188"/>
      <c r="E1129" s="189">
        <f>SUM(E1130:E1146)</f>
        <v>72.899999999999991</v>
      </c>
      <c r="F1129">
        <f>SUMIF('список продуктов'!$A$8:$A$917,"="&amp;D1164,'список продуктов'!$C$8:$C$917)</f>
        <v>0</v>
      </c>
      <c r="G1129" t="s">
        <v>2926</v>
      </c>
      <c r="M1129" s="572"/>
      <c r="N1129" s="573"/>
      <c r="O1129" s="573"/>
      <c r="P1129" s="573"/>
    </row>
    <row r="1130" spans="1:16" x14ac:dyDescent="0.25">
      <c r="A1130" s="77">
        <f>E1130*A1129</f>
        <v>0</v>
      </c>
      <c r="B1130" s="166"/>
      <c r="C1130" s="476"/>
      <c r="D1130" s="91" t="s">
        <v>1809</v>
      </c>
      <c r="E1130" s="80">
        <v>10</v>
      </c>
      <c r="F1130">
        <f>SUMIF('список продуктов'!$A$8:$A$917,"="&amp;D1165,'список продуктов'!$C$8:$C$917)</f>
        <v>1</v>
      </c>
      <c r="M1130" s="572"/>
      <c r="N1130" s="573"/>
      <c r="O1130" s="573"/>
      <c r="P1130" s="573"/>
    </row>
    <row r="1131" spans="1:16" x14ac:dyDescent="0.25">
      <c r="A1131" s="77">
        <f>E1131*A1129</f>
        <v>0</v>
      </c>
      <c r="B1131" s="166"/>
      <c r="C1131" s="476"/>
      <c r="D1131" s="91" t="s">
        <v>2292</v>
      </c>
      <c r="E1131" s="80">
        <v>5</v>
      </c>
      <c r="F1131">
        <f>SUMIF('список продуктов'!$A$8:$A$917,"="&amp;D1166,'список продуктов'!$C$8:$C$917)</f>
        <v>1</v>
      </c>
      <c r="M1131" s="572"/>
      <c r="N1131" s="573"/>
      <c r="O1131" s="573"/>
      <c r="P1131" s="573"/>
    </row>
    <row r="1132" spans="1:16" x14ac:dyDescent="0.25">
      <c r="A1132" s="77">
        <f>E1132*A1129</f>
        <v>0</v>
      </c>
      <c r="B1132" s="166"/>
      <c r="C1132" s="476"/>
      <c r="D1132" s="91" t="s">
        <v>1943</v>
      </c>
      <c r="E1132" s="80">
        <v>10</v>
      </c>
      <c r="F1132">
        <f>SUMIF('список продуктов'!$A$8:$A$917,"="&amp;D1167,'список продуктов'!$C$8:$C$917)</f>
        <v>1</v>
      </c>
      <c r="M1132" s="572"/>
      <c r="N1132" s="573"/>
      <c r="O1132" s="573"/>
      <c r="P1132" s="573"/>
    </row>
    <row r="1133" spans="1:16" x14ac:dyDescent="0.25">
      <c r="A1133" s="77">
        <f>E1133*A1129</f>
        <v>0</v>
      </c>
      <c r="B1133" s="166"/>
      <c r="C1133" s="476"/>
      <c r="D1133" s="91" t="s">
        <v>1268</v>
      </c>
      <c r="E1133" s="80">
        <v>5</v>
      </c>
      <c r="F1133">
        <f>SUMIF('список продуктов'!$A$8:$A$917,"="&amp;D1168,'список продуктов'!$C$8:$C$917)</f>
        <v>1</v>
      </c>
      <c r="M1133" s="572"/>
      <c r="N1133" s="573"/>
      <c r="O1133" s="573"/>
      <c r="P1133" s="573"/>
    </row>
    <row r="1134" spans="1:16" x14ac:dyDescent="0.25">
      <c r="A1134" s="77">
        <f>E1134*A1129</f>
        <v>0</v>
      </c>
      <c r="B1134" s="166"/>
      <c r="C1134" s="459" t="s">
        <v>1980</v>
      </c>
      <c r="D1134" s="91" t="s">
        <v>192</v>
      </c>
      <c r="E1134" s="80">
        <v>6</v>
      </c>
      <c r="F1134">
        <f>SUMIF('список продуктов'!$A$8:$A$917,"="&amp;D1169,'список продуктов'!$C$8:$C$917)</f>
        <v>1</v>
      </c>
      <c r="M1134" s="572"/>
      <c r="N1134" s="573"/>
      <c r="O1134" s="573"/>
      <c r="P1134" s="573"/>
    </row>
    <row r="1135" spans="1:16" x14ac:dyDescent="0.25">
      <c r="A1135" s="77">
        <f>E1135*A1129</f>
        <v>0</v>
      </c>
      <c r="B1135" s="166"/>
      <c r="C1135" s="476"/>
      <c r="D1135" s="91" t="s">
        <v>1365</v>
      </c>
      <c r="E1135" s="80">
        <v>20</v>
      </c>
      <c r="F1135">
        <f>SUMIF('список продуктов'!$A$8:$A$917,"="&amp;D1170,'список продуктов'!$C$8:$C$917)</f>
        <v>1</v>
      </c>
      <c r="M1135" s="572"/>
      <c r="N1135" s="573"/>
      <c r="O1135" s="573"/>
      <c r="P1135" s="573"/>
    </row>
    <row r="1136" spans="1:16" x14ac:dyDescent="0.25">
      <c r="A1136" s="77">
        <f>E1136*A1129</f>
        <v>0</v>
      </c>
      <c r="B1136" s="166"/>
      <c r="C1136" s="476"/>
      <c r="D1136" s="91" t="s">
        <v>2546</v>
      </c>
      <c r="E1136" s="80">
        <v>0.4</v>
      </c>
      <c r="F1136">
        <f>SUMIF('список продуктов'!$A$8:$A$917,"="&amp;D1171,'список продуктов'!$C$8:$C$917)</f>
        <v>1</v>
      </c>
      <c r="M1136" s="572"/>
      <c r="N1136" s="573"/>
      <c r="O1136" s="573"/>
      <c r="P1136" s="573"/>
    </row>
    <row r="1137" spans="1:16" ht="15" customHeight="1" x14ac:dyDescent="0.25">
      <c r="A1137" s="77">
        <f>E1137*A1129</f>
        <v>0</v>
      </c>
      <c r="B1137" s="166"/>
      <c r="C1137" s="476"/>
      <c r="D1137" s="91" t="s">
        <v>1662</v>
      </c>
      <c r="E1137" s="80">
        <v>5.2</v>
      </c>
      <c r="F1137">
        <f>SUMIF('список продуктов'!$A$8:$A$917,"="&amp;D1172,'список продуктов'!$C$8:$C$917)</f>
        <v>0</v>
      </c>
      <c r="M1137" s="572"/>
      <c r="N1137" s="573"/>
      <c r="O1137" s="573"/>
      <c r="P1137" s="573"/>
    </row>
    <row r="1138" spans="1:16" x14ac:dyDescent="0.25">
      <c r="A1138" s="77">
        <f>E1138*A1129</f>
        <v>0</v>
      </c>
      <c r="B1138" s="166"/>
      <c r="C1138" s="476"/>
      <c r="D1138" s="91" t="s">
        <v>311</v>
      </c>
      <c r="E1138" s="80">
        <v>5.2</v>
      </c>
      <c r="F1138">
        <f>SUMIF('список продуктов'!$A$8:$A$917,"="&amp;#REF!,'список продуктов'!$C$8:$C$917)</f>
        <v>0</v>
      </c>
      <c r="M1138" s="572"/>
      <c r="N1138" s="573"/>
      <c r="O1138" s="573"/>
      <c r="P1138" s="573"/>
    </row>
    <row r="1139" spans="1:16" x14ac:dyDescent="0.25">
      <c r="A1139" s="77">
        <f>E1139*A1129</f>
        <v>0</v>
      </c>
      <c r="B1139" s="166"/>
      <c r="C1139" s="476"/>
      <c r="D1139" s="91" t="s">
        <v>1489</v>
      </c>
      <c r="E1139" s="80">
        <v>1.6</v>
      </c>
      <c r="F1139">
        <f>SUMIF('список продуктов'!$A$8:$A$917,"="&amp;D4881,'список продуктов'!$C$8:$C$917)</f>
        <v>0</v>
      </c>
      <c r="M1139" s="572"/>
      <c r="N1139" s="573"/>
      <c r="O1139" s="573"/>
      <c r="P1139" s="573"/>
    </row>
    <row r="1140" spans="1:16" x14ac:dyDescent="0.25">
      <c r="A1140" s="77">
        <f>E1140*A1129</f>
        <v>0</v>
      </c>
      <c r="B1140" s="166"/>
      <c r="D1140" s="91" t="s">
        <v>1262</v>
      </c>
      <c r="E1140" s="80">
        <v>0.1</v>
      </c>
      <c r="F1140">
        <f>SUMIF('список продуктов'!$A$8:$A$917,"="&amp;D4882,'список продуктов'!$C$8:$C$917)</f>
        <v>0</v>
      </c>
      <c r="M1140" s="572"/>
      <c r="N1140" s="573"/>
      <c r="O1140" s="573"/>
      <c r="P1140" s="573"/>
    </row>
    <row r="1141" spans="1:16" x14ac:dyDescent="0.25">
      <c r="A1141" s="77">
        <f>E1141*A1129</f>
        <v>0</v>
      </c>
      <c r="B1141" s="166"/>
      <c r="C1141" s="476"/>
      <c r="D1141" s="91" t="s">
        <v>2398</v>
      </c>
      <c r="E1141" s="80">
        <v>0.1</v>
      </c>
      <c r="F1141">
        <f>SUMIF('список продуктов'!$A$8:$A$917,"="&amp;D4883,'список продуктов'!$C$8:$C$917)</f>
        <v>0</v>
      </c>
      <c r="M1141" s="572"/>
      <c r="N1141" s="573"/>
      <c r="O1141" s="573"/>
      <c r="P1141" s="573"/>
    </row>
    <row r="1142" spans="1:16" ht="15" customHeight="1" x14ac:dyDescent="0.25">
      <c r="A1142" s="77">
        <f>E1142*A1129</f>
        <v>0</v>
      </c>
      <c r="B1142" s="166"/>
      <c r="C1142" s="476"/>
      <c r="D1142" s="91" t="s">
        <v>1565</v>
      </c>
      <c r="E1142" s="80">
        <v>0.4</v>
      </c>
      <c r="F1142">
        <f>SUMIF('список продуктов'!$A$8:$A$917,"="&amp;D4884,'список продуктов'!$C$8:$C$917)</f>
        <v>1</v>
      </c>
      <c r="M1142" s="572"/>
      <c r="N1142" s="573"/>
      <c r="O1142" s="573"/>
      <c r="P1142" s="573"/>
    </row>
    <row r="1143" spans="1:16" ht="15" customHeight="1" x14ac:dyDescent="0.25">
      <c r="A1143" s="77">
        <f>E1143*A1129</f>
        <v>0</v>
      </c>
      <c r="B1143" s="166"/>
      <c r="C1143" s="476"/>
      <c r="D1143" s="91" t="s">
        <v>2486</v>
      </c>
      <c r="E1143" s="80">
        <v>0</v>
      </c>
      <c r="F1143">
        <f>SUMIF('список продуктов'!$A$8:$A$917,"="&amp;D4885,'список продуктов'!$C$8:$C$917)</f>
        <v>1</v>
      </c>
      <c r="M1143" s="572"/>
      <c r="N1143" s="573"/>
      <c r="O1143" s="573"/>
      <c r="P1143" s="573"/>
    </row>
    <row r="1144" spans="1:16" ht="15" customHeight="1" x14ac:dyDescent="0.25">
      <c r="A1144" s="77">
        <f>E1144*A1129</f>
        <v>0</v>
      </c>
      <c r="B1144" s="166"/>
      <c r="C1144" s="476"/>
      <c r="D1144" s="91" t="s">
        <v>1736</v>
      </c>
      <c r="E1144" s="80">
        <v>2.4</v>
      </c>
      <c r="F1144">
        <f>SUMIF('список продуктов'!$A$8:$A$917,"="&amp;D4886,'список продуктов'!$C$8:$C$917)</f>
        <v>1</v>
      </c>
      <c r="M1144" s="572"/>
      <c r="N1144" s="573"/>
      <c r="O1144" s="573"/>
      <c r="P1144" s="573"/>
    </row>
    <row r="1145" spans="1:16" ht="15" customHeight="1" x14ac:dyDescent="0.25">
      <c r="A1145" s="77">
        <f>E1145*A1129</f>
        <v>0</v>
      </c>
      <c r="B1145" s="166"/>
      <c r="C1145" s="476"/>
      <c r="D1145" s="91" t="s">
        <v>2553</v>
      </c>
      <c r="E1145" s="80">
        <v>1</v>
      </c>
      <c r="F1145">
        <f>SUMIF('список продуктов'!$A$8:$A$917,"="&amp;D4887,'список продуктов'!$C$8:$C$917)</f>
        <v>1</v>
      </c>
      <c r="M1145" s="572"/>
      <c r="N1145" s="573"/>
      <c r="O1145" s="573"/>
      <c r="P1145" s="573"/>
    </row>
    <row r="1146" spans="1:16" ht="15.75" customHeight="1" thickBot="1" x14ac:dyDescent="0.3">
      <c r="A1146" s="77">
        <f>E1146*A1129</f>
        <v>0</v>
      </c>
      <c r="B1146" s="167"/>
      <c r="C1146" s="476"/>
      <c r="D1146" s="91" t="s">
        <v>2919</v>
      </c>
      <c r="E1146" s="101">
        <v>0.5</v>
      </c>
      <c r="F1146">
        <f>SUMIF('список продуктов'!$A$8:$A$917,"="&amp;D4888,'список продуктов'!$C$8:$C$917)</f>
        <v>1</v>
      </c>
      <c r="M1146" s="572"/>
      <c r="N1146" s="573"/>
      <c r="O1146" s="573"/>
      <c r="P1146" s="573"/>
    </row>
    <row r="1147" spans="1:16" ht="33" customHeight="1" thickBot="1" x14ac:dyDescent="0.3">
      <c r="A1147" s="229"/>
      <c r="B1147" s="190" t="s">
        <v>35</v>
      </c>
      <c r="C1147" s="159" t="s">
        <v>2593</v>
      </c>
      <c r="D1147" s="188"/>
      <c r="E1147" s="158">
        <f>SUM(E1148:E1153)</f>
        <v>62</v>
      </c>
      <c r="F1147">
        <f>SUMIF('список продуктов'!$A$8:$A$917,"="&amp;D4889,'список продуктов'!$C$8:$C$917)</f>
        <v>1</v>
      </c>
      <c r="G1147" t="s">
        <v>2926</v>
      </c>
      <c r="M1147" s="572"/>
      <c r="N1147" s="573"/>
      <c r="O1147" s="573"/>
      <c r="P1147" s="573"/>
    </row>
    <row r="1148" spans="1:16" ht="15" customHeight="1" x14ac:dyDescent="0.25">
      <c r="A1148" s="77">
        <f>E1148*A1147</f>
        <v>0</v>
      </c>
      <c r="B1148" s="160"/>
      <c r="C1148" s="476"/>
      <c r="D1148" s="91" t="s">
        <v>2201</v>
      </c>
      <c r="E1148" s="103">
        <v>30</v>
      </c>
      <c r="F1148">
        <f>SUMIF('список продуктов'!$A$8:$A$917,"="&amp;D4890,'список продуктов'!$C$8:$C$917)</f>
        <v>1</v>
      </c>
      <c r="M1148" s="572"/>
      <c r="N1148" s="573"/>
      <c r="O1148" s="573"/>
      <c r="P1148" s="573"/>
    </row>
    <row r="1149" spans="1:16" x14ac:dyDescent="0.25">
      <c r="A1149" s="77">
        <f>E1149*A1147</f>
        <v>0</v>
      </c>
      <c r="B1149" s="160"/>
      <c r="C1149" s="476"/>
      <c r="D1149" s="91" t="s">
        <v>313</v>
      </c>
      <c r="E1149" s="103">
        <v>25</v>
      </c>
      <c r="F1149">
        <f>SUMIF('список продуктов'!$A$8:$A$917,"="&amp;D4891,'список продуктов'!$C$8:$C$917)</f>
        <v>0</v>
      </c>
      <c r="M1149" s="572"/>
      <c r="N1149" s="573"/>
      <c r="O1149" s="573"/>
      <c r="P1149" s="573"/>
    </row>
    <row r="1150" spans="1:16" x14ac:dyDescent="0.25">
      <c r="A1150" s="77">
        <f>E1150*A1147</f>
        <v>0</v>
      </c>
      <c r="B1150" s="160"/>
      <c r="C1150" s="476"/>
      <c r="D1150" s="91" t="s">
        <v>2591</v>
      </c>
      <c r="E1150" s="103">
        <v>4</v>
      </c>
      <c r="F1150">
        <f>SUMIF('список продуктов'!$A$8:$A$917,"="&amp;D4892,'список продуктов'!$C$8:$C$917)</f>
        <v>0</v>
      </c>
      <c r="M1150" s="572"/>
      <c r="N1150" s="573"/>
      <c r="O1150" s="573"/>
      <c r="P1150" s="573"/>
    </row>
    <row r="1151" spans="1:16" x14ac:dyDescent="0.25">
      <c r="A1151" s="77">
        <f>E1151*A1147</f>
        <v>0</v>
      </c>
      <c r="B1151" s="160"/>
      <c r="C1151" s="476"/>
      <c r="D1151" s="91" t="s">
        <v>1804</v>
      </c>
      <c r="E1151" s="103">
        <v>1.2</v>
      </c>
      <c r="F1151">
        <f>SUMIF('список продуктов'!$A$8:$A$917,"="&amp;D4893,'список продуктов'!$C$8:$C$917)</f>
        <v>1</v>
      </c>
      <c r="M1151" s="572"/>
      <c r="N1151" s="573"/>
      <c r="O1151" s="573"/>
      <c r="P1151" s="573"/>
    </row>
    <row r="1152" spans="1:16" x14ac:dyDescent="0.25">
      <c r="A1152" s="77">
        <f>E1152*A1147</f>
        <v>0</v>
      </c>
      <c r="B1152" s="160"/>
      <c r="C1152" s="476"/>
      <c r="D1152" s="91" t="s">
        <v>2365</v>
      </c>
      <c r="E1152" s="103">
        <v>0.8</v>
      </c>
      <c r="F1152">
        <f>SUMIF('список продуктов'!$A$8:$A$917,"="&amp;D4894,'список продуктов'!$C$8:$C$917)</f>
        <v>1</v>
      </c>
      <c r="M1152" s="572"/>
      <c r="N1152" s="573"/>
      <c r="O1152" s="573"/>
      <c r="P1152" s="573"/>
    </row>
    <row r="1153" spans="1:16" x14ac:dyDescent="0.25">
      <c r="A1153" s="77">
        <f>E1153*A1147</f>
        <v>0</v>
      </c>
      <c r="B1153" s="160"/>
      <c r="C1153" s="476"/>
      <c r="D1153" s="91" t="s">
        <v>2553</v>
      </c>
      <c r="E1153" s="80">
        <v>1</v>
      </c>
      <c r="F1153">
        <f>SUMIF('список продуктов'!$A$8:$A$917,"="&amp;D4895,'список продуктов'!$C$8:$C$917)</f>
        <v>1</v>
      </c>
      <c r="M1153" s="572"/>
      <c r="N1153" s="573"/>
      <c r="O1153" s="573"/>
      <c r="P1153" s="573"/>
    </row>
    <row r="1154" spans="1:16" ht="15.75" thickBot="1" x14ac:dyDescent="0.3">
      <c r="B1154" s="167"/>
      <c r="C1154" s="476"/>
      <c r="D1154" s="91"/>
      <c r="E1154" s="101"/>
      <c r="F1154">
        <f>SUMIF('список продуктов'!$A$8:$A$917,"="&amp;D4896,'список продуктов'!$C$8:$C$917)</f>
        <v>1</v>
      </c>
      <c r="M1154" s="572"/>
      <c r="N1154" s="573"/>
      <c r="O1154" s="573"/>
      <c r="P1154" s="573"/>
    </row>
    <row r="1155" spans="1:16" ht="30" thickBot="1" x14ac:dyDescent="0.3">
      <c r="A1155" s="229"/>
      <c r="B1155" s="212" t="s">
        <v>35</v>
      </c>
      <c r="C1155" s="159" t="s">
        <v>337</v>
      </c>
      <c r="D1155" s="188"/>
      <c r="E1155" s="189">
        <f>SUM(E1156:E1162)</f>
        <v>60.599999999999994</v>
      </c>
      <c r="F1155">
        <f>SUMIF('список продуктов'!$A$8:$A$917,"="&amp;D4897,'список продуктов'!$C$8:$C$917)</f>
        <v>1</v>
      </c>
      <c r="G1155" t="s">
        <v>2926</v>
      </c>
      <c r="M1155" s="572"/>
      <c r="N1155" s="573"/>
      <c r="O1155" s="573"/>
      <c r="P1155" s="573"/>
    </row>
    <row r="1156" spans="1:16" x14ac:dyDescent="0.25">
      <c r="A1156" s="77">
        <f>E1156*A1155</f>
        <v>0</v>
      </c>
      <c r="B1156" s="160"/>
      <c r="C1156" s="476"/>
      <c r="D1156" s="91" t="s">
        <v>2201</v>
      </c>
      <c r="E1156" s="80">
        <v>20</v>
      </c>
      <c r="F1156">
        <f>SUMIF('список продуктов'!$A$8:$A$917,"="&amp;D4898,'список продуктов'!$C$8:$C$917)</f>
        <v>0</v>
      </c>
      <c r="M1156" s="572"/>
      <c r="N1156" s="573"/>
      <c r="O1156" s="573"/>
      <c r="P1156" s="573"/>
    </row>
    <row r="1157" spans="1:16" x14ac:dyDescent="0.25">
      <c r="A1157" s="77">
        <f>E1157*A1155</f>
        <v>0</v>
      </c>
      <c r="B1157" s="160"/>
      <c r="C1157" s="476"/>
      <c r="D1157" s="91" t="s">
        <v>2316</v>
      </c>
      <c r="E1157" s="80">
        <v>20</v>
      </c>
      <c r="F1157">
        <f>SUMIF('список продуктов'!$A$8:$A$917,"="&amp;D4899,'список продуктов'!$C$8:$C$917)</f>
        <v>1</v>
      </c>
      <c r="M1157" s="572"/>
      <c r="N1157" s="573"/>
      <c r="O1157" s="573"/>
      <c r="P1157" s="573"/>
    </row>
    <row r="1158" spans="1:16" x14ac:dyDescent="0.25">
      <c r="A1158" s="77">
        <f>E1159*A1155</f>
        <v>0</v>
      </c>
      <c r="B1158" s="160"/>
      <c r="C1158" s="476"/>
      <c r="D1158" s="91" t="s">
        <v>2469</v>
      </c>
      <c r="E1158" s="80">
        <v>8</v>
      </c>
      <c r="F1158">
        <f>SUMIF('список продуктов'!$A$8:$A$917,"="&amp;D4900,'список продуктов'!$C$8:$C$917)</f>
        <v>1</v>
      </c>
      <c r="M1158" s="572"/>
      <c r="N1158" s="573"/>
      <c r="O1158" s="573"/>
      <c r="P1158" s="573"/>
    </row>
    <row r="1159" spans="1:16" x14ac:dyDescent="0.25">
      <c r="A1159" s="77">
        <f>E1159*A1155</f>
        <v>0</v>
      </c>
      <c r="B1159" s="160"/>
      <c r="C1159" s="476"/>
      <c r="D1159" s="91" t="s">
        <v>1795</v>
      </c>
      <c r="E1159" s="80">
        <v>6</v>
      </c>
      <c r="F1159">
        <f>SUMIF('список продуктов'!$A$8:$A$917,"="&amp;D4901,'список продуктов'!$C$8:$C$917)</f>
        <v>0</v>
      </c>
      <c r="M1159" s="572"/>
      <c r="N1159" s="573"/>
      <c r="O1159" s="573"/>
      <c r="P1159" s="573"/>
    </row>
    <row r="1160" spans="1:16" x14ac:dyDescent="0.25">
      <c r="A1160" s="77">
        <f>E1160*A1155</f>
        <v>0</v>
      </c>
      <c r="B1160" s="160"/>
      <c r="C1160" s="476"/>
      <c r="D1160" s="91" t="s">
        <v>1268</v>
      </c>
      <c r="E1160" s="80">
        <v>4.8</v>
      </c>
      <c r="F1160">
        <f>SUMIF('список продуктов'!$A$8:$A$917,"="&amp;D4902,'список продуктов'!$C$8:$C$917)</f>
        <v>1</v>
      </c>
      <c r="M1160" s="572"/>
      <c r="N1160" s="573"/>
      <c r="O1160" s="573"/>
      <c r="P1160" s="573"/>
    </row>
    <row r="1161" spans="1:16" x14ac:dyDescent="0.25">
      <c r="A1161" s="77">
        <f>E1161*A1155</f>
        <v>0</v>
      </c>
      <c r="B1161" s="160"/>
      <c r="C1161" s="476"/>
      <c r="D1161" s="91" t="s">
        <v>1797</v>
      </c>
      <c r="E1161" s="80">
        <v>0.8</v>
      </c>
      <c r="F1161">
        <f>SUMIF('список продуктов'!$A$8:$A$917,"="&amp;D4903,'список продуктов'!$C$8:$C$917)</f>
        <v>1</v>
      </c>
      <c r="M1161" s="572"/>
      <c r="N1161" s="573"/>
      <c r="O1161" s="573"/>
      <c r="P1161" s="573"/>
    </row>
    <row r="1162" spans="1:16" x14ac:dyDescent="0.25">
      <c r="A1162" s="77">
        <f>E1162*A1155</f>
        <v>0</v>
      </c>
      <c r="B1162" s="160"/>
      <c r="C1162" s="476"/>
      <c r="D1162" s="91" t="s">
        <v>2553</v>
      </c>
      <c r="E1162" s="80">
        <v>1</v>
      </c>
      <c r="F1162">
        <f>SUMIF('список продуктов'!$A$8:$A$917,"="&amp;D4904,'список продуктов'!$C$8:$C$917)</f>
        <v>0</v>
      </c>
      <c r="M1162" s="572"/>
      <c r="N1162" s="573"/>
      <c r="O1162" s="573"/>
      <c r="P1162" s="573"/>
    </row>
    <row r="1163" spans="1:16" ht="15.75" thickBot="1" x14ac:dyDescent="0.3">
      <c r="B1163" s="160"/>
      <c r="C1163" s="476"/>
      <c r="D1163" s="91"/>
      <c r="E1163" s="80"/>
      <c r="F1163">
        <f>SUMIF('список продуктов'!$A$8:$A$917,"="&amp;D4905,'список продуктов'!$C$8:$C$917)</f>
        <v>1</v>
      </c>
      <c r="M1163" s="572"/>
      <c r="N1163" s="573"/>
      <c r="O1163" s="573"/>
      <c r="P1163" s="573"/>
    </row>
    <row r="1164" spans="1:16" ht="30" thickBot="1" x14ac:dyDescent="0.3">
      <c r="A1164" s="229"/>
      <c r="B1164" s="212" t="s">
        <v>35</v>
      </c>
      <c r="C1164" s="159" t="s">
        <v>338</v>
      </c>
      <c r="D1164" s="188"/>
      <c r="E1164" s="189">
        <f>SUM(E1165:E1171)</f>
        <v>59.7</v>
      </c>
      <c r="F1164">
        <f>SUMIF('список продуктов'!$A$8:$A$917,"="&amp;D4906,'список продуктов'!$C$8:$C$917)</f>
        <v>1</v>
      </c>
      <c r="G1164" t="s">
        <v>2926</v>
      </c>
      <c r="M1164" s="572"/>
      <c r="N1164" s="573"/>
      <c r="O1164" s="573"/>
      <c r="P1164" s="573"/>
    </row>
    <row r="1165" spans="1:16" x14ac:dyDescent="0.25">
      <c r="A1165" s="104">
        <f>E1165*A1164</f>
        <v>0</v>
      </c>
      <c r="B1165" s="160"/>
      <c r="C1165" s="476"/>
      <c r="D1165" s="91" t="s">
        <v>311</v>
      </c>
      <c r="E1165" s="80">
        <v>15</v>
      </c>
      <c r="F1165">
        <f>SUMIF('список продуктов'!$A$8:$A$917,"="&amp;D4907,'список продуктов'!$C$8:$C$917)</f>
        <v>1</v>
      </c>
      <c r="M1165" s="572"/>
      <c r="N1165" s="573"/>
      <c r="O1165" s="573"/>
      <c r="P1165" s="573"/>
    </row>
    <row r="1166" spans="1:16" x14ac:dyDescent="0.25">
      <c r="A1166" s="104">
        <f>E1166*A1164</f>
        <v>0</v>
      </c>
      <c r="B1166" s="160"/>
      <c r="C1166" s="476"/>
      <c r="D1166" s="91" t="s">
        <v>1365</v>
      </c>
      <c r="E1166" s="80">
        <v>20</v>
      </c>
      <c r="F1166">
        <f>SUMIF('список продуктов'!$A$8:$A$917,"="&amp;D4908,'список продуктов'!$C$8:$C$917)</f>
        <v>0</v>
      </c>
      <c r="M1166" s="572"/>
      <c r="N1166" s="573"/>
      <c r="O1166" s="573"/>
      <c r="P1166" s="573"/>
    </row>
    <row r="1167" spans="1:16" x14ac:dyDescent="0.25">
      <c r="A1167" s="104">
        <f>E1167*A1164</f>
        <v>0</v>
      </c>
      <c r="B1167" s="160"/>
      <c r="C1167" s="476"/>
      <c r="D1167" s="91" t="s">
        <v>1765</v>
      </c>
      <c r="E1167" s="80">
        <v>10</v>
      </c>
      <c r="F1167">
        <f>SUMIF('список продуктов'!$A$8:$A$917,"="&amp;D4909,'список продуктов'!$C$8:$C$917)</f>
        <v>1</v>
      </c>
      <c r="M1167" s="572"/>
      <c r="N1167" s="573"/>
      <c r="O1167" s="573"/>
      <c r="P1167" s="573"/>
    </row>
    <row r="1168" spans="1:16" x14ac:dyDescent="0.25">
      <c r="A1168" s="104">
        <f>E1168*A1164</f>
        <v>0</v>
      </c>
      <c r="B1168" s="160"/>
      <c r="C1168" s="476"/>
      <c r="D1168" s="91" t="s">
        <v>2201</v>
      </c>
      <c r="E1168" s="80">
        <v>6</v>
      </c>
      <c r="F1168">
        <f>SUMIF('список продуктов'!$A$8:$A$917,"="&amp;D4910,'список продуктов'!$C$8:$C$917)</f>
        <v>0</v>
      </c>
      <c r="M1168" s="572"/>
      <c r="N1168" s="573"/>
      <c r="O1168" s="573"/>
      <c r="P1168" s="573"/>
    </row>
    <row r="1169" spans="1:16" x14ac:dyDescent="0.25">
      <c r="A1169" s="104">
        <f>E1169*A1164</f>
        <v>0</v>
      </c>
      <c r="B1169" s="160"/>
      <c r="C1169" s="476"/>
      <c r="D1169" s="91" t="s">
        <v>2220</v>
      </c>
      <c r="E1169" s="80">
        <v>5</v>
      </c>
      <c r="F1169">
        <f>SUMIF('список продуктов'!$A$8:$A$917,"="&amp;D4911,'список продуктов'!$C$8:$C$917)</f>
        <v>1</v>
      </c>
      <c r="M1169" s="572"/>
      <c r="N1169" s="573"/>
      <c r="O1169" s="573"/>
      <c r="P1169" s="573"/>
    </row>
    <row r="1170" spans="1:16" x14ac:dyDescent="0.25">
      <c r="A1170" s="104">
        <f>E1170*A1164</f>
        <v>0</v>
      </c>
      <c r="B1170" s="160"/>
      <c r="C1170" s="476"/>
      <c r="D1170" s="91" t="s">
        <v>1268</v>
      </c>
      <c r="E1170" s="80">
        <v>2.7</v>
      </c>
      <c r="F1170">
        <f>SUMIF('список продуктов'!$A$8:$A$917,"="&amp;D4912,'список продуктов'!$C$8:$C$917)</f>
        <v>1</v>
      </c>
      <c r="M1170" s="572"/>
      <c r="N1170" s="573"/>
      <c r="O1170" s="573"/>
      <c r="P1170" s="573"/>
    </row>
    <row r="1171" spans="1:16" ht="15.75" thickBot="1" x14ac:dyDescent="0.3">
      <c r="A1171" s="104">
        <f>E1171*A1164</f>
        <v>0</v>
      </c>
      <c r="B1171" s="394"/>
      <c r="C1171" s="478"/>
      <c r="D1171" s="395" t="s">
        <v>2553</v>
      </c>
      <c r="E1171" s="405">
        <v>1</v>
      </c>
      <c r="F1171">
        <f>SUMIF('список продуктов'!$A$8:$A$917,"="&amp;D4913,'список продуктов'!$C$8:$C$917)</f>
        <v>1</v>
      </c>
      <c r="M1171" s="572"/>
      <c r="N1171" s="573"/>
      <c r="O1171" s="573"/>
      <c r="P1171" s="573"/>
    </row>
    <row r="1172" spans="1:16" ht="26.25" thickBot="1" x14ac:dyDescent="0.4">
      <c r="A1172" s="563" t="s">
        <v>2786</v>
      </c>
      <c r="B1172" s="564"/>
      <c r="C1172" s="564"/>
      <c r="D1172" s="564"/>
      <c r="E1172" s="565"/>
      <c r="F1172">
        <f>SUMIF('список продуктов'!$A$8:$A$917,"="&amp;D4914,'список продуктов'!$C$8:$C$917)</f>
        <v>0</v>
      </c>
      <c r="G1172" t="s">
        <v>2926</v>
      </c>
      <c r="M1172" s="572"/>
      <c r="N1172" s="573"/>
      <c r="O1172" s="573"/>
      <c r="P1172" s="573"/>
    </row>
    <row r="1173" spans="1:16" ht="30" thickBot="1" x14ac:dyDescent="0.3">
      <c r="A1173" s="229"/>
      <c r="B1173" s="231" t="s">
        <v>8</v>
      </c>
      <c r="C1173" s="144" t="s">
        <v>2788</v>
      </c>
      <c r="D1173" s="188"/>
      <c r="E1173" s="158">
        <f>SUM(E1174:E1184)</f>
        <v>161</v>
      </c>
      <c r="G1173" t="s">
        <v>2926</v>
      </c>
      <c r="M1173" s="72"/>
      <c r="N1173" s="68"/>
      <c r="O1173" s="68"/>
      <c r="P1173" s="68"/>
    </row>
    <row r="1174" spans="1:16" x14ac:dyDescent="0.25">
      <c r="A1174" s="77">
        <f>A1173*E1174</f>
        <v>0</v>
      </c>
      <c r="B1174" s="172"/>
      <c r="C1174" s="154"/>
      <c r="D1174" s="91" t="s">
        <v>2636</v>
      </c>
      <c r="E1174" s="80">
        <v>1</v>
      </c>
      <c r="M1174" s="72"/>
      <c r="N1174" s="68"/>
      <c r="O1174" s="68"/>
      <c r="P1174" s="68"/>
    </row>
    <row r="1175" spans="1:16" x14ac:dyDescent="0.25">
      <c r="A1175" s="77">
        <f>A1173*E1175</f>
        <v>0</v>
      </c>
      <c r="B1175" s="160"/>
      <c r="C1175" s="154"/>
      <c r="D1175" s="91" t="s">
        <v>1824</v>
      </c>
      <c r="E1175" s="80">
        <v>20</v>
      </c>
      <c r="M1175" s="72"/>
      <c r="N1175" s="68"/>
      <c r="O1175" s="68"/>
      <c r="P1175" s="68"/>
    </row>
    <row r="1176" spans="1:16" x14ac:dyDescent="0.25">
      <c r="A1176" s="77">
        <f>A1173*E1176</f>
        <v>0</v>
      </c>
      <c r="B1176" s="160"/>
      <c r="C1176" s="154"/>
      <c r="D1176" s="91" t="s">
        <v>2925</v>
      </c>
      <c r="E1176" s="80">
        <v>40</v>
      </c>
      <c r="M1176" s="72"/>
      <c r="N1176" s="68"/>
      <c r="O1176" s="68"/>
      <c r="P1176" s="68"/>
    </row>
    <row r="1177" spans="1:16" x14ac:dyDescent="0.25">
      <c r="A1177" s="77">
        <f>E1177*A1173</f>
        <v>0</v>
      </c>
      <c r="B1177" s="160"/>
      <c r="C1177" s="154"/>
      <c r="D1177" s="91" t="s">
        <v>2353</v>
      </c>
      <c r="E1177" s="80">
        <v>12</v>
      </c>
      <c r="M1177" s="72"/>
      <c r="N1177" s="68"/>
      <c r="O1177" s="68"/>
      <c r="P1177" s="68"/>
    </row>
    <row r="1178" spans="1:16" x14ac:dyDescent="0.25">
      <c r="A1178" s="77">
        <f>E1178*A1173</f>
        <v>0</v>
      </c>
      <c r="B1178" s="160"/>
      <c r="C1178" s="154"/>
      <c r="D1178" s="91" t="s">
        <v>1271</v>
      </c>
      <c r="E1178" s="80">
        <v>4</v>
      </c>
      <c r="M1178" s="72"/>
      <c r="N1178" s="68"/>
      <c r="O1178" s="68"/>
      <c r="P1178" s="68"/>
    </row>
    <row r="1179" spans="1:16" x14ac:dyDescent="0.25">
      <c r="A1179" s="77">
        <f>E1179*A1173</f>
        <v>0</v>
      </c>
      <c r="B1179" s="160"/>
      <c r="C1179" s="154"/>
      <c r="D1179" s="91" t="s">
        <v>2516</v>
      </c>
      <c r="E1179" s="80">
        <v>1</v>
      </c>
      <c r="M1179" s="72"/>
      <c r="N1179" s="68"/>
      <c r="O1179" s="68"/>
      <c r="P1179" s="68"/>
    </row>
    <row r="1180" spans="1:16" x14ac:dyDescent="0.25">
      <c r="B1180" s="160"/>
      <c r="C1180" s="155" t="s">
        <v>2164</v>
      </c>
      <c r="D1180" s="91"/>
      <c r="E1180" s="142"/>
      <c r="M1180" s="72"/>
      <c r="N1180" s="68"/>
      <c r="O1180" s="68"/>
      <c r="P1180" s="68"/>
    </row>
    <row r="1181" spans="1:16" x14ac:dyDescent="0.25">
      <c r="A1181" s="77">
        <f>E1181*A1173</f>
        <v>0</v>
      </c>
      <c r="B1181" s="160"/>
      <c r="C1181" s="452"/>
      <c r="D1181" s="368" t="s">
        <v>1261</v>
      </c>
      <c r="E1181" s="89">
        <v>80</v>
      </c>
      <c r="M1181" s="72"/>
      <c r="N1181" s="68"/>
      <c r="O1181" s="68"/>
      <c r="P1181" s="68"/>
    </row>
    <row r="1182" spans="1:16" x14ac:dyDescent="0.25">
      <c r="A1182" s="77">
        <f>E1182*A1173</f>
        <v>0</v>
      </c>
      <c r="B1182" s="160"/>
      <c r="C1182" s="154"/>
      <c r="D1182" s="368" t="s">
        <v>2591</v>
      </c>
      <c r="E1182" s="89">
        <v>1</v>
      </c>
      <c r="M1182" s="72"/>
      <c r="N1182" s="68"/>
      <c r="O1182" s="68"/>
      <c r="P1182" s="68"/>
    </row>
    <row r="1183" spans="1:16" x14ac:dyDescent="0.25">
      <c r="A1183" s="77">
        <f>E1183*A1173</f>
        <v>0</v>
      </c>
      <c r="B1183" s="160"/>
      <c r="C1183" s="154"/>
      <c r="D1183" s="368" t="s">
        <v>1262</v>
      </c>
      <c r="E1183" s="89">
        <v>1</v>
      </c>
      <c r="M1183" s="72"/>
      <c r="N1183" s="68"/>
      <c r="O1183" s="68"/>
      <c r="P1183" s="68"/>
    </row>
    <row r="1184" spans="1:16" ht="15.75" thickBot="1" x14ac:dyDescent="0.3">
      <c r="A1184" s="77">
        <f>E1184*A1173</f>
        <v>0</v>
      </c>
      <c r="B1184" s="160"/>
      <c r="C1184" s="154"/>
      <c r="D1184" s="368" t="s">
        <v>2392</v>
      </c>
      <c r="E1184" s="89">
        <v>1</v>
      </c>
      <c r="M1184" s="72"/>
      <c r="N1184" s="68"/>
      <c r="O1184" s="68"/>
      <c r="P1184" s="68"/>
    </row>
    <row r="1185" spans="1:16" ht="44.25" thickBot="1" x14ac:dyDescent="0.3">
      <c r="A1185" s="229"/>
      <c r="B1185" s="231" t="s">
        <v>8</v>
      </c>
      <c r="C1185" s="144" t="s">
        <v>2789</v>
      </c>
      <c r="D1185" s="188"/>
      <c r="E1185" s="158">
        <f>SUM(E1186:E1197)</f>
        <v>144</v>
      </c>
      <c r="G1185" t="s">
        <v>2926</v>
      </c>
      <c r="M1185" s="72"/>
      <c r="N1185" s="68"/>
      <c r="O1185" s="68"/>
      <c r="P1185" s="68"/>
    </row>
    <row r="1186" spans="1:16" x14ac:dyDescent="0.25">
      <c r="A1186" s="77">
        <f>A1185*E1186</f>
        <v>0</v>
      </c>
      <c r="B1186" s="160"/>
      <c r="C1186" s="154"/>
      <c r="D1186" s="91" t="s">
        <v>2636</v>
      </c>
      <c r="E1186" s="80">
        <v>1</v>
      </c>
      <c r="M1186" s="72"/>
      <c r="N1186" s="68"/>
      <c r="O1186" s="68"/>
      <c r="P1186" s="68"/>
    </row>
    <row r="1187" spans="1:16" x14ac:dyDescent="0.25">
      <c r="A1187" s="77">
        <f>A1185*E1187</f>
        <v>0</v>
      </c>
      <c r="B1187" s="160"/>
      <c r="C1187" s="154"/>
      <c r="D1187" s="91" t="s">
        <v>1824</v>
      </c>
      <c r="E1187" s="80">
        <v>20</v>
      </c>
      <c r="M1187" s="72"/>
      <c r="N1187" s="68"/>
      <c r="O1187" s="68"/>
      <c r="P1187" s="68"/>
    </row>
    <row r="1188" spans="1:16" x14ac:dyDescent="0.25">
      <c r="A1188" s="77">
        <f>E1188*A1185</f>
        <v>0</v>
      </c>
      <c r="B1188" s="160"/>
      <c r="C1188" s="154"/>
      <c r="D1188" s="91" t="s">
        <v>2341</v>
      </c>
      <c r="E1188" s="80">
        <v>12</v>
      </c>
      <c r="M1188" s="72"/>
      <c r="N1188" s="68"/>
      <c r="O1188" s="68"/>
      <c r="P1188" s="68"/>
    </row>
    <row r="1189" spans="1:16" x14ac:dyDescent="0.25">
      <c r="A1189" s="77">
        <f>E1189*A1185</f>
        <v>0</v>
      </c>
      <c r="B1189" s="160"/>
      <c r="C1189" s="154"/>
      <c r="D1189" s="91" t="s">
        <v>1668</v>
      </c>
      <c r="E1189" s="80">
        <v>20</v>
      </c>
      <c r="M1189" s="72"/>
      <c r="N1189" s="68"/>
      <c r="O1189" s="68"/>
      <c r="P1189" s="68"/>
    </row>
    <row r="1190" spans="1:16" x14ac:dyDescent="0.25">
      <c r="A1190" s="77">
        <f>E1190*A1185</f>
        <v>0</v>
      </c>
      <c r="B1190" s="160"/>
      <c r="C1190" s="154"/>
      <c r="D1190" s="91" t="s">
        <v>2316</v>
      </c>
      <c r="E1190" s="80">
        <v>30</v>
      </c>
      <c r="M1190" s="72"/>
      <c r="N1190" s="68"/>
      <c r="O1190" s="68"/>
      <c r="P1190" s="68"/>
    </row>
    <row r="1191" spans="1:16" x14ac:dyDescent="0.25">
      <c r="A1191" s="77">
        <f>E1191*A1185</f>
        <v>0</v>
      </c>
      <c r="B1191" s="160"/>
      <c r="C1191" s="154"/>
      <c r="D1191" s="91" t="s">
        <v>2220</v>
      </c>
      <c r="E1191" s="80">
        <v>6</v>
      </c>
      <c r="M1191" s="72"/>
      <c r="N1191" s="68"/>
      <c r="O1191" s="68"/>
      <c r="P1191" s="68"/>
    </row>
    <row r="1192" spans="1:16" x14ac:dyDescent="0.25">
      <c r="A1192" s="77">
        <f>E1192*A1185</f>
        <v>0</v>
      </c>
      <c r="B1192" s="160"/>
      <c r="C1192" s="154"/>
      <c r="D1192" s="91" t="s">
        <v>2516</v>
      </c>
      <c r="E1192" s="80">
        <v>1</v>
      </c>
      <c r="M1192" s="72"/>
      <c r="N1192" s="68"/>
      <c r="O1192" s="68"/>
      <c r="P1192" s="68"/>
    </row>
    <row r="1193" spans="1:16" x14ac:dyDescent="0.25">
      <c r="B1193" s="160"/>
      <c r="C1193" s="155" t="s">
        <v>2169</v>
      </c>
      <c r="D1193" s="384" t="s">
        <v>1312</v>
      </c>
      <c r="E1193" s="142"/>
      <c r="M1193" s="72"/>
      <c r="N1193" s="68"/>
      <c r="O1193" s="68"/>
      <c r="P1193" s="68"/>
    </row>
    <row r="1194" spans="1:16" x14ac:dyDescent="0.25">
      <c r="A1194" s="77">
        <f>E1194*A1185</f>
        <v>0</v>
      </c>
      <c r="B1194" s="160"/>
      <c r="C1194" s="452"/>
      <c r="D1194" s="368" t="s">
        <v>1266</v>
      </c>
      <c r="E1194" s="89">
        <v>40</v>
      </c>
      <c r="M1194" s="72"/>
      <c r="N1194" s="68"/>
      <c r="O1194" s="68"/>
      <c r="P1194" s="68"/>
    </row>
    <row r="1195" spans="1:16" x14ac:dyDescent="0.25">
      <c r="A1195" s="77">
        <f>E1195*A1185</f>
        <v>0</v>
      </c>
      <c r="B1195" s="160"/>
      <c r="C1195" s="154"/>
      <c r="D1195" s="368" t="s">
        <v>2591</v>
      </c>
      <c r="E1195" s="89">
        <v>1</v>
      </c>
      <c r="M1195" s="72"/>
      <c r="N1195" s="68"/>
      <c r="O1195" s="68"/>
      <c r="P1195" s="68"/>
    </row>
    <row r="1196" spans="1:16" x14ac:dyDescent="0.25">
      <c r="A1196" s="77">
        <f>E1196*A1185</f>
        <v>0</v>
      </c>
      <c r="B1196" s="160"/>
      <c r="C1196" s="154"/>
      <c r="D1196" s="368" t="s">
        <v>1262</v>
      </c>
      <c r="E1196" s="89">
        <v>1</v>
      </c>
      <c r="M1196" s="72"/>
      <c r="N1196" s="68"/>
      <c r="O1196" s="68"/>
      <c r="P1196" s="68"/>
    </row>
    <row r="1197" spans="1:16" ht="15.75" thickBot="1" x14ac:dyDescent="0.3">
      <c r="A1197" s="77">
        <f>E1197*A1185</f>
        <v>0</v>
      </c>
      <c r="B1197" s="160"/>
      <c r="C1197" s="154"/>
      <c r="D1197" s="368" t="s">
        <v>192</v>
      </c>
      <c r="E1197" s="89">
        <v>12</v>
      </c>
      <c r="M1197" s="72"/>
      <c r="N1197" s="68"/>
      <c r="O1197" s="68"/>
      <c r="P1197" s="68"/>
    </row>
    <row r="1198" spans="1:16" ht="44.25" thickBot="1" x14ac:dyDescent="0.3">
      <c r="A1198" s="229"/>
      <c r="B1198" s="231" t="s">
        <v>8</v>
      </c>
      <c r="C1198" s="144" t="s">
        <v>2790</v>
      </c>
      <c r="D1198" s="188"/>
      <c r="E1198" s="158">
        <f>SUM(E1199:E1211)</f>
        <v>139</v>
      </c>
      <c r="G1198" t="s">
        <v>2926</v>
      </c>
      <c r="M1198" s="72"/>
      <c r="N1198" s="68"/>
      <c r="O1198" s="68"/>
      <c r="P1198" s="68"/>
    </row>
    <row r="1199" spans="1:16" x14ac:dyDescent="0.25">
      <c r="A1199" s="77">
        <f>E1199*A1198</f>
        <v>0</v>
      </c>
      <c r="B1199" s="160"/>
      <c r="C1199" s="154"/>
      <c r="D1199" s="91" t="s">
        <v>2636</v>
      </c>
      <c r="E1199" s="80">
        <v>1</v>
      </c>
      <c r="M1199" s="72"/>
      <c r="N1199" s="68"/>
      <c r="O1199" s="68"/>
      <c r="P1199" s="68"/>
    </row>
    <row r="1200" spans="1:16" x14ac:dyDescent="0.25">
      <c r="A1200" s="77">
        <f>E1200*A1198</f>
        <v>0</v>
      </c>
      <c r="B1200" s="160"/>
      <c r="C1200" s="154"/>
      <c r="D1200" s="91" t="s">
        <v>1824</v>
      </c>
      <c r="E1200" s="80">
        <v>16</v>
      </c>
      <c r="M1200" s="72"/>
      <c r="N1200" s="68"/>
      <c r="O1200" s="68"/>
      <c r="P1200" s="68"/>
    </row>
    <row r="1201" spans="1:16" x14ac:dyDescent="0.25">
      <c r="A1201" s="77">
        <f>E1201*A1198</f>
        <v>0</v>
      </c>
      <c r="B1201" s="160"/>
      <c r="C1201" s="154"/>
      <c r="D1201" s="91" t="s">
        <v>2332</v>
      </c>
      <c r="E1201" s="80">
        <v>12</v>
      </c>
      <c r="M1201" s="72"/>
      <c r="N1201" s="68"/>
      <c r="O1201" s="68"/>
      <c r="P1201" s="68"/>
    </row>
    <row r="1202" spans="1:16" x14ac:dyDescent="0.25">
      <c r="A1202" s="77">
        <f>E1202*A1198</f>
        <v>0</v>
      </c>
      <c r="B1202" s="160"/>
      <c r="C1202" s="154"/>
      <c r="D1202" s="91" t="s">
        <v>1273</v>
      </c>
      <c r="E1202" s="80">
        <v>30</v>
      </c>
      <c r="M1202" s="72"/>
      <c r="N1202" s="68"/>
      <c r="O1202" s="68"/>
      <c r="P1202" s="68"/>
    </row>
    <row r="1203" spans="1:16" x14ac:dyDescent="0.25">
      <c r="A1203" s="77">
        <f>E1203*A1198</f>
        <v>0</v>
      </c>
      <c r="B1203" s="160"/>
      <c r="C1203" s="154"/>
      <c r="D1203" s="91" t="s">
        <v>1733</v>
      </c>
      <c r="E1203" s="80">
        <v>12</v>
      </c>
      <c r="M1203" s="72"/>
      <c r="N1203" s="68"/>
      <c r="O1203" s="68"/>
      <c r="P1203" s="68"/>
    </row>
    <row r="1204" spans="1:16" x14ac:dyDescent="0.25">
      <c r="A1204" s="77">
        <f>E1204*A1198</f>
        <v>0</v>
      </c>
      <c r="B1204" s="160"/>
      <c r="C1204" s="154"/>
      <c r="D1204" s="91" t="s">
        <v>1271</v>
      </c>
      <c r="E1204" s="80">
        <v>12</v>
      </c>
      <c r="M1204" s="72"/>
      <c r="N1204" s="68"/>
      <c r="O1204" s="68"/>
      <c r="P1204" s="68"/>
    </row>
    <row r="1205" spans="1:16" x14ac:dyDescent="0.25">
      <c r="A1205" s="77">
        <f>E1205*A1198</f>
        <v>0</v>
      </c>
      <c r="B1205" s="160"/>
      <c r="C1205" s="154"/>
      <c r="D1205" s="91" t="s">
        <v>2516</v>
      </c>
      <c r="E1205" s="80">
        <v>1</v>
      </c>
      <c r="M1205" s="72"/>
      <c r="N1205" s="68"/>
      <c r="O1205" s="68"/>
      <c r="P1205" s="68"/>
    </row>
    <row r="1206" spans="1:16" x14ac:dyDescent="0.25">
      <c r="B1206" s="160"/>
      <c r="C1206" s="155" t="s">
        <v>2168</v>
      </c>
      <c r="D1206" s="384" t="s">
        <v>1258</v>
      </c>
      <c r="E1206" s="142"/>
      <c r="M1206" s="72"/>
      <c r="N1206" s="68"/>
      <c r="O1206" s="68"/>
      <c r="P1206" s="68"/>
    </row>
    <row r="1207" spans="1:16" x14ac:dyDescent="0.25">
      <c r="A1207" s="77">
        <f>E1207*A1198</f>
        <v>0</v>
      </c>
      <c r="B1207" s="160"/>
      <c r="C1207" s="452"/>
      <c r="D1207" s="368" t="s">
        <v>1780</v>
      </c>
      <c r="E1207" s="89">
        <v>40</v>
      </c>
      <c r="M1207" s="72"/>
      <c r="N1207" s="68"/>
      <c r="O1207" s="68"/>
      <c r="P1207" s="68"/>
    </row>
    <row r="1208" spans="1:16" x14ac:dyDescent="0.25">
      <c r="A1208" s="77">
        <f>E1208*A1198</f>
        <v>0</v>
      </c>
      <c r="B1208" s="160"/>
      <c r="C1208" s="154"/>
      <c r="D1208" s="368" t="s">
        <v>2591</v>
      </c>
      <c r="E1208" s="89">
        <v>1</v>
      </c>
      <c r="M1208" s="72"/>
      <c r="N1208" s="68"/>
      <c r="O1208" s="68"/>
      <c r="P1208" s="68"/>
    </row>
    <row r="1209" spans="1:16" x14ac:dyDescent="0.25">
      <c r="A1209" s="77">
        <f>E1209*A1198</f>
        <v>0</v>
      </c>
      <c r="B1209" s="160"/>
      <c r="C1209" s="154"/>
      <c r="D1209" s="368" t="s">
        <v>1262</v>
      </c>
      <c r="E1209" s="89">
        <v>1</v>
      </c>
      <c r="M1209" s="72"/>
      <c r="N1209" s="68"/>
      <c r="O1209" s="68"/>
      <c r="P1209" s="68"/>
    </row>
    <row r="1210" spans="1:16" x14ac:dyDescent="0.25">
      <c r="A1210" s="77">
        <f>E1210*A1198</f>
        <v>0</v>
      </c>
      <c r="B1210" s="160"/>
      <c r="C1210" s="154"/>
      <c r="D1210" s="368" t="s">
        <v>192</v>
      </c>
      <c r="E1210" s="89">
        <v>12</v>
      </c>
      <c r="M1210" s="72"/>
      <c r="N1210" s="68"/>
      <c r="O1210" s="68"/>
      <c r="P1210" s="68"/>
    </row>
    <row r="1211" spans="1:16" ht="15.75" thickBot="1" x14ac:dyDescent="0.3">
      <c r="A1211" s="77">
        <f>E1211*A1198</f>
        <v>0</v>
      </c>
      <c r="B1211" s="394"/>
      <c r="C1211" s="479"/>
      <c r="D1211" s="418" t="s">
        <v>1272</v>
      </c>
      <c r="E1211" s="396">
        <v>1</v>
      </c>
      <c r="M1211" s="72"/>
      <c r="N1211" s="68"/>
      <c r="O1211" s="68"/>
      <c r="P1211" s="68"/>
    </row>
    <row r="1212" spans="1:16" ht="26.25" thickBot="1" x14ac:dyDescent="0.4">
      <c r="A1212" s="563" t="s">
        <v>2787</v>
      </c>
      <c r="B1212" s="564"/>
      <c r="C1212" s="564"/>
      <c r="D1212" s="564"/>
      <c r="E1212" s="565"/>
      <c r="G1212" t="s">
        <v>2926</v>
      </c>
      <c r="M1212" s="72"/>
      <c r="N1212" s="68"/>
      <c r="O1212" s="68"/>
      <c r="P1212" s="68"/>
    </row>
    <row r="1213" spans="1:16" ht="30" thickBot="1" x14ac:dyDescent="0.3">
      <c r="A1213" s="229"/>
      <c r="B1213" s="231" t="s">
        <v>74</v>
      </c>
      <c r="C1213" s="144" t="s">
        <v>2791</v>
      </c>
      <c r="D1213" s="188"/>
      <c r="E1213" s="191">
        <f>SUM(E1214:E1217)</f>
        <v>295</v>
      </c>
      <c r="G1213" t="s">
        <v>2926</v>
      </c>
      <c r="M1213" s="72"/>
      <c r="N1213" s="68"/>
      <c r="O1213" s="68"/>
      <c r="P1213" s="68"/>
    </row>
    <row r="1214" spans="1:16" x14ac:dyDescent="0.25">
      <c r="A1214" s="77">
        <f>E1214*A1213</f>
        <v>0</v>
      </c>
      <c r="B1214" s="160"/>
      <c r="C1214" s="154"/>
      <c r="D1214" s="91" t="s">
        <v>1266</v>
      </c>
      <c r="E1214" s="89">
        <v>100</v>
      </c>
      <c r="M1214" s="72"/>
      <c r="N1214" s="68"/>
      <c r="O1214" s="68"/>
      <c r="P1214" s="68"/>
    </row>
    <row r="1215" spans="1:16" x14ac:dyDescent="0.25">
      <c r="A1215" s="77">
        <f>A1213*E1215</f>
        <v>0</v>
      </c>
      <c r="B1215" s="160"/>
      <c r="C1215" s="154"/>
      <c r="D1215" s="91" t="s">
        <v>1824</v>
      </c>
      <c r="E1215" s="89">
        <v>150</v>
      </c>
      <c r="M1215" s="72"/>
      <c r="N1215" s="68"/>
      <c r="O1215" s="68"/>
      <c r="P1215" s="68"/>
    </row>
    <row r="1216" spans="1:16" x14ac:dyDescent="0.25">
      <c r="A1216" s="77">
        <f>A1213*E1216</f>
        <v>0</v>
      </c>
      <c r="B1216" s="160"/>
      <c r="C1216" s="154"/>
      <c r="D1216" s="91" t="s">
        <v>1922</v>
      </c>
      <c r="E1216" s="89">
        <v>15</v>
      </c>
      <c r="M1216" s="72"/>
      <c r="N1216" s="68"/>
      <c r="O1216" s="68"/>
      <c r="P1216" s="68"/>
    </row>
    <row r="1217" spans="1:16" ht="15.75" thickBot="1" x14ac:dyDescent="0.3">
      <c r="A1217" s="77">
        <f>A1213*E1217</f>
        <v>0</v>
      </c>
      <c r="B1217" s="160"/>
      <c r="C1217" s="154"/>
      <c r="D1217" s="91" t="s">
        <v>1318</v>
      </c>
      <c r="E1217" s="89">
        <v>30</v>
      </c>
      <c r="M1217" s="72"/>
      <c r="N1217" s="68"/>
      <c r="O1217" s="68"/>
      <c r="P1217" s="68"/>
    </row>
    <row r="1218" spans="1:16" ht="44.25" thickBot="1" x14ac:dyDescent="0.3">
      <c r="A1218" s="229"/>
      <c r="B1218" s="231" t="s">
        <v>74</v>
      </c>
      <c r="C1218" s="144" t="s">
        <v>2792</v>
      </c>
      <c r="D1218" s="188"/>
      <c r="E1218" s="191">
        <f>SUM(E1219:E1223)</f>
        <v>225</v>
      </c>
      <c r="G1218" t="s">
        <v>2926</v>
      </c>
      <c r="M1218" s="72"/>
      <c r="N1218" s="68"/>
      <c r="O1218" s="68"/>
      <c r="P1218" s="68"/>
    </row>
    <row r="1219" spans="1:16" x14ac:dyDescent="0.25">
      <c r="A1219" s="77">
        <f>E1219*A1218</f>
        <v>0</v>
      </c>
      <c r="B1219" s="160"/>
      <c r="C1219" s="154"/>
      <c r="D1219" s="91" t="s">
        <v>1824</v>
      </c>
      <c r="E1219" s="89">
        <v>70</v>
      </c>
      <c r="M1219" s="72"/>
      <c r="N1219" s="68"/>
      <c r="O1219" s="68"/>
      <c r="P1219" s="68"/>
    </row>
    <row r="1220" spans="1:16" x14ac:dyDescent="0.25">
      <c r="A1220" s="77">
        <f>A1218*E1220</f>
        <v>0</v>
      </c>
      <c r="B1220" s="160"/>
      <c r="C1220" s="154"/>
      <c r="D1220" s="91" t="s">
        <v>1266</v>
      </c>
      <c r="E1220" s="89">
        <v>80</v>
      </c>
      <c r="M1220" s="72"/>
      <c r="N1220" s="68"/>
      <c r="O1220" s="68"/>
      <c r="P1220" s="68"/>
    </row>
    <row r="1221" spans="1:16" x14ac:dyDescent="0.25">
      <c r="A1221" s="77">
        <f>A1218*E1221</f>
        <v>0</v>
      </c>
      <c r="B1221" s="160"/>
      <c r="C1221" s="154"/>
      <c r="D1221" s="91" t="s">
        <v>2302</v>
      </c>
      <c r="E1221" s="89">
        <v>30</v>
      </c>
      <c r="M1221" s="72"/>
      <c r="N1221" s="68"/>
      <c r="O1221" s="68"/>
      <c r="P1221" s="68"/>
    </row>
    <row r="1222" spans="1:16" x14ac:dyDescent="0.25">
      <c r="A1222" s="77">
        <f>A1218*E1222</f>
        <v>0</v>
      </c>
      <c r="B1222" s="160"/>
      <c r="C1222" s="154"/>
      <c r="D1222" s="91" t="s">
        <v>1789</v>
      </c>
      <c r="E1222" s="89">
        <v>30</v>
      </c>
      <c r="M1222" s="72"/>
      <c r="N1222" s="68"/>
      <c r="O1222" s="68"/>
      <c r="P1222" s="68"/>
    </row>
    <row r="1223" spans="1:16" x14ac:dyDescent="0.25">
      <c r="A1223" s="77">
        <f>A1218*E1223</f>
        <v>0</v>
      </c>
      <c r="B1223" s="160"/>
      <c r="C1223" s="154"/>
      <c r="D1223" s="91" t="s">
        <v>1922</v>
      </c>
      <c r="E1223" s="89">
        <v>15</v>
      </c>
      <c r="M1223" s="72"/>
      <c r="N1223" s="68"/>
      <c r="O1223" s="68"/>
      <c r="P1223" s="68"/>
    </row>
    <row r="1224" spans="1:16" x14ac:dyDescent="0.25">
      <c r="A1224" s="77">
        <f>E1224*A1218</f>
        <v>0</v>
      </c>
      <c r="B1224" s="160"/>
      <c r="C1224" s="155" t="s">
        <v>2167</v>
      </c>
      <c r="D1224" s="91"/>
      <c r="E1224" s="142"/>
      <c r="M1224" s="72"/>
      <c r="N1224" s="68"/>
      <c r="O1224" s="68"/>
      <c r="P1224" s="68"/>
    </row>
    <row r="1225" spans="1:16" x14ac:dyDescent="0.25">
      <c r="A1225" s="77">
        <f>E1225*A1218</f>
        <v>0</v>
      </c>
      <c r="B1225" s="160"/>
      <c r="C1225" s="452"/>
      <c r="D1225" s="368" t="s">
        <v>1263</v>
      </c>
      <c r="E1225" s="89">
        <v>20</v>
      </c>
      <c r="M1225" s="72"/>
      <c r="N1225" s="68"/>
      <c r="O1225" s="68"/>
      <c r="P1225" s="68"/>
    </row>
    <row r="1226" spans="1:16" x14ac:dyDescent="0.25">
      <c r="A1226" s="77">
        <f>E1226*A1218</f>
        <v>0</v>
      </c>
      <c r="B1226" s="160"/>
      <c r="C1226" s="154"/>
      <c r="D1226" s="368" t="s">
        <v>2319</v>
      </c>
      <c r="E1226" s="89">
        <v>10</v>
      </c>
      <c r="M1226" s="72"/>
      <c r="N1226" s="68"/>
      <c r="O1226" s="68"/>
      <c r="P1226" s="68"/>
    </row>
    <row r="1227" spans="1:16" x14ac:dyDescent="0.25">
      <c r="A1227" s="77">
        <f>E1227*A1218</f>
        <v>0</v>
      </c>
      <c r="B1227" s="160"/>
      <c r="C1227" s="154"/>
      <c r="D1227" s="368" t="s">
        <v>1262</v>
      </c>
      <c r="E1227" s="89">
        <v>1</v>
      </c>
      <c r="M1227" s="72"/>
      <c r="N1227" s="68"/>
      <c r="O1227" s="68"/>
      <c r="P1227" s="68"/>
    </row>
    <row r="1228" spans="1:16" ht="15.75" thickBot="1" x14ac:dyDescent="0.3">
      <c r="A1228" s="77">
        <f>E1228*A1218</f>
        <v>0</v>
      </c>
      <c r="B1228" s="160"/>
      <c r="C1228" s="154"/>
      <c r="D1228" s="368" t="s">
        <v>925</v>
      </c>
      <c r="E1228" s="89">
        <v>6</v>
      </c>
      <c r="M1228" s="72"/>
      <c r="N1228" s="68"/>
      <c r="O1228" s="68"/>
      <c r="P1228" s="68"/>
    </row>
    <row r="1229" spans="1:16" ht="30" thickBot="1" x14ac:dyDescent="0.3">
      <c r="A1229" s="229"/>
      <c r="B1229" s="190" t="s">
        <v>1324</v>
      </c>
      <c r="C1229" s="144" t="s">
        <v>2793</v>
      </c>
      <c r="D1229" s="188"/>
      <c r="E1229" s="191">
        <f>SUM(E1230:E1243)</f>
        <v>581</v>
      </c>
      <c r="G1229" t="s">
        <v>2926</v>
      </c>
      <c r="M1229" s="72"/>
      <c r="N1229" s="68"/>
      <c r="O1229" s="68"/>
      <c r="P1229" s="68"/>
    </row>
    <row r="1230" spans="1:16" x14ac:dyDescent="0.25">
      <c r="A1230" s="77">
        <f>E1230*A1229</f>
        <v>0</v>
      </c>
      <c r="B1230" s="160"/>
      <c r="C1230" s="154"/>
      <c r="D1230" s="91" t="s">
        <v>1824</v>
      </c>
      <c r="E1230" s="89">
        <v>30</v>
      </c>
      <c r="M1230" s="72"/>
      <c r="N1230" s="68"/>
      <c r="O1230" s="68"/>
      <c r="P1230" s="68"/>
    </row>
    <row r="1231" spans="1:16" x14ac:dyDescent="0.25">
      <c r="A1231" s="77">
        <f>A1229*E1231</f>
        <v>0</v>
      </c>
      <c r="B1231" s="160"/>
      <c r="C1231" s="154"/>
      <c r="D1231" s="91" t="s">
        <v>1365</v>
      </c>
      <c r="E1231" s="89">
        <v>100</v>
      </c>
      <c r="M1231" s="72"/>
      <c r="N1231" s="68"/>
      <c r="O1231" s="68"/>
      <c r="P1231" s="68"/>
    </row>
    <row r="1232" spans="1:16" x14ac:dyDescent="0.25">
      <c r="A1232" s="77">
        <f>A1229*E1232</f>
        <v>0</v>
      </c>
      <c r="B1232" s="160"/>
      <c r="C1232" s="154"/>
      <c r="D1232" s="91" t="s">
        <v>1763</v>
      </c>
      <c r="E1232" s="89">
        <v>70</v>
      </c>
      <c r="M1232" s="72"/>
      <c r="N1232" s="68"/>
      <c r="O1232" s="68"/>
      <c r="P1232" s="68"/>
    </row>
    <row r="1233" spans="1:16" x14ac:dyDescent="0.25">
      <c r="A1233" s="77">
        <f>A1229*E1233</f>
        <v>0</v>
      </c>
      <c r="B1233" s="160"/>
      <c r="C1233" s="154"/>
      <c r="D1233" s="91" t="s">
        <v>311</v>
      </c>
      <c r="E1233" s="89">
        <v>70</v>
      </c>
      <c r="M1233" s="72"/>
      <c r="N1233" s="68"/>
      <c r="O1233" s="68"/>
      <c r="P1233" s="68"/>
    </row>
    <row r="1234" spans="1:16" x14ac:dyDescent="0.25">
      <c r="A1234" s="77">
        <f>A1229*E1234</f>
        <v>0</v>
      </c>
      <c r="B1234" s="160"/>
      <c r="C1234" s="154"/>
      <c r="D1234" s="91" t="s">
        <v>320</v>
      </c>
      <c r="E1234" s="89">
        <v>50</v>
      </c>
      <c r="M1234" s="72"/>
      <c r="N1234" s="68"/>
      <c r="O1234" s="68"/>
      <c r="P1234" s="68"/>
    </row>
    <row r="1235" spans="1:16" x14ac:dyDescent="0.25">
      <c r="A1235" s="77">
        <f>E1235*A1229</f>
        <v>0</v>
      </c>
      <c r="B1235" s="160"/>
      <c r="C1235" s="452"/>
      <c r="D1235" s="91" t="s">
        <v>1322</v>
      </c>
      <c r="E1235" s="89">
        <v>30</v>
      </c>
      <c r="M1235" s="72"/>
      <c r="N1235" s="68"/>
      <c r="O1235" s="68"/>
      <c r="P1235" s="68"/>
    </row>
    <row r="1236" spans="1:16" x14ac:dyDescent="0.25">
      <c r="A1236" s="77">
        <f>E1236*A1229</f>
        <v>0</v>
      </c>
      <c r="B1236" s="160"/>
      <c r="C1236" s="154"/>
      <c r="D1236" s="91" t="s">
        <v>2468</v>
      </c>
      <c r="E1236" s="89">
        <v>10</v>
      </c>
      <c r="M1236" s="72"/>
      <c r="N1236" s="68"/>
      <c r="O1236" s="68"/>
      <c r="P1236" s="68"/>
    </row>
    <row r="1237" spans="1:16" x14ac:dyDescent="0.25">
      <c r="A1237" s="77">
        <f>E1237*A1229</f>
        <v>0</v>
      </c>
      <c r="B1237" s="160"/>
      <c r="C1237" s="155" t="s">
        <v>1323</v>
      </c>
      <c r="D1237" s="91"/>
      <c r="E1237" s="89"/>
      <c r="M1237" s="72"/>
      <c r="N1237" s="68"/>
      <c r="O1237" s="68"/>
      <c r="P1237" s="68"/>
    </row>
    <row r="1238" spans="1:16" x14ac:dyDescent="0.25">
      <c r="A1238" s="77">
        <f>E1238*A1229</f>
        <v>0</v>
      </c>
      <c r="B1238" s="160"/>
      <c r="C1238" s="154"/>
      <c r="D1238" s="91" t="s">
        <v>1268</v>
      </c>
      <c r="E1238" s="89">
        <v>100</v>
      </c>
      <c r="M1238" s="72"/>
      <c r="N1238" s="68"/>
      <c r="O1238" s="68"/>
      <c r="P1238" s="68"/>
    </row>
    <row r="1239" spans="1:16" x14ac:dyDescent="0.25">
      <c r="A1239" s="77">
        <f>E1239*A1229</f>
        <v>0</v>
      </c>
      <c r="B1239" s="160"/>
      <c r="C1239" s="154"/>
      <c r="D1239" s="91" t="s">
        <v>1858</v>
      </c>
      <c r="E1239" s="89">
        <v>100</v>
      </c>
      <c r="M1239" s="72"/>
      <c r="N1239" s="68"/>
      <c r="O1239" s="68"/>
      <c r="P1239" s="68"/>
    </row>
    <row r="1240" spans="1:16" x14ac:dyDescent="0.25">
      <c r="A1240" s="77">
        <f>A1229*E1240</f>
        <v>0</v>
      </c>
      <c r="B1240" s="160"/>
      <c r="C1240" s="154"/>
      <c r="D1240" s="91" t="s">
        <v>1478</v>
      </c>
      <c r="E1240" s="89">
        <v>10</v>
      </c>
      <c r="M1240" s="72"/>
      <c r="N1240" s="68"/>
      <c r="O1240" s="68"/>
      <c r="P1240" s="68"/>
    </row>
    <row r="1241" spans="1:16" x14ac:dyDescent="0.25">
      <c r="A1241" s="77">
        <f>A1229*E1241</f>
        <v>0</v>
      </c>
      <c r="B1241" s="160"/>
      <c r="C1241" s="154"/>
      <c r="D1241" s="91" t="s">
        <v>1228</v>
      </c>
      <c r="E1241" s="89">
        <v>5</v>
      </c>
      <c r="M1241" s="72"/>
      <c r="N1241" s="68"/>
      <c r="O1241" s="68"/>
      <c r="P1241" s="68"/>
    </row>
    <row r="1242" spans="1:16" x14ac:dyDescent="0.25">
      <c r="A1242" s="77">
        <f>A1229*E1242</f>
        <v>0</v>
      </c>
      <c r="B1242" s="160"/>
      <c r="C1242" s="154"/>
      <c r="D1242" s="91" t="s">
        <v>2399</v>
      </c>
      <c r="E1242" s="89">
        <v>1</v>
      </c>
      <c r="M1242" s="72"/>
      <c r="N1242" s="68"/>
      <c r="O1242" s="68"/>
      <c r="P1242" s="68"/>
    </row>
    <row r="1243" spans="1:16" x14ac:dyDescent="0.25">
      <c r="A1243" s="77">
        <f>A1229*E1243</f>
        <v>0</v>
      </c>
      <c r="B1243" s="160"/>
      <c r="C1243" s="154"/>
      <c r="D1243" s="91" t="s">
        <v>2319</v>
      </c>
      <c r="E1243" s="89">
        <v>5</v>
      </c>
      <c r="M1243" s="72"/>
      <c r="N1243" s="68"/>
      <c r="O1243" s="68"/>
      <c r="P1243" s="68"/>
    </row>
    <row r="1244" spans="1:16" ht="15.75" thickBot="1" x14ac:dyDescent="0.3">
      <c r="B1244" s="160"/>
      <c r="C1244" s="452"/>
      <c r="D1244" s="91"/>
      <c r="E1244" s="89"/>
      <c r="M1244" s="72"/>
      <c r="N1244" s="68"/>
      <c r="O1244" s="68"/>
      <c r="P1244" s="68"/>
    </row>
    <row r="1245" spans="1:16" ht="30" thickBot="1" x14ac:dyDescent="0.3">
      <c r="A1245" s="229"/>
      <c r="B1245" s="190" t="s">
        <v>74</v>
      </c>
      <c r="C1245" s="144" t="s">
        <v>2794</v>
      </c>
      <c r="D1245" s="188"/>
      <c r="E1245" s="191">
        <f>SUM(E1246:E1251)</f>
        <v>290</v>
      </c>
      <c r="G1245" t="s">
        <v>2926</v>
      </c>
      <c r="M1245" s="72"/>
      <c r="N1245" s="68"/>
      <c r="O1245" s="68"/>
      <c r="P1245" s="68"/>
    </row>
    <row r="1246" spans="1:16" x14ac:dyDescent="0.25">
      <c r="A1246" s="77">
        <f>E1246*A1245</f>
        <v>0</v>
      </c>
      <c r="B1246" s="160"/>
      <c r="C1246" s="154"/>
      <c r="D1246" s="91" t="s">
        <v>1824</v>
      </c>
      <c r="E1246" s="89">
        <v>50</v>
      </c>
      <c r="M1246" s="72"/>
      <c r="N1246" s="68"/>
      <c r="O1246" s="68"/>
      <c r="P1246" s="68"/>
    </row>
    <row r="1247" spans="1:16" x14ac:dyDescent="0.25">
      <c r="A1247" s="77">
        <f>A1245*E1247</f>
        <v>0</v>
      </c>
      <c r="B1247" s="160"/>
      <c r="C1247" s="154"/>
      <c r="D1247" s="91" t="s">
        <v>1832</v>
      </c>
      <c r="E1247" s="89">
        <v>50</v>
      </c>
      <c r="M1247" s="72"/>
      <c r="N1247" s="68"/>
      <c r="O1247" s="68"/>
      <c r="P1247" s="68"/>
    </row>
    <row r="1248" spans="1:16" x14ac:dyDescent="0.25">
      <c r="A1248" s="77">
        <f>A1245*E1248</f>
        <v>0</v>
      </c>
      <c r="B1248" s="160"/>
      <c r="C1248" s="154"/>
      <c r="D1248" s="91" t="s">
        <v>1736</v>
      </c>
      <c r="E1248" s="89">
        <v>30</v>
      </c>
      <c r="M1248" s="72"/>
      <c r="N1248" s="68"/>
      <c r="O1248" s="68"/>
      <c r="P1248" s="68"/>
    </row>
    <row r="1249" spans="1:16" x14ac:dyDescent="0.25">
      <c r="A1249" s="77">
        <f>A1245*E1249</f>
        <v>0</v>
      </c>
      <c r="B1249" s="160"/>
      <c r="C1249" s="154"/>
      <c r="D1249" s="91" t="s">
        <v>1789</v>
      </c>
      <c r="E1249" s="89">
        <v>50</v>
      </c>
      <c r="M1249" s="72"/>
      <c r="N1249" s="68"/>
      <c r="O1249" s="68"/>
      <c r="P1249" s="68"/>
    </row>
    <row r="1250" spans="1:16" x14ac:dyDescent="0.25">
      <c r="A1250" s="77">
        <f>A1245*E1250</f>
        <v>0</v>
      </c>
      <c r="B1250" s="160"/>
      <c r="C1250" s="154"/>
      <c r="D1250" s="91" t="s">
        <v>2925</v>
      </c>
      <c r="E1250" s="89">
        <v>80</v>
      </c>
      <c r="M1250" s="72"/>
      <c r="N1250" s="68"/>
      <c r="O1250" s="68"/>
      <c r="P1250" s="68"/>
    </row>
    <row r="1251" spans="1:16" x14ac:dyDescent="0.25">
      <c r="A1251" s="77">
        <f>E1251*A1245</f>
        <v>0</v>
      </c>
      <c r="B1251" s="160"/>
      <c r="C1251" s="452"/>
      <c r="D1251" s="91" t="s">
        <v>2356</v>
      </c>
      <c r="E1251" s="89">
        <v>30</v>
      </c>
      <c r="M1251" s="72"/>
      <c r="N1251" s="68"/>
      <c r="O1251" s="68"/>
      <c r="P1251" s="68"/>
    </row>
    <row r="1252" spans="1:16" x14ac:dyDescent="0.25">
      <c r="A1252" s="77">
        <f>E1252*A1245</f>
        <v>0</v>
      </c>
      <c r="B1252" s="160"/>
      <c r="C1252" s="154"/>
      <c r="D1252" s="91"/>
      <c r="E1252" s="89"/>
      <c r="M1252" s="72"/>
      <c r="N1252" s="68"/>
      <c r="O1252" s="68"/>
      <c r="P1252" s="68"/>
    </row>
    <row r="1253" spans="1:16" x14ac:dyDescent="0.25">
      <c r="A1253" s="77">
        <f>E1253*A1245</f>
        <v>0</v>
      </c>
      <c r="B1253" s="160"/>
      <c r="C1253" s="154"/>
      <c r="D1253" s="91"/>
      <c r="E1253" s="89"/>
      <c r="M1253" s="72"/>
      <c r="N1253" s="68"/>
      <c r="O1253" s="68"/>
      <c r="P1253" s="68"/>
    </row>
    <row r="1254" spans="1:16" ht="15.75" thickBot="1" x14ac:dyDescent="0.3">
      <c r="A1254" s="77">
        <f>E1254*A1245</f>
        <v>0</v>
      </c>
      <c r="B1254" s="160"/>
      <c r="C1254" s="154"/>
      <c r="D1254" s="91"/>
      <c r="E1254" s="89"/>
      <c r="M1254" s="72"/>
      <c r="N1254" s="68"/>
      <c r="O1254" s="68"/>
      <c r="P1254" s="68"/>
    </row>
    <row r="1255" spans="1:16" ht="44.25" thickBot="1" x14ac:dyDescent="0.3">
      <c r="A1255" s="229"/>
      <c r="B1255" s="190" t="s">
        <v>1325</v>
      </c>
      <c r="C1255" s="144" t="s">
        <v>2795</v>
      </c>
      <c r="D1255" s="188"/>
      <c r="E1255" s="191">
        <f>SUM(E1256:E1263)</f>
        <v>276</v>
      </c>
      <c r="G1255" t="s">
        <v>2926</v>
      </c>
      <c r="M1255" s="72"/>
      <c r="N1255" s="68"/>
      <c r="O1255" s="68"/>
      <c r="P1255" s="68"/>
    </row>
    <row r="1256" spans="1:16" x14ac:dyDescent="0.25">
      <c r="A1256" s="77">
        <f>E1256*A1255</f>
        <v>0</v>
      </c>
      <c r="B1256" s="160"/>
      <c r="C1256" s="154"/>
      <c r="D1256" s="91" t="s">
        <v>1792</v>
      </c>
      <c r="E1256" s="89">
        <v>70</v>
      </c>
      <c r="M1256" s="72"/>
      <c r="N1256" s="68"/>
      <c r="O1256" s="68"/>
      <c r="P1256" s="68"/>
    </row>
    <row r="1257" spans="1:16" x14ac:dyDescent="0.25">
      <c r="A1257" s="77">
        <f>A1255*E1257</f>
        <v>0</v>
      </c>
      <c r="B1257" s="160"/>
      <c r="C1257" s="154"/>
      <c r="D1257" s="91" t="s">
        <v>1773</v>
      </c>
      <c r="E1257" s="89">
        <v>70</v>
      </c>
      <c r="M1257" s="72"/>
      <c r="N1257" s="68"/>
      <c r="O1257" s="68"/>
      <c r="P1257" s="68"/>
    </row>
    <row r="1258" spans="1:16" x14ac:dyDescent="0.25">
      <c r="A1258" s="77">
        <f>A1255*E1258</f>
        <v>0</v>
      </c>
      <c r="B1258" s="160"/>
      <c r="C1258" s="154"/>
      <c r="D1258" s="91" t="s">
        <v>1772</v>
      </c>
      <c r="E1258" s="89">
        <v>70</v>
      </c>
      <c r="M1258" s="72"/>
      <c r="N1258" s="68"/>
      <c r="O1258" s="68"/>
      <c r="P1258" s="68"/>
    </row>
    <row r="1259" spans="1:16" x14ac:dyDescent="0.25">
      <c r="A1259" s="77">
        <f>A1255*E1259</f>
        <v>0</v>
      </c>
      <c r="B1259" s="160"/>
      <c r="C1259" s="154"/>
      <c r="D1259" s="91" t="s">
        <v>1793</v>
      </c>
      <c r="E1259" s="89">
        <v>5</v>
      </c>
      <c r="M1259" s="72"/>
      <c r="N1259" s="68"/>
      <c r="O1259" s="68"/>
      <c r="P1259" s="68"/>
    </row>
    <row r="1260" spans="1:16" x14ac:dyDescent="0.25">
      <c r="A1260" s="77">
        <f>A1255*E1260</f>
        <v>0</v>
      </c>
      <c r="B1260" s="160"/>
      <c r="C1260" s="154"/>
      <c r="D1260" s="91" t="s">
        <v>2549</v>
      </c>
      <c r="E1260" s="89">
        <v>25</v>
      </c>
      <c r="M1260" s="72"/>
      <c r="N1260" s="68"/>
      <c r="O1260" s="68"/>
      <c r="P1260" s="68"/>
    </row>
    <row r="1261" spans="1:16" x14ac:dyDescent="0.25">
      <c r="A1261" s="77">
        <f>E1261*A1255</f>
        <v>0</v>
      </c>
      <c r="B1261" s="160"/>
      <c r="C1261" s="452"/>
      <c r="D1261" s="91" t="s">
        <v>1228</v>
      </c>
      <c r="E1261" s="89">
        <v>5</v>
      </c>
      <c r="M1261" s="72"/>
      <c r="N1261" s="68"/>
      <c r="O1261" s="68"/>
      <c r="P1261" s="68"/>
    </row>
    <row r="1262" spans="1:16" x14ac:dyDescent="0.25">
      <c r="A1262" s="77">
        <f>E1262*A1255</f>
        <v>0</v>
      </c>
      <c r="B1262" s="160"/>
      <c r="C1262" s="154"/>
      <c r="D1262" s="91" t="s">
        <v>2399</v>
      </c>
      <c r="E1262" s="89">
        <v>1</v>
      </c>
      <c r="M1262" s="72"/>
      <c r="N1262" s="68"/>
      <c r="O1262" s="68"/>
      <c r="P1262" s="68"/>
    </row>
    <row r="1263" spans="1:16" x14ac:dyDescent="0.25">
      <c r="A1263" s="77">
        <f>E1263*A1255</f>
        <v>0</v>
      </c>
      <c r="B1263" s="160"/>
      <c r="C1263" s="154"/>
      <c r="D1263" s="91" t="s">
        <v>1489</v>
      </c>
      <c r="E1263" s="89">
        <v>30</v>
      </c>
      <c r="M1263" s="72"/>
      <c r="N1263" s="68"/>
      <c r="O1263" s="68"/>
      <c r="P1263" s="68"/>
    </row>
    <row r="1264" spans="1:16" ht="15.75" thickBot="1" x14ac:dyDescent="0.3">
      <c r="B1264" s="419"/>
      <c r="C1264" s="478"/>
      <c r="D1264" s="395"/>
      <c r="E1264" s="420"/>
      <c r="M1264" s="72"/>
      <c r="N1264" s="68"/>
      <c r="O1264" s="68"/>
      <c r="P1264" s="68"/>
    </row>
    <row r="1265" spans="1:16" ht="26.25" thickBot="1" x14ac:dyDescent="0.4">
      <c r="A1265" s="563" t="s">
        <v>2796</v>
      </c>
      <c r="B1265" s="564"/>
      <c r="C1265" s="564"/>
      <c r="D1265" s="564"/>
      <c r="E1265" s="565"/>
      <c r="G1265" t="s">
        <v>2926</v>
      </c>
      <c r="M1265" s="72"/>
      <c r="N1265" s="68"/>
      <c r="O1265" s="68"/>
      <c r="P1265" s="68"/>
    </row>
    <row r="1266" spans="1:16" ht="44.25" thickBot="1" x14ac:dyDescent="0.3">
      <c r="A1266" s="229"/>
      <c r="B1266" s="179">
        <v>150</v>
      </c>
      <c r="C1266" s="73" t="s">
        <v>2564</v>
      </c>
      <c r="D1266" s="188"/>
      <c r="E1266" s="158">
        <f>SUM(E1267:E1275)</f>
        <v>212</v>
      </c>
      <c r="G1266" t="s">
        <v>2926</v>
      </c>
      <c r="M1266" s="72"/>
      <c r="N1266" s="68"/>
      <c r="O1266" s="68"/>
      <c r="P1266" s="68"/>
    </row>
    <row r="1267" spans="1:16" x14ac:dyDescent="0.25">
      <c r="A1267" s="77">
        <f>E1267*A1266</f>
        <v>0</v>
      </c>
      <c r="B1267" s="173"/>
      <c r="D1267" s="91" t="s">
        <v>1750</v>
      </c>
      <c r="E1267" s="80">
        <v>112</v>
      </c>
      <c r="M1267" s="72"/>
      <c r="N1267" s="68"/>
      <c r="O1267" s="68"/>
      <c r="P1267" s="68"/>
    </row>
    <row r="1268" spans="1:16" x14ac:dyDescent="0.25">
      <c r="A1268" s="77">
        <f>E1268*A1266</f>
        <v>0</v>
      </c>
      <c r="B1268" s="173"/>
      <c r="C1268" s="449"/>
      <c r="D1268" s="91" t="s">
        <v>1271</v>
      </c>
      <c r="E1268" s="80">
        <v>30</v>
      </c>
      <c r="M1268" s="72"/>
      <c r="N1268" s="68"/>
      <c r="O1268" s="68"/>
      <c r="P1268" s="68"/>
    </row>
    <row r="1269" spans="1:16" x14ac:dyDescent="0.25">
      <c r="A1269" s="77">
        <f>E1269*A1266</f>
        <v>0</v>
      </c>
      <c r="B1269" s="173"/>
      <c r="C1269" s="449"/>
      <c r="D1269" s="91" t="s">
        <v>1831</v>
      </c>
      <c r="E1269" s="80">
        <v>28</v>
      </c>
      <c r="M1269" s="72"/>
      <c r="N1269" s="68"/>
      <c r="O1269" s="68"/>
      <c r="P1269" s="68"/>
    </row>
    <row r="1270" spans="1:16" x14ac:dyDescent="0.25">
      <c r="A1270" s="77">
        <f>E1270*A1266</f>
        <v>0</v>
      </c>
      <c r="B1270" s="173"/>
      <c r="C1270" s="449"/>
      <c r="D1270" s="91" t="s">
        <v>2212</v>
      </c>
      <c r="E1270" s="80">
        <v>22</v>
      </c>
      <c r="M1270" s="72"/>
      <c r="N1270" s="68"/>
      <c r="O1270" s="68"/>
      <c r="P1270" s="68"/>
    </row>
    <row r="1271" spans="1:16" x14ac:dyDescent="0.25">
      <c r="A1271" s="77">
        <f>E1271*A1266</f>
        <v>0</v>
      </c>
      <c r="B1271" s="173"/>
      <c r="C1271" s="449"/>
      <c r="D1271" s="91" t="s">
        <v>2210</v>
      </c>
      <c r="E1271" s="80">
        <v>4</v>
      </c>
      <c r="M1271" s="72"/>
      <c r="N1271" s="68"/>
      <c r="O1271" s="68"/>
      <c r="P1271" s="68"/>
    </row>
    <row r="1272" spans="1:16" x14ac:dyDescent="0.25">
      <c r="A1272" s="77">
        <f>E1272*A1266</f>
        <v>0</v>
      </c>
      <c r="B1272" s="173"/>
      <c r="C1272" s="449"/>
      <c r="D1272" s="91" t="s">
        <v>1355</v>
      </c>
      <c r="E1272" s="80">
        <v>4</v>
      </c>
      <c r="M1272" s="72"/>
      <c r="N1272" s="68"/>
      <c r="O1272" s="68"/>
      <c r="P1272" s="68"/>
    </row>
    <row r="1273" spans="1:16" x14ac:dyDescent="0.25">
      <c r="A1273" s="77">
        <f>E1273*A1266</f>
        <v>0</v>
      </c>
      <c r="B1273" s="173"/>
      <c r="C1273" s="449"/>
      <c r="D1273" s="91" t="s">
        <v>2362</v>
      </c>
      <c r="E1273" s="80">
        <v>4</v>
      </c>
      <c r="M1273" s="72"/>
      <c r="N1273" s="68"/>
      <c r="O1273" s="68"/>
      <c r="P1273" s="68"/>
    </row>
    <row r="1274" spans="1:16" x14ac:dyDescent="0.25">
      <c r="A1274" s="77">
        <f>E1274*A1266</f>
        <v>0</v>
      </c>
      <c r="B1274" s="173"/>
      <c r="C1274" s="449"/>
      <c r="D1274" s="91" t="s">
        <v>925</v>
      </c>
      <c r="E1274" s="80">
        <v>4</v>
      </c>
      <c r="M1274" s="72"/>
      <c r="N1274" s="68"/>
      <c r="O1274" s="68"/>
      <c r="P1274" s="68"/>
    </row>
    <row r="1275" spans="1:16" x14ac:dyDescent="0.25">
      <c r="A1275" s="77">
        <f>E1275*A1266</f>
        <v>0</v>
      </c>
      <c r="B1275" s="173"/>
      <c r="C1275" s="449"/>
      <c r="D1275" s="91" t="s">
        <v>2337</v>
      </c>
      <c r="E1275" s="80">
        <v>4</v>
      </c>
      <c r="M1275" s="72"/>
      <c r="N1275" s="68"/>
      <c r="O1275" s="68"/>
      <c r="P1275" s="68"/>
    </row>
    <row r="1276" spans="1:16" ht="15.75" thickBot="1" x14ac:dyDescent="0.3">
      <c r="B1276" s="173"/>
      <c r="C1276" s="476"/>
      <c r="D1276" s="91"/>
      <c r="E1276" s="89"/>
      <c r="M1276" s="72"/>
      <c r="N1276" s="68"/>
      <c r="O1276" s="68"/>
      <c r="P1276" s="68"/>
    </row>
    <row r="1277" spans="1:16" ht="30" thickBot="1" x14ac:dyDescent="0.3">
      <c r="A1277" s="229"/>
      <c r="B1277" s="179">
        <v>150</v>
      </c>
      <c r="C1277" s="73" t="s">
        <v>432</v>
      </c>
      <c r="D1277" s="188"/>
      <c r="E1277" s="158">
        <f>SUM(E1278:E1285)</f>
        <v>246</v>
      </c>
      <c r="G1277" t="s">
        <v>2926</v>
      </c>
      <c r="M1277" s="72"/>
      <c r="N1277" s="68"/>
      <c r="O1277" s="68"/>
      <c r="P1277" s="68"/>
    </row>
    <row r="1278" spans="1:16" x14ac:dyDescent="0.25">
      <c r="A1278" s="77">
        <f>E1278*A1277</f>
        <v>0</v>
      </c>
      <c r="B1278" s="173"/>
      <c r="C1278" s="113"/>
      <c r="D1278" s="91" t="s">
        <v>1579</v>
      </c>
      <c r="E1278" s="80">
        <v>30</v>
      </c>
      <c r="M1278" s="72"/>
      <c r="N1278" s="68"/>
      <c r="O1278" s="68"/>
      <c r="P1278" s="68"/>
    </row>
    <row r="1279" spans="1:16" x14ac:dyDescent="0.25">
      <c r="A1279" s="77">
        <f>E1279*A1277</f>
        <v>0</v>
      </c>
      <c r="B1279" s="173"/>
      <c r="C1279" s="449"/>
      <c r="D1279" s="91" t="s">
        <v>1753</v>
      </c>
      <c r="E1279" s="80">
        <v>42</v>
      </c>
      <c r="M1279" s="72"/>
      <c r="N1279" s="68"/>
      <c r="O1279" s="68"/>
      <c r="P1279" s="68"/>
    </row>
    <row r="1280" spans="1:16" x14ac:dyDescent="0.25">
      <c r="A1280" s="77">
        <f>E1280*A1277</f>
        <v>0</v>
      </c>
      <c r="B1280" s="173"/>
      <c r="C1280" s="449"/>
      <c r="D1280" s="91" t="s">
        <v>1354</v>
      </c>
      <c r="E1280" s="80">
        <v>42</v>
      </c>
      <c r="M1280" s="72"/>
      <c r="N1280" s="68"/>
      <c r="O1280" s="68"/>
      <c r="P1280" s="68"/>
    </row>
    <row r="1281" spans="1:16" x14ac:dyDescent="0.25">
      <c r="A1281" s="77">
        <f>E1281*A1277</f>
        <v>0</v>
      </c>
      <c r="B1281" s="173"/>
      <c r="C1281" s="449"/>
      <c r="D1281" s="91" t="s">
        <v>1758</v>
      </c>
      <c r="E1281" s="80">
        <v>35</v>
      </c>
      <c r="M1281" s="72"/>
      <c r="N1281" s="68"/>
      <c r="O1281" s="68"/>
      <c r="P1281" s="68"/>
    </row>
    <row r="1282" spans="1:16" x14ac:dyDescent="0.25">
      <c r="A1282" s="77">
        <f>E1282*A1277</f>
        <v>0</v>
      </c>
      <c r="B1282" s="173"/>
      <c r="C1282" s="449"/>
      <c r="D1282" s="91" t="s">
        <v>2469</v>
      </c>
      <c r="E1282" s="80">
        <v>25</v>
      </c>
      <c r="M1282" s="72"/>
      <c r="N1282" s="68"/>
      <c r="O1282" s="68"/>
      <c r="P1282" s="68"/>
    </row>
    <row r="1283" spans="1:16" x14ac:dyDescent="0.25">
      <c r="A1283" s="77">
        <f>E1283*A1277</f>
        <v>0</v>
      </c>
      <c r="B1283" s="173"/>
      <c r="C1283" s="449"/>
      <c r="D1283" s="91" t="s">
        <v>1261</v>
      </c>
      <c r="E1283" s="80">
        <v>42</v>
      </c>
      <c r="M1283" s="72"/>
      <c r="N1283" s="68"/>
      <c r="O1283" s="68"/>
      <c r="P1283" s="68"/>
    </row>
    <row r="1284" spans="1:16" x14ac:dyDescent="0.25">
      <c r="A1284" s="77">
        <f>E1284*A1277</f>
        <v>0</v>
      </c>
      <c r="B1284" s="173"/>
      <c r="C1284" s="449"/>
      <c r="D1284" s="91" t="s">
        <v>1268</v>
      </c>
      <c r="E1284" s="80">
        <v>22</v>
      </c>
      <c r="M1284" s="72"/>
      <c r="N1284" s="68"/>
      <c r="O1284" s="68"/>
      <c r="P1284" s="68"/>
    </row>
    <row r="1285" spans="1:16" x14ac:dyDescent="0.25">
      <c r="A1285" s="77">
        <f>E1285*A1277</f>
        <v>0</v>
      </c>
      <c r="B1285" s="173"/>
      <c r="C1285" s="449"/>
      <c r="D1285" s="91" t="s">
        <v>1804</v>
      </c>
      <c r="E1285" s="80">
        <v>8</v>
      </c>
      <c r="M1285" s="72"/>
      <c r="N1285" s="68"/>
      <c r="O1285" s="68"/>
      <c r="P1285" s="68"/>
    </row>
    <row r="1286" spans="1:16" ht="15.75" thickBot="1" x14ac:dyDescent="0.3">
      <c r="B1286" s="173"/>
      <c r="C1286" s="476"/>
      <c r="D1286" s="91"/>
      <c r="E1286" s="89"/>
      <c r="M1286" s="72"/>
      <c r="N1286" s="68"/>
      <c r="O1286" s="68"/>
      <c r="P1286" s="68"/>
    </row>
    <row r="1287" spans="1:16" ht="44.25" thickBot="1" x14ac:dyDescent="0.3">
      <c r="A1287" s="229"/>
      <c r="B1287" s="196">
        <v>150</v>
      </c>
      <c r="C1287" s="159" t="s">
        <v>433</v>
      </c>
      <c r="D1287" s="188"/>
      <c r="E1287" s="189">
        <f>SUM(E1288:E1296)</f>
        <v>171</v>
      </c>
      <c r="G1287" t="s">
        <v>2926</v>
      </c>
      <c r="M1287" s="72"/>
      <c r="N1287" s="68"/>
      <c r="O1287" s="68"/>
      <c r="P1287" s="68"/>
    </row>
    <row r="1288" spans="1:16" x14ac:dyDescent="0.25">
      <c r="A1288" s="77">
        <f>E1288*A1287</f>
        <v>0</v>
      </c>
      <c r="B1288" s="173"/>
      <c r="C1288" s="154"/>
      <c r="D1288" s="91" t="s">
        <v>1781</v>
      </c>
      <c r="E1288" s="80">
        <v>35</v>
      </c>
      <c r="M1288" s="72"/>
      <c r="N1288" s="68"/>
      <c r="O1288" s="68"/>
      <c r="P1288" s="68"/>
    </row>
    <row r="1289" spans="1:16" x14ac:dyDescent="0.25">
      <c r="A1289" s="77">
        <f>E1289*A1287</f>
        <v>0</v>
      </c>
      <c r="B1289" s="173"/>
      <c r="C1289" s="154"/>
      <c r="D1289" s="91" t="s">
        <v>1749</v>
      </c>
      <c r="E1289" s="80">
        <v>40</v>
      </c>
      <c r="M1289" s="72"/>
      <c r="N1289" s="68"/>
      <c r="O1289" s="68"/>
      <c r="P1289" s="68"/>
    </row>
    <row r="1290" spans="1:16" x14ac:dyDescent="0.25">
      <c r="A1290" s="77">
        <f>E1290*A1287</f>
        <v>0</v>
      </c>
      <c r="B1290" s="173"/>
      <c r="C1290" s="154"/>
      <c r="D1290" s="91" t="s">
        <v>1750</v>
      </c>
      <c r="E1290" s="80">
        <v>40</v>
      </c>
      <c r="M1290" s="72"/>
      <c r="N1290" s="68"/>
      <c r="O1290" s="68"/>
      <c r="P1290" s="68"/>
    </row>
    <row r="1291" spans="1:16" x14ac:dyDescent="0.25">
      <c r="A1291" s="77">
        <f>E1291*A1287</f>
        <v>0</v>
      </c>
      <c r="B1291" s="173"/>
      <c r="C1291" s="154"/>
      <c r="D1291" s="91" t="s">
        <v>1354</v>
      </c>
      <c r="E1291" s="80">
        <v>20</v>
      </c>
      <c r="M1291" s="72"/>
      <c r="N1291" s="68"/>
      <c r="O1291" s="68"/>
      <c r="P1291" s="68"/>
    </row>
    <row r="1292" spans="1:16" x14ac:dyDescent="0.25">
      <c r="A1292" s="77">
        <f>E1292*A1287</f>
        <v>0</v>
      </c>
      <c r="B1292" s="173"/>
      <c r="C1292" s="154"/>
      <c r="D1292" s="91" t="s">
        <v>1736</v>
      </c>
      <c r="E1292" s="80">
        <v>15</v>
      </c>
      <c r="M1292" s="72"/>
      <c r="N1292" s="68"/>
      <c r="O1292" s="68"/>
      <c r="P1292" s="68"/>
    </row>
    <row r="1293" spans="1:16" x14ac:dyDescent="0.25">
      <c r="A1293" s="77">
        <f>E1293*A1287</f>
        <v>0</v>
      </c>
      <c r="B1293" s="173"/>
      <c r="C1293" s="154"/>
      <c r="D1293" s="91" t="s">
        <v>1804</v>
      </c>
      <c r="E1293" s="80">
        <v>6</v>
      </c>
      <c r="M1293" s="72"/>
      <c r="N1293" s="68"/>
      <c r="O1293" s="68"/>
      <c r="P1293" s="68"/>
    </row>
    <row r="1294" spans="1:16" x14ac:dyDescent="0.25">
      <c r="A1294" s="77">
        <f>E1294*A1287</f>
        <v>0</v>
      </c>
      <c r="B1294" s="173"/>
      <c r="C1294" s="154"/>
      <c r="D1294" s="91" t="s">
        <v>2319</v>
      </c>
      <c r="E1294" s="80">
        <v>6</v>
      </c>
      <c r="M1294" s="72"/>
      <c r="N1294" s="68"/>
      <c r="O1294" s="68"/>
      <c r="P1294" s="68"/>
    </row>
    <row r="1295" spans="1:16" x14ac:dyDescent="0.25">
      <c r="A1295" s="77">
        <f>E1295*A1287</f>
        <v>0</v>
      </c>
      <c r="B1295" s="173"/>
      <c r="C1295" s="154"/>
      <c r="D1295" s="91" t="s">
        <v>2358</v>
      </c>
      <c r="E1295" s="80">
        <v>3</v>
      </c>
      <c r="M1295" s="72"/>
      <c r="N1295" s="68"/>
      <c r="O1295" s="68"/>
      <c r="P1295" s="68"/>
    </row>
    <row r="1296" spans="1:16" x14ac:dyDescent="0.25">
      <c r="A1296" s="77">
        <f>E1296*A1287</f>
        <v>0</v>
      </c>
      <c r="B1296" s="173"/>
      <c r="C1296" s="154"/>
      <c r="D1296" s="91" t="s">
        <v>1906</v>
      </c>
      <c r="E1296" s="80">
        <v>6</v>
      </c>
      <c r="M1296" s="72"/>
      <c r="N1296" s="68"/>
      <c r="O1296" s="68"/>
      <c r="P1296" s="68"/>
    </row>
    <row r="1297" spans="1:16" ht="15.75" thickBot="1" x14ac:dyDescent="0.3">
      <c r="B1297" s="173"/>
      <c r="C1297" s="476"/>
      <c r="D1297" s="91"/>
      <c r="E1297" s="89"/>
      <c r="M1297" s="72"/>
      <c r="N1297" s="68"/>
      <c r="O1297" s="68"/>
      <c r="P1297" s="68"/>
    </row>
    <row r="1298" spans="1:16" ht="30" thickBot="1" x14ac:dyDescent="0.3">
      <c r="A1298" s="229"/>
      <c r="B1298" s="179">
        <v>150</v>
      </c>
      <c r="C1298" s="184" t="s">
        <v>434</v>
      </c>
      <c r="D1298" s="188"/>
      <c r="E1298" s="158">
        <f>SUM(E1299:E1306)</f>
        <v>199</v>
      </c>
      <c r="G1298" t="s">
        <v>2926</v>
      </c>
      <c r="M1298" s="72"/>
      <c r="N1298" s="68"/>
      <c r="O1298" s="68"/>
      <c r="P1298" s="68"/>
    </row>
    <row r="1299" spans="1:16" x14ac:dyDescent="0.25">
      <c r="A1299" s="77">
        <f>E1299*A1298</f>
        <v>0</v>
      </c>
      <c r="B1299" s="173"/>
      <c r="C1299" s="113"/>
      <c r="D1299" s="91" t="s">
        <v>311</v>
      </c>
      <c r="E1299" s="80">
        <v>93</v>
      </c>
      <c r="M1299" s="72"/>
      <c r="N1299" s="68"/>
      <c r="O1299" s="68"/>
      <c r="P1299" s="68"/>
    </row>
    <row r="1300" spans="1:16" x14ac:dyDescent="0.25">
      <c r="A1300" s="77">
        <f>E1300*A1298</f>
        <v>0</v>
      </c>
      <c r="B1300" s="173"/>
      <c r="C1300" s="449"/>
      <c r="D1300" s="91" t="s">
        <v>1264</v>
      </c>
      <c r="E1300" s="80">
        <v>30</v>
      </c>
      <c r="M1300" s="72"/>
      <c r="N1300" s="68"/>
      <c r="O1300" s="68"/>
      <c r="P1300" s="68"/>
    </row>
    <row r="1301" spans="1:16" x14ac:dyDescent="0.25">
      <c r="A1301" s="77">
        <f>E1301*A1298</f>
        <v>0</v>
      </c>
      <c r="B1301" s="173"/>
      <c r="C1301" s="449"/>
      <c r="D1301" s="91" t="s">
        <v>1365</v>
      </c>
      <c r="E1301" s="80">
        <v>30</v>
      </c>
      <c r="M1301" s="72"/>
      <c r="N1301" s="68"/>
      <c r="O1301" s="68"/>
      <c r="P1301" s="68"/>
    </row>
    <row r="1302" spans="1:16" x14ac:dyDescent="0.25">
      <c r="A1302" s="77">
        <f>E1302*A1298</f>
        <v>0</v>
      </c>
      <c r="B1302" s="173"/>
      <c r="C1302" s="449"/>
      <c r="D1302" s="91" t="s">
        <v>2469</v>
      </c>
      <c r="E1302" s="80">
        <v>20</v>
      </c>
      <c r="M1302" s="72"/>
      <c r="N1302" s="68"/>
      <c r="O1302" s="68"/>
      <c r="P1302" s="68"/>
    </row>
    <row r="1303" spans="1:16" x14ac:dyDescent="0.25">
      <c r="A1303" s="77">
        <f>E1303*A1298</f>
        <v>0</v>
      </c>
      <c r="B1303" s="173"/>
      <c r="C1303" s="449"/>
      <c r="D1303" s="91" t="s">
        <v>1268</v>
      </c>
      <c r="E1303" s="80">
        <v>15</v>
      </c>
      <c r="M1303" s="72"/>
      <c r="N1303" s="68"/>
      <c r="O1303" s="68"/>
      <c r="P1303" s="68"/>
    </row>
    <row r="1304" spans="1:16" x14ac:dyDescent="0.25">
      <c r="A1304" s="77">
        <f>E1304*A1298</f>
        <v>0</v>
      </c>
      <c r="B1304" s="173"/>
      <c r="C1304" s="449"/>
      <c r="D1304" s="91" t="s">
        <v>1804</v>
      </c>
      <c r="E1304" s="80">
        <v>2</v>
      </c>
      <c r="M1304" s="72"/>
      <c r="N1304" s="68"/>
      <c r="O1304" s="68"/>
      <c r="P1304" s="68"/>
    </row>
    <row r="1305" spans="1:16" x14ac:dyDescent="0.25">
      <c r="A1305" s="77">
        <f>E1305*A1298</f>
        <v>0</v>
      </c>
      <c r="B1305" s="173"/>
      <c r="C1305" s="449"/>
      <c r="D1305" s="91" t="s">
        <v>1805</v>
      </c>
      <c r="E1305" s="80">
        <v>4</v>
      </c>
      <c r="M1305" s="72"/>
      <c r="N1305" s="68"/>
      <c r="O1305" s="68"/>
      <c r="P1305" s="68"/>
    </row>
    <row r="1306" spans="1:16" x14ac:dyDescent="0.25">
      <c r="A1306" s="77">
        <f>E1306*A1298</f>
        <v>0</v>
      </c>
      <c r="B1306" s="173"/>
      <c r="C1306" s="449"/>
      <c r="D1306" s="91" t="s">
        <v>2591</v>
      </c>
      <c r="E1306" s="80">
        <v>5</v>
      </c>
      <c r="M1306" s="72"/>
      <c r="N1306" s="68"/>
      <c r="O1306" s="68"/>
      <c r="P1306" s="68"/>
    </row>
    <row r="1307" spans="1:16" ht="15.75" thickBot="1" x14ac:dyDescent="0.3">
      <c r="B1307" s="173"/>
      <c r="C1307" s="476"/>
      <c r="D1307" s="91"/>
      <c r="E1307" s="89"/>
      <c r="M1307" s="72"/>
      <c r="N1307" s="68"/>
      <c r="O1307" s="68"/>
      <c r="P1307" s="68"/>
    </row>
    <row r="1308" spans="1:16" ht="30" thickBot="1" x14ac:dyDescent="0.3">
      <c r="A1308" s="229"/>
      <c r="B1308" s="196">
        <v>150</v>
      </c>
      <c r="C1308" s="73" t="s">
        <v>435</v>
      </c>
      <c r="D1308" s="188"/>
      <c r="E1308" s="189">
        <f>SUM(E1309:E1320)</f>
        <v>216</v>
      </c>
      <c r="G1308" t="s">
        <v>2926</v>
      </c>
      <c r="M1308" s="72"/>
      <c r="N1308" s="68"/>
      <c r="O1308" s="68"/>
      <c r="P1308" s="68"/>
    </row>
    <row r="1309" spans="1:16" x14ac:dyDescent="0.25">
      <c r="A1309" s="77">
        <f>E1309*A1308</f>
        <v>0</v>
      </c>
      <c r="B1309" s="173"/>
      <c r="C1309" s="114"/>
      <c r="D1309" s="91" t="s">
        <v>2271</v>
      </c>
      <c r="E1309" s="80">
        <v>30</v>
      </c>
      <c r="M1309" s="72"/>
      <c r="N1309" s="68"/>
      <c r="O1309" s="68"/>
      <c r="P1309" s="68"/>
    </row>
    <row r="1310" spans="1:16" x14ac:dyDescent="0.25">
      <c r="A1310" s="77">
        <f>E1310*A1308</f>
        <v>0</v>
      </c>
      <c r="B1310" s="173"/>
      <c r="C1310" s="449"/>
      <c r="D1310" s="91" t="s">
        <v>2469</v>
      </c>
      <c r="E1310" s="80">
        <v>40</v>
      </c>
      <c r="M1310" s="72"/>
      <c r="N1310" s="68"/>
      <c r="O1310" s="68"/>
      <c r="P1310" s="68"/>
    </row>
    <row r="1311" spans="1:16" x14ac:dyDescent="0.25">
      <c r="A1311" s="77">
        <f>E1311*A1308</f>
        <v>0</v>
      </c>
      <c r="B1311" s="173"/>
      <c r="C1311" s="449"/>
      <c r="D1311" s="91" t="s">
        <v>2213</v>
      </c>
      <c r="E1311" s="80">
        <v>22</v>
      </c>
      <c r="M1311" s="72"/>
      <c r="N1311" s="68"/>
      <c r="O1311" s="68"/>
      <c r="P1311" s="68"/>
    </row>
    <row r="1312" spans="1:16" x14ac:dyDescent="0.25">
      <c r="A1312" s="77">
        <f>E1312*A1308</f>
        <v>0</v>
      </c>
      <c r="B1312" s="173"/>
      <c r="C1312" s="449"/>
      <c r="D1312" s="91" t="s">
        <v>1763</v>
      </c>
      <c r="E1312" s="80">
        <v>30</v>
      </c>
      <c r="M1312" s="72"/>
      <c r="N1312" s="68"/>
      <c r="O1312" s="68"/>
      <c r="P1312" s="68"/>
    </row>
    <row r="1313" spans="1:16" x14ac:dyDescent="0.25">
      <c r="A1313" s="77">
        <f>E1313*A1308</f>
        <v>0</v>
      </c>
      <c r="B1313" s="173"/>
      <c r="C1313" s="449"/>
      <c r="D1313" s="91" t="s">
        <v>1268</v>
      </c>
      <c r="E1313" s="80">
        <v>25</v>
      </c>
      <c r="M1313" s="72"/>
      <c r="N1313" s="68"/>
      <c r="O1313" s="68"/>
      <c r="P1313" s="68"/>
    </row>
    <row r="1314" spans="1:16" x14ac:dyDescent="0.25">
      <c r="A1314" s="77">
        <f>E1314*A1308</f>
        <v>0</v>
      </c>
      <c r="B1314" s="173"/>
      <c r="C1314" s="480" t="s">
        <v>1959</v>
      </c>
      <c r="D1314" s="91" t="s">
        <v>192</v>
      </c>
      <c r="E1314" s="80">
        <v>15</v>
      </c>
      <c r="M1314" s="72"/>
      <c r="N1314" s="68"/>
      <c r="O1314" s="68"/>
      <c r="P1314" s="68"/>
    </row>
    <row r="1315" spans="1:16" x14ac:dyDescent="0.25">
      <c r="A1315" s="77">
        <f>E1315*A1308</f>
        <v>0</v>
      </c>
      <c r="B1315" s="173"/>
      <c r="C1315" s="449"/>
      <c r="D1315" s="91" t="s">
        <v>1804</v>
      </c>
      <c r="E1315" s="80">
        <v>2</v>
      </c>
      <c r="M1315" s="72"/>
      <c r="N1315" s="68"/>
      <c r="O1315" s="68"/>
      <c r="P1315" s="68"/>
    </row>
    <row r="1316" spans="1:16" x14ac:dyDescent="0.25">
      <c r="A1316" s="77">
        <f>E1316*A1308</f>
        <v>0</v>
      </c>
      <c r="B1316" s="173"/>
      <c r="C1316" s="449"/>
      <c r="D1316" s="91" t="s">
        <v>2219</v>
      </c>
      <c r="E1316" s="80">
        <v>3</v>
      </c>
      <c r="M1316" s="72"/>
      <c r="N1316" s="68"/>
      <c r="O1316" s="68"/>
      <c r="P1316" s="68"/>
    </row>
    <row r="1317" spans="1:16" x14ac:dyDescent="0.25">
      <c r="A1317" s="77">
        <f>E1317*A1308</f>
        <v>0</v>
      </c>
      <c r="B1317" s="173"/>
      <c r="C1317" s="449"/>
      <c r="D1317" s="91" t="s">
        <v>1365</v>
      </c>
      <c r="E1317" s="80">
        <v>30</v>
      </c>
      <c r="M1317" s="72"/>
      <c r="N1317" s="68"/>
      <c r="O1317" s="68"/>
      <c r="P1317" s="68"/>
    </row>
    <row r="1318" spans="1:16" x14ac:dyDescent="0.25">
      <c r="A1318" s="77">
        <f>E1318*A1308</f>
        <v>0</v>
      </c>
      <c r="B1318" s="173"/>
      <c r="C1318" s="449"/>
      <c r="D1318" s="91" t="s">
        <v>1262</v>
      </c>
      <c r="E1318" s="80">
        <v>2</v>
      </c>
      <c r="M1318" s="72"/>
      <c r="N1318" s="68"/>
      <c r="O1318" s="68"/>
      <c r="P1318" s="68"/>
    </row>
    <row r="1319" spans="1:16" x14ac:dyDescent="0.25">
      <c r="A1319" s="77">
        <f>E1319*A1308</f>
        <v>0</v>
      </c>
      <c r="B1319" s="173"/>
      <c r="C1319" s="449"/>
      <c r="D1319" s="91" t="s">
        <v>2398</v>
      </c>
      <c r="E1319" s="80">
        <v>2</v>
      </c>
      <c r="M1319" s="72"/>
      <c r="N1319" s="68"/>
      <c r="O1319" s="68"/>
      <c r="P1319" s="68"/>
    </row>
    <row r="1320" spans="1:16" x14ac:dyDescent="0.25">
      <c r="A1320" s="77">
        <f>E1320*A1308</f>
        <v>0</v>
      </c>
      <c r="B1320" s="173"/>
      <c r="C1320" s="449"/>
      <c r="D1320" s="91" t="s">
        <v>1811</v>
      </c>
      <c r="E1320" s="80">
        <v>15</v>
      </c>
      <c r="M1320" s="72"/>
      <c r="N1320" s="68"/>
      <c r="O1320" s="68"/>
      <c r="P1320" s="68"/>
    </row>
    <row r="1321" spans="1:16" ht="15.75" thickBot="1" x14ac:dyDescent="0.3">
      <c r="B1321" s="173"/>
      <c r="C1321" s="476"/>
      <c r="D1321" s="91"/>
      <c r="E1321" s="89"/>
      <c r="M1321" s="72"/>
      <c r="N1321" s="68"/>
      <c r="O1321" s="68"/>
      <c r="P1321" s="68"/>
    </row>
    <row r="1322" spans="1:16" ht="30" thickBot="1" x14ac:dyDescent="0.3">
      <c r="A1322" s="229"/>
      <c r="B1322" s="196">
        <v>150</v>
      </c>
      <c r="C1322" s="159" t="s">
        <v>436</v>
      </c>
      <c r="D1322" s="188"/>
      <c r="E1322" s="189">
        <f>SUM(E1323:E1331)</f>
        <v>209</v>
      </c>
      <c r="G1322" t="s">
        <v>2926</v>
      </c>
      <c r="M1322" s="72"/>
      <c r="N1322" s="68"/>
      <c r="O1322" s="68"/>
      <c r="P1322" s="68"/>
    </row>
    <row r="1323" spans="1:16" x14ac:dyDescent="0.25">
      <c r="A1323" s="77">
        <f>E1323*A1322</f>
        <v>0</v>
      </c>
      <c r="B1323" s="173"/>
      <c r="C1323" s="154"/>
      <c r="D1323" s="91" t="s">
        <v>1755</v>
      </c>
      <c r="E1323" s="80">
        <v>100</v>
      </c>
      <c r="M1323" s="72"/>
      <c r="N1323" s="68"/>
      <c r="O1323" s="68"/>
      <c r="P1323" s="68"/>
    </row>
    <row r="1324" spans="1:16" x14ac:dyDescent="0.25">
      <c r="A1324" s="77">
        <f>E1324*A1322</f>
        <v>0</v>
      </c>
      <c r="B1324" s="173"/>
      <c r="C1324" s="154"/>
      <c r="D1324" s="91" t="s">
        <v>1671</v>
      </c>
      <c r="E1324" s="80">
        <v>15</v>
      </c>
      <c r="M1324" s="72"/>
      <c r="N1324" s="68"/>
      <c r="O1324" s="68"/>
      <c r="P1324" s="68"/>
    </row>
    <row r="1325" spans="1:16" x14ac:dyDescent="0.25">
      <c r="A1325" s="77">
        <f>E1325*A1322</f>
        <v>0</v>
      </c>
      <c r="B1325" s="173"/>
      <c r="C1325" s="154"/>
      <c r="D1325" s="91" t="s">
        <v>1745</v>
      </c>
      <c r="E1325" s="80">
        <v>60</v>
      </c>
      <c r="M1325" s="72"/>
      <c r="N1325" s="68"/>
      <c r="O1325" s="68"/>
      <c r="P1325" s="68"/>
    </row>
    <row r="1326" spans="1:16" x14ac:dyDescent="0.25">
      <c r="A1326" s="77">
        <f>E1326*A1322</f>
        <v>0</v>
      </c>
      <c r="B1326" s="173"/>
      <c r="C1326" s="154"/>
      <c r="D1326" s="91" t="s">
        <v>1804</v>
      </c>
      <c r="E1326" s="80">
        <v>12</v>
      </c>
      <c r="M1326" s="72"/>
      <c r="N1326" s="68"/>
      <c r="O1326" s="68"/>
      <c r="P1326" s="68"/>
    </row>
    <row r="1327" spans="1:16" x14ac:dyDescent="0.25">
      <c r="A1327" s="77">
        <f>E1327*A1322</f>
        <v>0</v>
      </c>
      <c r="B1327" s="173"/>
      <c r="C1327" s="154"/>
      <c r="D1327" s="91" t="s">
        <v>1801</v>
      </c>
      <c r="E1327" s="80">
        <v>5</v>
      </c>
      <c r="M1327" s="72"/>
      <c r="N1327" s="68"/>
      <c r="O1327" s="68"/>
      <c r="P1327" s="68"/>
    </row>
    <row r="1328" spans="1:16" x14ac:dyDescent="0.25">
      <c r="A1328" s="77">
        <f>E1328*A1322</f>
        <v>0</v>
      </c>
      <c r="B1328" s="173"/>
      <c r="C1328" s="154"/>
      <c r="D1328" s="91" t="s">
        <v>2219</v>
      </c>
      <c r="E1328" s="80">
        <v>7.5</v>
      </c>
      <c r="M1328" s="72"/>
      <c r="N1328" s="68"/>
      <c r="O1328" s="68"/>
      <c r="P1328" s="68"/>
    </row>
    <row r="1329" spans="1:16" x14ac:dyDescent="0.25">
      <c r="A1329" s="77">
        <f>E1329*A1322</f>
        <v>0</v>
      </c>
      <c r="B1329" s="173"/>
      <c r="C1329" s="154"/>
      <c r="D1329" s="91" t="s">
        <v>1489</v>
      </c>
      <c r="E1329" s="80">
        <v>7.5</v>
      </c>
      <c r="M1329" s="72"/>
      <c r="N1329" s="68"/>
      <c r="O1329" s="68"/>
      <c r="P1329" s="68"/>
    </row>
    <row r="1330" spans="1:16" x14ac:dyDescent="0.25">
      <c r="A1330" s="77">
        <f>E1330*A1322</f>
        <v>0</v>
      </c>
      <c r="B1330" s="173"/>
      <c r="C1330" s="154"/>
      <c r="D1330" s="91" t="s">
        <v>1262</v>
      </c>
      <c r="E1330" s="80">
        <v>1</v>
      </c>
      <c r="M1330" s="72"/>
      <c r="N1330" s="68"/>
      <c r="O1330" s="68"/>
      <c r="P1330" s="68"/>
    </row>
    <row r="1331" spans="1:16" x14ac:dyDescent="0.25">
      <c r="A1331" s="77">
        <f>E1331*A1322</f>
        <v>0</v>
      </c>
      <c r="B1331" s="173"/>
      <c r="C1331" s="154"/>
      <c r="D1331" s="91" t="s">
        <v>2399</v>
      </c>
      <c r="E1331" s="80">
        <v>1</v>
      </c>
      <c r="M1331" s="72"/>
      <c r="N1331" s="68"/>
      <c r="O1331" s="68"/>
      <c r="P1331" s="68"/>
    </row>
    <row r="1332" spans="1:16" ht="15.75" thickBot="1" x14ac:dyDescent="0.3">
      <c r="B1332" s="173"/>
      <c r="C1332" s="476"/>
      <c r="D1332" s="91"/>
      <c r="E1332" s="89"/>
      <c r="M1332" s="72"/>
      <c r="N1332" s="68"/>
      <c r="O1332" s="68"/>
      <c r="P1332" s="68"/>
    </row>
    <row r="1333" spans="1:16" ht="30" thickBot="1" x14ac:dyDescent="0.3">
      <c r="A1333" s="229"/>
      <c r="B1333" s="196">
        <v>150</v>
      </c>
      <c r="C1333" s="159" t="s">
        <v>437</v>
      </c>
      <c r="D1333" s="188"/>
      <c r="E1333" s="189">
        <f>SUM(E1334:E1341)</f>
        <v>223</v>
      </c>
      <c r="G1333" t="s">
        <v>2926</v>
      </c>
      <c r="M1333" s="72"/>
      <c r="N1333" s="68"/>
      <c r="O1333" s="68"/>
      <c r="P1333" s="68"/>
    </row>
    <row r="1334" spans="1:16" x14ac:dyDescent="0.25">
      <c r="A1334" s="77">
        <f>E1334*A1333</f>
        <v>0</v>
      </c>
      <c r="B1334" s="173"/>
      <c r="C1334" s="154"/>
      <c r="D1334" s="91" t="s">
        <v>2549</v>
      </c>
      <c r="E1334" s="80">
        <v>38</v>
      </c>
      <c r="M1334" s="72"/>
      <c r="N1334" s="68"/>
      <c r="O1334" s="68"/>
      <c r="P1334" s="68"/>
    </row>
    <row r="1335" spans="1:16" x14ac:dyDescent="0.25">
      <c r="A1335" s="77">
        <f>E1335*A1333</f>
        <v>0</v>
      </c>
      <c r="B1335" s="173"/>
      <c r="C1335" s="154"/>
      <c r="D1335" s="91" t="s">
        <v>311</v>
      </c>
      <c r="E1335" s="80">
        <v>75</v>
      </c>
      <c r="M1335" s="72"/>
      <c r="N1335" s="68"/>
      <c r="O1335" s="68"/>
      <c r="P1335" s="68"/>
    </row>
    <row r="1336" spans="1:16" x14ac:dyDescent="0.25">
      <c r="A1336" s="77">
        <f>E1336*A1333</f>
        <v>0</v>
      </c>
      <c r="B1336" s="173"/>
      <c r="C1336" s="154"/>
      <c r="D1336" s="91" t="s">
        <v>1736</v>
      </c>
      <c r="E1336" s="80">
        <v>75</v>
      </c>
      <c r="M1336" s="72"/>
      <c r="N1336" s="68"/>
      <c r="O1336" s="68"/>
      <c r="P1336" s="68"/>
    </row>
    <row r="1337" spans="1:16" x14ac:dyDescent="0.25">
      <c r="A1337" s="77">
        <f>E1337*A1333</f>
        <v>0</v>
      </c>
      <c r="B1337" s="173"/>
      <c r="C1337" s="154"/>
      <c r="D1337" s="91" t="s">
        <v>1489</v>
      </c>
      <c r="E1337" s="80">
        <v>11</v>
      </c>
      <c r="M1337" s="72"/>
      <c r="N1337" s="68"/>
      <c r="O1337" s="68"/>
      <c r="P1337" s="68"/>
    </row>
    <row r="1338" spans="1:16" x14ac:dyDescent="0.25">
      <c r="A1338" s="77">
        <f>E1338*A1333</f>
        <v>0</v>
      </c>
      <c r="B1338" s="173"/>
      <c r="C1338" s="154"/>
      <c r="D1338" s="91" t="s">
        <v>1793</v>
      </c>
      <c r="E1338" s="80">
        <v>11</v>
      </c>
      <c r="M1338" s="72"/>
      <c r="N1338" s="68"/>
      <c r="O1338" s="68"/>
      <c r="P1338" s="68"/>
    </row>
    <row r="1339" spans="1:16" x14ac:dyDescent="0.25">
      <c r="A1339" s="77">
        <f>E1339*A1333</f>
        <v>0</v>
      </c>
      <c r="B1339" s="173"/>
      <c r="C1339" s="154"/>
      <c r="D1339" s="91" t="s">
        <v>2357</v>
      </c>
      <c r="E1339" s="80">
        <v>11</v>
      </c>
      <c r="M1339" s="72"/>
      <c r="N1339" s="68"/>
      <c r="O1339" s="68"/>
      <c r="P1339" s="68"/>
    </row>
    <row r="1340" spans="1:16" x14ac:dyDescent="0.25">
      <c r="A1340" s="77">
        <f>E1340*A1333</f>
        <v>0</v>
      </c>
      <c r="B1340" s="173"/>
      <c r="C1340" s="154"/>
      <c r="D1340" s="91" t="s">
        <v>1262</v>
      </c>
      <c r="E1340" s="80">
        <v>1</v>
      </c>
      <c r="M1340" s="72"/>
      <c r="N1340" s="68"/>
      <c r="O1340" s="68"/>
      <c r="P1340" s="68"/>
    </row>
    <row r="1341" spans="1:16" x14ac:dyDescent="0.25">
      <c r="A1341" s="77">
        <f>E1341*A1333</f>
        <v>0</v>
      </c>
      <c r="B1341" s="173"/>
      <c r="C1341" s="154"/>
      <c r="D1341" s="91" t="s">
        <v>2399</v>
      </c>
      <c r="E1341" s="80">
        <v>1</v>
      </c>
      <c r="M1341" s="72"/>
      <c r="N1341" s="68"/>
      <c r="O1341" s="68"/>
      <c r="P1341" s="68"/>
    </row>
    <row r="1342" spans="1:16" ht="15.75" thickBot="1" x14ac:dyDescent="0.3">
      <c r="B1342" s="173"/>
      <c r="C1342" s="476"/>
      <c r="D1342" s="91"/>
      <c r="E1342" s="89"/>
      <c r="M1342" s="72"/>
      <c r="N1342" s="68"/>
      <c r="O1342" s="68"/>
      <c r="P1342" s="68"/>
    </row>
    <row r="1343" spans="1:16" ht="30" thickBot="1" x14ac:dyDescent="0.3">
      <c r="A1343" s="229"/>
      <c r="B1343" s="179">
        <v>150</v>
      </c>
      <c r="C1343" s="73" t="s">
        <v>2565</v>
      </c>
      <c r="D1343" s="188"/>
      <c r="E1343" s="158">
        <f>SUM(E1344:E1352)</f>
        <v>190</v>
      </c>
      <c r="G1343" t="s">
        <v>2926</v>
      </c>
      <c r="M1343" s="72"/>
      <c r="N1343" s="68"/>
      <c r="O1343" s="68"/>
      <c r="P1343" s="68"/>
    </row>
    <row r="1344" spans="1:16" x14ac:dyDescent="0.25">
      <c r="A1344" s="77">
        <f>E1344*A1343</f>
        <v>0</v>
      </c>
      <c r="B1344" s="173"/>
      <c r="C1344" s="481"/>
      <c r="D1344" s="91" t="s">
        <v>311</v>
      </c>
      <c r="E1344" s="80">
        <v>84</v>
      </c>
      <c r="M1344" s="72"/>
      <c r="N1344" s="68"/>
      <c r="O1344" s="68"/>
      <c r="P1344" s="68"/>
    </row>
    <row r="1345" spans="1:16" x14ac:dyDescent="0.25">
      <c r="A1345" s="77">
        <f>E1345*A1343</f>
        <v>0</v>
      </c>
      <c r="B1345" s="173"/>
      <c r="C1345" s="449"/>
      <c r="D1345" s="91" t="s">
        <v>2261</v>
      </c>
      <c r="E1345" s="80">
        <v>56</v>
      </c>
      <c r="M1345" s="72"/>
      <c r="N1345" s="68"/>
      <c r="O1345" s="68"/>
      <c r="P1345" s="68"/>
    </row>
    <row r="1346" spans="1:16" x14ac:dyDescent="0.25">
      <c r="A1346" s="77">
        <f>E1346*A1343</f>
        <v>0</v>
      </c>
      <c r="B1346" s="173"/>
      <c r="C1346" s="449"/>
      <c r="D1346" s="91" t="s">
        <v>1489</v>
      </c>
      <c r="E1346" s="80">
        <v>15</v>
      </c>
      <c r="M1346" s="72"/>
      <c r="N1346" s="68"/>
      <c r="O1346" s="68"/>
      <c r="P1346" s="68"/>
    </row>
    <row r="1347" spans="1:16" x14ac:dyDescent="0.25">
      <c r="A1347" s="77">
        <f>E1347*A1343</f>
        <v>0</v>
      </c>
      <c r="B1347" s="173"/>
      <c r="C1347" s="449"/>
      <c r="D1347" s="91" t="s">
        <v>1355</v>
      </c>
      <c r="E1347" s="80">
        <v>10</v>
      </c>
      <c r="M1347" s="72"/>
      <c r="N1347" s="68"/>
      <c r="O1347" s="68"/>
      <c r="P1347" s="68"/>
    </row>
    <row r="1348" spans="1:16" x14ac:dyDescent="0.25">
      <c r="A1348" s="77">
        <f>E1348*A1343</f>
        <v>0</v>
      </c>
      <c r="B1348" s="173"/>
      <c r="C1348" s="449"/>
      <c r="D1348" s="91" t="s">
        <v>1811</v>
      </c>
      <c r="E1348" s="80">
        <v>10</v>
      </c>
      <c r="M1348" s="72"/>
      <c r="N1348" s="68"/>
      <c r="O1348" s="68"/>
      <c r="P1348" s="68"/>
    </row>
    <row r="1349" spans="1:16" x14ac:dyDescent="0.25">
      <c r="A1349" s="77">
        <f>E1349*A1343</f>
        <v>0</v>
      </c>
      <c r="B1349" s="173"/>
      <c r="C1349" s="449"/>
      <c r="D1349" s="91" t="s">
        <v>1817</v>
      </c>
      <c r="E1349" s="80">
        <v>10</v>
      </c>
      <c r="M1349" s="72"/>
      <c r="N1349" s="68"/>
      <c r="O1349" s="68"/>
      <c r="P1349" s="68"/>
    </row>
    <row r="1350" spans="1:16" x14ac:dyDescent="0.25">
      <c r="A1350" s="77">
        <f>E1350*A1343</f>
        <v>0</v>
      </c>
      <c r="B1350" s="173"/>
      <c r="C1350" s="449"/>
      <c r="D1350" s="91" t="s">
        <v>2331</v>
      </c>
      <c r="E1350" s="80">
        <v>3</v>
      </c>
      <c r="M1350" s="72"/>
      <c r="N1350" s="68"/>
      <c r="O1350" s="68"/>
      <c r="P1350" s="68"/>
    </row>
    <row r="1351" spans="1:16" x14ac:dyDescent="0.25">
      <c r="A1351" s="85">
        <f>E1351*A1343</f>
        <v>0</v>
      </c>
      <c r="B1351" s="220"/>
      <c r="C1351" s="449"/>
      <c r="D1351" s="91" t="s">
        <v>1262</v>
      </c>
      <c r="E1351" s="80">
        <v>1</v>
      </c>
      <c r="M1351" s="72"/>
      <c r="N1351" s="68"/>
      <c r="O1351" s="68"/>
      <c r="P1351" s="68"/>
    </row>
    <row r="1352" spans="1:16" x14ac:dyDescent="0.25">
      <c r="A1352" s="85">
        <f>E1352*A1343</f>
        <v>0</v>
      </c>
      <c r="B1352" s="220"/>
      <c r="C1352" s="449"/>
      <c r="D1352" s="91" t="s">
        <v>2399</v>
      </c>
      <c r="E1352" s="80">
        <v>1</v>
      </c>
      <c r="M1352" s="72"/>
      <c r="N1352" s="68"/>
      <c r="O1352" s="68"/>
      <c r="P1352" s="68"/>
    </row>
    <row r="1353" spans="1:16" ht="15.75" thickBot="1" x14ac:dyDescent="0.3">
      <c r="B1353" s="173"/>
      <c r="C1353" s="476"/>
      <c r="D1353" s="91"/>
      <c r="E1353" s="89"/>
      <c r="M1353" s="72"/>
      <c r="N1353" s="68"/>
      <c r="O1353" s="68"/>
      <c r="P1353" s="68"/>
    </row>
    <row r="1354" spans="1:16" ht="30" thickBot="1" x14ac:dyDescent="0.3">
      <c r="A1354" s="229"/>
      <c r="B1354" s="196">
        <v>150</v>
      </c>
      <c r="C1354" s="159" t="s">
        <v>438</v>
      </c>
      <c r="D1354" s="188"/>
      <c r="E1354" s="189">
        <f>SUM(E1355:E1366)</f>
        <v>170.5</v>
      </c>
      <c r="G1354" t="s">
        <v>2926</v>
      </c>
      <c r="M1354" s="72"/>
      <c r="N1354" s="68"/>
      <c r="O1354" s="68"/>
      <c r="P1354" s="68"/>
    </row>
    <row r="1355" spans="1:16" x14ac:dyDescent="0.25">
      <c r="A1355" s="77">
        <f>E1355*A1354</f>
        <v>0</v>
      </c>
      <c r="B1355" s="173"/>
      <c r="C1355" s="154"/>
      <c r="D1355" s="91" t="s">
        <v>1755</v>
      </c>
      <c r="E1355" s="80">
        <v>65</v>
      </c>
      <c r="M1355" s="72"/>
      <c r="N1355" s="68"/>
      <c r="O1355" s="68"/>
      <c r="P1355" s="68"/>
    </row>
    <row r="1356" spans="1:16" x14ac:dyDescent="0.25">
      <c r="A1356" s="77">
        <f>E1356*A1354</f>
        <v>0</v>
      </c>
      <c r="B1356" s="173"/>
      <c r="C1356" s="154"/>
      <c r="D1356" s="91" t="s">
        <v>2262</v>
      </c>
      <c r="E1356" s="80">
        <v>18</v>
      </c>
      <c r="M1356" s="72"/>
      <c r="N1356" s="68"/>
      <c r="O1356" s="68"/>
      <c r="P1356" s="68"/>
    </row>
    <row r="1357" spans="1:16" x14ac:dyDescent="0.25">
      <c r="A1357" s="77">
        <f>E1357*A1354</f>
        <v>0</v>
      </c>
      <c r="B1357" s="173"/>
      <c r="C1357" s="154"/>
      <c r="D1357" s="91" t="s">
        <v>1758</v>
      </c>
      <c r="E1357" s="80">
        <v>12</v>
      </c>
      <c r="M1357" s="72"/>
      <c r="N1357" s="68"/>
      <c r="O1357" s="68"/>
      <c r="P1357" s="68"/>
    </row>
    <row r="1358" spans="1:16" x14ac:dyDescent="0.25">
      <c r="A1358" s="77">
        <f>E1358*A1354</f>
        <v>0</v>
      </c>
      <c r="B1358" s="173"/>
      <c r="C1358" s="154"/>
      <c r="D1358" s="91" t="s">
        <v>2291</v>
      </c>
      <c r="E1358" s="80">
        <v>18</v>
      </c>
      <c r="M1358" s="72"/>
      <c r="N1358" s="68"/>
      <c r="O1358" s="68"/>
      <c r="P1358" s="68"/>
    </row>
    <row r="1359" spans="1:16" x14ac:dyDescent="0.25">
      <c r="A1359" s="77">
        <f>E1359*A1354</f>
        <v>0</v>
      </c>
      <c r="B1359" s="173"/>
      <c r="C1359" s="154"/>
      <c r="D1359" s="91" t="s">
        <v>1850</v>
      </c>
      <c r="E1359" s="80">
        <v>1.8</v>
      </c>
      <c r="M1359" s="72"/>
      <c r="N1359" s="68"/>
      <c r="O1359" s="68"/>
      <c r="P1359" s="68"/>
    </row>
    <row r="1360" spans="1:16" x14ac:dyDescent="0.25">
      <c r="A1360" s="77">
        <f>E1360*A1354</f>
        <v>0</v>
      </c>
      <c r="B1360" s="173"/>
      <c r="C1360" s="154"/>
      <c r="D1360" s="91" t="s">
        <v>1713</v>
      </c>
      <c r="E1360" s="80">
        <v>37</v>
      </c>
      <c r="M1360" s="72"/>
      <c r="N1360" s="68"/>
      <c r="O1360" s="68"/>
      <c r="P1360" s="68"/>
    </row>
    <row r="1361" spans="1:16" x14ac:dyDescent="0.25">
      <c r="A1361" s="77">
        <f>E1361*A1354</f>
        <v>0</v>
      </c>
      <c r="B1361" s="173"/>
      <c r="C1361" s="154"/>
      <c r="D1361" s="91" t="s">
        <v>2678</v>
      </c>
      <c r="E1361" s="80">
        <v>7.5</v>
      </c>
      <c r="M1361" s="72"/>
      <c r="N1361" s="68"/>
      <c r="O1361" s="68"/>
      <c r="P1361" s="68"/>
    </row>
    <row r="1362" spans="1:16" x14ac:dyDescent="0.25">
      <c r="A1362" s="77">
        <f>E1362*A1354</f>
        <v>0</v>
      </c>
      <c r="B1362" s="173"/>
      <c r="C1362" s="154"/>
      <c r="D1362" s="91" t="s">
        <v>2591</v>
      </c>
      <c r="E1362" s="80">
        <v>3.5</v>
      </c>
      <c r="M1362" s="72"/>
      <c r="N1362" s="68"/>
      <c r="O1362" s="68"/>
      <c r="P1362" s="68"/>
    </row>
    <row r="1363" spans="1:16" x14ac:dyDescent="0.25">
      <c r="A1363" s="77">
        <f>E1363*A1354</f>
        <v>0</v>
      </c>
      <c r="B1363" s="173"/>
      <c r="C1363" s="154"/>
      <c r="D1363" s="91" t="s">
        <v>2472</v>
      </c>
      <c r="E1363" s="80">
        <v>3.5</v>
      </c>
      <c r="M1363" s="72"/>
      <c r="N1363" s="68"/>
      <c r="O1363" s="68"/>
      <c r="P1363" s="68"/>
    </row>
    <row r="1364" spans="1:16" x14ac:dyDescent="0.25">
      <c r="A1364" s="77">
        <f>E1364*A1354</f>
        <v>0</v>
      </c>
      <c r="B1364" s="173"/>
      <c r="C1364" s="154"/>
      <c r="D1364" s="91" t="s">
        <v>1280</v>
      </c>
      <c r="E1364" s="80">
        <v>2.2000000000000002</v>
      </c>
      <c r="M1364" s="72"/>
      <c r="N1364" s="68"/>
      <c r="O1364" s="68"/>
      <c r="P1364" s="68"/>
    </row>
    <row r="1365" spans="1:16" x14ac:dyDescent="0.25">
      <c r="A1365" s="77">
        <f>E1365*A1354</f>
        <v>0</v>
      </c>
      <c r="B1365" s="173"/>
      <c r="C1365" s="154"/>
      <c r="D1365" s="91" t="s">
        <v>2399</v>
      </c>
      <c r="E1365" s="80">
        <v>1</v>
      </c>
      <c r="M1365" s="72"/>
      <c r="N1365" s="68"/>
      <c r="O1365" s="68"/>
      <c r="P1365" s="68"/>
    </row>
    <row r="1366" spans="1:16" x14ac:dyDescent="0.25">
      <c r="A1366" s="77">
        <f>E1366*A1354</f>
        <v>0</v>
      </c>
      <c r="B1366" s="173"/>
      <c r="C1366" s="154"/>
      <c r="D1366" s="91" t="s">
        <v>1262</v>
      </c>
      <c r="E1366" s="80">
        <v>1</v>
      </c>
      <c r="M1366" s="72"/>
      <c r="N1366" s="68"/>
      <c r="O1366" s="68"/>
      <c r="P1366" s="68"/>
    </row>
    <row r="1367" spans="1:16" ht="15.75" thickBot="1" x14ac:dyDescent="0.3">
      <c r="B1367" s="173"/>
      <c r="C1367" s="476"/>
      <c r="D1367" s="91"/>
      <c r="E1367" s="89"/>
      <c r="M1367" s="72"/>
      <c r="N1367" s="68"/>
      <c r="O1367" s="68"/>
      <c r="P1367" s="68"/>
    </row>
    <row r="1368" spans="1:16" ht="44.25" thickBot="1" x14ac:dyDescent="0.3">
      <c r="A1368" s="229"/>
      <c r="B1368" s="196">
        <v>150</v>
      </c>
      <c r="C1368" s="202" t="s">
        <v>439</v>
      </c>
      <c r="D1368" s="188"/>
      <c r="E1368" s="189">
        <f>SUM(E1369:E1380)</f>
        <v>220</v>
      </c>
      <c r="G1368" t="s">
        <v>2926</v>
      </c>
      <c r="M1368" s="72"/>
      <c r="N1368" s="68"/>
      <c r="O1368" s="68"/>
      <c r="P1368" s="68"/>
    </row>
    <row r="1369" spans="1:16" x14ac:dyDescent="0.25">
      <c r="A1369" s="77">
        <f>E1369*A1368</f>
        <v>0</v>
      </c>
      <c r="B1369" s="173"/>
      <c r="D1369" s="91" t="s">
        <v>2292</v>
      </c>
      <c r="E1369" s="80">
        <v>30</v>
      </c>
      <c r="M1369" s="72"/>
      <c r="N1369" s="68"/>
      <c r="O1369" s="68"/>
      <c r="P1369" s="68"/>
    </row>
    <row r="1370" spans="1:16" x14ac:dyDescent="0.25">
      <c r="A1370" s="77">
        <f>E1370*A1368</f>
        <v>0</v>
      </c>
      <c r="B1370" s="173"/>
      <c r="C1370" s="449"/>
      <c r="D1370" s="91" t="s">
        <v>1365</v>
      </c>
      <c r="E1370" s="80">
        <v>35</v>
      </c>
      <c r="M1370" s="72"/>
      <c r="N1370" s="68"/>
      <c r="O1370" s="68"/>
      <c r="P1370" s="68"/>
    </row>
    <row r="1371" spans="1:16" x14ac:dyDescent="0.25">
      <c r="A1371" s="77">
        <f>E1371*A1368</f>
        <v>0</v>
      </c>
      <c r="B1371" s="173"/>
      <c r="C1371" s="449"/>
      <c r="D1371" s="91" t="s">
        <v>1763</v>
      </c>
      <c r="E1371" s="80">
        <v>35</v>
      </c>
      <c r="M1371" s="72"/>
      <c r="N1371" s="68"/>
      <c r="O1371" s="68"/>
      <c r="P1371" s="68"/>
    </row>
    <row r="1372" spans="1:16" x14ac:dyDescent="0.25">
      <c r="A1372" s="77">
        <f>E1372*A1368</f>
        <v>0</v>
      </c>
      <c r="B1372" s="173"/>
      <c r="C1372" s="449"/>
      <c r="D1372" s="91" t="s">
        <v>2439</v>
      </c>
      <c r="E1372" s="80">
        <v>30</v>
      </c>
      <c r="M1372" s="72"/>
      <c r="N1372" s="68"/>
      <c r="O1372" s="68"/>
      <c r="P1372" s="68"/>
    </row>
    <row r="1373" spans="1:16" x14ac:dyDescent="0.25">
      <c r="A1373" s="77">
        <f>E1373*A1368</f>
        <v>0</v>
      </c>
      <c r="B1373" s="173"/>
      <c r="C1373" s="449"/>
      <c r="D1373" s="91" t="s">
        <v>1264</v>
      </c>
      <c r="E1373" s="80">
        <v>15</v>
      </c>
      <c r="M1373" s="72"/>
      <c r="N1373" s="68"/>
      <c r="O1373" s="68"/>
      <c r="P1373" s="68"/>
    </row>
    <row r="1374" spans="1:16" ht="29.25" x14ac:dyDescent="0.25">
      <c r="A1374" s="77">
        <f>E1374*A1368</f>
        <v>0</v>
      </c>
      <c r="B1374" s="173"/>
      <c r="C1374" s="449"/>
      <c r="D1374" s="91" t="s">
        <v>2641</v>
      </c>
      <c r="E1374" s="80">
        <v>15</v>
      </c>
      <c r="M1374" s="72"/>
      <c r="N1374" s="68"/>
      <c r="O1374" s="68"/>
      <c r="P1374" s="68"/>
    </row>
    <row r="1375" spans="1:16" x14ac:dyDescent="0.25">
      <c r="A1375" s="77">
        <f>E1375*A1368</f>
        <v>0</v>
      </c>
      <c r="B1375" s="173"/>
      <c r="C1375" s="449"/>
      <c r="D1375" s="91" t="s">
        <v>2362</v>
      </c>
      <c r="E1375" s="80">
        <v>4</v>
      </c>
      <c r="M1375" s="72"/>
      <c r="N1375" s="68"/>
      <c r="O1375" s="68"/>
      <c r="P1375" s="68"/>
    </row>
    <row r="1376" spans="1:16" x14ac:dyDescent="0.25">
      <c r="A1376" s="77">
        <f>E1376*A1368</f>
        <v>0</v>
      </c>
      <c r="B1376" s="173"/>
      <c r="C1376" s="449"/>
      <c r="D1376" s="91" t="s">
        <v>2337</v>
      </c>
      <c r="E1376" s="80">
        <v>4</v>
      </c>
      <c r="M1376" s="72"/>
      <c r="N1376" s="68"/>
      <c r="O1376" s="68"/>
      <c r="P1376" s="68"/>
    </row>
    <row r="1377" spans="1:16" x14ac:dyDescent="0.25">
      <c r="A1377" s="77">
        <f>E1377*A1368</f>
        <v>0</v>
      </c>
      <c r="B1377" s="173"/>
      <c r="C1377" s="449"/>
      <c r="D1377" s="91" t="s">
        <v>2546</v>
      </c>
      <c r="E1377" s="80">
        <v>1</v>
      </c>
      <c r="M1377" s="72"/>
      <c r="N1377" s="68"/>
      <c r="O1377" s="68"/>
      <c r="P1377" s="68"/>
    </row>
    <row r="1378" spans="1:16" x14ac:dyDescent="0.25">
      <c r="A1378" s="77">
        <f>E1378*A1368</f>
        <v>0</v>
      </c>
      <c r="B1378" s="173"/>
      <c r="C1378" s="449"/>
      <c r="D1378" s="91" t="s">
        <v>1355</v>
      </c>
      <c r="E1378" s="80">
        <v>1</v>
      </c>
      <c r="M1378" s="72"/>
      <c r="N1378" s="68"/>
      <c r="O1378" s="68"/>
      <c r="P1378" s="68"/>
    </row>
    <row r="1379" spans="1:16" x14ac:dyDescent="0.25">
      <c r="A1379" s="77">
        <f>E1379*A1368</f>
        <v>0</v>
      </c>
      <c r="B1379" s="173"/>
      <c r="C1379" s="449"/>
      <c r="D1379" s="91" t="s">
        <v>1805</v>
      </c>
      <c r="E1379" s="80">
        <v>35</v>
      </c>
      <c r="M1379" s="72"/>
      <c r="N1379" s="68"/>
      <c r="O1379" s="68"/>
      <c r="P1379" s="68"/>
    </row>
    <row r="1380" spans="1:16" x14ac:dyDescent="0.25">
      <c r="A1380" s="85">
        <f>E1380*A1368</f>
        <v>0</v>
      </c>
      <c r="B1380" s="220"/>
      <c r="C1380" s="449"/>
      <c r="D1380" s="91" t="s">
        <v>2591</v>
      </c>
      <c r="E1380" s="80">
        <v>15</v>
      </c>
      <c r="M1380" s="72"/>
      <c r="N1380" s="68"/>
      <c r="O1380" s="68"/>
      <c r="P1380" s="68"/>
    </row>
    <row r="1381" spans="1:16" ht="15.75" thickBot="1" x14ac:dyDescent="0.3">
      <c r="B1381" s="173"/>
      <c r="C1381" s="476"/>
      <c r="D1381" s="91"/>
      <c r="E1381" s="89"/>
      <c r="M1381" s="72"/>
      <c r="N1381" s="68"/>
      <c r="O1381" s="68"/>
      <c r="P1381" s="68"/>
    </row>
    <row r="1382" spans="1:16" ht="29.25" thickBot="1" x14ac:dyDescent="0.3">
      <c r="A1382" s="229"/>
      <c r="B1382" s="179">
        <v>200</v>
      </c>
      <c r="C1382" s="243" t="s">
        <v>440</v>
      </c>
      <c r="D1382" s="188"/>
      <c r="E1382" s="158">
        <f>SUM(E1383:E1391)</f>
        <v>233</v>
      </c>
      <c r="G1382" t="s">
        <v>2926</v>
      </c>
      <c r="M1382" s="72"/>
      <c r="N1382" s="68"/>
      <c r="O1382" s="68"/>
      <c r="P1382" s="68"/>
    </row>
    <row r="1383" spans="1:16" x14ac:dyDescent="0.25">
      <c r="A1383" s="77">
        <f>E1383*A1382</f>
        <v>0</v>
      </c>
      <c r="B1383" s="173"/>
      <c r="D1383" s="91" t="s">
        <v>1809</v>
      </c>
      <c r="E1383" s="80">
        <v>88</v>
      </c>
      <c r="M1383" s="72"/>
      <c r="N1383" s="68"/>
      <c r="O1383" s="68"/>
      <c r="P1383" s="68"/>
    </row>
    <row r="1384" spans="1:16" x14ac:dyDescent="0.25">
      <c r="A1384" s="77">
        <f>E1384*A1382</f>
        <v>0</v>
      </c>
      <c r="B1384" s="173"/>
      <c r="C1384" s="449"/>
      <c r="D1384" s="91" t="s">
        <v>1647</v>
      </c>
      <c r="E1384" s="80">
        <v>66</v>
      </c>
      <c r="M1384" s="72"/>
      <c r="N1384" s="68"/>
      <c r="O1384" s="68"/>
      <c r="P1384" s="68"/>
    </row>
    <row r="1385" spans="1:16" x14ac:dyDescent="0.25">
      <c r="A1385" s="77">
        <f>E1385*A1382</f>
        <v>0</v>
      </c>
      <c r="B1385" s="173"/>
      <c r="C1385" s="449"/>
      <c r="D1385" s="91" t="s">
        <v>2439</v>
      </c>
      <c r="E1385" s="80">
        <v>25</v>
      </c>
      <c r="M1385" s="72"/>
      <c r="N1385" s="68"/>
      <c r="O1385" s="68"/>
      <c r="P1385" s="68"/>
    </row>
    <row r="1386" spans="1:16" x14ac:dyDescent="0.25">
      <c r="A1386" s="77">
        <f>E1386*A1382</f>
        <v>0</v>
      </c>
      <c r="B1386" s="173"/>
      <c r="C1386" s="449"/>
      <c r="D1386" s="91" t="s">
        <v>2302</v>
      </c>
      <c r="E1386" s="80">
        <v>22</v>
      </c>
      <c r="M1386" s="72"/>
      <c r="N1386" s="68"/>
      <c r="O1386" s="68"/>
      <c r="P1386" s="68"/>
    </row>
    <row r="1387" spans="1:16" x14ac:dyDescent="0.25">
      <c r="A1387" s="77">
        <f>E1387*A1382</f>
        <v>0</v>
      </c>
      <c r="B1387" s="173"/>
      <c r="C1387" s="449"/>
      <c r="D1387" s="91" t="s">
        <v>1489</v>
      </c>
      <c r="E1387" s="80">
        <v>8</v>
      </c>
      <c r="M1387" s="72"/>
      <c r="N1387" s="68"/>
      <c r="O1387" s="68"/>
      <c r="P1387" s="68"/>
    </row>
    <row r="1388" spans="1:16" x14ac:dyDescent="0.25">
      <c r="A1388" s="77">
        <f>E1388*A1382</f>
        <v>0</v>
      </c>
      <c r="B1388" s="173"/>
      <c r="C1388" s="449"/>
      <c r="D1388" s="91" t="s">
        <v>2358</v>
      </c>
      <c r="E1388" s="80">
        <v>8</v>
      </c>
      <c r="M1388" s="72"/>
      <c r="N1388" s="68"/>
      <c r="O1388" s="68"/>
      <c r="P1388" s="68"/>
    </row>
    <row r="1389" spans="1:16" x14ac:dyDescent="0.25">
      <c r="A1389" s="77">
        <f>E1389*A1382</f>
        <v>0</v>
      </c>
      <c r="B1389" s="173"/>
      <c r="C1389" s="449"/>
      <c r="D1389" s="91" t="s">
        <v>798</v>
      </c>
      <c r="E1389" s="80">
        <v>8</v>
      </c>
      <c r="M1389" s="72"/>
      <c r="N1389" s="68"/>
      <c r="O1389" s="68"/>
      <c r="P1389" s="68"/>
    </row>
    <row r="1390" spans="1:16" x14ac:dyDescent="0.25">
      <c r="A1390" s="77">
        <f>E1390*A1382</f>
        <v>0</v>
      </c>
      <c r="B1390" s="173"/>
      <c r="C1390" s="449"/>
      <c r="D1390" s="91" t="s">
        <v>1355</v>
      </c>
      <c r="E1390" s="80">
        <v>8</v>
      </c>
      <c r="M1390" s="72"/>
      <c r="N1390" s="68"/>
      <c r="O1390" s="68"/>
      <c r="P1390" s="68"/>
    </row>
    <row r="1391" spans="1:16" x14ac:dyDescent="0.25">
      <c r="B1391" s="173"/>
      <c r="C1391" s="449"/>
      <c r="D1391" s="91"/>
      <c r="E1391" s="80"/>
      <c r="M1391" s="72"/>
      <c r="N1391" s="68"/>
      <c r="O1391" s="68"/>
      <c r="P1391" s="68"/>
    </row>
    <row r="1392" spans="1:16" ht="15.75" thickBot="1" x14ac:dyDescent="0.3">
      <c r="B1392" s="173"/>
      <c r="C1392" s="476"/>
      <c r="D1392" s="91"/>
      <c r="E1392" s="89"/>
      <c r="M1392" s="72"/>
      <c r="N1392" s="68"/>
      <c r="O1392" s="68"/>
      <c r="P1392" s="68"/>
    </row>
    <row r="1393" spans="1:16" ht="30" thickBot="1" x14ac:dyDescent="0.3">
      <c r="A1393" s="229"/>
      <c r="B1393" s="179">
        <v>150</v>
      </c>
      <c r="C1393" s="73" t="s">
        <v>441</v>
      </c>
      <c r="D1393" s="188"/>
      <c r="E1393" s="158">
        <f>SUM(E1394:E1401)</f>
        <v>216</v>
      </c>
      <c r="G1393" t="s">
        <v>2926</v>
      </c>
      <c r="M1393" s="72"/>
      <c r="N1393" s="68"/>
      <c r="O1393" s="68"/>
      <c r="P1393" s="68"/>
    </row>
    <row r="1394" spans="1:16" x14ac:dyDescent="0.25">
      <c r="A1394" s="77">
        <f>E1394*A1393</f>
        <v>0</v>
      </c>
      <c r="B1394" s="173"/>
      <c r="C1394" s="113"/>
      <c r="D1394" s="91" t="s">
        <v>278</v>
      </c>
      <c r="E1394" s="80">
        <v>90</v>
      </c>
      <c r="M1394" s="72"/>
      <c r="N1394" s="68"/>
      <c r="O1394" s="68"/>
      <c r="P1394" s="68"/>
    </row>
    <row r="1395" spans="1:16" x14ac:dyDescent="0.25">
      <c r="A1395" s="77">
        <f>E1395*A1393</f>
        <v>0</v>
      </c>
      <c r="B1395" s="173"/>
      <c r="C1395" s="449"/>
      <c r="D1395" s="91" t="s">
        <v>2291</v>
      </c>
      <c r="E1395" s="80">
        <v>26</v>
      </c>
      <c r="M1395" s="72"/>
      <c r="N1395" s="68"/>
      <c r="O1395" s="68"/>
      <c r="P1395" s="68"/>
    </row>
    <row r="1396" spans="1:16" x14ac:dyDescent="0.25">
      <c r="A1396" s="77">
        <f>E1396*A1393</f>
        <v>0</v>
      </c>
      <c r="B1396" s="173"/>
      <c r="C1396" s="449"/>
      <c r="D1396" s="91" t="s">
        <v>1365</v>
      </c>
      <c r="E1396" s="80">
        <v>40</v>
      </c>
      <c r="M1396" s="72"/>
      <c r="N1396" s="68"/>
      <c r="O1396" s="68"/>
      <c r="P1396" s="68"/>
    </row>
    <row r="1397" spans="1:16" x14ac:dyDescent="0.25">
      <c r="A1397" s="77">
        <f>E1397*A1393</f>
        <v>0</v>
      </c>
      <c r="B1397" s="173"/>
      <c r="C1397" s="449"/>
      <c r="D1397" s="91" t="s">
        <v>2201</v>
      </c>
      <c r="E1397" s="80">
        <v>25</v>
      </c>
      <c r="M1397" s="72"/>
      <c r="N1397" s="68"/>
      <c r="O1397" s="68"/>
      <c r="P1397" s="68"/>
    </row>
    <row r="1398" spans="1:16" x14ac:dyDescent="0.25">
      <c r="A1398" s="77">
        <f>E1398*A1393</f>
        <v>0</v>
      </c>
      <c r="B1398" s="173"/>
      <c r="C1398" s="449"/>
      <c r="D1398" s="91" t="s">
        <v>1268</v>
      </c>
      <c r="E1398" s="80">
        <v>15</v>
      </c>
      <c r="M1398" s="72"/>
      <c r="N1398" s="68"/>
      <c r="O1398" s="68"/>
      <c r="P1398" s="68"/>
    </row>
    <row r="1399" spans="1:16" x14ac:dyDescent="0.25">
      <c r="A1399" s="77">
        <f>E1399*A1393</f>
        <v>0</v>
      </c>
      <c r="B1399" s="173"/>
      <c r="C1399" s="449"/>
      <c r="D1399" s="91" t="s">
        <v>1805</v>
      </c>
      <c r="E1399" s="80">
        <v>8</v>
      </c>
      <c r="M1399" s="72"/>
      <c r="N1399" s="68"/>
      <c r="O1399" s="68"/>
      <c r="P1399" s="68"/>
    </row>
    <row r="1400" spans="1:16" x14ac:dyDescent="0.25">
      <c r="A1400" s="77">
        <f>E1400*A1393</f>
        <v>0</v>
      </c>
      <c r="B1400" s="173"/>
      <c r="C1400" s="449"/>
      <c r="D1400" s="91" t="s">
        <v>1355</v>
      </c>
      <c r="E1400" s="80">
        <v>2</v>
      </c>
      <c r="M1400" s="72"/>
      <c r="N1400" s="68"/>
      <c r="O1400" s="68"/>
      <c r="P1400" s="68"/>
    </row>
    <row r="1401" spans="1:16" x14ac:dyDescent="0.25">
      <c r="A1401" s="77">
        <f>E1401*A1393</f>
        <v>0</v>
      </c>
      <c r="B1401" s="173"/>
      <c r="C1401" s="449"/>
      <c r="D1401" s="91" t="s">
        <v>2591</v>
      </c>
      <c r="E1401" s="80">
        <v>10</v>
      </c>
      <c r="M1401" s="72"/>
      <c r="N1401" s="68"/>
      <c r="O1401" s="68"/>
      <c r="P1401" s="68"/>
    </row>
    <row r="1402" spans="1:16" ht="15.75" thickBot="1" x14ac:dyDescent="0.3">
      <c r="B1402" s="173"/>
      <c r="C1402" s="476"/>
      <c r="D1402" s="91"/>
      <c r="E1402" s="89"/>
      <c r="M1402" s="72"/>
      <c r="N1402" s="68"/>
      <c r="O1402" s="68"/>
      <c r="P1402" s="68"/>
    </row>
    <row r="1403" spans="1:16" ht="30" thickBot="1" x14ac:dyDescent="0.3">
      <c r="A1403" s="229"/>
      <c r="B1403" s="179">
        <v>200</v>
      </c>
      <c r="C1403" s="73" t="s">
        <v>442</v>
      </c>
      <c r="D1403" s="188"/>
      <c r="E1403" s="205">
        <f>SUM(E1404:E1416)</f>
        <v>293</v>
      </c>
      <c r="G1403" t="s">
        <v>2926</v>
      </c>
      <c r="M1403" s="72"/>
      <c r="N1403" s="68"/>
      <c r="O1403" s="68"/>
      <c r="P1403" s="68"/>
    </row>
    <row r="1404" spans="1:16" x14ac:dyDescent="0.25">
      <c r="A1404" s="77">
        <f>E1404*A1403</f>
        <v>0</v>
      </c>
      <c r="B1404" s="173"/>
      <c r="D1404" s="91" t="s">
        <v>311</v>
      </c>
      <c r="E1404" s="80">
        <v>62</v>
      </c>
      <c r="M1404" s="72"/>
      <c r="N1404" s="68"/>
      <c r="O1404" s="68"/>
      <c r="P1404" s="68"/>
    </row>
    <row r="1405" spans="1:16" x14ac:dyDescent="0.25">
      <c r="A1405" s="77">
        <f>E1405*A1403</f>
        <v>0</v>
      </c>
      <c r="B1405" s="173"/>
      <c r="C1405" s="449"/>
      <c r="D1405" s="91" t="s">
        <v>1763</v>
      </c>
      <c r="E1405" s="80">
        <v>55</v>
      </c>
      <c r="M1405" s="72"/>
      <c r="N1405" s="68"/>
      <c r="O1405" s="68"/>
      <c r="P1405" s="68"/>
    </row>
    <row r="1406" spans="1:16" x14ac:dyDescent="0.25">
      <c r="A1406" s="77">
        <f>E1406*A1403</f>
        <v>0</v>
      </c>
      <c r="B1406" s="173"/>
      <c r="C1406" s="449"/>
      <c r="D1406" s="91" t="s">
        <v>1671</v>
      </c>
      <c r="E1406" s="80">
        <v>38</v>
      </c>
      <c r="M1406" s="72"/>
      <c r="N1406" s="68"/>
      <c r="O1406" s="68"/>
      <c r="P1406" s="68"/>
    </row>
    <row r="1407" spans="1:16" x14ac:dyDescent="0.25">
      <c r="A1407" s="77">
        <f>E1407*A1403</f>
        <v>0</v>
      </c>
      <c r="B1407" s="173"/>
      <c r="C1407" s="449"/>
      <c r="D1407" s="91" t="s">
        <v>2219</v>
      </c>
      <c r="E1407" s="80">
        <v>15</v>
      </c>
      <c r="M1407" s="72"/>
      <c r="N1407" s="68"/>
      <c r="O1407" s="68"/>
      <c r="P1407" s="68"/>
    </row>
    <row r="1408" spans="1:16" x14ac:dyDescent="0.25">
      <c r="A1408" s="77">
        <f>E1408*A1403</f>
        <v>0</v>
      </c>
      <c r="B1408" s="173"/>
      <c r="C1408" s="449"/>
      <c r="D1408" s="91" t="s">
        <v>1489</v>
      </c>
      <c r="E1408" s="80">
        <v>12</v>
      </c>
      <c r="M1408" s="72"/>
      <c r="N1408" s="68"/>
      <c r="O1408" s="68"/>
      <c r="P1408" s="68"/>
    </row>
    <row r="1409" spans="1:16" x14ac:dyDescent="0.25">
      <c r="A1409" s="77">
        <f>E1409*A1403</f>
        <v>0</v>
      </c>
      <c r="B1409" s="173"/>
      <c r="C1409" s="449"/>
      <c r="D1409" s="91" t="s">
        <v>313</v>
      </c>
      <c r="E1409" s="80">
        <v>33</v>
      </c>
      <c r="M1409" s="72"/>
      <c r="N1409" s="68"/>
      <c r="O1409" s="68"/>
      <c r="P1409" s="68"/>
    </row>
    <row r="1410" spans="1:16" x14ac:dyDescent="0.25">
      <c r="A1410" s="77">
        <f>E1410*A1403</f>
        <v>0</v>
      </c>
      <c r="B1410" s="173"/>
      <c r="C1410" s="449"/>
      <c r="D1410" s="91" t="s">
        <v>2220</v>
      </c>
      <c r="E1410" s="80">
        <v>14</v>
      </c>
      <c r="M1410" s="72"/>
      <c r="N1410" s="68"/>
      <c r="O1410" s="68"/>
      <c r="P1410" s="68"/>
    </row>
    <row r="1411" spans="1:16" x14ac:dyDescent="0.25">
      <c r="A1411" s="77">
        <f>E1411*A1403</f>
        <v>0</v>
      </c>
      <c r="B1411" s="173"/>
      <c r="C1411" s="449"/>
      <c r="D1411" s="91" t="s">
        <v>1355</v>
      </c>
      <c r="E1411" s="80">
        <v>3</v>
      </c>
      <c r="M1411" s="72"/>
      <c r="N1411" s="68"/>
      <c r="O1411" s="68"/>
      <c r="P1411" s="68"/>
    </row>
    <row r="1412" spans="1:16" x14ac:dyDescent="0.25">
      <c r="A1412" s="77">
        <f>E1412*A1403</f>
        <v>0</v>
      </c>
      <c r="B1412" s="173"/>
      <c r="C1412" s="459" t="s">
        <v>1960</v>
      </c>
      <c r="D1412" s="91" t="s">
        <v>192</v>
      </c>
      <c r="E1412" s="80">
        <v>36</v>
      </c>
      <c r="M1412" s="72"/>
      <c r="N1412" s="68"/>
      <c r="O1412" s="68"/>
      <c r="P1412" s="68"/>
    </row>
    <row r="1413" spans="1:16" x14ac:dyDescent="0.25">
      <c r="A1413" s="77">
        <f>E1413*A1403</f>
        <v>0</v>
      </c>
      <c r="B1413" s="173"/>
      <c r="C1413" s="449"/>
      <c r="D1413" s="91" t="s">
        <v>1262</v>
      </c>
      <c r="E1413" s="80">
        <v>0.5</v>
      </c>
      <c r="M1413" s="72"/>
      <c r="N1413" s="68"/>
      <c r="O1413" s="68"/>
      <c r="P1413" s="68"/>
    </row>
    <row r="1414" spans="1:16" x14ac:dyDescent="0.25">
      <c r="A1414" s="77">
        <f>E1414*A1403</f>
        <v>0</v>
      </c>
      <c r="B1414" s="173"/>
      <c r="C1414" s="449"/>
      <c r="D1414" s="91" t="s">
        <v>2398</v>
      </c>
      <c r="E1414" s="80">
        <v>0.5</v>
      </c>
      <c r="M1414" s="72"/>
      <c r="N1414" s="68"/>
      <c r="O1414" s="68"/>
      <c r="P1414" s="68"/>
    </row>
    <row r="1415" spans="1:16" x14ac:dyDescent="0.25">
      <c r="A1415" s="77">
        <f>E1415*A1403</f>
        <v>0</v>
      </c>
      <c r="B1415" s="173"/>
      <c r="C1415" s="449"/>
      <c r="D1415" s="91" t="s">
        <v>1805</v>
      </c>
      <c r="E1415" s="80">
        <v>12</v>
      </c>
      <c r="M1415" s="72"/>
      <c r="N1415" s="68"/>
      <c r="O1415" s="68"/>
      <c r="P1415" s="68"/>
    </row>
    <row r="1416" spans="1:16" x14ac:dyDescent="0.25">
      <c r="A1416" s="77">
        <f>E1416*A1403</f>
        <v>0</v>
      </c>
      <c r="B1416" s="173"/>
      <c r="C1416" s="449"/>
      <c r="D1416" s="91" t="s">
        <v>1736</v>
      </c>
      <c r="E1416" s="80">
        <v>12</v>
      </c>
      <c r="M1416" s="72"/>
      <c r="N1416" s="68"/>
      <c r="O1416" s="68"/>
      <c r="P1416" s="68"/>
    </row>
    <row r="1417" spans="1:16" ht="15.75" thickBot="1" x14ac:dyDescent="0.3">
      <c r="B1417" s="173"/>
      <c r="C1417" s="476"/>
      <c r="D1417" s="91"/>
      <c r="E1417" s="89"/>
      <c r="M1417" s="72"/>
      <c r="N1417" s="68"/>
      <c r="O1417" s="68"/>
      <c r="P1417" s="68"/>
    </row>
    <row r="1418" spans="1:16" ht="30" thickBot="1" x14ac:dyDescent="0.3">
      <c r="A1418" s="229"/>
      <c r="B1418" s="196">
        <v>150</v>
      </c>
      <c r="C1418" s="159" t="s">
        <v>443</v>
      </c>
      <c r="D1418" s="188"/>
      <c r="E1418" s="189">
        <f>SUM(E1419:E1428)</f>
        <v>226</v>
      </c>
      <c r="G1418" t="s">
        <v>2926</v>
      </c>
      <c r="M1418" s="72"/>
      <c r="N1418" s="68"/>
      <c r="O1418" s="68"/>
      <c r="P1418" s="68"/>
    </row>
    <row r="1419" spans="1:16" x14ac:dyDescent="0.25">
      <c r="A1419" s="77">
        <f>E1419*A1418</f>
        <v>0</v>
      </c>
      <c r="B1419" s="173"/>
      <c r="C1419" s="154"/>
      <c r="D1419" s="91" t="s">
        <v>1755</v>
      </c>
      <c r="E1419" s="80">
        <v>75</v>
      </c>
      <c r="M1419" s="72"/>
      <c r="N1419" s="68"/>
      <c r="O1419" s="68"/>
      <c r="P1419" s="68"/>
    </row>
    <row r="1420" spans="1:16" x14ac:dyDescent="0.25">
      <c r="A1420" s="77">
        <f>E1420*A1418</f>
        <v>0</v>
      </c>
      <c r="B1420" s="173"/>
      <c r="C1420" s="154"/>
      <c r="D1420" s="91" t="s">
        <v>1583</v>
      </c>
      <c r="E1420" s="80">
        <v>38</v>
      </c>
      <c r="M1420" s="72"/>
      <c r="N1420" s="68"/>
      <c r="O1420" s="68"/>
      <c r="P1420" s="68"/>
    </row>
    <row r="1421" spans="1:16" x14ac:dyDescent="0.25">
      <c r="A1421" s="77">
        <f>E1421*A1418</f>
        <v>0</v>
      </c>
      <c r="B1421" s="173"/>
      <c r="C1421" s="154"/>
      <c r="D1421" s="91" t="s">
        <v>1489</v>
      </c>
      <c r="E1421" s="80">
        <v>7</v>
      </c>
      <c r="M1421" s="72"/>
      <c r="N1421" s="68"/>
      <c r="O1421" s="68"/>
      <c r="P1421" s="68"/>
    </row>
    <row r="1422" spans="1:16" x14ac:dyDescent="0.25">
      <c r="A1422" s="77">
        <f>E1422*A1418</f>
        <v>0</v>
      </c>
      <c r="B1422" s="173"/>
      <c r="C1422" s="154"/>
      <c r="D1422" s="91" t="s">
        <v>1758</v>
      </c>
      <c r="E1422" s="80">
        <v>30</v>
      </c>
      <c r="M1422" s="72"/>
      <c r="N1422" s="68"/>
      <c r="O1422" s="68"/>
      <c r="P1422" s="68"/>
    </row>
    <row r="1423" spans="1:16" x14ac:dyDescent="0.25">
      <c r="A1423" s="77">
        <f>E1423*A1418</f>
        <v>0</v>
      </c>
      <c r="B1423" s="173"/>
      <c r="C1423" s="154"/>
      <c r="D1423" s="91" t="s">
        <v>1745</v>
      </c>
      <c r="E1423" s="80">
        <v>38</v>
      </c>
      <c r="M1423" s="72"/>
      <c r="N1423" s="68"/>
      <c r="O1423" s="68"/>
      <c r="P1423" s="68"/>
    </row>
    <row r="1424" spans="1:16" x14ac:dyDescent="0.25">
      <c r="A1424" s="77">
        <f>E1424*A1418</f>
        <v>0</v>
      </c>
      <c r="B1424" s="173"/>
      <c r="C1424" s="154"/>
      <c r="D1424" s="91" t="s">
        <v>1789</v>
      </c>
      <c r="E1424" s="80">
        <v>18</v>
      </c>
      <c r="M1424" s="72"/>
      <c r="N1424" s="68"/>
      <c r="O1424" s="68"/>
      <c r="P1424" s="68"/>
    </row>
    <row r="1425" spans="1:16" x14ac:dyDescent="0.25">
      <c r="A1425" s="77">
        <f>E1425*A1418</f>
        <v>0</v>
      </c>
      <c r="B1425" s="173"/>
      <c r="C1425" s="154"/>
      <c r="D1425" s="91" t="s">
        <v>1801</v>
      </c>
      <c r="E1425" s="80">
        <v>6</v>
      </c>
      <c r="M1425" s="72"/>
      <c r="N1425" s="68"/>
      <c r="O1425" s="68"/>
      <c r="P1425" s="68"/>
    </row>
    <row r="1426" spans="1:16" x14ac:dyDescent="0.25">
      <c r="A1426" s="77">
        <f>E1426*A1418</f>
        <v>0</v>
      </c>
      <c r="B1426" s="173"/>
      <c r="C1426" s="154"/>
      <c r="D1426" s="91" t="s">
        <v>2219</v>
      </c>
      <c r="E1426" s="80">
        <v>12</v>
      </c>
      <c r="M1426" s="72"/>
      <c r="N1426" s="68"/>
      <c r="O1426" s="68"/>
      <c r="P1426" s="68"/>
    </row>
    <row r="1427" spans="1:16" x14ac:dyDescent="0.25">
      <c r="A1427" s="77">
        <f>E1427*A1418</f>
        <v>0</v>
      </c>
      <c r="B1427" s="173"/>
      <c r="C1427" s="154"/>
      <c r="D1427" s="91" t="s">
        <v>2399</v>
      </c>
      <c r="E1427" s="80">
        <v>1</v>
      </c>
      <c r="M1427" s="72"/>
      <c r="N1427" s="68"/>
      <c r="O1427" s="68"/>
      <c r="P1427" s="68"/>
    </row>
    <row r="1428" spans="1:16" x14ac:dyDescent="0.25">
      <c r="A1428" s="77">
        <f>E1428*A1418</f>
        <v>0</v>
      </c>
      <c r="B1428" s="173"/>
      <c r="C1428" s="154"/>
      <c r="D1428" s="91" t="s">
        <v>1262</v>
      </c>
      <c r="E1428" s="80">
        <v>1</v>
      </c>
      <c r="M1428" s="72"/>
      <c r="N1428" s="68"/>
      <c r="O1428" s="68"/>
      <c r="P1428" s="68"/>
    </row>
    <row r="1429" spans="1:16" x14ac:dyDescent="0.25">
      <c r="B1429" s="173"/>
      <c r="C1429" s="154"/>
      <c r="D1429" s="91"/>
      <c r="E1429" s="80"/>
      <c r="M1429" s="72"/>
      <c r="N1429" s="68"/>
      <c r="O1429" s="68"/>
      <c r="P1429" s="68"/>
    </row>
    <row r="1430" spans="1:16" ht="15.75" thickBot="1" x14ac:dyDescent="0.3">
      <c r="B1430" s="173"/>
      <c r="C1430" s="154"/>
      <c r="D1430" s="91"/>
      <c r="E1430" s="80"/>
      <c r="M1430" s="72"/>
      <c r="N1430" s="68"/>
      <c r="O1430" s="68"/>
      <c r="P1430" s="68"/>
    </row>
    <row r="1431" spans="1:16" ht="30" thickBot="1" x14ac:dyDescent="0.3">
      <c r="A1431" s="229"/>
      <c r="B1431" s="196">
        <v>150</v>
      </c>
      <c r="C1431" s="159" t="s">
        <v>444</v>
      </c>
      <c r="D1431" s="188"/>
      <c r="E1431" s="189">
        <f>SUM(E1432:E1448)</f>
        <v>243</v>
      </c>
      <c r="G1431" t="s">
        <v>2926</v>
      </c>
      <c r="M1431" s="72"/>
      <c r="N1431" s="68"/>
      <c r="O1431" s="68"/>
      <c r="P1431" s="68"/>
    </row>
    <row r="1432" spans="1:16" x14ac:dyDescent="0.25">
      <c r="A1432" s="77">
        <f>E1432*A1431</f>
        <v>0</v>
      </c>
      <c r="B1432" s="173"/>
      <c r="C1432" s="154"/>
      <c r="D1432" s="91" t="s">
        <v>1653</v>
      </c>
      <c r="E1432" s="80">
        <v>80</v>
      </c>
      <c r="M1432" s="72"/>
      <c r="N1432" s="68"/>
      <c r="O1432" s="68"/>
      <c r="P1432" s="68"/>
    </row>
    <row r="1433" spans="1:16" x14ac:dyDescent="0.25">
      <c r="A1433" s="77">
        <f>E1433*A1431</f>
        <v>0</v>
      </c>
      <c r="B1433" s="173"/>
      <c r="C1433" s="154"/>
      <c r="D1433" s="91" t="s">
        <v>1802</v>
      </c>
      <c r="E1433" s="80">
        <v>6</v>
      </c>
      <c r="M1433" s="72"/>
      <c r="N1433" s="68"/>
      <c r="O1433" s="68"/>
      <c r="P1433" s="68"/>
    </row>
    <row r="1434" spans="1:16" x14ac:dyDescent="0.25">
      <c r="A1434" s="77">
        <f>E1434*A1431</f>
        <v>0</v>
      </c>
      <c r="B1434" s="173"/>
      <c r="C1434" s="154"/>
      <c r="D1434" s="91" t="s">
        <v>1793</v>
      </c>
      <c r="E1434" s="80">
        <v>6</v>
      </c>
      <c r="M1434" s="72"/>
      <c r="N1434" s="68"/>
      <c r="O1434" s="68"/>
      <c r="P1434" s="68"/>
    </row>
    <row r="1435" spans="1:16" x14ac:dyDescent="0.25">
      <c r="A1435" s="77">
        <f>E1435*A1431</f>
        <v>0</v>
      </c>
      <c r="B1435" s="173"/>
      <c r="C1435" s="154"/>
      <c r="D1435" s="91" t="s">
        <v>1797</v>
      </c>
      <c r="E1435" s="80">
        <v>3</v>
      </c>
      <c r="M1435" s="72"/>
      <c r="N1435" s="68"/>
      <c r="O1435" s="68"/>
      <c r="P1435" s="68"/>
    </row>
    <row r="1436" spans="1:16" x14ac:dyDescent="0.25">
      <c r="A1436" s="77">
        <f>E1436*A1431</f>
        <v>0</v>
      </c>
      <c r="B1436" s="173"/>
      <c r="C1436" s="154"/>
      <c r="D1436" s="91" t="s">
        <v>1812</v>
      </c>
      <c r="E1436" s="80">
        <v>25</v>
      </c>
      <c r="M1436" s="72"/>
      <c r="N1436" s="68"/>
      <c r="O1436" s="68"/>
      <c r="P1436" s="68"/>
    </row>
    <row r="1437" spans="1:16" x14ac:dyDescent="0.25">
      <c r="A1437" s="77">
        <f>E1437*A1431</f>
        <v>0</v>
      </c>
      <c r="B1437" s="173"/>
      <c r="C1437" s="154"/>
      <c r="D1437" s="91" t="s">
        <v>313</v>
      </c>
      <c r="E1437" s="80">
        <v>70</v>
      </c>
      <c r="M1437" s="72"/>
      <c r="N1437" s="68"/>
      <c r="O1437" s="68"/>
      <c r="P1437" s="68"/>
    </row>
    <row r="1438" spans="1:16" x14ac:dyDescent="0.25">
      <c r="A1438" s="77">
        <f>E1438*A1431</f>
        <v>0</v>
      </c>
      <c r="B1438" s="173"/>
      <c r="C1438" s="154"/>
      <c r="D1438" s="91" t="s">
        <v>1758</v>
      </c>
      <c r="E1438" s="80">
        <v>17</v>
      </c>
      <c r="M1438" s="72"/>
      <c r="N1438" s="68"/>
      <c r="O1438" s="68"/>
      <c r="P1438" s="68"/>
    </row>
    <row r="1439" spans="1:16" x14ac:dyDescent="0.25">
      <c r="A1439" s="77">
        <f>E1439*A1431</f>
        <v>0</v>
      </c>
      <c r="B1439" s="173"/>
      <c r="C1439" s="154"/>
      <c r="D1439" s="91" t="s">
        <v>1262</v>
      </c>
      <c r="E1439" s="80">
        <v>1</v>
      </c>
      <c r="M1439" s="72"/>
      <c r="N1439" s="68"/>
      <c r="O1439" s="68"/>
      <c r="P1439" s="68"/>
    </row>
    <row r="1440" spans="1:16" x14ac:dyDescent="0.25">
      <c r="A1440" s="77">
        <f>E1440*A1431</f>
        <v>0</v>
      </c>
      <c r="B1440" s="173"/>
      <c r="C1440" s="154"/>
      <c r="D1440" s="91" t="s">
        <v>2399</v>
      </c>
      <c r="E1440" s="80">
        <v>1</v>
      </c>
      <c r="M1440" s="72"/>
      <c r="N1440" s="68"/>
      <c r="O1440" s="68"/>
      <c r="P1440" s="68"/>
    </row>
    <row r="1441" spans="1:16" x14ac:dyDescent="0.25">
      <c r="B1441" s="173"/>
      <c r="C1441" s="455" t="s">
        <v>1961</v>
      </c>
      <c r="D1441" s="91"/>
      <c r="E1441" s="80"/>
      <c r="M1441" s="72"/>
      <c r="N1441" s="68"/>
      <c r="O1441" s="68"/>
      <c r="P1441" s="68"/>
    </row>
    <row r="1442" spans="1:16" x14ac:dyDescent="0.25">
      <c r="A1442" s="77">
        <f>E1442*A1431</f>
        <v>0</v>
      </c>
      <c r="B1442" s="173"/>
      <c r="C1442" s="154"/>
      <c r="D1442" s="91" t="s">
        <v>2292</v>
      </c>
      <c r="E1442" s="80">
        <v>8</v>
      </c>
      <c r="M1442" s="72"/>
      <c r="N1442" s="68"/>
      <c r="O1442" s="68"/>
      <c r="P1442" s="68"/>
    </row>
    <row r="1443" spans="1:16" x14ac:dyDescent="0.25">
      <c r="A1443" s="77">
        <f>E1443*A1431</f>
        <v>0</v>
      </c>
      <c r="B1443" s="173"/>
      <c r="C1443" s="154"/>
      <c r="D1443" s="91" t="s">
        <v>1492</v>
      </c>
      <c r="E1443" s="80">
        <v>5.5</v>
      </c>
      <c r="M1443" s="72"/>
      <c r="N1443" s="68"/>
      <c r="O1443" s="68"/>
      <c r="P1443" s="68"/>
    </row>
    <row r="1444" spans="1:16" x14ac:dyDescent="0.25">
      <c r="A1444" s="77">
        <f>E1444*A1431</f>
        <v>0</v>
      </c>
      <c r="B1444" s="173"/>
      <c r="C1444" s="154"/>
      <c r="D1444" s="91" t="s">
        <v>2358</v>
      </c>
      <c r="E1444" s="80">
        <v>10</v>
      </c>
      <c r="M1444" s="72"/>
      <c r="N1444" s="68"/>
      <c r="O1444" s="68"/>
      <c r="P1444" s="68"/>
    </row>
    <row r="1445" spans="1:16" x14ac:dyDescent="0.25">
      <c r="A1445" s="77">
        <f>E1445*A1431</f>
        <v>0</v>
      </c>
      <c r="B1445" s="173"/>
      <c r="C1445" s="154"/>
      <c r="D1445" s="91" t="s">
        <v>1280</v>
      </c>
      <c r="E1445" s="80">
        <v>2</v>
      </c>
      <c r="M1445" s="72"/>
      <c r="N1445" s="68"/>
      <c r="O1445" s="68"/>
      <c r="P1445" s="68"/>
    </row>
    <row r="1446" spans="1:16" x14ac:dyDescent="0.25">
      <c r="A1446" s="77">
        <f>E1446*A1431</f>
        <v>0</v>
      </c>
      <c r="B1446" s="173"/>
      <c r="C1446" s="154"/>
      <c r="D1446" s="91" t="s">
        <v>1262</v>
      </c>
      <c r="E1446" s="80">
        <v>2</v>
      </c>
      <c r="M1446" s="72"/>
      <c r="N1446" s="68"/>
      <c r="O1446" s="68"/>
      <c r="P1446" s="68"/>
    </row>
    <row r="1447" spans="1:16" x14ac:dyDescent="0.25">
      <c r="A1447" s="77">
        <f>E1447*A1431</f>
        <v>0</v>
      </c>
      <c r="B1447" s="173"/>
      <c r="C1447" s="154"/>
      <c r="D1447" s="91" t="s">
        <v>2399</v>
      </c>
      <c r="E1447" s="80">
        <v>0.5</v>
      </c>
      <c r="M1447" s="72"/>
      <c r="N1447" s="68"/>
      <c r="O1447" s="68"/>
      <c r="P1447" s="68"/>
    </row>
    <row r="1448" spans="1:16" x14ac:dyDescent="0.25">
      <c r="A1448" s="77">
        <f>E1448*A1431</f>
        <v>0</v>
      </c>
      <c r="B1448" s="173"/>
      <c r="C1448" s="154"/>
      <c r="D1448" s="91" t="s">
        <v>2591</v>
      </c>
      <c r="E1448" s="80">
        <v>6</v>
      </c>
      <c r="M1448" s="72"/>
      <c r="N1448" s="68"/>
      <c r="O1448" s="68"/>
      <c r="P1448" s="68"/>
    </row>
    <row r="1449" spans="1:16" ht="15.75" thickBot="1" x14ac:dyDescent="0.3">
      <c r="B1449" s="173"/>
      <c r="C1449" s="154"/>
      <c r="D1449" s="91"/>
      <c r="E1449" s="80"/>
      <c r="M1449" s="72"/>
      <c r="N1449" s="68"/>
      <c r="O1449" s="68"/>
      <c r="P1449" s="68"/>
    </row>
    <row r="1450" spans="1:16" ht="44.25" thickBot="1" x14ac:dyDescent="0.3">
      <c r="A1450" s="229"/>
      <c r="B1450" s="196">
        <v>150</v>
      </c>
      <c r="C1450" s="204" t="s">
        <v>445</v>
      </c>
      <c r="D1450" s="188"/>
      <c r="E1450" s="189">
        <f>SUM(E1451:E1459)</f>
        <v>225</v>
      </c>
      <c r="G1450" t="s">
        <v>2926</v>
      </c>
      <c r="M1450" s="72"/>
      <c r="N1450" s="68"/>
      <c r="O1450" s="68"/>
      <c r="P1450" s="68"/>
    </row>
    <row r="1451" spans="1:16" x14ac:dyDescent="0.25">
      <c r="A1451" s="77">
        <f>E1451*A1450</f>
        <v>0</v>
      </c>
      <c r="B1451" s="173"/>
      <c r="C1451" s="115"/>
      <c r="D1451" s="91" t="s">
        <v>1365</v>
      </c>
      <c r="E1451" s="80">
        <v>90</v>
      </c>
      <c r="M1451" s="72"/>
      <c r="N1451" s="68"/>
      <c r="O1451" s="68"/>
      <c r="P1451" s="68"/>
    </row>
    <row r="1452" spans="1:16" x14ac:dyDescent="0.25">
      <c r="A1452" s="77">
        <f>E1452*A1457</f>
        <v>0</v>
      </c>
      <c r="B1452" s="173"/>
      <c r="C1452" s="154"/>
      <c r="D1452" s="91" t="s">
        <v>1814</v>
      </c>
      <c r="E1452" s="80">
        <v>38</v>
      </c>
      <c r="M1452" s="72"/>
      <c r="N1452" s="68"/>
      <c r="O1452" s="68"/>
      <c r="P1452" s="68"/>
    </row>
    <row r="1453" spans="1:16" x14ac:dyDescent="0.25">
      <c r="A1453" s="77">
        <f>E1453*A1450</f>
        <v>0</v>
      </c>
      <c r="B1453" s="173"/>
      <c r="C1453" s="154"/>
      <c r="D1453" s="91" t="s">
        <v>2244</v>
      </c>
      <c r="E1453" s="80">
        <v>50</v>
      </c>
      <c r="M1453" s="72"/>
      <c r="N1453" s="68"/>
      <c r="O1453" s="68"/>
      <c r="P1453" s="68"/>
    </row>
    <row r="1454" spans="1:16" x14ac:dyDescent="0.25">
      <c r="A1454" s="77">
        <f>E1454*A1450</f>
        <v>0</v>
      </c>
      <c r="B1454" s="173"/>
      <c r="C1454" s="154"/>
      <c r="D1454" s="91" t="s">
        <v>1850</v>
      </c>
      <c r="E1454" s="80">
        <v>14</v>
      </c>
      <c r="M1454" s="72"/>
      <c r="N1454" s="68"/>
      <c r="O1454" s="68"/>
      <c r="P1454" s="68"/>
    </row>
    <row r="1455" spans="1:16" x14ac:dyDescent="0.25">
      <c r="A1455" s="77">
        <f>E1455*A1450</f>
        <v>0</v>
      </c>
      <c r="B1455" s="173"/>
      <c r="C1455" s="154"/>
      <c r="D1455" s="91" t="s">
        <v>925</v>
      </c>
      <c r="E1455" s="80">
        <v>14</v>
      </c>
      <c r="M1455" s="72"/>
      <c r="N1455" s="68"/>
      <c r="O1455" s="68"/>
      <c r="P1455" s="68"/>
    </row>
    <row r="1456" spans="1:16" x14ac:dyDescent="0.25">
      <c r="A1456" s="77">
        <f>E1456*A1450</f>
        <v>0</v>
      </c>
      <c r="B1456" s="173"/>
      <c r="C1456" s="154"/>
      <c r="D1456" s="91" t="s">
        <v>2498</v>
      </c>
      <c r="E1456" s="80">
        <v>14</v>
      </c>
      <c r="M1456" s="72"/>
      <c r="N1456" s="68"/>
      <c r="O1456" s="68"/>
      <c r="P1456" s="68"/>
    </row>
    <row r="1457" spans="1:16" x14ac:dyDescent="0.25">
      <c r="A1457" s="77">
        <f>E1457*A1450</f>
        <v>0</v>
      </c>
      <c r="B1457" s="173"/>
      <c r="C1457" s="154"/>
      <c r="D1457" s="91" t="s">
        <v>1262</v>
      </c>
      <c r="E1457" s="80">
        <v>1</v>
      </c>
      <c r="M1457" s="72"/>
      <c r="N1457" s="68"/>
      <c r="O1457" s="68"/>
      <c r="P1457" s="68"/>
    </row>
    <row r="1458" spans="1:16" x14ac:dyDescent="0.25">
      <c r="A1458" s="77">
        <f>E1458*A1450</f>
        <v>0</v>
      </c>
      <c r="B1458" s="173"/>
      <c r="C1458" s="154"/>
      <c r="D1458" s="91" t="s">
        <v>2399</v>
      </c>
      <c r="E1458" s="80">
        <v>1</v>
      </c>
      <c r="M1458" s="72"/>
      <c r="N1458" s="68"/>
      <c r="O1458" s="68"/>
      <c r="P1458" s="68"/>
    </row>
    <row r="1459" spans="1:16" x14ac:dyDescent="0.25">
      <c r="A1459" s="77">
        <f>E1459*A1450</f>
        <v>0</v>
      </c>
      <c r="B1459" s="173"/>
      <c r="C1459" s="115"/>
      <c r="D1459" s="91" t="s">
        <v>1902</v>
      </c>
      <c r="E1459" s="80">
        <v>3</v>
      </c>
      <c r="M1459" s="72"/>
      <c r="N1459" s="68"/>
      <c r="O1459" s="68"/>
      <c r="P1459" s="68"/>
    </row>
    <row r="1460" spans="1:16" ht="15.75" thickBot="1" x14ac:dyDescent="0.3">
      <c r="B1460" s="173"/>
      <c r="C1460" s="154"/>
      <c r="D1460" s="91"/>
      <c r="E1460" s="80"/>
      <c r="M1460" s="72"/>
      <c r="N1460" s="68"/>
      <c r="O1460" s="68"/>
      <c r="P1460" s="68"/>
    </row>
    <row r="1461" spans="1:16" ht="44.25" thickBot="1" x14ac:dyDescent="0.3">
      <c r="A1461" s="229"/>
      <c r="B1461" s="196">
        <v>150</v>
      </c>
      <c r="C1461" s="159" t="s">
        <v>446</v>
      </c>
      <c r="D1461" s="188"/>
      <c r="E1461" s="189">
        <f>SUM(E1462:E1477)</f>
        <v>239</v>
      </c>
      <c r="G1461" t="s">
        <v>2926</v>
      </c>
      <c r="M1461" s="72"/>
      <c r="N1461" s="68"/>
      <c r="O1461" s="68"/>
      <c r="P1461" s="68"/>
    </row>
    <row r="1462" spans="1:16" x14ac:dyDescent="0.25">
      <c r="A1462" s="77">
        <f>E1462*A1461</f>
        <v>0</v>
      </c>
      <c r="B1462" s="173"/>
      <c r="C1462" s="114"/>
      <c r="D1462" s="91" t="s">
        <v>1544</v>
      </c>
      <c r="E1462" s="80">
        <v>80</v>
      </c>
      <c r="M1462" s="72"/>
      <c r="N1462" s="68"/>
      <c r="O1462" s="68"/>
      <c r="P1462" s="68"/>
    </row>
    <row r="1463" spans="1:16" x14ac:dyDescent="0.25">
      <c r="A1463" s="77">
        <f>E1463*A1461</f>
        <v>0</v>
      </c>
      <c r="B1463" s="173"/>
      <c r="C1463" s="154"/>
      <c r="D1463" s="91" t="s">
        <v>1778</v>
      </c>
      <c r="E1463" s="80">
        <v>28</v>
      </c>
      <c r="M1463" s="72"/>
      <c r="N1463" s="68"/>
      <c r="O1463" s="68"/>
      <c r="P1463" s="68"/>
    </row>
    <row r="1464" spans="1:16" x14ac:dyDescent="0.25">
      <c r="A1464" s="77">
        <f>E1464*A1461</f>
        <v>0</v>
      </c>
      <c r="B1464" s="173"/>
      <c r="C1464" s="154"/>
      <c r="D1464" s="91" t="s">
        <v>1781</v>
      </c>
      <c r="E1464" s="80">
        <v>20</v>
      </c>
      <c r="M1464" s="72"/>
      <c r="N1464" s="68"/>
      <c r="O1464" s="68"/>
      <c r="P1464" s="68"/>
    </row>
    <row r="1465" spans="1:16" x14ac:dyDescent="0.25">
      <c r="A1465" s="77">
        <f>E1465*A1461</f>
        <v>0</v>
      </c>
      <c r="B1465" s="173"/>
      <c r="C1465" s="154"/>
      <c r="D1465" s="91" t="s">
        <v>1811</v>
      </c>
      <c r="E1465" s="80">
        <v>20</v>
      </c>
      <c r="M1465" s="72"/>
      <c r="N1465" s="68"/>
      <c r="O1465" s="68"/>
      <c r="P1465" s="68"/>
    </row>
    <row r="1466" spans="1:16" x14ac:dyDescent="0.25">
      <c r="A1466" s="77">
        <f>E1466*A1461</f>
        <v>0</v>
      </c>
      <c r="B1466" s="173"/>
      <c r="C1466" s="154"/>
      <c r="D1466" s="91" t="s">
        <v>1815</v>
      </c>
      <c r="E1466" s="80">
        <v>20</v>
      </c>
      <c r="M1466" s="72"/>
      <c r="N1466" s="68"/>
      <c r="O1466" s="68"/>
      <c r="P1466" s="68"/>
    </row>
    <row r="1467" spans="1:16" x14ac:dyDescent="0.25">
      <c r="A1467" s="77">
        <f>E1467*A1461</f>
        <v>0</v>
      </c>
      <c r="B1467" s="173"/>
      <c r="C1467" s="154"/>
      <c r="D1467" s="91" t="s">
        <v>1736</v>
      </c>
      <c r="E1467" s="80">
        <v>5</v>
      </c>
      <c r="M1467" s="72"/>
      <c r="N1467" s="68"/>
      <c r="O1467" s="68"/>
      <c r="P1467" s="68"/>
    </row>
    <row r="1468" spans="1:16" x14ac:dyDescent="0.25">
      <c r="A1468" s="77">
        <f>E1468*A1461</f>
        <v>0</v>
      </c>
      <c r="B1468" s="173"/>
      <c r="C1468" s="154"/>
      <c r="D1468" s="91" t="s">
        <v>1489</v>
      </c>
      <c r="E1468" s="80">
        <v>5</v>
      </c>
      <c r="M1468" s="72"/>
      <c r="N1468" s="68"/>
      <c r="O1468" s="68"/>
      <c r="P1468" s="68"/>
    </row>
    <row r="1469" spans="1:16" x14ac:dyDescent="0.25">
      <c r="A1469" s="77">
        <f>E1469*A1461</f>
        <v>0</v>
      </c>
      <c r="B1469" s="173"/>
      <c r="C1469" s="154"/>
      <c r="D1469" s="91" t="s">
        <v>798</v>
      </c>
      <c r="E1469" s="80">
        <v>5</v>
      </c>
      <c r="M1469" s="72"/>
      <c r="N1469" s="68"/>
      <c r="O1469" s="68"/>
      <c r="P1469" s="68"/>
    </row>
    <row r="1470" spans="1:16" x14ac:dyDescent="0.25">
      <c r="B1470" s="173"/>
      <c r="C1470" s="453" t="s">
        <v>1961</v>
      </c>
      <c r="D1470" s="91"/>
      <c r="E1470" s="80"/>
      <c r="M1470" s="72"/>
      <c r="N1470" s="68"/>
      <c r="O1470" s="68"/>
      <c r="P1470" s="68"/>
    </row>
    <row r="1471" spans="1:16" x14ac:dyDescent="0.25">
      <c r="A1471" s="77">
        <f>E1471*A1461</f>
        <v>0</v>
      </c>
      <c r="B1471" s="173"/>
      <c r="C1471" s="154"/>
      <c r="D1471" s="91" t="s">
        <v>1721</v>
      </c>
      <c r="E1471" s="80">
        <v>30</v>
      </c>
      <c r="M1471" s="72"/>
      <c r="N1471" s="68"/>
      <c r="O1471" s="68"/>
      <c r="P1471" s="68"/>
    </row>
    <row r="1472" spans="1:16" x14ac:dyDescent="0.25">
      <c r="A1472" s="77">
        <f>E1472*A1461</f>
        <v>0</v>
      </c>
      <c r="B1472" s="173"/>
      <c r="C1472" s="154"/>
      <c r="D1472" s="91" t="s">
        <v>1795</v>
      </c>
      <c r="E1472" s="80">
        <v>6</v>
      </c>
      <c r="M1472" s="72"/>
      <c r="N1472" s="68"/>
      <c r="O1472" s="68"/>
      <c r="P1472" s="68"/>
    </row>
    <row r="1473" spans="1:16" x14ac:dyDescent="0.25">
      <c r="A1473" s="77">
        <f>E1473*A1461</f>
        <v>0</v>
      </c>
      <c r="B1473" s="173"/>
      <c r="C1473" s="154"/>
      <c r="D1473" s="91" t="s">
        <v>1848</v>
      </c>
      <c r="E1473" s="80">
        <v>12</v>
      </c>
      <c r="M1473" s="72"/>
      <c r="N1473" s="68"/>
      <c r="O1473" s="68"/>
      <c r="P1473" s="68"/>
    </row>
    <row r="1474" spans="1:16" x14ac:dyDescent="0.25">
      <c r="A1474" s="77">
        <f>E1474*A1461</f>
        <v>0</v>
      </c>
      <c r="B1474" s="173"/>
      <c r="C1474" s="154"/>
      <c r="D1474" s="91" t="s">
        <v>2319</v>
      </c>
      <c r="E1474" s="80">
        <v>3</v>
      </c>
      <c r="M1474" s="72"/>
      <c r="N1474" s="68"/>
      <c r="O1474" s="68"/>
      <c r="P1474" s="68"/>
    </row>
    <row r="1475" spans="1:16" x14ac:dyDescent="0.25">
      <c r="A1475" s="77">
        <f>E1475*A1461</f>
        <v>0</v>
      </c>
      <c r="B1475" s="173"/>
      <c r="C1475" s="154"/>
      <c r="D1475" s="91" t="s">
        <v>2483</v>
      </c>
      <c r="E1475" s="80">
        <v>3</v>
      </c>
      <c r="M1475" s="72"/>
      <c r="N1475" s="68"/>
      <c r="O1475" s="68"/>
      <c r="P1475" s="68"/>
    </row>
    <row r="1476" spans="1:16" x14ac:dyDescent="0.25">
      <c r="A1476" s="77">
        <f>E1476*A1461</f>
        <v>0</v>
      </c>
      <c r="B1476" s="173"/>
      <c r="C1476" s="154"/>
      <c r="D1476" s="91" t="s">
        <v>1262</v>
      </c>
      <c r="E1476" s="80">
        <v>1</v>
      </c>
      <c r="M1476" s="72"/>
      <c r="N1476" s="68"/>
      <c r="O1476" s="68"/>
      <c r="P1476" s="68"/>
    </row>
    <row r="1477" spans="1:16" x14ac:dyDescent="0.25">
      <c r="A1477" s="77">
        <f>E1477*A1461</f>
        <v>0</v>
      </c>
      <c r="B1477" s="173"/>
      <c r="C1477" s="154"/>
      <c r="D1477" s="91" t="s">
        <v>2399</v>
      </c>
      <c r="E1477" s="80">
        <v>1</v>
      </c>
      <c r="M1477" s="72"/>
      <c r="N1477" s="68"/>
      <c r="O1477" s="68"/>
      <c r="P1477" s="68"/>
    </row>
    <row r="1478" spans="1:16" ht="15.75" thickBot="1" x14ac:dyDescent="0.3">
      <c r="B1478" s="173"/>
      <c r="C1478" s="154"/>
      <c r="D1478" s="91"/>
      <c r="E1478" s="80"/>
      <c r="M1478" s="72"/>
      <c r="N1478" s="68"/>
      <c r="O1478" s="68"/>
      <c r="P1478" s="68"/>
    </row>
    <row r="1479" spans="1:16" ht="44.25" thickBot="1" x14ac:dyDescent="0.3">
      <c r="A1479" s="229"/>
      <c r="B1479" s="196">
        <v>150</v>
      </c>
      <c r="C1479" s="159" t="s">
        <v>447</v>
      </c>
      <c r="D1479" s="188"/>
      <c r="E1479" s="189">
        <f>SUM(E1480:E1492)</f>
        <v>229</v>
      </c>
      <c r="G1479" t="s">
        <v>2926</v>
      </c>
      <c r="M1479" s="72"/>
      <c r="N1479" s="68"/>
      <c r="O1479" s="68"/>
      <c r="P1479" s="68"/>
    </row>
    <row r="1480" spans="1:16" x14ac:dyDescent="0.25">
      <c r="A1480" s="77">
        <f>E1480*A1479</f>
        <v>0</v>
      </c>
      <c r="B1480" s="173"/>
      <c r="C1480" s="456" t="s">
        <v>1947</v>
      </c>
      <c r="D1480" s="91" t="s">
        <v>1554</v>
      </c>
      <c r="E1480" s="80">
        <v>50</v>
      </c>
      <c r="M1480" s="72"/>
      <c r="N1480" s="68"/>
      <c r="O1480" s="68"/>
      <c r="P1480" s="68"/>
    </row>
    <row r="1481" spans="1:16" x14ac:dyDescent="0.25">
      <c r="A1481" s="77">
        <f>E1481*A1479</f>
        <v>0</v>
      </c>
      <c r="B1481" s="173"/>
      <c r="C1481" s="154"/>
      <c r="D1481" s="91" t="s">
        <v>1721</v>
      </c>
      <c r="E1481" s="80">
        <v>60</v>
      </c>
      <c r="M1481" s="72"/>
      <c r="N1481" s="68"/>
      <c r="O1481" s="68"/>
      <c r="P1481" s="68"/>
    </row>
    <row r="1482" spans="1:16" x14ac:dyDescent="0.25">
      <c r="A1482" s="77">
        <f>E1482*A1479</f>
        <v>0</v>
      </c>
      <c r="B1482" s="173"/>
      <c r="C1482" s="154"/>
      <c r="D1482" s="91" t="s">
        <v>1808</v>
      </c>
      <c r="E1482" s="80">
        <v>50</v>
      </c>
      <c r="M1482" s="72"/>
      <c r="N1482" s="68"/>
      <c r="O1482" s="68"/>
      <c r="P1482" s="68"/>
    </row>
    <row r="1483" spans="1:16" x14ac:dyDescent="0.25">
      <c r="A1483" s="77">
        <f>E1483*A1479</f>
        <v>0</v>
      </c>
      <c r="B1483" s="173"/>
      <c r="C1483" s="154"/>
      <c r="D1483" s="91" t="s">
        <v>1757</v>
      </c>
      <c r="E1483" s="80">
        <v>10</v>
      </c>
      <c r="M1483" s="72"/>
      <c r="N1483" s="68"/>
      <c r="O1483" s="68"/>
      <c r="P1483" s="68"/>
    </row>
    <row r="1484" spans="1:16" x14ac:dyDescent="0.25">
      <c r="A1484" s="77">
        <f>E1484*A1479</f>
        <v>0</v>
      </c>
      <c r="B1484" s="173"/>
      <c r="C1484" s="154"/>
      <c r="D1484" s="91" t="s">
        <v>1794</v>
      </c>
      <c r="E1484" s="80">
        <v>5</v>
      </c>
      <c r="M1484" s="72"/>
      <c r="N1484" s="68"/>
      <c r="O1484" s="68"/>
      <c r="P1484" s="68"/>
    </row>
    <row r="1485" spans="1:16" x14ac:dyDescent="0.25">
      <c r="A1485" s="77">
        <f>E1485*A1479</f>
        <v>0</v>
      </c>
      <c r="B1485" s="173"/>
      <c r="C1485" s="154"/>
      <c r="D1485" s="91" t="s">
        <v>2232</v>
      </c>
      <c r="E1485" s="80">
        <v>12</v>
      </c>
      <c r="M1485" s="72"/>
      <c r="N1485" s="68"/>
      <c r="O1485" s="68"/>
      <c r="P1485" s="68"/>
    </row>
    <row r="1486" spans="1:16" x14ac:dyDescent="0.25">
      <c r="B1486" s="173"/>
      <c r="C1486" s="455" t="s">
        <v>1961</v>
      </c>
      <c r="D1486" s="91"/>
      <c r="E1486" s="80"/>
      <c r="M1486" s="72"/>
      <c r="N1486" s="68"/>
      <c r="O1486" s="68"/>
      <c r="P1486" s="68"/>
    </row>
    <row r="1487" spans="1:16" x14ac:dyDescent="0.25">
      <c r="A1487" s="77">
        <f>E1487*A1479</f>
        <v>0</v>
      </c>
      <c r="B1487" s="173"/>
      <c r="C1487" s="154"/>
      <c r="D1487" s="91" t="s">
        <v>2342</v>
      </c>
      <c r="E1487" s="80">
        <v>6</v>
      </c>
      <c r="M1487" s="72"/>
      <c r="N1487" s="68"/>
      <c r="O1487" s="68"/>
      <c r="P1487" s="68"/>
    </row>
    <row r="1488" spans="1:16" x14ac:dyDescent="0.25">
      <c r="A1488" s="77">
        <f>E1488*A1479</f>
        <v>0</v>
      </c>
      <c r="B1488" s="173"/>
      <c r="C1488" s="154"/>
      <c r="D1488" s="91" t="s">
        <v>1917</v>
      </c>
      <c r="E1488" s="80">
        <v>5</v>
      </c>
      <c r="M1488" s="72"/>
      <c r="N1488" s="68"/>
      <c r="O1488" s="68"/>
      <c r="P1488" s="68"/>
    </row>
    <row r="1489" spans="1:16" x14ac:dyDescent="0.25">
      <c r="A1489" s="77">
        <f>E1489*A1479</f>
        <v>0</v>
      </c>
      <c r="B1489" s="173"/>
      <c r="C1489" s="154"/>
      <c r="D1489" s="91" t="s">
        <v>925</v>
      </c>
      <c r="E1489" s="80">
        <v>5</v>
      </c>
      <c r="M1489" s="72"/>
      <c r="N1489" s="68"/>
      <c r="O1489" s="68"/>
      <c r="P1489" s="68"/>
    </row>
    <row r="1490" spans="1:16" x14ac:dyDescent="0.25">
      <c r="A1490" s="77">
        <f>E1490*A1479</f>
        <v>0</v>
      </c>
      <c r="B1490" s="173"/>
      <c r="C1490" s="459" t="s">
        <v>1962</v>
      </c>
      <c r="D1490" s="91" t="s">
        <v>192</v>
      </c>
      <c r="E1490" s="80">
        <v>18</v>
      </c>
      <c r="M1490" s="72"/>
      <c r="N1490" s="68"/>
      <c r="O1490" s="68"/>
      <c r="P1490" s="68"/>
    </row>
    <row r="1491" spans="1:16" x14ac:dyDescent="0.25">
      <c r="A1491" s="77">
        <f>E1491*A1479</f>
        <v>0</v>
      </c>
      <c r="B1491" s="173"/>
      <c r="C1491" s="154"/>
      <c r="D1491" s="91" t="s">
        <v>1478</v>
      </c>
      <c r="E1491" s="80">
        <v>2</v>
      </c>
      <c r="M1491" s="72"/>
      <c r="N1491" s="68"/>
      <c r="O1491" s="68"/>
      <c r="P1491" s="68"/>
    </row>
    <row r="1492" spans="1:16" x14ac:dyDescent="0.25">
      <c r="A1492" s="77">
        <f>E1492*A1479</f>
        <v>0</v>
      </c>
      <c r="B1492" s="173"/>
      <c r="C1492" s="154"/>
      <c r="D1492" s="91" t="s">
        <v>1767</v>
      </c>
      <c r="E1492" s="80">
        <v>6</v>
      </c>
      <c r="M1492" s="72"/>
      <c r="N1492" s="68"/>
      <c r="O1492" s="68"/>
      <c r="P1492" s="68"/>
    </row>
    <row r="1493" spans="1:16" ht="15.75" thickBot="1" x14ac:dyDescent="0.3">
      <c r="B1493" s="173"/>
      <c r="C1493" s="154"/>
      <c r="D1493" s="91"/>
      <c r="E1493" s="80"/>
      <c r="M1493" s="72"/>
      <c r="N1493" s="68"/>
      <c r="O1493" s="68"/>
      <c r="P1493" s="68"/>
    </row>
    <row r="1494" spans="1:16" ht="30" thickBot="1" x14ac:dyDescent="0.3">
      <c r="A1494" s="229"/>
      <c r="B1494" s="179">
        <v>150</v>
      </c>
      <c r="C1494" s="73" t="s">
        <v>448</v>
      </c>
      <c r="D1494" s="188"/>
      <c r="E1494" s="158">
        <f>SUM(E1495:E1504)</f>
        <v>237</v>
      </c>
      <c r="G1494" t="s">
        <v>2926</v>
      </c>
      <c r="M1494" s="72"/>
      <c r="N1494" s="68"/>
      <c r="O1494" s="68"/>
      <c r="P1494" s="68"/>
    </row>
    <row r="1495" spans="1:16" x14ac:dyDescent="0.25">
      <c r="A1495" s="77">
        <f>E1495*A1494</f>
        <v>0</v>
      </c>
      <c r="B1495" s="173"/>
      <c r="D1495" s="91" t="s">
        <v>2205</v>
      </c>
      <c r="E1495" s="80">
        <v>112</v>
      </c>
      <c r="M1495" s="72"/>
      <c r="N1495" s="68"/>
      <c r="O1495" s="68"/>
      <c r="P1495" s="68"/>
    </row>
    <row r="1496" spans="1:16" x14ac:dyDescent="0.25">
      <c r="A1496" s="77">
        <f>E1496*A1494</f>
        <v>0</v>
      </c>
      <c r="B1496" s="173"/>
      <c r="C1496" s="449"/>
      <c r="D1496" s="91" t="s">
        <v>1753</v>
      </c>
      <c r="E1496" s="80">
        <v>45</v>
      </c>
      <c r="M1496" s="72"/>
      <c r="N1496" s="68"/>
      <c r="O1496" s="68"/>
      <c r="P1496" s="68"/>
    </row>
    <row r="1497" spans="1:16" x14ac:dyDescent="0.25">
      <c r="A1497" s="77">
        <f>E1497*A1494</f>
        <v>0</v>
      </c>
      <c r="B1497" s="173"/>
      <c r="C1497" s="449"/>
      <c r="D1497" s="91" t="s">
        <v>313</v>
      </c>
      <c r="E1497" s="80">
        <v>23</v>
      </c>
      <c r="M1497" s="72"/>
      <c r="N1497" s="68"/>
      <c r="O1497" s="68"/>
      <c r="P1497" s="68"/>
    </row>
    <row r="1498" spans="1:16" x14ac:dyDescent="0.25">
      <c r="A1498" s="77">
        <f>E1498*A1494</f>
        <v>0</v>
      </c>
      <c r="B1498" s="173"/>
      <c r="C1498" s="449"/>
      <c r="D1498" s="91" t="s">
        <v>1489</v>
      </c>
      <c r="E1498" s="80">
        <v>8</v>
      </c>
      <c r="M1498" s="72"/>
      <c r="N1498" s="68"/>
      <c r="O1498" s="68"/>
      <c r="P1498" s="68"/>
    </row>
    <row r="1499" spans="1:16" x14ac:dyDescent="0.25">
      <c r="A1499" s="77">
        <f>E1499*A1494</f>
        <v>0</v>
      </c>
      <c r="B1499" s="173"/>
      <c r="C1499" s="449"/>
      <c r="D1499" s="91" t="s">
        <v>1268</v>
      </c>
      <c r="E1499" s="80">
        <v>15</v>
      </c>
      <c r="M1499" s="72"/>
      <c r="N1499" s="68"/>
      <c r="O1499" s="68"/>
      <c r="P1499" s="68"/>
    </row>
    <row r="1500" spans="1:16" x14ac:dyDescent="0.25">
      <c r="A1500" s="77">
        <f>E1500*A1494</f>
        <v>0</v>
      </c>
      <c r="B1500" s="173"/>
      <c r="C1500" s="449"/>
      <c r="D1500" s="91" t="s">
        <v>1355</v>
      </c>
      <c r="E1500" s="80">
        <v>8</v>
      </c>
      <c r="M1500" s="72"/>
      <c r="N1500" s="68"/>
      <c r="O1500" s="68"/>
      <c r="P1500" s="68"/>
    </row>
    <row r="1501" spans="1:16" x14ac:dyDescent="0.25">
      <c r="A1501" s="77">
        <f>E1501*A1494</f>
        <v>0</v>
      </c>
      <c r="B1501" s="173"/>
      <c r="C1501" s="449"/>
      <c r="D1501" s="91" t="s">
        <v>1805</v>
      </c>
      <c r="E1501" s="80">
        <v>8</v>
      </c>
      <c r="M1501" s="72"/>
      <c r="N1501" s="68"/>
      <c r="O1501" s="68"/>
      <c r="P1501" s="68"/>
    </row>
    <row r="1502" spans="1:16" x14ac:dyDescent="0.25">
      <c r="A1502" s="77">
        <f>E1502*A1494</f>
        <v>0</v>
      </c>
      <c r="B1502" s="173"/>
      <c r="C1502" s="449"/>
      <c r="D1502" s="91" t="s">
        <v>2546</v>
      </c>
      <c r="E1502" s="80">
        <v>2</v>
      </c>
      <c r="M1502" s="72"/>
      <c r="N1502" s="68"/>
      <c r="O1502" s="68"/>
      <c r="P1502" s="68"/>
    </row>
    <row r="1503" spans="1:16" x14ac:dyDescent="0.25">
      <c r="A1503" s="77">
        <f>E1503*A1494</f>
        <v>0</v>
      </c>
      <c r="B1503" s="173"/>
      <c r="C1503" s="449"/>
      <c r="D1503" s="91" t="s">
        <v>192</v>
      </c>
      <c r="E1503" s="80">
        <v>8</v>
      </c>
      <c r="M1503" s="72"/>
      <c r="N1503" s="68"/>
      <c r="O1503" s="68"/>
      <c r="P1503" s="68"/>
    </row>
    <row r="1504" spans="1:16" x14ac:dyDescent="0.25">
      <c r="A1504" s="77">
        <f>E1504*A1494</f>
        <v>0</v>
      </c>
      <c r="B1504" s="173"/>
      <c r="C1504" s="449"/>
      <c r="D1504" s="91" t="s">
        <v>1795</v>
      </c>
      <c r="E1504" s="80">
        <v>8</v>
      </c>
      <c r="M1504" s="72"/>
      <c r="N1504" s="68"/>
      <c r="O1504" s="68"/>
      <c r="P1504" s="68"/>
    </row>
    <row r="1505" spans="1:16" ht="15.75" thickBot="1" x14ac:dyDescent="0.3">
      <c r="B1505" s="173"/>
      <c r="C1505" s="154"/>
      <c r="D1505" s="91"/>
      <c r="E1505" s="80"/>
      <c r="M1505" s="72"/>
      <c r="N1505" s="68"/>
      <c r="O1505" s="68"/>
      <c r="P1505" s="68"/>
    </row>
    <row r="1506" spans="1:16" ht="30" thickBot="1" x14ac:dyDescent="0.3">
      <c r="A1506" s="229"/>
      <c r="B1506" s="179">
        <v>150</v>
      </c>
      <c r="C1506" s="73" t="s">
        <v>449</v>
      </c>
      <c r="D1506" s="188"/>
      <c r="E1506" s="158">
        <f>SUM(E1507:E1514)</f>
        <v>208</v>
      </c>
      <c r="G1506" t="s">
        <v>2926</v>
      </c>
      <c r="M1506" s="72"/>
      <c r="N1506" s="68"/>
      <c r="O1506" s="68"/>
      <c r="P1506" s="68"/>
    </row>
    <row r="1507" spans="1:16" x14ac:dyDescent="0.25">
      <c r="A1507" s="77">
        <f>E1507*A1506</f>
        <v>0</v>
      </c>
      <c r="B1507" s="173"/>
      <c r="D1507" s="91" t="s">
        <v>311</v>
      </c>
      <c r="E1507" s="80">
        <v>80</v>
      </c>
      <c r="M1507" s="72"/>
      <c r="N1507" s="68"/>
      <c r="O1507" s="68"/>
      <c r="P1507" s="68"/>
    </row>
    <row r="1508" spans="1:16" x14ac:dyDescent="0.25">
      <c r="A1508" s="77">
        <f>E1508*A1506</f>
        <v>0</v>
      </c>
      <c r="B1508" s="173"/>
      <c r="C1508" s="449"/>
      <c r="D1508" s="91" t="s">
        <v>1665</v>
      </c>
      <c r="E1508" s="80">
        <v>80</v>
      </c>
      <c r="M1508" s="72"/>
      <c r="N1508" s="68"/>
      <c r="O1508" s="68"/>
      <c r="P1508" s="68"/>
    </row>
    <row r="1509" spans="1:16" x14ac:dyDescent="0.25">
      <c r="A1509" s="77">
        <f>E1509*A1506</f>
        <v>0</v>
      </c>
      <c r="B1509" s="173"/>
      <c r="C1509" s="449"/>
      <c r="D1509" s="91" t="s">
        <v>1793</v>
      </c>
      <c r="E1509" s="80">
        <v>8</v>
      </c>
      <c r="M1509" s="72"/>
      <c r="N1509" s="68"/>
      <c r="O1509" s="68"/>
      <c r="P1509" s="68"/>
    </row>
    <row r="1510" spans="1:16" x14ac:dyDescent="0.25">
      <c r="A1510" s="77">
        <f>E1510*A1506</f>
        <v>0</v>
      </c>
      <c r="B1510" s="173"/>
      <c r="C1510" s="449"/>
      <c r="D1510" s="91" t="s">
        <v>1736</v>
      </c>
      <c r="E1510" s="80">
        <v>8</v>
      </c>
      <c r="M1510" s="72"/>
      <c r="N1510" s="68"/>
      <c r="O1510" s="68"/>
      <c r="P1510" s="68"/>
    </row>
    <row r="1511" spans="1:16" x14ac:dyDescent="0.25">
      <c r="A1511" s="77">
        <f>E1511*A1506</f>
        <v>0</v>
      </c>
      <c r="B1511" s="173"/>
      <c r="C1511" s="449"/>
      <c r="D1511" s="91" t="s">
        <v>2333</v>
      </c>
      <c r="E1511" s="80">
        <v>4</v>
      </c>
      <c r="M1511" s="72"/>
      <c r="N1511" s="68"/>
      <c r="O1511" s="68"/>
      <c r="P1511" s="68"/>
    </row>
    <row r="1512" spans="1:16" x14ac:dyDescent="0.25">
      <c r="A1512" s="77">
        <f>E1512*A1506</f>
        <v>0</v>
      </c>
      <c r="B1512" s="173"/>
      <c r="C1512" s="449"/>
      <c r="D1512" s="91" t="s">
        <v>1811</v>
      </c>
      <c r="E1512" s="80">
        <v>8</v>
      </c>
      <c r="M1512" s="72"/>
      <c r="N1512" s="68"/>
      <c r="O1512" s="68"/>
      <c r="P1512" s="68"/>
    </row>
    <row r="1513" spans="1:16" x14ac:dyDescent="0.25">
      <c r="A1513" s="77">
        <f>E1513*A1506</f>
        <v>0</v>
      </c>
      <c r="B1513" s="173"/>
      <c r="C1513" s="449"/>
      <c r="D1513" s="91" t="s">
        <v>2341</v>
      </c>
      <c r="E1513" s="80">
        <v>5</v>
      </c>
      <c r="M1513" s="72"/>
      <c r="N1513" s="68"/>
      <c r="O1513" s="68"/>
      <c r="P1513" s="68"/>
    </row>
    <row r="1514" spans="1:16" x14ac:dyDescent="0.25">
      <c r="A1514" s="77">
        <f>E1514*A1506</f>
        <v>0</v>
      </c>
      <c r="B1514" s="173"/>
      <c r="C1514" s="449"/>
      <c r="D1514" s="91" t="s">
        <v>1489</v>
      </c>
      <c r="E1514" s="80">
        <v>15</v>
      </c>
      <c r="M1514" s="72"/>
      <c r="N1514" s="68"/>
      <c r="O1514" s="68"/>
      <c r="P1514" s="68"/>
    </row>
    <row r="1515" spans="1:16" ht="15.75" thickBot="1" x14ac:dyDescent="0.3">
      <c r="B1515" s="173"/>
      <c r="C1515" s="154"/>
      <c r="D1515" s="91"/>
      <c r="E1515" s="80"/>
      <c r="M1515" s="72"/>
      <c r="N1515" s="68"/>
      <c r="O1515" s="68"/>
      <c r="P1515" s="68"/>
    </row>
    <row r="1516" spans="1:16" ht="44.25" thickBot="1" x14ac:dyDescent="0.3">
      <c r="A1516" s="229"/>
      <c r="B1516" s="179">
        <v>150</v>
      </c>
      <c r="C1516" s="73" t="s">
        <v>2566</v>
      </c>
      <c r="D1516" s="188"/>
      <c r="E1516" s="158">
        <f>SUM(E1517:E1527)</f>
        <v>202</v>
      </c>
      <c r="G1516" t="s">
        <v>2926</v>
      </c>
      <c r="M1516" s="72"/>
      <c r="N1516" s="68"/>
      <c r="O1516" s="68"/>
      <c r="P1516" s="68"/>
    </row>
    <row r="1517" spans="1:16" x14ac:dyDescent="0.25">
      <c r="A1517" s="77">
        <f>E1517*A1516</f>
        <v>0</v>
      </c>
      <c r="B1517" s="173"/>
      <c r="D1517" s="91" t="s">
        <v>1585</v>
      </c>
      <c r="E1517" s="80">
        <v>30</v>
      </c>
      <c r="M1517" s="72"/>
      <c r="N1517" s="68"/>
      <c r="O1517" s="68"/>
      <c r="P1517" s="68"/>
    </row>
    <row r="1518" spans="1:16" x14ac:dyDescent="0.25">
      <c r="A1518" s="77">
        <f>E1518*A1516</f>
        <v>0</v>
      </c>
      <c r="B1518" s="173"/>
      <c r="C1518" s="113"/>
      <c r="D1518" s="91" t="s">
        <v>1264</v>
      </c>
      <c r="E1518" s="80">
        <v>20</v>
      </c>
      <c r="M1518" s="72"/>
      <c r="N1518" s="68"/>
      <c r="O1518" s="68"/>
      <c r="P1518" s="68"/>
    </row>
    <row r="1519" spans="1:16" x14ac:dyDescent="0.25">
      <c r="A1519" s="77">
        <f>E1519*A1516</f>
        <v>0</v>
      </c>
      <c r="B1519" s="173"/>
      <c r="C1519" s="449"/>
      <c r="D1519" s="91" t="s">
        <v>2469</v>
      </c>
      <c r="E1519" s="80">
        <v>20</v>
      </c>
      <c r="M1519" s="72"/>
      <c r="N1519" s="68"/>
      <c r="O1519" s="68"/>
      <c r="P1519" s="68"/>
    </row>
    <row r="1520" spans="1:16" x14ac:dyDescent="0.25">
      <c r="A1520" s="77">
        <f>E1520*A1516</f>
        <v>0</v>
      </c>
      <c r="B1520" s="173"/>
      <c r="C1520" s="449"/>
      <c r="D1520" s="91" t="s">
        <v>1753</v>
      </c>
      <c r="E1520" s="80">
        <v>40</v>
      </c>
      <c r="M1520" s="72"/>
      <c r="N1520" s="68"/>
      <c r="O1520" s="68"/>
      <c r="P1520" s="68"/>
    </row>
    <row r="1521" spans="1:16" x14ac:dyDescent="0.25">
      <c r="A1521" s="77">
        <f>E1521*A1516</f>
        <v>0</v>
      </c>
      <c r="B1521" s="173"/>
      <c r="C1521" s="449"/>
      <c r="D1521" s="91" t="s">
        <v>1736</v>
      </c>
      <c r="E1521" s="80">
        <v>8</v>
      </c>
      <c r="M1521" s="72"/>
      <c r="N1521" s="68"/>
      <c r="O1521" s="68"/>
      <c r="P1521" s="68"/>
    </row>
    <row r="1522" spans="1:16" x14ac:dyDescent="0.25">
      <c r="A1522" s="77">
        <f>E1522*A1516</f>
        <v>0</v>
      </c>
      <c r="B1522" s="173"/>
      <c r="C1522" s="449"/>
      <c r="D1522" s="91" t="s">
        <v>2219</v>
      </c>
      <c r="E1522" s="80">
        <v>15</v>
      </c>
      <c r="M1522" s="72"/>
      <c r="N1522" s="68"/>
      <c r="O1522" s="68"/>
      <c r="P1522" s="68"/>
    </row>
    <row r="1523" spans="1:16" x14ac:dyDescent="0.25">
      <c r="A1523" s="77">
        <f>E1523*A1516</f>
        <v>0</v>
      </c>
      <c r="B1523" s="173"/>
      <c r="C1523" s="98"/>
      <c r="D1523" s="91" t="s">
        <v>1763</v>
      </c>
      <c r="E1523" s="80">
        <v>21</v>
      </c>
      <c r="M1523" s="72"/>
      <c r="N1523" s="68"/>
      <c r="O1523" s="68"/>
      <c r="P1523" s="68"/>
    </row>
    <row r="1524" spans="1:16" x14ac:dyDescent="0.25">
      <c r="A1524" s="77">
        <f>E1524*A1516</f>
        <v>0</v>
      </c>
      <c r="B1524" s="173"/>
      <c r="C1524" s="449"/>
      <c r="D1524" s="91" t="s">
        <v>311</v>
      </c>
      <c r="E1524" s="80">
        <v>21</v>
      </c>
      <c r="M1524" s="72"/>
      <c r="N1524" s="68"/>
      <c r="O1524" s="68"/>
      <c r="P1524" s="68"/>
    </row>
    <row r="1525" spans="1:16" x14ac:dyDescent="0.25">
      <c r="A1525" s="77">
        <f>E1525*A1516</f>
        <v>0</v>
      </c>
      <c r="B1525" s="173"/>
      <c r="C1525" s="449"/>
      <c r="D1525" s="91" t="s">
        <v>1355</v>
      </c>
      <c r="E1525" s="80">
        <v>3</v>
      </c>
      <c r="M1525" s="72"/>
      <c r="N1525" s="68"/>
      <c r="O1525" s="68"/>
      <c r="P1525" s="68"/>
    </row>
    <row r="1526" spans="1:16" x14ac:dyDescent="0.25">
      <c r="A1526" s="77">
        <f>E1526*A1516</f>
        <v>0</v>
      </c>
      <c r="B1526" s="173"/>
      <c r="C1526" s="449"/>
      <c r="D1526" s="91" t="s">
        <v>1805</v>
      </c>
      <c r="E1526" s="80">
        <v>4</v>
      </c>
      <c r="M1526" s="72"/>
      <c r="N1526" s="68"/>
      <c r="O1526" s="68"/>
      <c r="P1526" s="68"/>
    </row>
    <row r="1527" spans="1:16" x14ac:dyDescent="0.25">
      <c r="A1527" s="77">
        <f>E1527*A1516</f>
        <v>0</v>
      </c>
      <c r="B1527" s="173"/>
      <c r="C1527" s="449"/>
      <c r="D1527" s="91" t="s">
        <v>1268</v>
      </c>
      <c r="E1527" s="80">
        <v>20</v>
      </c>
      <c r="M1527" s="72"/>
      <c r="N1527" s="68"/>
      <c r="O1527" s="68"/>
      <c r="P1527" s="68"/>
    </row>
    <row r="1528" spans="1:16" ht="15.75" thickBot="1" x14ac:dyDescent="0.3">
      <c r="B1528" s="173"/>
      <c r="C1528" s="154"/>
      <c r="D1528" s="91"/>
      <c r="E1528" s="80"/>
      <c r="M1528" s="72"/>
      <c r="N1528" s="68"/>
      <c r="O1528" s="68"/>
      <c r="P1528" s="68"/>
    </row>
    <row r="1529" spans="1:16" ht="30" thickBot="1" x14ac:dyDescent="0.3">
      <c r="A1529" s="229"/>
      <c r="B1529" s="179">
        <v>150</v>
      </c>
      <c r="C1529" s="73" t="s">
        <v>450</v>
      </c>
      <c r="D1529" s="188"/>
      <c r="E1529" s="158">
        <f>SUM(E1530:E1539)</f>
        <v>281</v>
      </c>
      <c r="G1529" t="s">
        <v>2926</v>
      </c>
      <c r="M1529" s="72"/>
      <c r="N1529" s="68"/>
      <c r="O1529" s="68"/>
      <c r="P1529" s="68"/>
    </row>
    <row r="1530" spans="1:16" x14ac:dyDescent="0.25">
      <c r="A1530" s="77">
        <f>E1530*A1529</f>
        <v>0</v>
      </c>
      <c r="B1530" s="173"/>
      <c r="D1530" s="91" t="s">
        <v>1555</v>
      </c>
      <c r="E1530" s="80">
        <v>75</v>
      </c>
      <c r="M1530" s="72"/>
      <c r="N1530" s="68"/>
      <c r="O1530" s="68"/>
      <c r="P1530" s="68"/>
    </row>
    <row r="1531" spans="1:16" x14ac:dyDescent="0.25">
      <c r="A1531" s="77">
        <f>E1531*A1529</f>
        <v>0</v>
      </c>
      <c r="B1531" s="173"/>
      <c r="C1531" s="449"/>
      <c r="D1531" s="91" t="s">
        <v>1550</v>
      </c>
      <c r="E1531" s="80">
        <v>75</v>
      </c>
      <c r="M1531" s="72"/>
      <c r="N1531" s="68"/>
      <c r="O1531" s="68"/>
      <c r="P1531" s="68"/>
    </row>
    <row r="1532" spans="1:16" x14ac:dyDescent="0.25">
      <c r="A1532" s="77">
        <f>E1532*A1529</f>
        <v>0</v>
      </c>
      <c r="B1532" s="173"/>
      <c r="C1532" s="449"/>
      <c r="D1532" s="91" t="s">
        <v>2209</v>
      </c>
      <c r="E1532" s="80">
        <v>75</v>
      </c>
      <c r="M1532" s="72"/>
      <c r="N1532" s="68"/>
      <c r="O1532" s="68"/>
      <c r="P1532" s="68"/>
    </row>
    <row r="1533" spans="1:16" x14ac:dyDescent="0.25">
      <c r="A1533" s="77">
        <f>E1533*A1529</f>
        <v>0</v>
      </c>
      <c r="B1533" s="173"/>
      <c r="C1533" s="449"/>
      <c r="D1533" s="91" t="s">
        <v>1811</v>
      </c>
      <c r="E1533" s="80">
        <v>8</v>
      </c>
      <c r="M1533" s="72"/>
      <c r="N1533" s="68"/>
      <c r="O1533" s="68"/>
      <c r="P1533" s="68"/>
    </row>
    <row r="1534" spans="1:16" x14ac:dyDescent="0.25">
      <c r="A1534" s="77">
        <f>E1534*A1529</f>
        <v>0</v>
      </c>
      <c r="B1534" s="173"/>
      <c r="C1534" s="449"/>
      <c r="D1534" s="91" t="s">
        <v>1355</v>
      </c>
      <c r="E1534" s="80">
        <v>4</v>
      </c>
      <c r="M1534" s="72"/>
      <c r="N1534" s="68"/>
      <c r="O1534" s="68"/>
      <c r="P1534" s="68"/>
    </row>
    <row r="1535" spans="1:16" x14ac:dyDescent="0.25">
      <c r="A1535" s="77">
        <f>A1529*E1535</f>
        <v>0</v>
      </c>
      <c r="B1535" s="173"/>
      <c r="C1535" s="449"/>
      <c r="D1535" s="91" t="s">
        <v>192</v>
      </c>
      <c r="E1535" s="80">
        <v>4</v>
      </c>
      <c r="M1535" s="72"/>
      <c r="N1535" s="68"/>
      <c r="O1535" s="68"/>
      <c r="P1535" s="68"/>
    </row>
    <row r="1536" spans="1:16" x14ac:dyDescent="0.25">
      <c r="A1536" s="77">
        <f>E1536*A1529</f>
        <v>0</v>
      </c>
      <c r="B1536" s="173"/>
      <c r="C1536" s="449"/>
      <c r="D1536" s="91" t="s">
        <v>2473</v>
      </c>
      <c r="E1536" s="80">
        <v>8</v>
      </c>
      <c r="M1536" s="72"/>
      <c r="N1536" s="68"/>
      <c r="O1536" s="68"/>
      <c r="P1536" s="68"/>
    </row>
    <row r="1537" spans="1:16" x14ac:dyDescent="0.25">
      <c r="A1537" s="77">
        <f>E1537*A1529</f>
        <v>0</v>
      </c>
      <c r="B1537" s="173"/>
      <c r="C1537" s="449"/>
      <c r="D1537" s="91" t="s">
        <v>313</v>
      </c>
      <c r="E1537" s="80">
        <v>20</v>
      </c>
      <c r="M1537" s="72"/>
      <c r="N1537" s="68"/>
      <c r="O1537" s="68"/>
      <c r="P1537" s="68"/>
    </row>
    <row r="1538" spans="1:16" x14ac:dyDescent="0.25">
      <c r="A1538" s="77">
        <f>E1538*A1529</f>
        <v>0</v>
      </c>
      <c r="B1538" s="173"/>
      <c r="C1538" s="449"/>
      <c r="D1538" s="91" t="s">
        <v>2546</v>
      </c>
      <c r="E1538" s="80">
        <v>2</v>
      </c>
      <c r="M1538" s="72"/>
      <c r="N1538" s="68"/>
      <c r="O1538" s="68"/>
      <c r="P1538" s="68"/>
    </row>
    <row r="1539" spans="1:16" x14ac:dyDescent="0.25">
      <c r="A1539" s="77">
        <f>E1539*A1529</f>
        <v>0</v>
      </c>
      <c r="B1539" s="173"/>
      <c r="C1539" s="449"/>
      <c r="D1539" s="91" t="s">
        <v>1489</v>
      </c>
      <c r="E1539" s="80">
        <v>10</v>
      </c>
      <c r="M1539" s="72"/>
      <c r="N1539" s="68"/>
      <c r="O1539" s="68"/>
      <c r="P1539" s="68"/>
    </row>
    <row r="1540" spans="1:16" ht="15.75" thickBot="1" x14ac:dyDescent="0.3">
      <c r="B1540" s="173"/>
      <c r="C1540" s="154"/>
      <c r="D1540" s="91"/>
      <c r="E1540" s="80"/>
      <c r="M1540" s="72"/>
      <c r="N1540" s="68"/>
      <c r="O1540" s="68"/>
      <c r="P1540" s="68"/>
    </row>
    <row r="1541" spans="1:16" ht="30" thickBot="1" x14ac:dyDescent="0.3">
      <c r="A1541" s="229"/>
      <c r="B1541" s="179">
        <v>200</v>
      </c>
      <c r="C1541" s="73" t="s">
        <v>451</v>
      </c>
      <c r="D1541" s="188"/>
      <c r="E1541" s="158">
        <f>SUM(E1542:E1557)</f>
        <v>326</v>
      </c>
      <c r="G1541" t="s">
        <v>2926</v>
      </c>
      <c r="M1541" s="72"/>
      <c r="N1541" s="68"/>
      <c r="O1541" s="68"/>
      <c r="P1541" s="68"/>
    </row>
    <row r="1542" spans="1:16" x14ac:dyDescent="0.25">
      <c r="A1542" s="90">
        <f>E1542*A1541</f>
        <v>0</v>
      </c>
      <c r="B1542" s="173"/>
      <c r="D1542" s="91" t="s">
        <v>1809</v>
      </c>
      <c r="E1542" s="80">
        <v>50</v>
      </c>
      <c r="M1542" s="72"/>
      <c r="N1542" s="68"/>
      <c r="O1542" s="68"/>
      <c r="P1542" s="68"/>
    </row>
    <row r="1543" spans="1:16" x14ac:dyDescent="0.25">
      <c r="A1543" s="90">
        <f>E1543*A1541</f>
        <v>0</v>
      </c>
      <c r="B1543" s="173"/>
      <c r="C1543" s="449"/>
      <c r="D1543" s="91" t="s">
        <v>2291</v>
      </c>
      <c r="E1543" s="80">
        <v>20</v>
      </c>
      <c r="M1543" s="72"/>
      <c r="N1543" s="68"/>
      <c r="O1543" s="68"/>
      <c r="P1543" s="68"/>
    </row>
    <row r="1544" spans="1:16" x14ac:dyDescent="0.25">
      <c r="A1544" s="90">
        <f>E1544*A1541</f>
        <v>0</v>
      </c>
      <c r="B1544" s="173"/>
      <c r="C1544" s="449"/>
      <c r="D1544" s="91" t="s">
        <v>2439</v>
      </c>
      <c r="E1544" s="80">
        <v>40</v>
      </c>
      <c r="M1544" s="72"/>
      <c r="N1544" s="68"/>
      <c r="O1544" s="68"/>
      <c r="P1544" s="68"/>
    </row>
    <row r="1545" spans="1:16" x14ac:dyDescent="0.25">
      <c r="A1545" s="90">
        <f>E1545*A1541</f>
        <v>0</v>
      </c>
      <c r="B1545" s="173"/>
      <c r="C1545" s="449"/>
      <c r="D1545" s="91" t="s">
        <v>1268</v>
      </c>
      <c r="E1545" s="80">
        <v>25</v>
      </c>
      <c r="M1545" s="72"/>
      <c r="N1545" s="68"/>
      <c r="O1545" s="68"/>
      <c r="P1545" s="68"/>
    </row>
    <row r="1546" spans="1:16" x14ac:dyDescent="0.25">
      <c r="A1546" s="90">
        <f>E1546*A1541</f>
        <v>0</v>
      </c>
      <c r="B1546" s="173"/>
      <c r="C1546" s="459" t="s">
        <v>1963</v>
      </c>
      <c r="D1546" s="91" t="s">
        <v>192</v>
      </c>
      <c r="E1546" s="80">
        <v>24</v>
      </c>
      <c r="M1546" s="72"/>
      <c r="N1546" s="68"/>
      <c r="O1546" s="68"/>
      <c r="P1546" s="68"/>
    </row>
    <row r="1547" spans="1:16" x14ac:dyDescent="0.25">
      <c r="A1547" s="90">
        <f>E1547*A1541</f>
        <v>0</v>
      </c>
      <c r="B1547" s="173"/>
      <c r="C1547" s="449"/>
      <c r="D1547" s="91" t="s">
        <v>1365</v>
      </c>
      <c r="E1547" s="80">
        <v>68</v>
      </c>
      <c r="M1547" s="72"/>
      <c r="N1547" s="68"/>
      <c r="O1547" s="68"/>
      <c r="P1547" s="68"/>
    </row>
    <row r="1548" spans="1:16" x14ac:dyDescent="0.25">
      <c r="A1548" s="90">
        <f>E1548*A1541</f>
        <v>0</v>
      </c>
      <c r="B1548" s="173"/>
      <c r="C1548" s="449"/>
      <c r="D1548" s="91" t="s">
        <v>2546</v>
      </c>
      <c r="E1548" s="80">
        <v>2</v>
      </c>
      <c r="M1548" s="72"/>
      <c r="N1548" s="68"/>
      <c r="O1548" s="68"/>
      <c r="P1548" s="68"/>
    </row>
    <row r="1549" spans="1:16" x14ac:dyDescent="0.25">
      <c r="A1549" s="90">
        <f>E1549*A1541</f>
        <v>0</v>
      </c>
      <c r="B1549" s="173"/>
      <c r="C1549" s="449"/>
      <c r="D1549" s="91" t="s">
        <v>1662</v>
      </c>
      <c r="E1549" s="80">
        <v>20</v>
      </c>
      <c r="M1549" s="72"/>
      <c r="N1549" s="68"/>
      <c r="O1549" s="68"/>
      <c r="P1549" s="68"/>
    </row>
    <row r="1550" spans="1:16" x14ac:dyDescent="0.25">
      <c r="A1550" s="90">
        <f>E1550*A1541</f>
        <v>0</v>
      </c>
      <c r="B1550" s="173"/>
      <c r="C1550" s="449"/>
      <c r="D1550" s="91" t="s">
        <v>311</v>
      </c>
      <c r="E1550" s="80">
        <v>26</v>
      </c>
      <c r="M1550" s="72"/>
      <c r="N1550" s="68"/>
      <c r="O1550" s="68"/>
      <c r="P1550" s="68"/>
    </row>
    <row r="1551" spans="1:16" x14ac:dyDescent="0.25">
      <c r="A1551" s="90">
        <f>E1551*A1541</f>
        <v>0</v>
      </c>
      <c r="B1551" s="173"/>
      <c r="C1551" s="449"/>
      <c r="D1551" s="91" t="s">
        <v>1489</v>
      </c>
      <c r="E1551" s="80">
        <v>8</v>
      </c>
      <c r="M1551" s="72"/>
      <c r="N1551" s="68"/>
      <c r="O1551" s="68"/>
      <c r="P1551" s="68"/>
    </row>
    <row r="1552" spans="1:16" x14ac:dyDescent="0.25">
      <c r="A1552" s="90">
        <f>E1552*A1541</f>
        <v>0</v>
      </c>
      <c r="B1552" s="173"/>
      <c r="C1552" s="449"/>
      <c r="D1552" s="91" t="s">
        <v>1262</v>
      </c>
      <c r="E1552" s="80">
        <v>0.5</v>
      </c>
      <c r="M1552" s="72"/>
      <c r="N1552" s="68"/>
      <c r="O1552" s="68"/>
      <c r="P1552" s="68"/>
    </row>
    <row r="1553" spans="1:16" x14ac:dyDescent="0.25">
      <c r="A1553" s="90">
        <f>E1553*A1541</f>
        <v>0</v>
      </c>
      <c r="B1553" s="173"/>
      <c r="C1553" s="449"/>
      <c r="D1553" s="91" t="s">
        <v>2398</v>
      </c>
      <c r="E1553" s="80">
        <v>0.5</v>
      </c>
      <c r="M1553" s="72"/>
      <c r="N1553" s="68"/>
      <c r="O1553" s="68"/>
      <c r="P1553" s="68"/>
    </row>
    <row r="1554" spans="1:16" x14ac:dyDescent="0.25">
      <c r="A1554" s="90">
        <f>E1554*A1541</f>
        <v>0</v>
      </c>
      <c r="B1554" s="173"/>
      <c r="C1554" s="449"/>
      <c r="D1554" s="91" t="s">
        <v>1565</v>
      </c>
      <c r="E1554" s="80">
        <v>2</v>
      </c>
      <c r="M1554" s="72"/>
      <c r="N1554" s="68"/>
      <c r="O1554" s="68"/>
      <c r="P1554" s="68"/>
    </row>
    <row r="1555" spans="1:16" x14ac:dyDescent="0.25">
      <c r="A1555" s="90">
        <f>E1555*A1541</f>
        <v>0</v>
      </c>
      <c r="B1555" s="173"/>
      <c r="C1555" s="449"/>
      <c r="D1555" s="91" t="s">
        <v>2486</v>
      </c>
      <c r="E1555" s="80">
        <v>8</v>
      </c>
      <c r="M1555" s="72"/>
      <c r="N1555" s="68"/>
      <c r="O1555" s="68"/>
      <c r="P1555" s="68"/>
    </row>
    <row r="1556" spans="1:16" x14ac:dyDescent="0.25">
      <c r="A1556" s="90">
        <f>E1556*A1541</f>
        <v>0</v>
      </c>
      <c r="B1556" s="173"/>
      <c r="C1556" s="449"/>
      <c r="D1556" s="91" t="s">
        <v>1736</v>
      </c>
      <c r="E1556" s="80">
        <v>12</v>
      </c>
      <c r="M1556" s="72"/>
      <c r="N1556" s="68"/>
      <c r="O1556" s="68"/>
      <c r="P1556" s="68"/>
    </row>
    <row r="1557" spans="1:16" x14ac:dyDescent="0.25">
      <c r="A1557" s="77">
        <f>E1557*A1541</f>
        <v>0</v>
      </c>
      <c r="B1557" s="173"/>
      <c r="C1557" s="154"/>
      <c r="D1557" s="91" t="s">
        <v>2469</v>
      </c>
      <c r="E1557" s="80">
        <v>20</v>
      </c>
      <c r="M1557" s="72"/>
      <c r="N1557" s="68"/>
      <c r="O1557" s="68"/>
      <c r="P1557" s="68"/>
    </row>
    <row r="1558" spans="1:16" ht="15.75" thickBot="1" x14ac:dyDescent="0.3">
      <c r="B1558" s="173"/>
      <c r="C1558" s="154"/>
      <c r="D1558" s="91"/>
      <c r="E1558" s="80"/>
      <c r="M1558" s="72"/>
      <c r="N1558" s="68"/>
      <c r="O1558" s="68"/>
      <c r="P1558" s="68"/>
    </row>
    <row r="1559" spans="1:16" ht="30" thickBot="1" x14ac:dyDescent="0.3">
      <c r="A1559" s="229"/>
      <c r="B1559" s="196">
        <v>150</v>
      </c>
      <c r="C1559" s="159" t="s">
        <v>452</v>
      </c>
      <c r="D1559" s="188"/>
      <c r="E1559" s="189">
        <f>SUM(E1560:E1569)</f>
        <v>176</v>
      </c>
      <c r="G1559" t="s">
        <v>2926</v>
      </c>
      <c r="M1559" s="72"/>
      <c r="N1559" s="68"/>
      <c r="O1559" s="68"/>
      <c r="P1559" s="68"/>
    </row>
    <row r="1560" spans="1:16" x14ac:dyDescent="0.25">
      <c r="A1560" s="77">
        <f>E1560*A1559</f>
        <v>0</v>
      </c>
      <c r="B1560" s="173"/>
      <c r="C1560" s="154"/>
      <c r="D1560" s="91" t="s">
        <v>2206</v>
      </c>
      <c r="E1560" s="80">
        <v>40</v>
      </c>
      <c r="M1560" s="72"/>
      <c r="N1560" s="68"/>
      <c r="O1560" s="68"/>
      <c r="P1560" s="68"/>
    </row>
    <row r="1561" spans="1:16" x14ac:dyDescent="0.25">
      <c r="A1561" s="77">
        <f>E1561*A1559</f>
        <v>0</v>
      </c>
      <c r="B1561" s="173"/>
      <c r="C1561" s="154"/>
      <c r="D1561" s="91" t="s">
        <v>1763</v>
      </c>
      <c r="E1561" s="80">
        <v>80</v>
      </c>
      <c r="M1561" s="72"/>
      <c r="N1561" s="68"/>
      <c r="O1561" s="68"/>
      <c r="P1561" s="68"/>
    </row>
    <row r="1562" spans="1:16" x14ac:dyDescent="0.25">
      <c r="B1562" s="173"/>
      <c r="C1562" s="455" t="s">
        <v>117</v>
      </c>
      <c r="D1562" s="91"/>
      <c r="E1562" s="80"/>
      <c r="M1562" s="72"/>
      <c r="N1562" s="68"/>
      <c r="O1562" s="68"/>
      <c r="P1562" s="68"/>
    </row>
    <row r="1563" spans="1:16" x14ac:dyDescent="0.25">
      <c r="A1563" s="77">
        <f>E1563*A1559</f>
        <v>0</v>
      </c>
      <c r="B1563" s="173"/>
      <c r="C1563" s="459" t="s">
        <v>1964</v>
      </c>
      <c r="D1563" s="91" t="s">
        <v>192</v>
      </c>
      <c r="E1563" s="80">
        <v>15</v>
      </c>
      <c r="M1563" s="72"/>
      <c r="N1563" s="68"/>
      <c r="O1563" s="68"/>
      <c r="P1563" s="68"/>
    </row>
    <row r="1564" spans="1:16" x14ac:dyDescent="0.25">
      <c r="A1564" s="77">
        <f>E1564*A1559</f>
        <v>0</v>
      </c>
      <c r="B1564" s="173"/>
      <c r="C1564" s="154"/>
      <c r="D1564" s="91" t="s">
        <v>1757</v>
      </c>
      <c r="E1564" s="80">
        <v>7</v>
      </c>
      <c r="M1564" s="72"/>
      <c r="N1564" s="68"/>
      <c r="O1564" s="68"/>
      <c r="P1564" s="68"/>
    </row>
    <row r="1565" spans="1:16" x14ac:dyDescent="0.25">
      <c r="A1565" s="77">
        <f>E1565*A1559</f>
        <v>0</v>
      </c>
      <c r="B1565" s="173"/>
      <c r="C1565" s="154"/>
      <c r="D1565" s="91" t="s">
        <v>1489</v>
      </c>
      <c r="E1565" s="80">
        <v>7</v>
      </c>
      <c r="M1565" s="72"/>
      <c r="N1565" s="68"/>
      <c r="O1565" s="68"/>
      <c r="P1565" s="68"/>
    </row>
    <row r="1566" spans="1:16" x14ac:dyDescent="0.25">
      <c r="A1566" s="77">
        <f>E1566*A1559</f>
        <v>0</v>
      </c>
      <c r="B1566" s="173"/>
      <c r="C1566" s="154"/>
      <c r="D1566" s="91" t="s">
        <v>1795</v>
      </c>
      <c r="E1566" s="80">
        <v>7</v>
      </c>
      <c r="M1566" s="72"/>
      <c r="N1566" s="68"/>
      <c r="O1566" s="68"/>
      <c r="P1566" s="68"/>
    </row>
    <row r="1567" spans="1:16" x14ac:dyDescent="0.25">
      <c r="A1567" s="77">
        <f>E1567*A1559</f>
        <v>0</v>
      </c>
      <c r="B1567" s="173"/>
      <c r="C1567" s="154"/>
      <c r="D1567" s="91" t="s">
        <v>192</v>
      </c>
      <c r="E1567" s="80">
        <v>18</v>
      </c>
      <c r="M1567" s="72"/>
      <c r="N1567" s="68"/>
      <c r="O1567" s="68"/>
      <c r="P1567" s="68"/>
    </row>
    <row r="1568" spans="1:16" x14ac:dyDescent="0.25">
      <c r="A1568" s="77">
        <f>E1568*A1559</f>
        <v>0</v>
      </c>
      <c r="B1568" s="173"/>
      <c r="C1568" s="154"/>
      <c r="D1568" s="91" t="s">
        <v>1262</v>
      </c>
      <c r="E1568" s="80">
        <v>1</v>
      </c>
      <c r="M1568" s="72"/>
      <c r="N1568" s="68"/>
      <c r="O1568" s="68"/>
      <c r="P1568" s="68"/>
    </row>
    <row r="1569" spans="1:16" x14ac:dyDescent="0.25">
      <c r="A1569" s="77">
        <f>E1569*A1559</f>
        <v>0</v>
      </c>
      <c r="B1569" s="173"/>
      <c r="C1569" s="154"/>
      <c r="D1569" s="91" t="s">
        <v>2399</v>
      </c>
      <c r="E1569" s="80">
        <v>1</v>
      </c>
      <c r="M1569" s="72"/>
      <c r="N1569" s="68"/>
      <c r="O1569" s="68"/>
      <c r="P1569" s="68"/>
    </row>
    <row r="1570" spans="1:16" ht="15.75" thickBot="1" x14ac:dyDescent="0.3">
      <c r="B1570" s="173"/>
      <c r="C1570" s="154"/>
      <c r="D1570" s="91"/>
      <c r="E1570" s="80"/>
      <c r="M1570" s="72"/>
      <c r="N1570" s="68"/>
      <c r="O1570" s="68"/>
      <c r="P1570" s="68"/>
    </row>
    <row r="1571" spans="1:16" ht="44.25" thickBot="1" x14ac:dyDescent="0.3">
      <c r="A1571" s="229"/>
      <c r="B1571" s="196">
        <v>150</v>
      </c>
      <c r="C1571" s="204" t="s">
        <v>453</v>
      </c>
      <c r="D1571" s="188"/>
      <c r="E1571" s="189">
        <f>SUM(E1572:E1581)</f>
        <v>191</v>
      </c>
      <c r="G1571" t="s">
        <v>2926</v>
      </c>
      <c r="M1571" s="72"/>
      <c r="N1571" s="68"/>
      <c r="O1571" s="68"/>
      <c r="P1571" s="68"/>
    </row>
    <row r="1572" spans="1:16" x14ac:dyDescent="0.25">
      <c r="A1572" s="77">
        <f>E1572*A1571</f>
        <v>0</v>
      </c>
      <c r="B1572" s="173"/>
      <c r="C1572" s="154"/>
      <c r="D1572" s="91" t="s">
        <v>1815</v>
      </c>
      <c r="E1572" s="80">
        <v>31</v>
      </c>
      <c r="M1572" s="72"/>
      <c r="N1572" s="68"/>
      <c r="O1572" s="68"/>
      <c r="P1572" s="68"/>
    </row>
    <row r="1573" spans="1:16" x14ac:dyDescent="0.25">
      <c r="A1573" s="77">
        <f>E1573*A1571</f>
        <v>0</v>
      </c>
      <c r="B1573" s="173"/>
      <c r="C1573" s="154"/>
      <c r="D1573" s="91" t="s">
        <v>1811</v>
      </c>
      <c r="E1573" s="80">
        <v>31</v>
      </c>
      <c r="M1573" s="72"/>
      <c r="N1573" s="68"/>
      <c r="O1573" s="68"/>
      <c r="P1573" s="68"/>
    </row>
    <row r="1574" spans="1:16" x14ac:dyDescent="0.25">
      <c r="A1574" s="77">
        <f>E1574*A1571</f>
        <v>0</v>
      </c>
      <c r="B1574" s="173"/>
      <c r="C1574" s="154"/>
      <c r="D1574" s="91" t="s">
        <v>1805</v>
      </c>
      <c r="E1574" s="80">
        <v>31</v>
      </c>
      <c r="M1574" s="72"/>
      <c r="N1574" s="68"/>
      <c r="O1574" s="68"/>
      <c r="P1574" s="68"/>
    </row>
    <row r="1575" spans="1:16" x14ac:dyDescent="0.25">
      <c r="A1575" s="77">
        <f>E1575*A1571</f>
        <v>0</v>
      </c>
      <c r="B1575" s="173"/>
      <c r="C1575" s="154"/>
      <c r="D1575" s="91" t="s">
        <v>1805</v>
      </c>
      <c r="E1575" s="80">
        <v>31</v>
      </c>
      <c r="M1575" s="72"/>
      <c r="N1575" s="68"/>
      <c r="O1575" s="68"/>
      <c r="P1575" s="68"/>
    </row>
    <row r="1576" spans="1:16" x14ac:dyDescent="0.25">
      <c r="A1576" s="77">
        <f>E1576*A1571</f>
        <v>0</v>
      </c>
      <c r="B1576" s="173"/>
      <c r="C1576" s="154"/>
      <c r="D1576" s="91" t="s">
        <v>1795</v>
      </c>
      <c r="E1576" s="80">
        <v>20</v>
      </c>
      <c r="M1576" s="72"/>
      <c r="N1576" s="68"/>
      <c r="O1576" s="68"/>
      <c r="P1576" s="68"/>
    </row>
    <row r="1577" spans="1:16" x14ac:dyDescent="0.25">
      <c r="A1577" s="77">
        <f>E1577*A1571</f>
        <v>0</v>
      </c>
      <c r="B1577" s="173"/>
      <c r="C1577" s="154"/>
      <c r="D1577" s="91" t="s">
        <v>1804</v>
      </c>
      <c r="E1577" s="80">
        <v>5</v>
      </c>
      <c r="M1577" s="72"/>
      <c r="N1577" s="68"/>
      <c r="O1577" s="68"/>
      <c r="P1577" s="68"/>
    </row>
    <row r="1578" spans="1:16" x14ac:dyDescent="0.25">
      <c r="A1578" s="77">
        <f>E1578*A1571</f>
        <v>0</v>
      </c>
      <c r="B1578" s="173"/>
      <c r="C1578" s="154"/>
      <c r="D1578" s="91" t="s">
        <v>1793</v>
      </c>
      <c r="E1578" s="80">
        <v>7</v>
      </c>
      <c r="M1578" s="72"/>
      <c r="N1578" s="68"/>
      <c r="O1578" s="68"/>
      <c r="P1578" s="68"/>
    </row>
    <row r="1579" spans="1:16" x14ac:dyDescent="0.25">
      <c r="A1579" s="77">
        <f>E1579*A1571</f>
        <v>0</v>
      </c>
      <c r="B1579" s="173"/>
      <c r="C1579" s="154"/>
      <c r="D1579" s="91" t="s">
        <v>2245</v>
      </c>
      <c r="E1579" s="80">
        <v>10</v>
      </c>
      <c r="M1579" s="72"/>
      <c r="N1579" s="68"/>
      <c r="O1579" s="68"/>
      <c r="P1579" s="68"/>
    </row>
    <row r="1580" spans="1:16" x14ac:dyDescent="0.25">
      <c r="A1580" s="77">
        <f>E1580*A1571</f>
        <v>0</v>
      </c>
      <c r="B1580" s="173"/>
      <c r="C1580" s="154"/>
      <c r="D1580" s="91" t="s">
        <v>2357</v>
      </c>
      <c r="E1580" s="80">
        <v>15</v>
      </c>
      <c r="M1580" s="72"/>
      <c r="N1580" s="68"/>
      <c r="O1580" s="68"/>
      <c r="P1580" s="68"/>
    </row>
    <row r="1581" spans="1:16" x14ac:dyDescent="0.25">
      <c r="A1581" s="77">
        <f>E1581*A1571</f>
        <v>0</v>
      </c>
      <c r="B1581" s="173"/>
      <c r="C1581" s="154"/>
      <c r="D1581" s="91" t="s">
        <v>1489</v>
      </c>
      <c r="E1581" s="80">
        <v>10</v>
      </c>
      <c r="M1581" s="72"/>
      <c r="N1581" s="68"/>
      <c r="O1581" s="68"/>
      <c r="P1581" s="68"/>
    </row>
    <row r="1582" spans="1:16" ht="15.75" thickBot="1" x14ac:dyDescent="0.3">
      <c r="B1582" s="173"/>
      <c r="C1582" s="154"/>
      <c r="D1582" s="91"/>
      <c r="E1582" s="80"/>
      <c r="M1582" s="72"/>
      <c r="N1582" s="68"/>
      <c r="O1582" s="68"/>
      <c r="P1582" s="68"/>
    </row>
    <row r="1583" spans="1:16" ht="30" thickBot="1" x14ac:dyDescent="0.3">
      <c r="A1583" s="229"/>
      <c r="B1583" s="196">
        <v>200</v>
      </c>
      <c r="C1583" s="73" t="s">
        <v>454</v>
      </c>
      <c r="D1583" s="188"/>
      <c r="E1583" s="189">
        <f>SUM(E1584:E1590)</f>
        <v>246</v>
      </c>
      <c r="G1583" t="s">
        <v>2926</v>
      </c>
      <c r="M1583" s="72"/>
      <c r="N1583" s="68"/>
      <c r="O1583" s="68"/>
      <c r="P1583" s="68"/>
    </row>
    <row r="1584" spans="1:16" x14ac:dyDescent="0.25">
      <c r="A1584" s="77">
        <f>E1584*A1583</f>
        <v>0</v>
      </c>
      <c r="B1584" s="173"/>
      <c r="D1584" s="91" t="s">
        <v>1538</v>
      </c>
      <c r="E1584" s="80">
        <v>90</v>
      </c>
      <c r="M1584" s="72"/>
      <c r="N1584" s="68"/>
      <c r="O1584" s="68"/>
      <c r="P1584" s="68"/>
    </row>
    <row r="1585" spans="1:16" x14ac:dyDescent="0.25">
      <c r="A1585" s="77">
        <f>E1585*A1583</f>
        <v>0</v>
      </c>
      <c r="B1585" s="173"/>
      <c r="C1585" s="449"/>
      <c r="D1585" s="91" t="s">
        <v>1264</v>
      </c>
      <c r="E1585" s="80">
        <v>60</v>
      </c>
      <c r="M1585" s="72"/>
      <c r="N1585" s="68"/>
      <c r="O1585" s="68"/>
      <c r="P1585" s="68"/>
    </row>
    <row r="1586" spans="1:16" x14ac:dyDescent="0.25">
      <c r="A1586" s="77">
        <f>E1586*A1583</f>
        <v>0</v>
      </c>
      <c r="B1586" s="173"/>
      <c r="C1586" s="449"/>
      <c r="D1586" s="91" t="s">
        <v>2469</v>
      </c>
      <c r="E1586" s="80">
        <v>60</v>
      </c>
      <c r="M1586" s="72"/>
      <c r="N1586" s="68"/>
      <c r="O1586" s="68"/>
      <c r="P1586" s="68"/>
    </row>
    <row r="1587" spans="1:16" x14ac:dyDescent="0.25">
      <c r="A1587" s="77">
        <f>E1587*A1583</f>
        <v>0</v>
      </c>
      <c r="B1587" s="173"/>
      <c r="C1587" s="449"/>
      <c r="D1587" s="91" t="s">
        <v>1355</v>
      </c>
      <c r="E1587" s="80">
        <v>8</v>
      </c>
      <c r="M1587" s="72"/>
      <c r="N1587" s="68"/>
      <c r="O1587" s="68"/>
      <c r="P1587" s="68"/>
    </row>
    <row r="1588" spans="1:16" x14ac:dyDescent="0.25">
      <c r="A1588" s="77">
        <f>E1588*A1583</f>
        <v>0</v>
      </c>
      <c r="B1588" s="173"/>
      <c r="C1588" s="449"/>
      <c r="D1588" s="91" t="s">
        <v>1805</v>
      </c>
      <c r="E1588" s="80">
        <v>8</v>
      </c>
      <c r="M1588" s="72"/>
      <c r="N1588" s="68"/>
      <c r="O1588" s="68"/>
      <c r="P1588" s="68"/>
    </row>
    <row r="1589" spans="1:16" x14ac:dyDescent="0.25">
      <c r="A1589" s="77">
        <f>E1589*A1583</f>
        <v>0</v>
      </c>
      <c r="B1589" s="173"/>
      <c r="C1589" s="449"/>
      <c r="D1589" s="91" t="s">
        <v>1268</v>
      </c>
      <c r="E1589" s="80">
        <v>15</v>
      </c>
      <c r="M1589" s="72"/>
      <c r="N1589" s="68"/>
      <c r="O1589" s="68"/>
      <c r="P1589" s="68"/>
    </row>
    <row r="1590" spans="1:16" x14ac:dyDescent="0.25">
      <c r="A1590" s="77">
        <f>E1590*A1583</f>
        <v>0</v>
      </c>
      <c r="B1590" s="173"/>
      <c r="C1590" s="449"/>
      <c r="D1590" s="91" t="s">
        <v>192</v>
      </c>
      <c r="E1590" s="80">
        <v>5</v>
      </c>
      <c r="M1590" s="72"/>
      <c r="N1590" s="68"/>
      <c r="O1590" s="68"/>
      <c r="P1590" s="68"/>
    </row>
    <row r="1591" spans="1:16" ht="15.75" thickBot="1" x14ac:dyDescent="0.3">
      <c r="B1591" s="173"/>
      <c r="C1591" s="154"/>
      <c r="D1591" s="91"/>
      <c r="E1591" s="80"/>
      <c r="M1591" s="72"/>
      <c r="N1591" s="68"/>
      <c r="O1591" s="68"/>
      <c r="P1591" s="68"/>
    </row>
    <row r="1592" spans="1:16" ht="44.25" thickBot="1" x14ac:dyDescent="0.3">
      <c r="A1592" s="229"/>
      <c r="B1592" s="179">
        <v>180</v>
      </c>
      <c r="C1592" s="73" t="s">
        <v>2567</v>
      </c>
      <c r="D1592" s="188"/>
      <c r="E1592" s="158">
        <f>SUM(E1593:E1604)</f>
        <v>225</v>
      </c>
      <c r="G1592" t="s">
        <v>2926</v>
      </c>
      <c r="M1592" s="72"/>
      <c r="N1592" s="68"/>
      <c r="O1592" s="68"/>
      <c r="P1592" s="68"/>
    </row>
    <row r="1593" spans="1:16" x14ac:dyDescent="0.25">
      <c r="A1593" s="77">
        <f>E1593*A1592</f>
        <v>0</v>
      </c>
      <c r="B1593" s="173"/>
      <c r="D1593" s="91" t="s">
        <v>1538</v>
      </c>
      <c r="E1593" s="80">
        <v>60</v>
      </c>
      <c r="M1593" s="72"/>
      <c r="N1593" s="68"/>
      <c r="O1593" s="68"/>
      <c r="P1593" s="68"/>
    </row>
    <row r="1594" spans="1:16" x14ac:dyDescent="0.25">
      <c r="A1594" s="77">
        <f>E1594*A1592</f>
        <v>0</v>
      </c>
      <c r="B1594" s="173"/>
      <c r="C1594" s="449"/>
      <c r="D1594" s="91" t="s">
        <v>1566</v>
      </c>
      <c r="E1594" s="80">
        <v>8</v>
      </c>
      <c r="M1594" s="72"/>
      <c r="N1594" s="68"/>
      <c r="O1594" s="68"/>
      <c r="P1594" s="68"/>
    </row>
    <row r="1595" spans="1:16" x14ac:dyDescent="0.25">
      <c r="A1595" s="77">
        <f>E1595*A1592</f>
        <v>0</v>
      </c>
      <c r="B1595" s="173"/>
      <c r="C1595" s="449"/>
      <c r="D1595" s="91" t="s">
        <v>2245</v>
      </c>
      <c r="E1595" s="80">
        <v>8</v>
      </c>
      <c r="M1595" s="72"/>
      <c r="N1595" s="68"/>
      <c r="O1595" s="68"/>
      <c r="P1595" s="68"/>
    </row>
    <row r="1596" spans="1:16" x14ac:dyDescent="0.25">
      <c r="A1596" s="77">
        <f>E1596*A1592</f>
        <v>0</v>
      </c>
      <c r="B1596" s="173"/>
      <c r="C1596" s="449"/>
      <c r="D1596" s="91" t="s">
        <v>1753</v>
      </c>
      <c r="E1596" s="80">
        <v>40</v>
      </c>
      <c r="M1596" s="72"/>
      <c r="N1596" s="68"/>
      <c r="O1596" s="68"/>
      <c r="P1596" s="68"/>
    </row>
    <row r="1597" spans="1:16" x14ac:dyDescent="0.25">
      <c r="A1597" s="77">
        <f>E1597*A1592</f>
        <v>0</v>
      </c>
      <c r="B1597" s="173"/>
      <c r="C1597" s="449"/>
      <c r="D1597" s="91" t="s">
        <v>1751</v>
      </c>
      <c r="E1597" s="80">
        <v>40</v>
      </c>
      <c r="M1597" s="72"/>
      <c r="N1597" s="68"/>
      <c r="O1597" s="68"/>
      <c r="P1597" s="68"/>
    </row>
    <row r="1598" spans="1:16" x14ac:dyDescent="0.25">
      <c r="A1598" s="77">
        <f>E1598*A1592</f>
        <v>0</v>
      </c>
      <c r="B1598" s="173"/>
      <c r="C1598" s="449"/>
      <c r="D1598" s="91" t="s">
        <v>1355</v>
      </c>
      <c r="E1598" s="80">
        <v>4</v>
      </c>
      <c r="M1598" s="72"/>
      <c r="N1598" s="68"/>
      <c r="O1598" s="68"/>
      <c r="P1598" s="68"/>
    </row>
    <row r="1599" spans="1:16" x14ac:dyDescent="0.25">
      <c r="A1599" s="77">
        <f>E1599*A1592</f>
        <v>0</v>
      </c>
      <c r="B1599" s="173"/>
      <c r="C1599" s="449"/>
      <c r="D1599" s="91" t="s">
        <v>192</v>
      </c>
      <c r="E1599" s="80">
        <v>4</v>
      </c>
      <c r="M1599" s="72"/>
      <c r="N1599" s="68"/>
      <c r="O1599" s="68"/>
      <c r="P1599" s="68"/>
    </row>
    <row r="1600" spans="1:16" x14ac:dyDescent="0.25">
      <c r="A1600" s="77">
        <f>E1600*A1592</f>
        <v>0</v>
      </c>
      <c r="B1600" s="173"/>
      <c r="C1600" s="449"/>
      <c r="D1600" s="91" t="s">
        <v>1268</v>
      </c>
      <c r="E1600" s="80">
        <v>15</v>
      </c>
      <c r="M1600" s="72"/>
      <c r="N1600" s="68"/>
      <c r="O1600" s="68"/>
      <c r="P1600" s="68"/>
    </row>
    <row r="1601" spans="1:16" x14ac:dyDescent="0.25">
      <c r="A1601" s="77">
        <f>E1601*A1592</f>
        <v>0</v>
      </c>
      <c r="B1601" s="173"/>
      <c r="C1601" s="449"/>
      <c r="D1601" s="91" t="s">
        <v>1662</v>
      </c>
      <c r="E1601" s="80">
        <v>8</v>
      </c>
      <c r="M1601" s="72"/>
      <c r="N1601" s="68"/>
      <c r="O1601" s="68"/>
      <c r="P1601" s="68"/>
    </row>
    <row r="1602" spans="1:16" x14ac:dyDescent="0.25">
      <c r="A1602" s="77">
        <f>E1602*A1592</f>
        <v>0</v>
      </c>
      <c r="B1602" s="173"/>
      <c r="C1602" s="449"/>
      <c r="D1602" s="91" t="s">
        <v>2486</v>
      </c>
      <c r="E1602" s="80">
        <v>8</v>
      </c>
      <c r="M1602" s="72"/>
      <c r="N1602" s="68"/>
      <c r="O1602" s="68"/>
      <c r="P1602" s="68"/>
    </row>
    <row r="1603" spans="1:16" x14ac:dyDescent="0.25">
      <c r="A1603" s="77">
        <f>E1603*A1592</f>
        <v>0</v>
      </c>
      <c r="B1603" s="173"/>
      <c r="C1603" s="449"/>
      <c r="D1603" s="91" t="s">
        <v>1811</v>
      </c>
      <c r="E1603" s="80">
        <v>10</v>
      </c>
      <c r="M1603" s="72"/>
      <c r="N1603" s="68"/>
      <c r="O1603" s="68"/>
      <c r="P1603" s="68"/>
    </row>
    <row r="1604" spans="1:16" x14ac:dyDescent="0.25">
      <c r="A1604" s="77">
        <f>E1604*A1592</f>
        <v>0</v>
      </c>
      <c r="B1604" s="173"/>
      <c r="C1604" s="449"/>
      <c r="D1604" s="91" t="s">
        <v>2272</v>
      </c>
      <c r="E1604" s="80">
        <v>20</v>
      </c>
      <c r="M1604" s="72"/>
      <c r="N1604" s="68"/>
      <c r="O1604" s="68"/>
      <c r="P1604" s="68"/>
    </row>
    <row r="1605" spans="1:16" ht="15.75" thickBot="1" x14ac:dyDescent="0.3">
      <c r="B1605" s="173"/>
      <c r="C1605" s="154"/>
      <c r="D1605" s="91"/>
      <c r="E1605" s="80"/>
      <c r="M1605" s="72"/>
      <c r="N1605" s="68"/>
      <c r="O1605" s="68"/>
      <c r="P1605" s="68"/>
    </row>
    <row r="1606" spans="1:16" ht="30" thickBot="1" x14ac:dyDescent="0.3">
      <c r="A1606" s="229"/>
      <c r="B1606" s="196">
        <v>150</v>
      </c>
      <c r="C1606" s="73" t="s">
        <v>455</v>
      </c>
      <c r="D1606" s="188"/>
      <c r="E1606" s="189">
        <f>SUM(E1607:E1614)</f>
        <v>210</v>
      </c>
      <c r="G1606" t="s">
        <v>2926</v>
      </c>
      <c r="M1606" s="72"/>
      <c r="N1606" s="68"/>
      <c r="O1606" s="68"/>
      <c r="P1606" s="68"/>
    </row>
    <row r="1607" spans="1:16" x14ac:dyDescent="0.25">
      <c r="A1607" s="77">
        <f>E1607*A1606</f>
        <v>0</v>
      </c>
      <c r="B1607" s="173"/>
      <c r="D1607" s="91" t="s">
        <v>1554</v>
      </c>
      <c r="E1607" s="80">
        <v>100</v>
      </c>
      <c r="M1607" s="72"/>
      <c r="N1607" s="68"/>
      <c r="O1607" s="68"/>
      <c r="P1607" s="68"/>
    </row>
    <row r="1608" spans="1:16" x14ac:dyDescent="0.25">
      <c r="A1608" s="77">
        <f>E1608*A1606</f>
        <v>0</v>
      </c>
      <c r="B1608" s="173"/>
      <c r="C1608" s="449"/>
      <c r="D1608" s="91" t="s">
        <v>1478</v>
      </c>
      <c r="E1608" s="80">
        <v>8</v>
      </c>
      <c r="M1608" s="72"/>
      <c r="N1608" s="68"/>
      <c r="O1608" s="68"/>
      <c r="P1608" s="68"/>
    </row>
    <row r="1609" spans="1:16" x14ac:dyDescent="0.25">
      <c r="A1609" s="77">
        <f>E1609*A1606</f>
        <v>0</v>
      </c>
      <c r="B1609" s="173"/>
      <c r="C1609" s="449"/>
      <c r="D1609" s="91" t="s">
        <v>1789</v>
      </c>
      <c r="E1609" s="80">
        <v>40</v>
      </c>
      <c r="M1609" s="72"/>
      <c r="N1609" s="68"/>
      <c r="O1609" s="68"/>
      <c r="P1609" s="68"/>
    </row>
    <row r="1610" spans="1:16" x14ac:dyDescent="0.25">
      <c r="A1610" s="77">
        <f>E1610*A1606</f>
        <v>0</v>
      </c>
      <c r="B1610" s="173"/>
      <c r="C1610" s="449"/>
      <c r="D1610" s="91" t="s">
        <v>925</v>
      </c>
      <c r="E1610" s="80">
        <v>8</v>
      </c>
      <c r="M1610" s="72"/>
      <c r="N1610" s="68"/>
      <c r="O1610" s="68"/>
      <c r="P1610" s="68"/>
    </row>
    <row r="1611" spans="1:16" x14ac:dyDescent="0.25">
      <c r="A1611" s="77">
        <f>E1611*A1606</f>
        <v>0</v>
      </c>
      <c r="B1611" s="173"/>
      <c r="C1611" s="449"/>
      <c r="D1611" s="91" t="s">
        <v>1794</v>
      </c>
      <c r="E1611" s="80">
        <v>4</v>
      </c>
      <c r="M1611" s="72"/>
      <c r="N1611" s="68"/>
      <c r="O1611" s="68"/>
      <c r="P1611" s="68"/>
    </row>
    <row r="1612" spans="1:16" x14ac:dyDescent="0.25">
      <c r="A1612" s="77">
        <f>E1612*A1606</f>
        <v>0</v>
      </c>
      <c r="B1612" s="173"/>
      <c r="C1612" s="449"/>
      <c r="D1612" s="91" t="s">
        <v>1737</v>
      </c>
      <c r="E1612" s="80">
        <v>35</v>
      </c>
      <c r="M1612" s="72"/>
      <c r="N1612" s="68"/>
      <c r="O1612" s="68"/>
      <c r="P1612" s="68"/>
    </row>
    <row r="1613" spans="1:16" x14ac:dyDescent="0.25">
      <c r="A1613" s="77">
        <f>E1613*A1606</f>
        <v>0</v>
      </c>
      <c r="B1613" s="173"/>
      <c r="C1613" s="449"/>
      <c r="D1613" s="91" t="s">
        <v>2357</v>
      </c>
      <c r="E1613" s="80">
        <v>10</v>
      </c>
      <c r="M1613" s="72"/>
      <c r="N1613" s="68"/>
      <c r="O1613" s="68"/>
      <c r="P1613" s="68"/>
    </row>
    <row r="1614" spans="1:16" x14ac:dyDescent="0.25">
      <c r="A1614" s="77">
        <f>E1614*A1606</f>
        <v>0</v>
      </c>
      <c r="B1614" s="173"/>
      <c r="C1614" s="449"/>
      <c r="D1614" s="91" t="s">
        <v>192</v>
      </c>
      <c r="E1614" s="80">
        <v>5</v>
      </c>
      <c r="M1614" s="72"/>
      <c r="N1614" s="68"/>
      <c r="O1614" s="68"/>
      <c r="P1614" s="68"/>
    </row>
    <row r="1615" spans="1:16" ht="15.75" thickBot="1" x14ac:dyDescent="0.3">
      <c r="B1615" s="173"/>
      <c r="C1615" s="154"/>
      <c r="D1615" s="91"/>
      <c r="E1615" s="80"/>
      <c r="M1615" s="72"/>
      <c r="N1615" s="68"/>
      <c r="O1615" s="68"/>
      <c r="P1615" s="68"/>
    </row>
    <row r="1616" spans="1:16" ht="43.5" thickBot="1" x14ac:dyDescent="0.3">
      <c r="A1616" s="229"/>
      <c r="B1616" s="196">
        <v>700</v>
      </c>
      <c r="C1616" s="215" t="s">
        <v>456</v>
      </c>
      <c r="D1616" s="188"/>
      <c r="E1616" s="189">
        <f>SUM(E1617:E1625)</f>
        <v>290.5</v>
      </c>
      <c r="G1616" t="s">
        <v>2926</v>
      </c>
      <c r="M1616" s="72"/>
      <c r="N1616" s="68"/>
      <c r="O1616" s="68"/>
      <c r="P1616" s="68"/>
    </row>
    <row r="1617" spans="1:16" x14ac:dyDescent="0.25">
      <c r="A1617" s="77">
        <f>E1617*A1616</f>
        <v>0</v>
      </c>
      <c r="B1617" s="173"/>
      <c r="C1617" s="113"/>
      <c r="D1617" s="91" t="s">
        <v>1707</v>
      </c>
      <c r="E1617" s="80">
        <v>0.5</v>
      </c>
      <c r="M1617" s="72"/>
      <c r="N1617" s="68"/>
      <c r="O1617" s="68"/>
      <c r="P1617" s="68"/>
    </row>
    <row r="1618" spans="1:16" x14ac:dyDescent="0.25">
      <c r="A1618" s="77">
        <f>E1618*A1616</f>
        <v>0</v>
      </c>
      <c r="B1618" s="173"/>
      <c r="C1618" s="449"/>
      <c r="D1618" s="91" t="s">
        <v>2272</v>
      </c>
      <c r="E1618" s="80">
        <v>200</v>
      </c>
      <c r="M1618" s="72"/>
      <c r="N1618" s="68"/>
      <c r="O1618" s="68"/>
      <c r="P1618" s="68"/>
    </row>
    <row r="1619" spans="1:16" x14ac:dyDescent="0.25">
      <c r="A1619" s="77">
        <f>E1619*A1616</f>
        <v>0</v>
      </c>
      <c r="B1619" s="173"/>
      <c r="C1619" s="449"/>
      <c r="D1619" s="91" t="s">
        <v>1737</v>
      </c>
      <c r="E1619" s="80">
        <v>40</v>
      </c>
      <c r="M1619" s="72"/>
      <c r="N1619" s="68"/>
      <c r="O1619" s="68"/>
      <c r="P1619" s="68"/>
    </row>
    <row r="1620" spans="1:16" x14ac:dyDescent="0.25">
      <c r="A1620" s="77">
        <f>E1620*A1616</f>
        <v>0</v>
      </c>
      <c r="B1620" s="173"/>
      <c r="C1620" s="449"/>
      <c r="D1620" s="91" t="s">
        <v>1805</v>
      </c>
      <c r="E1620" s="80">
        <v>25</v>
      </c>
      <c r="M1620" s="72"/>
      <c r="N1620" s="68"/>
      <c r="O1620" s="68"/>
      <c r="P1620" s="68"/>
    </row>
    <row r="1621" spans="1:16" x14ac:dyDescent="0.25">
      <c r="A1621" s="77">
        <f>E1621*A1616</f>
        <v>0</v>
      </c>
      <c r="B1621" s="173"/>
      <c r="C1621" s="449"/>
      <c r="D1621" s="91" t="s">
        <v>2337</v>
      </c>
      <c r="E1621" s="80">
        <v>5</v>
      </c>
      <c r="M1621" s="72"/>
      <c r="N1621" s="68"/>
      <c r="O1621" s="68"/>
      <c r="P1621" s="68"/>
    </row>
    <row r="1622" spans="1:16" x14ac:dyDescent="0.25">
      <c r="A1622" s="77">
        <f>E1622*A1616</f>
        <v>0</v>
      </c>
      <c r="B1622" s="173"/>
      <c r="C1622" s="449"/>
      <c r="D1622" s="91" t="s">
        <v>1489</v>
      </c>
      <c r="E1622" s="80">
        <v>10</v>
      </c>
      <c r="M1622" s="72"/>
      <c r="N1622" s="68"/>
      <c r="O1622" s="68"/>
      <c r="P1622" s="68"/>
    </row>
    <row r="1623" spans="1:16" x14ac:dyDescent="0.25">
      <c r="A1623" s="77">
        <f>E1623*A1616</f>
        <v>0</v>
      </c>
      <c r="B1623" s="173"/>
      <c r="C1623" s="449"/>
      <c r="D1623" s="91" t="s">
        <v>1793</v>
      </c>
      <c r="E1623" s="80">
        <v>5</v>
      </c>
      <c r="M1623" s="72"/>
      <c r="N1623" s="68"/>
      <c r="O1623" s="68"/>
      <c r="P1623" s="68"/>
    </row>
    <row r="1624" spans="1:16" x14ac:dyDescent="0.25">
      <c r="A1624" s="77">
        <f>E1624*A1616</f>
        <v>0</v>
      </c>
      <c r="B1624" s="173"/>
      <c r="C1624" s="449"/>
      <c r="D1624" s="91" t="s">
        <v>192</v>
      </c>
      <c r="E1624" s="80">
        <v>5</v>
      </c>
      <c r="M1624" s="72"/>
      <c r="N1624" s="68"/>
      <c r="O1624" s="68"/>
      <c r="P1624" s="68"/>
    </row>
    <row r="1625" spans="1:16" x14ac:dyDescent="0.25">
      <c r="B1625" s="173"/>
      <c r="C1625" s="449"/>
      <c r="D1625" s="91"/>
      <c r="E1625" s="80"/>
      <c r="M1625" s="72"/>
      <c r="N1625" s="68"/>
      <c r="O1625" s="68"/>
      <c r="P1625" s="68"/>
    </row>
    <row r="1626" spans="1:16" ht="15.75" thickBot="1" x14ac:dyDescent="0.3">
      <c r="B1626" s="173"/>
      <c r="C1626" s="154"/>
      <c r="D1626" s="91"/>
      <c r="E1626" s="80"/>
      <c r="M1626" s="72"/>
      <c r="N1626" s="68"/>
      <c r="O1626" s="68"/>
      <c r="P1626" s="68"/>
    </row>
    <row r="1627" spans="1:16" ht="30" thickBot="1" x14ac:dyDescent="0.3">
      <c r="A1627" s="229"/>
      <c r="B1627" s="196">
        <v>200</v>
      </c>
      <c r="C1627" s="159" t="s">
        <v>2568</v>
      </c>
      <c r="D1627" s="188"/>
      <c r="E1627" s="189">
        <f>SUM(E1628:E1638)</f>
        <v>294</v>
      </c>
      <c r="G1627" t="s">
        <v>2926</v>
      </c>
      <c r="M1627" s="72"/>
      <c r="N1627" s="68"/>
      <c r="O1627" s="68"/>
      <c r="P1627" s="68"/>
    </row>
    <row r="1628" spans="1:16" x14ac:dyDescent="0.25">
      <c r="A1628" s="77">
        <f>E1628*A1627</f>
        <v>0</v>
      </c>
      <c r="B1628" s="173"/>
      <c r="C1628" s="154"/>
      <c r="D1628" s="91" t="s">
        <v>1551</v>
      </c>
      <c r="E1628" s="80">
        <v>100</v>
      </c>
      <c r="M1628" s="72"/>
      <c r="N1628" s="68"/>
      <c r="O1628" s="68"/>
      <c r="P1628" s="68"/>
    </row>
    <row r="1629" spans="1:16" x14ac:dyDescent="0.25">
      <c r="A1629" s="77">
        <f>E1629*A1627</f>
        <v>0</v>
      </c>
      <c r="B1629" s="173"/>
      <c r="C1629" s="154"/>
      <c r="D1629" s="91" t="s">
        <v>1893</v>
      </c>
      <c r="E1629" s="80">
        <v>15</v>
      </c>
      <c r="M1629" s="72"/>
      <c r="N1629" s="68"/>
      <c r="O1629" s="68"/>
      <c r="P1629" s="68"/>
    </row>
    <row r="1630" spans="1:16" x14ac:dyDescent="0.25">
      <c r="A1630" s="77">
        <f>E1630*A1627</f>
        <v>0</v>
      </c>
      <c r="B1630" s="173"/>
      <c r="C1630" s="154"/>
      <c r="D1630" s="91" t="s">
        <v>1724</v>
      </c>
      <c r="E1630" s="80">
        <v>30</v>
      </c>
      <c r="M1630" s="72"/>
      <c r="N1630" s="68"/>
      <c r="O1630" s="68"/>
      <c r="P1630" s="68"/>
    </row>
    <row r="1631" spans="1:16" x14ac:dyDescent="0.25">
      <c r="A1631" s="77">
        <f>E1631*A1627</f>
        <v>0</v>
      </c>
      <c r="B1631" s="173"/>
      <c r="C1631" s="154"/>
      <c r="D1631" s="91" t="s">
        <v>1721</v>
      </c>
      <c r="E1631" s="80">
        <v>35</v>
      </c>
      <c r="M1631" s="72"/>
      <c r="N1631" s="68"/>
      <c r="O1631" s="68"/>
      <c r="P1631" s="68"/>
    </row>
    <row r="1632" spans="1:16" x14ac:dyDescent="0.25">
      <c r="A1632" s="77">
        <f>E1632*A1627</f>
        <v>0</v>
      </c>
      <c r="B1632" s="173"/>
      <c r="C1632" s="154"/>
      <c r="D1632" s="91" t="s">
        <v>1719</v>
      </c>
      <c r="E1632" s="80">
        <v>15</v>
      </c>
      <c r="M1632" s="72"/>
      <c r="N1632" s="68"/>
      <c r="O1632" s="68"/>
      <c r="P1632" s="68"/>
    </row>
    <row r="1633" spans="1:16" x14ac:dyDescent="0.25">
      <c r="A1633" s="77">
        <f>E1633*A1627</f>
        <v>0</v>
      </c>
      <c r="B1633" s="173"/>
      <c r="C1633" s="154"/>
      <c r="D1633" s="91" t="s">
        <v>1728</v>
      </c>
      <c r="E1633" s="80">
        <v>55</v>
      </c>
      <c r="M1633" s="72"/>
      <c r="N1633" s="68"/>
      <c r="O1633" s="68"/>
      <c r="P1633" s="68"/>
    </row>
    <row r="1634" spans="1:16" x14ac:dyDescent="0.25">
      <c r="A1634" s="77">
        <f>E1634*A1627</f>
        <v>0</v>
      </c>
      <c r="B1634" s="173"/>
      <c r="C1634" s="154"/>
      <c r="D1634" s="91" t="s">
        <v>1489</v>
      </c>
      <c r="E1634" s="80">
        <v>15</v>
      </c>
      <c r="M1634" s="72"/>
      <c r="N1634" s="68"/>
      <c r="O1634" s="68"/>
      <c r="P1634" s="68"/>
    </row>
    <row r="1635" spans="1:16" x14ac:dyDescent="0.25">
      <c r="A1635" s="77">
        <f>E1635*A1627</f>
        <v>0</v>
      </c>
      <c r="B1635" s="173"/>
      <c r="C1635" s="154"/>
      <c r="D1635" s="91" t="s">
        <v>1268</v>
      </c>
      <c r="E1635" s="80">
        <v>20</v>
      </c>
      <c r="M1635" s="72"/>
      <c r="N1635" s="68"/>
      <c r="O1635" s="68"/>
      <c r="P1635" s="68"/>
    </row>
    <row r="1636" spans="1:16" x14ac:dyDescent="0.25">
      <c r="A1636" s="77">
        <f>E1636*A1627</f>
        <v>0</v>
      </c>
      <c r="B1636" s="173"/>
      <c r="C1636" s="154"/>
      <c r="D1636" s="91" t="s">
        <v>1262</v>
      </c>
      <c r="E1636" s="80">
        <v>1</v>
      </c>
      <c r="M1636" s="72"/>
      <c r="N1636" s="68"/>
      <c r="O1636" s="68"/>
      <c r="P1636" s="68"/>
    </row>
    <row r="1637" spans="1:16" x14ac:dyDescent="0.25">
      <c r="A1637" s="77">
        <f>E1637*A1627</f>
        <v>0</v>
      </c>
      <c r="B1637" s="173"/>
      <c r="C1637" s="154"/>
      <c r="D1637" s="91" t="s">
        <v>2399</v>
      </c>
      <c r="E1637" s="80">
        <v>1</v>
      </c>
      <c r="M1637" s="72"/>
      <c r="N1637" s="68"/>
      <c r="O1637" s="68"/>
      <c r="P1637" s="68"/>
    </row>
    <row r="1638" spans="1:16" x14ac:dyDescent="0.25">
      <c r="A1638" s="77">
        <f>E1638*A1627</f>
        <v>0</v>
      </c>
      <c r="B1638" s="173"/>
      <c r="C1638" s="154"/>
      <c r="D1638" s="91" t="s">
        <v>1793</v>
      </c>
      <c r="E1638" s="80">
        <v>7</v>
      </c>
      <c r="M1638" s="72"/>
      <c r="N1638" s="68"/>
      <c r="O1638" s="68"/>
      <c r="P1638" s="68"/>
    </row>
    <row r="1639" spans="1:16" ht="15.75" thickBot="1" x14ac:dyDescent="0.3">
      <c r="B1639" s="173"/>
      <c r="C1639" s="154"/>
      <c r="D1639" s="91"/>
      <c r="E1639" s="80"/>
      <c r="M1639" s="72"/>
      <c r="N1639" s="68"/>
      <c r="O1639" s="68"/>
      <c r="P1639" s="68"/>
    </row>
    <row r="1640" spans="1:16" ht="30" thickBot="1" x14ac:dyDescent="0.3">
      <c r="A1640" s="229"/>
      <c r="B1640" s="196">
        <v>200</v>
      </c>
      <c r="C1640" s="159" t="s">
        <v>457</v>
      </c>
      <c r="D1640" s="188"/>
      <c r="E1640" s="189">
        <f>SUM(E1641:E1652)</f>
        <v>242</v>
      </c>
      <c r="G1640" t="s">
        <v>2926</v>
      </c>
      <c r="M1640" s="72"/>
      <c r="N1640" s="68"/>
      <c r="O1640" s="68"/>
      <c r="P1640" s="68"/>
    </row>
    <row r="1641" spans="1:16" x14ac:dyDescent="0.25">
      <c r="A1641" s="77">
        <f>E1641*A1640</f>
        <v>0</v>
      </c>
      <c r="B1641" s="173"/>
      <c r="C1641" s="115"/>
      <c r="D1641" s="91" t="s">
        <v>2202</v>
      </c>
      <c r="E1641" s="80">
        <v>50</v>
      </c>
      <c r="M1641" s="72"/>
      <c r="N1641" s="68"/>
      <c r="O1641" s="68"/>
      <c r="P1641" s="68"/>
    </row>
    <row r="1642" spans="1:16" x14ac:dyDescent="0.25">
      <c r="A1642" s="77">
        <f>E1642*A1640</f>
        <v>0</v>
      </c>
      <c r="B1642" s="173"/>
      <c r="C1642" s="482"/>
      <c r="D1642" s="91" t="s">
        <v>1757</v>
      </c>
      <c r="E1642" s="80">
        <v>25</v>
      </c>
      <c r="M1642" s="72"/>
      <c r="N1642" s="68"/>
      <c r="O1642" s="68"/>
      <c r="P1642" s="68"/>
    </row>
    <row r="1643" spans="1:16" x14ac:dyDescent="0.25">
      <c r="A1643" s="77">
        <f>E1643*A1640</f>
        <v>0</v>
      </c>
      <c r="B1643" s="173"/>
      <c r="C1643" s="482"/>
      <c r="D1643" s="91" t="s">
        <v>1728</v>
      </c>
      <c r="E1643" s="80">
        <v>30</v>
      </c>
      <c r="M1643" s="72"/>
      <c r="N1643" s="68"/>
      <c r="O1643" s="68"/>
      <c r="P1643" s="68"/>
    </row>
    <row r="1644" spans="1:16" x14ac:dyDescent="0.25">
      <c r="A1644" s="77">
        <f>E1644*A1640</f>
        <v>0</v>
      </c>
      <c r="B1644" s="173"/>
      <c r="C1644" s="115"/>
      <c r="D1644" s="91" t="s">
        <v>313</v>
      </c>
      <c r="E1644" s="80">
        <v>30</v>
      </c>
      <c r="F1644">
        <f>SUMIF('список продуктов'!$A$8:$A$917,"="&amp;D4915,'список продуктов'!$C$8:$C$917)</f>
        <v>0</v>
      </c>
      <c r="M1644" s="572"/>
      <c r="N1644" s="573"/>
      <c r="O1644" s="573"/>
      <c r="P1644" s="573"/>
    </row>
    <row r="1645" spans="1:16" x14ac:dyDescent="0.25">
      <c r="A1645" s="77">
        <f>E1645*A1640</f>
        <v>0</v>
      </c>
      <c r="B1645" s="173"/>
      <c r="C1645" s="482"/>
      <c r="D1645" s="91" t="s">
        <v>1795</v>
      </c>
      <c r="E1645" s="80">
        <v>5</v>
      </c>
      <c r="F1645">
        <f>SUMIF('список продуктов'!$A$8:$A$917,"="&amp;D4916,'список продуктов'!$C$8:$C$917)</f>
        <v>1</v>
      </c>
      <c r="M1645" s="572"/>
      <c r="N1645" s="573"/>
      <c r="O1645" s="573"/>
      <c r="P1645" s="573"/>
    </row>
    <row r="1646" spans="1:16" x14ac:dyDescent="0.25">
      <c r="A1646" s="77">
        <f>E1646*A1640</f>
        <v>0</v>
      </c>
      <c r="B1646" s="173"/>
      <c r="C1646" s="154"/>
      <c r="D1646" s="91" t="s">
        <v>1780</v>
      </c>
      <c r="E1646" s="80">
        <v>50</v>
      </c>
      <c r="F1646">
        <f>SUMIF('список продуктов'!$A$8:$A$917,"="&amp;D4917,'список продуктов'!$C$8:$C$917)</f>
        <v>1</v>
      </c>
      <c r="M1646" s="572"/>
      <c r="N1646" s="573"/>
      <c r="O1646" s="573"/>
      <c r="P1646" s="573"/>
    </row>
    <row r="1647" spans="1:16" x14ac:dyDescent="0.25">
      <c r="A1647" s="77">
        <f>E1647*A1640</f>
        <v>0</v>
      </c>
      <c r="B1647" s="173"/>
      <c r="C1647" s="154"/>
      <c r="D1647" s="91" t="s">
        <v>192</v>
      </c>
      <c r="E1647" s="80">
        <v>15</v>
      </c>
      <c r="F1647">
        <f>SUMIF('список продуктов'!$A$8:$A$917,"="&amp;D4918,'список продуктов'!$C$8:$C$917)</f>
        <v>1</v>
      </c>
      <c r="M1647" s="572"/>
      <c r="N1647" s="573"/>
      <c r="O1647" s="573"/>
      <c r="P1647" s="573"/>
    </row>
    <row r="1648" spans="1:16" x14ac:dyDescent="0.25">
      <c r="A1648" s="77">
        <f>E1648*A1640</f>
        <v>0</v>
      </c>
      <c r="B1648" s="173"/>
      <c r="C1648" s="154"/>
      <c r="D1648" s="91" t="s">
        <v>1824</v>
      </c>
      <c r="E1648" s="80">
        <v>5</v>
      </c>
      <c r="F1648">
        <f>SUMIF('список продуктов'!$A$8:$A$917,"="&amp;D4919,'список продуктов'!$C$8:$C$917)</f>
        <v>1</v>
      </c>
      <c r="M1648" s="572"/>
      <c r="N1648" s="573"/>
      <c r="O1648" s="573"/>
      <c r="P1648" s="573"/>
    </row>
    <row r="1649" spans="1:16" x14ac:dyDescent="0.25">
      <c r="A1649" s="77">
        <f>E1649*A1640</f>
        <v>0</v>
      </c>
      <c r="B1649" s="173"/>
      <c r="C1649" s="154"/>
      <c r="D1649" s="91" t="s">
        <v>2469</v>
      </c>
      <c r="E1649" s="80">
        <v>20</v>
      </c>
      <c r="F1649">
        <f>SUMIF('список продуктов'!$A$8:$A$917,"="&amp;D4920,'список продуктов'!$C$8:$C$917)</f>
        <v>1</v>
      </c>
      <c r="M1649" s="572"/>
      <c r="N1649" s="573"/>
      <c r="O1649" s="573"/>
      <c r="P1649" s="573"/>
    </row>
    <row r="1650" spans="1:16" x14ac:dyDescent="0.25">
      <c r="A1650" s="77">
        <f>E1650*A1640</f>
        <v>0</v>
      </c>
      <c r="B1650" s="173"/>
      <c r="C1650" s="154"/>
      <c r="D1650" s="91" t="s">
        <v>1262</v>
      </c>
      <c r="E1650" s="80">
        <v>1</v>
      </c>
      <c r="F1650">
        <f>SUMIF('список продуктов'!$A$8:$A$917,"="&amp;D4921,'список продуктов'!$C$8:$C$917)</f>
        <v>0</v>
      </c>
      <c r="M1650" s="572"/>
      <c r="N1650" s="573"/>
      <c r="O1650" s="573"/>
      <c r="P1650" s="573"/>
    </row>
    <row r="1651" spans="1:16" x14ac:dyDescent="0.25">
      <c r="A1651" s="77">
        <f>E1651*A1640</f>
        <v>0</v>
      </c>
      <c r="B1651" s="173"/>
      <c r="C1651" s="154"/>
      <c r="D1651" s="91" t="s">
        <v>2398</v>
      </c>
      <c r="E1651" s="80">
        <v>1</v>
      </c>
      <c r="F1651">
        <f>SUMIF('список продуктов'!$A$8:$A$917,"="&amp;D4922,'список продуктов'!$C$8:$C$917)</f>
        <v>0</v>
      </c>
      <c r="M1651" s="572"/>
      <c r="N1651" s="573"/>
      <c r="O1651" s="573"/>
      <c r="P1651" s="573"/>
    </row>
    <row r="1652" spans="1:16" x14ac:dyDescent="0.25">
      <c r="A1652" s="77">
        <f>E1652*A1640</f>
        <v>0</v>
      </c>
      <c r="B1652" s="173"/>
      <c r="C1652" s="154"/>
      <c r="D1652" s="91" t="s">
        <v>1858</v>
      </c>
      <c r="E1652" s="80">
        <v>10</v>
      </c>
      <c r="F1652">
        <f>SUMIF('список продуктов'!$A$8:$A$917,"="&amp;D4923,'список продуктов'!$C$8:$C$917)</f>
        <v>1</v>
      </c>
      <c r="M1652" s="572"/>
      <c r="N1652" s="573"/>
      <c r="O1652" s="573"/>
      <c r="P1652" s="573"/>
    </row>
    <row r="1653" spans="1:16" ht="15.75" thickBot="1" x14ac:dyDescent="0.3">
      <c r="B1653" s="173"/>
      <c r="C1653" s="154"/>
      <c r="D1653" s="91"/>
      <c r="E1653" s="80"/>
      <c r="F1653">
        <f>SUMIF('список продуктов'!$A$8:$A$917,"="&amp;D4924,'список продуктов'!$C$8:$C$917)</f>
        <v>1</v>
      </c>
      <c r="M1653" s="572"/>
      <c r="N1653" s="573"/>
      <c r="O1653" s="573"/>
      <c r="P1653" s="573"/>
    </row>
    <row r="1654" spans="1:16" ht="44.25" thickBot="1" x14ac:dyDescent="0.3">
      <c r="A1654" s="229"/>
      <c r="B1654" s="196">
        <v>200</v>
      </c>
      <c r="C1654" s="159" t="s">
        <v>458</v>
      </c>
      <c r="D1654" s="188"/>
      <c r="E1654" s="189">
        <f>SUM(E1655:E1665)</f>
        <v>242</v>
      </c>
      <c r="F1654">
        <f>SUMIF('список продуктов'!$A$8:$A$917,"="&amp;D4925,'список продуктов'!$C$8:$C$917)</f>
        <v>1</v>
      </c>
      <c r="G1654" t="s">
        <v>2926</v>
      </c>
      <c r="M1654" s="572"/>
      <c r="N1654" s="573"/>
      <c r="O1654" s="573"/>
      <c r="P1654" s="573"/>
    </row>
    <row r="1655" spans="1:16" x14ac:dyDescent="0.25">
      <c r="A1655" s="77">
        <f>E1655*A1654</f>
        <v>0</v>
      </c>
      <c r="B1655" s="173"/>
      <c r="C1655" s="154"/>
      <c r="D1655" s="91" t="s">
        <v>278</v>
      </c>
      <c r="E1655" s="80">
        <v>51</v>
      </c>
      <c r="F1655">
        <f>SUMIF('список продуктов'!$A$8:$A$917,"="&amp;D4926,'список продуктов'!$C$8:$C$917)</f>
        <v>1</v>
      </c>
      <c r="M1655" s="572"/>
      <c r="N1655" s="573"/>
      <c r="O1655" s="573"/>
      <c r="P1655" s="573"/>
    </row>
    <row r="1656" spans="1:16" x14ac:dyDescent="0.25">
      <c r="A1656" s="77">
        <f>E1656*A1654</f>
        <v>0</v>
      </c>
      <c r="B1656" s="173"/>
      <c r="C1656" s="154"/>
      <c r="D1656" s="91" t="s">
        <v>313</v>
      </c>
      <c r="E1656" s="80">
        <v>35</v>
      </c>
      <c r="F1656">
        <f>SUMIF('список продуктов'!$A$8:$A$917,"="&amp;D4927,'список продуктов'!$C$8:$C$917)</f>
        <v>1</v>
      </c>
      <c r="M1656" s="572"/>
      <c r="N1656" s="573"/>
      <c r="O1656" s="573"/>
      <c r="P1656" s="573"/>
    </row>
    <row r="1657" spans="1:16" x14ac:dyDescent="0.25">
      <c r="A1657" s="77">
        <f>E1657*A1654</f>
        <v>0</v>
      </c>
      <c r="B1657" s="173"/>
      <c r="C1657" s="154"/>
      <c r="D1657" s="91" t="s">
        <v>1836</v>
      </c>
      <c r="E1657" s="80">
        <v>41</v>
      </c>
      <c r="F1657">
        <f>SUMIF('список продуктов'!$A$8:$A$917,"="&amp;D4928,'список продуктов'!$C$8:$C$917)</f>
        <v>0</v>
      </c>
      <c r="M1657" s="572"/>
      <c r="N1657" s="573"/>
      <c r="O1657" s="573"/>
      <c r="P1657" s="573"/>
    </row>
    <row r="1658" spans="1:16" x14ac:dyDescent="0.25">
      <c r="A1658" s="77">
        <f>E1658*A1654</f>
        <v>0</v>
      </c>
      <c r="B1658" s="173"/>
      <c r="C1658" s="154"/>
      <c r="D1658" s="91" t="s">
        <v>311</v>
      </c>
      <c r="E1658" s="80">
        <v>51</v>
      </c>
      <c r="F1658">
        <f>SUMIF('список продуктов'!$A$8:$A$917,"="&amp;D4929,'список продуктов'!$C$8:$C$917)</f>
        <v>0</v>
      </c>
      <c r="M1658" s="572"/>
      <c r="N1658" s="573"/>
      <c r="O1658" s="573"/>
      <c r="P1658" s="573"/>
    </row>
    <row r="1659" spans="1:16" x14ac:dyDescent="0.25">
      <c r="A1659" s="77">
        <f>E1659*A1654</f>
        <v>0</v>
      </c>
      <c r="B1659" s="173"/>
      <c r="C1659" s="154"/>
      <c r="D1659" s="91" t="s">
        <v>2195</v>
      </c>
      <c r="E1659" s="80">
        <v>21</v>
      </c>
      <c r="F1659">
        <f>SUMIF('список продуктов'!$A$8:$A$917,"="&amp;D4930,'список продуктов'!$C$8:$C$917)</f>
        <v>1</v>
      </c>
      <c r="M1659" s="572"/>
      <c r="N1659" s="573"/>
      <c r="O1659" s="573"/>
      <c r="P1659" s="573"/>
    </row>
    <row r="1660" spans="1:16" x14ac:dyDescent="0.25">
      <c r="A1660" s="77">
        <f>E1660*A1654</f>
        <v>0</v>
      </c>
      <c r="B1660" s="173"/>
      <c r="C1660" s="154"/>
      <c r="D1660" s="91" t="s">
        <v>2591</v>
      </c>
      <c r="E1660" s="80">
        <v>20</v>
      </c>
      <c r="F1660">
        <f>SUMIF('список продуктов'!$A$8:$A$917,"="&amp;D4931,'список продуктов'!$C$8:$C$917)</f>
        <v>1</v>
      </c>
      <c r="M1660" s="572"/>
      <c r="N1660" s="573"/>
      <c r="O1660" s="573"/>
      <c r="P1660" s="573"/>
    </row>
    <row r="1661" spans="1:16" x14ac:dyDescent="0.25">
      <c r="A1661" s="77">
        <f>E1661*A1654</f>
        <v>0</v>
      </c>
      <c r="B1661" s="173"/>
      <c r="C1661" s="154"/>
      <c r="D1661" s="91" t="s">
        <v>1478</v>
      </c>
      <c r="E1661" s="80">
        <v>5</v>
      </c>
      <c r="F1661">
        <f>SUMIF('список продуктов'!$A$8:$A$917,"="&amp;D4932,'список продуктов'!$C$8:$C$917)</f>
        <v>1</v>
      </c>
      <c r="M1661" s="572"/>
      <c r="N1661" s="573"/>
      <c r="O1661" s="573"/>
      <c r="P1661" s="573"/>
    </row>
    <row r="1662" spans="1:16" x14ac:dyDescent="0.25">
      <c r="A1662" s="77">
        <f>E1662*A1654</f>
        <v>0</v>
      </c>
      <c r="B1662" s="173"/>
      <c r="C1662" s="154"/>
      <c r="D1662" s="91" t="s">
        <v>192</v>
      </c>
      <c r="E1662" s="80">
        <v>5</v>
      </c>
      <c r="F1662">
        <f>SUMIF('список продуктов'!$A$8:$A$917,"="&amp;D4933,'список продуктов'!$C$8:$C$917)</f>
        <v>1</v>
      </c>
      <c r="M1662" s="572"/>
      <c r="N1662" s="573"/>
      <c r="O1662" s="573"/>
      <c r="P1662" s="573"/>
    </row>
    <row r="1663" spans="1:16" x14ac:dyDescent="0.25">
      <c r="A1663" s="77">
        <f>E1663*A1654</f>
        <v>0</v>
      </c>
      <c r="B1663" s="173"/>
      <c r="C1663" s="154"/>
      <c r="D1663" s="91" t="s">
        <v>798</v>
      </c>
      <c r="E1663" s="80">
        <v>4</v>
      </c>
      <c r="F1663">
        <f>SUMIF('список продуктов'!$A$8:$A$917,"="&amp;D4934,'список продуктов'!$C$8:$C$917)</f>
        <v>0</v>
      </c>
      <c r="M1663" s="572"/>
      <c r="N1663" s="573"/>
      <c r="O1663" s="573"/>
      <c r="P1663" s="573"/>
    </row>
    <row r="1664" spans="1:16" x14ac:dyDescent="0.25">
      <c r="A1664" s="77">
        <f>E1664*A1654</f>
        <v>0</v>
      </c>
      <c r="B1664" s="173"/>
      <c r="C1664" s="154"/>
      <c r="D1664" s="91" t="s">
        <v>1805</v>
      </c>
      <c r="E1664" s="80">
        <v>6</v>
      </c>
      <c r="F1664">
        <f>SUMIF('список продуктов'!$A$8:$A$917,"="&amp;D4935,'список продуктов'!$C$8:$C$917)</f>
        <v>0</v>
      </c>
      <c r="M1664" s="572"/>
      <c r="N1664" s="573"/>
      <c r="O1664" s="573"/>
      <c r="P1664" s="573"/>
    </row>
    <row r="1665" spans="1:16" x14ac:dyDescent="0.25">
      <c r="A1665" s="77">
        <f>E1665*A1654</f>
        <v>0</v>
      </c>
      <c r="B1665" s="173"/>
      <c r="C1665" s="154"/>
      <c r="D1665" s="91" t="s">
        <v>1804</v>
      </c>
      <c r="E1665" s="80">
        <v>3</v>
      </c>
      <c r="F1665">
        <f>SUMIF('список продуктов'!$A$8:$A$917,"="&amp;D4936,'список продуктов'!$C$8:$C$917)</f>
        <v>1</v>
      </c>
      <c r="M1665" s="572"/>
      <c r="N1665" s="573"/>
      <c r="O1665" s="573"/>
      <c r="P1665" s="573"/>
    </row>
    <row r="1666" spans="1:16" ht="15.75" thickBot="1" x14ac:dyDescent="0.3">
      <c r="B1666" s="173"/>
      <c r="C1666" s="154"/>
      <c r="D1666" s="91"/>
      <c r="E1666" s="80"/>
      <c r="F1666">
        <f>SUMIF('список продуктов'!$A$8:$A$917,"="&amp;D4937,'список продуктов'!$C$8:$C$917)</f>
        <v>1</v>
      </c>
      <c r="M1666" s="572"/>
      <c r="N1666" s="573"/>
      <c r="O1666" s="573"/>
      <c r="P1666" s="573"/>
    </row>
    <row r="1667" spans="1:16" ht="30" thickBot="1" x14ac:dyDescent="0.3">
      <c r="A1667" s="229"/>
      <c r="B1667" s="196">
        <v>150</v>
      </c>
      <c r="C1667" s="159" t="s">
        <v>2569</v>
      </c>
      <c r="D1667" s="188"/>
      <c r="E1667" s="189">
        <f>SUM(E1668:E1676)</f>
        <v>218</v>
      </c>
      <c r="F1667">
        <f>SUMIF('список продуктов'!$A$8:$A$917,"="&amp;D4938,'список продуктов'!$C$8:$C$917)</f>
        <v>0</v>
      </c>
      <c r="G1667" t="s">
        <v>2926</v>
      </c>
      <c r="M1667" s="572"/>
      <c r="N1667" s="573"/>
      <c r="O1667" s="573"/>
      <c r="P1667" s="573"/>
    </row>
    <row r="1668" spans="1:16" x14ac:dyDescent="0.25">
      <c r="A1668" s="77">
        <f>E1668*A1667</f>
        <v>0</v>
      </c>
      <c r="B1668" s="173"/>
      <c r="C1668" s="154"/>
      <c r="D1668" s="91" t="s">
        <v>311</v>
      </c>
      <c r="E1668" s="80">
        <v>53</v>
      </c>
      <c r="F1668">
        <f>SUMIF('список продуктов'!$A$8:$A$917,"="&amp;D4939,'список продуктов'!$C$8:$C$917)</f>
        <v>1</v>
      </c>
      <c r="M1668" s="572"/>
      <c r="N1668" s="573"/>
      <c r="O1668" s="573"/>
      <c r="P1668" s="573"/>
    </row>
    <row r="1669" spans="1:16" x14ac:dyDescent="0.25">
      <c r="A1669" s="77">
        <f>E1669*A1667</f>
        <v>0</v>
      </c>
      <c r="B1669" s="173"/>
      <c r="C1669" s="154"/>
      <c r="D1669" s="91" t="s">
        <v>1763</v>
      </c>
      <c r="E1669" s="80">
        <v>53</v>
      </c>
      <c r="F1669">
        <f>SUMIF('список продуктов'!$A$8:$A$917,"="&amp;D4940,'список продуктов'!$C$8:$C$917)</f>
        <v>0</v>
      </c>
      <c r="M1669" s="572"/>
      <c r="N1669" s="573"/>
      <c r="O1669" s="573"/>
      <c r="P1669" s="573"/>
    </row>
    <row r="1670" spans="1:16" x14ac:dyDescent="0.25">
      <c r="A1670" s="77">
        <f>E1670*A1667</f>
        <v>0</v>
      </c>
      <c r="B1670" s="173"/>
      <c r="C1670" s="154"/>
      <c r="D1670" s="91" t="s">
        <v>1736</v>
      </c>
      <c r="E1670" s="80">
        <v>35</v>
      </c>
      <c r="F1670">
        <f>SUMIF('список продуктов'!$A$8:$A$917,"="&amp;D4941,'список продуктов'!$C$8:$C$917)</f>
        <v>0</v>
      </c>
      <c r="M1670" s="572"/>
      <c r="N1670" s="573"/>
      <c r="O1670" s="573"/>
      <c r="P1670" s="573"/>
    </row>
    <row r="1671" spans="1:16" ht="16.5" customHeight="1" x14ac:dyDescent="0.25">
      <c r="A1671" s="77">
        <f>E1671*A1667</f>
        <v>0</v>
      </c>
      <c r="B1671" s="173"/>
      <c r="C1671" s="154"/>
      <c r="D1671" s="91" t="s">
        <v>2591</v>
      </c>
      <c r="E1671" s="80">
        <v>10</v>
      </c>
      <c r="F1671">
        <f>SUMIF('список продуктов'!$A$8:$A$917,"="&amp;D4942,'список продуктов'!$C$8:$C$917)</f>
        <v>0</v>
      </c>
      <c r="M1671" s="572"/>
      <c r="N1671" s="573"/>
      <c r="O1671" s="573"/>
      <c r="P1671" s="573"/>
    </row>
    <row r="1672" spans="1:16" ht="15" customHeight="1" x14ac:dyDescent="0.25">
      <c r="A1672" s="77">
        <f>E1672*A1667</f>
        <v>0</v>
      </c>
      <c r="B1672" s="173"/>
      <c r="C1672" s="154"/>
      <c r="D1672" s="91" t="s">
        <v>192</v>
      </c>
      <c r="E1672" s="80">
        <v>10</v>
      </c>
      <c r="F1672">
        <f>SUMIF('список продуктов'!$A$8:$A$917,"="&amp;D4943,'список продуктов'!$C$8:$C$917)</f>
        <v>1</v>
      </c>
      <c r="M1672" s="572"/>
      <c r="N1672" s="573"/>
      <c r="O1672" s="573"/>
      <c r="P1672" s="573"/>
    </row>
    <row r="1673" spans="1:16" ht="16.5" customHeight="1" x14ac:dyDescent="0.25">
      <c r="A1673" s="77">
        <f>E1673*A1667</f>
        <v>0</v>
      </c>
      <c r="B1673" s="173"/>
      <c r="C1673" s="154"/>
      <c r="D1673" s="91" t="s">
        <v>1246</v>
      </c>
      <c r="E1673" s="80">
        <v>50</v>
      </c>
      <c r="F1673">
        <f>SUMIF('список продуктов'!$A$8:$A$917,"="&amp;D4944,'список продуктов'!$C$8:$C$917)</f>
        <v>1</v>
      </c>
      <c r="M1673" s="572"/>
      <c r="N1673" s="573"/>
      <c r="O1673" s="573"/>
      <c r="P1673" s="573"/>
    </row>
    <row r="1674" spans="1:16" ht="15" customHeight="1" x14ac:dyDescent="0.25">
      <c r="A1674" s="77">
        <f>E1674*A1667</f>
        <v>0</v>
      </c>
      <c r="B1674" s="173"/>
      <c r="C1674" s="154"/>
      <c r="D1674" s="91" t="s">
        <v>1804</v>
      </c>
      <c r="E1674" s="80">
        <v>2</v>
      </c>
      <c r="F1674">
        <f>SUMIF('список продуктов'!$A$8:$A$917,"="&amp;D4945,'список продуктов'!$C$8:$C$917)</f>
        <v>1</v>
      </c>
      <c r="M1674" s="572"/>
      <c r="N1674" s="573"/>
      <c r="O1674" s="573"/>
      <c r="P1674" s="573"/>
    </row>
    <row r="1675" spans="1:16" ht="15" customHeight="1" x14ac:dyDescent="0.25">
      <c r="A1675" s="77">
        <f>E1675*A1667</f>
        <v>0</v>
      </c>
      <c r="B1675" s="173"/>
      <c r="C1675" s="154"/>
      <c r="D1675" s="91" t="s">
        <v>1797</v>
      </c>
      <c r="E1675" s="80">
        <v>2</v>
      </c>
      <c r="F1675">
        <f>SUMIF('список продуктов'!$A$8:$A$917,"="&amp;D4946,'список продуктов'!$C$8:$C$917)</f>
        <v>1</v>
      </c>
      <c r="M1675" s="572"/>
      <c r="N1675" s="573"/>
      <c r="O1675" s="573"/>
      <c r="P1675" s="573"/>
    </row>
    <row r="1676" spans="1:16" x14ac:dyDescent="0.25">
      <c r="A1676" s="77">
        <f>E1676*A1667</f>
        <v>0</v>
      </c>
      <c r="B1676" s="173"/>
      <c r="C1676" s="154"/>
      <c r="D1676" s="91" t="s">
        <v>1805</v>
      </c>
      <c r="E1676" s="80">
        <v>3</v>
      </c>
      <c r="F1676">
        <f>SUMIF('список продуктов'!$A$8:$A$917,"="&amp;D4947,'список продуктов'!$C$8:$C$917)</f>
        <v>0</v>
      </c>
      <c r="M1676" s="572"/>
      <c r="N1676" s="573"/>
      <c r="O1676" s="573"/>
      <c r="P1676" s="573"/>
    </row>
    <row r="1677" spans="1:16" ht="15.75" thickBot="1" x14ac:dyDescent="0.3">
      <c r="B1677" s="173"/>
      <c r="C1677" s="154"/>
      <c r="D1677" s="91"/>
      <c r="E1677" s="80"/>
      <c r="F1677">
        <f>SUMIF('список продуктов'!$A$8:$A$917,"="&amp;D4948,'список продуктов'!$C$8:$C$917)</f>
        <v>0</v>
      </c>
      <c r="M1677" s="572"/>
      <c r="N1677" s="573"/>
      <c r="O1677" s="573"/>
      <c r="P1677" s="573"/>
    </row>
    <row r="1678" spans="1:16" ht="44.25" thickBot="1" x14ac:dyDescent="0.3">
      <c r="A1678" s="229"/>
      <c r="B1678" s="187">
        <v>150</v>
      </c>
      <c r="C1678" s="159" t="s">
        <v>2570</v>
      </c>
      <c r="D1678" s="188"/>
      <c r="E1678" s="189">
        <f>SUM(E1679:E1688)</f>
        <v>223</v>
      </c>
      <c r="F1678">
        <f>SUMIF('список продуктов'!$A$8:$A$917,"="&amp;D4949,'список продуктов'!$C$8:$C$917)</f>
        <v>0</v>
      </c>
      <c r="G1678" t="s">
        <v>2926</v>
      </c>
      <c r="M1678" s="572"/>
      <c r="N1678" s="573"/>
      <c r="O1678" s="573"/>
      <c r="P1678" s="573"/>
    </row>
    <row r="1679" spans="1:16" x14ac:dyDescent="0.25">
      <c r="A1679" s="77">
        <f>E1679*A1678</f>
        <v>0</v>
      </c>
      <c r="B1679" s="173"/>
      <c r="C1679" s="456" t="s">
        <v>1965</v>
      </c>
      <c r="D1679" s="91" t="s">
        <v>1538</v>
      </c>
      <c r="E1679" s="80">
        <v>80</v>
      </c>
      <c r="F1679">
        <f>SUMIF('список продуктов'!$A$8:$A$917,"="&amp;D4950,'список продуктов'!$C$8:$C$917)</f>
        <v>1</v>
      </c>
      <c r="M1679" s="572"/>
      <c r="N1679" s="573"/>
      <c r="O1679" s="573"/>
      <c r="P1679" s="573"/>
    </row>
    <row r="1680" spans="1:16" x14ac:dyDescent="0.25">
      <c r="A1680" s="77">
        <f>E1680*A1678</f>
        <v>0</v>
      </c>
      <c r="B1680" s="173"/>
      <c r="C1680" s="154"/>
      <c r="D1680" s="91" t="s">
        <v>1686</v>
      </c>
      <c r="E1680" s="80">
        <v>25</v>
      </c>
      <c r="F1680">
        <f>SUMIF('список продуктов'!$A$8:$A$917,"="&amp;D4951,'список продуктов'!$C$8:$C$917)</f>
        <v>1</v>
      </c>
      <c r="M1680" s="572"/>
      <c r="N1680" s="573"/>
      <c r="O1680" s="573"/>
      <c r="P1680" s="573"/>
    </row>
    <row r="1681" spans="1:16" x14ac:dyDescent="0.25">
      <c r="A1681" s="77">
        <f>E1681*A1678</f>
        <v>0</v>
      </c>
      <c r="B1681" s="173"/>
      <c r="C1681" s="154"/>
      <c r="D1681" s="91" t="s">
        <v>1756</v>
      </c>
      <c r="E1681" s="80">
        <v>50</v>
      </c>
      <c r="F1681">
        <f>SUMIF('список продуктов'!$A$8:$A$917,"="&amp;D4952,'список продуктов'!$C$8:$C$917)</f>
        <v>1</v>
      </c>
      <c r="M1681" s="572"/>
      <c r="N1681" s="573"/>
      <c r="O1681" s="573"/>
      <c r="P1681" s="573"/>
    </row>
    <row r="1682" spans="1:16" x14ac:dyDescent="0.25">
      <c r="A1682" s="77">
        <f>E1682*A1678</f>
        <v>0</v>
      </c>
      <c r="B1682" s="173"/>
      <c r="C1682" s="154"/>
      <c r="D1682" s="91" t="s">
        <v>1813</v>
      </c>
      <c r="E1682" s="80">
        <v>15</v>
      </c>
      <c r="F1682">
        <f>SUMIF('список продуктов'!$A$8:$A$917,"="&amp;D4953,'список продуктов'!$C$8:$C$917)</f>
        <v>0</v>
      </c>
      <c r="M1682" s="572"/>
      <c r="N1682" s="573"/>
      <c r="O1682" s="573"/>
      <c r="P1682" s="573"/>
    </row>
    <row r="1683" spans="1:16" x14ac:dyDescent="0.25">
      <c r="A1683" s="77">
        <f>E1683*A1678</f>
        <v>0</v>
      </c>
      <c r="B1683" s="173"/>
      <c r="C1683" s="154"/>
      <c r="D1683" s="91" t="s">
        <v>2319</v>
      </c>
      <c r="E1683" s="80">
        <v>15</v>
      </c>
      <c r="F1683">
        <f>SUMIF('список продуктов'!$A$8:$A$917,"="&amp;D4954,'список продуктов'!$C$8:$C$917)</f>
        <v>1</v>
      </c>
      <c r="M1683" s="572"/>
      <c r="N1683" s="573"/>
      <c r="O1683" s="573"/>
      <c r="P1683" s="573"/>
    </row>
    <row r="1684" spans="1:16" x14ac:dyDescent="0.25">
      <c r="A1684" s="77">
        <f>E1684*A1678</f>
        <v>0</v>
      </c>
      <c r="B1684" s="173"/>
      <c r="C1684" s="459" t="s">
        <v>1964</v>
      </c>
      <c r="D1684" s="91" t="s">
        <v>192</v>
      </c>
      <c r="E1684" s="80">
        <v>15</v>
      </c>
      <c r="F1684">
        <f>SUMIF('список продуктов'!$A$8:$A$917,"="&amp;D4955,'список продуктов'!$C$8:$C$917)</f>
        <v>0</v>
      </c>
      <c r="M1684" s="572"/>
      <c r="N1684" s="573"/>
      <c r="O1684" s="573"/>
      <c r="P1684" s="573"/>
    </row>
    <row r="1685" spans="1:16" x14ac:dyDescent="0.25">
      <c r="A1685" s="77">
        <f>E1685*A1678</f>
        <v>0</v>
      </c>
      <c r="B1685" s="173"/>
      <c r="C1685" s="154"/>
      <c r="D1685" s="91" t="s">
        <v>1489</v>
      </c>
      <c r="E1685" s="80">
        <v>10</v>
      </c>
      <c r="F1685">
        <f>SUMIF('список продуктов'!$A$8:$A$917,"="&amp;D4956,'список продуктов'!$C$8:$C$917)</f>
        <v>0</v>
      </c>
      <c r="M1685" s="572"/>
      <c r="N1685" s="573"/>
      <c r="O1685" s="573"/>
      <c r="P1685" s="573"/>
    </row>
    <row r="1686" spans="1:16" x14ac:dyDescent="0.25">
      <c r="A1686" s="77">
        <f>E1686*A1678</f>
        <v>0</v>
      </c>
      <c r="B1686" s="173"/>
      <c r="C1686" s="154"/>
      <c r="D1686" s="91" t="s">
        <v>925</v>
      </c>
      <c r="E1686" s="80">
        <v>5</v>
      </c>
      <c r="F1686">
        <f>SUMIF('список продуктов'!$A$8:$A$917,"="&amp;D4957,'список продуктов'!$C$8:$C$917)</f>
        <v>1</v>
      </c>
      <c r="M1686" s="572"/>
      <c r="N1686" s="573"/>
      <c r="O1686" s="573"/>
      <c r="P1686" s="573"/>
    </row>
    <row r="1687" spans="1:16" x14ac:dyDescent="0.25">
      <c r="A1687" s="77">
        <f>E1687*A1678</f>
        <v>0</v>
      </c>
      <c r="B1687" s="173"/>
      <c r="C1687" s="154"/>
      <c r="D1687" s="91" t="s">
        <v>2337</v>
      </c>
      <c r="E1687" s="80">
        <v>5</v>
      </c>
      <c r="F1687">
        <f>SUMIF('список продуктов'!$A$8:$A$917,"="&amp;D4958,'список продуктов'!$C$8:$C$917)</f>
        <v>1</v>
      </c>
      <c r="M1687" s="572"/>
      <c r="N1687" s="573"/>
      <c r="O1687" s="573"/>
      <c r="P1687" s="573"/>
    </row>
    <row r="1688" spans="1:16" x14ac:dyDescent="0.25">
      <c r="A1688" s="77">
        <f>E1688*A1678</f>
        <v>0</v>
      </c>
      <c r="B1688" s="173"/>
      <c r="C1688" s="154"/>
      <c r="D1688" s="91" t="s">
        <v>1797</v>
      </c>
      <c r="E1688" s="80">
        <v>3</v>
      </c>
      <c r="F1688">
        <f>SUMIF('список продуктов'!$A$8:$A$917,"="&amp;D4959,'список продуктов'!$C$8:$C$917)</f>
        <v>1</v>
      </c>
      <c r="M1688" s="572"/>
      <c r="N1688" s="573"/>
      <c r="O1688" s="573"/>
      <c r="P1688" s="573"/>
    </row>
    <row r="1689" spans="1:16" ht="15.75" thickBot="1" x14ac:dyDescent="0.3">
      <c r="B1689" s="173"/>
      <c r="C1689" s="154"/>
      <c r="D1689" s="91"/>
      <c r="E1689" s="80"/>
      <c r="F1689">
        <f>SUMIF('список продуктов'!$A$8:$A$917,"="&amp;D4960,'список продуктов'!$C$8:$C$917)</f>
        <v>1</v>
      </c>
      <c r="M1689" s="572"/>
      <c r="N1689" s="573"/>
      <c r="O1689" s="573"/>
      <c r="P1689" s="573"/>
    </row>
    <row r="1690" spans="1:16" ht="58.5" thickBot="1" x14ac:dyDescent="0.3">
      <c r="A1690" s="229"/>
      <c r="B1690" s="187">
        <v>150</v>
      </c>
      <c r="C1690" s="159" t="s">
        <v>2594</v>
      </c>
      <c r="D1690" s="188"/>
      <c r="E1690" s="189">
        <f>SUM(E1691:E1705)</f>
        <v>237</v>
      </c>
      <c r="F1690">
        <f>SUMIF('список продуктов'!$A$8:$A$917,"="&amp;D4961,'список продуктов'!$C$8:$C$917)</f>
        <v>1</v>
      </c>
      <c r="G1690" t="s">
        <v>2926</v>
      </c>
      <c r="M1690" s="572"/>
      <c r="N1690" s="573"/>
      <c r="O1690" s="573"/>
      <c r="P1690" s="573"/>
    </row>
    <row r="1691" spans="1:16" x14ac:dyDescent="0.25">
      <c r="A1691" s="77">
        <f>E1691*A1690</f>
        <v>0</v>
      </c>
      <c r="B1691" s="173"/>
      <c r="C1691" s="115"/>
      <c r="D1691" s="91" t="s">
        <v>1737</v>
      </c>
      <c r="E1691" s="80">
        <v>30</v>
      </c>
      <c r="F1691">
        <f>SUMIF('список продуктов'!$A$8:$A$917,"="&amp;D4962,'список продуктов'!$C$8:$C$917)</f>
        <v>0</v>
      </c>
      <c r="M1691" s="572"/>
      <c r="N1691" s="573"/>
      <c r="O1691" s="573"/>
      <c r="P1691" s="573"/>
    </row>
    <row r="1692" spans="1:16" x14ac:dyDescent="0.25">
      <c r="A1692" s="77">
        <f>E1692*A1690</f>
        <v>0</v>
      </c>
      <c r="B1692" s="173"/>
      <c r="C1692" s="154"/>
      <c r="D1692" s="91" t="s">
        <v>1757</v>
      </c>
      <c r="E1692" s="80">
        <v>25</v>
      </c>
      <c r="F1692">
        <f>SUMIF('список продуктов'!$A$8:$A$917,"="&amp;D4963,'список продуктов'!$C$8:$C$917)</f>
        <v>1</v>
      </c>
      <c r="M1692" s="572"/>
      <c r="N1692" s="573"/>
      <c r="O1692" s="573"/>
      <c r="P1692" s="573"/>
    </row>
    <row r="1693" spans="1:16" x14ac:dyDescent="0.25">
      <c r="A1693" s="77">
        <f>E1693*A1690</f>
        <v>0</v>
      </c>
      <c r="B1693" s="173"/>
      <c r="C1693" s="154"/>
      <c r="D1693" s="91" t="s">
        <v>1728</v>
      </c>
      <c r="E1693" s="80">
        <v>30</v>
      </c>
      <c r="F1693">
        <f>SUMIF('список продуктов'!$A$8:$A$917,"="&amp;D4964,'список продуктов'!$C$8:$C$917)</f>
        <v>1</v>
      </c>
      <c r="M1693" s="572"/>
      <c r="N1693" s="573"/>
      <c r="O1693" s="573"/>
      <c r="P1693" s="573"/>
    </row>
    <row r="1694" spans="1:16" ht="15.75" customHeight="1" x14ac:dyDescent="0.25">
      <c r="A1694" s="77">
        <f>E1694*A1690</f>
        <v>0</v>
      </c>
      <c r="B1694" s="173"/>
      <c r="C1694" s="154"/>
      <c r="D1694" s="91" t="s">
        <v>311</v>
      </c>
      <c r="E1694" s="80">
        <v>30</v>
      </c>
      <c r="F1694">
        <f>SUMIF('список продуктов'!$A$8:$A$917,"="&amp;D4965,'список продуктов'!$C$8:$C$917)</f>
        <v>0</v>
      </c>
    </row>
    <row r="1695" spans="1:16" ht="15" customHeight="1" x14ac:dyDescent="0.25">
      <c r="A1695" s="77">
        <f>E1695*A1690</f>
        <v>0</v>
      </c>
      <c r="B1695" s="173"/>
      <c r="C1695" s="154"/>
      <c r="D1695" s="91" t="s">
        <v>1795</v>
      </c>
      <c r="E1695" s="80">
        <v>5</v>
      </c>
      <c r="F1695">
        <f>SUMIF('список продуктов'!$A$8:$A$917,"="&amp;D4966,'список продуктов'!$C$8:$C$917)</f>
        <v>1</v>
      </c>
      <c r="M1695" s="572"/>
      <c r="N1695" s="573"/>
      <c r="O1695" s="573"/>
      <c r="P1695" s="573"/>
    </row>
    <row r="1696" spans="1:16" ht="15" customHeight="1" x14ac:dyDescent="0.25">
      <c r="A1696" s="77">
        <f>E1696*A1690</f>
        <v>0</v>
      </c>
      <c r="B1696" s="173"/>
      <c r="C1696" s="154"/>
      <c r="D1696" s="91" t="s">
        <v>1780</v>
      </c>
      <c r="E1696" s="80">
        <v>50</v>
      </c>
      <c r="F1696">
        <f>SUMIF('список продуктов'!$A$8:$A$917,"="&amp;D4967,'список продуктов'!$C$8:$C$917)</f>
        <v>1</v>
      </c>
      <c r="M1696" s="572"/>
      <c r="N1696" s="573"/>
      <c r="O1696" s="573"/>
      <c r="P1696" s="573"/>
    </row>
    <row r="1697" spans="1:16" ht="15" customHeight="1" x14ac:dyDescent="0.25">
      <c r="A1697" s="77">
        <f>E1697*A1690</f>
        <v>0</v>
      </c>
      <c r="B1697" s="173"/>
      <c r="C1697" s="154"/>
      <c r="D1697" s="91" t="s">
        <v>192</v>
      </c>
      <c r="E1697" s="80">
        <v>15</v>
      </c>
      <c r="F1697">
        <f>SUMIF('список продуктов'!$A$8:$A$917,"="&amp;D4968,'список продуктов'!$C$8:$C$917)</f>
        <v>1</v>
      </c>
      <c r="M1697" s="572"/>
      <c r="N1697" s="573"/>
      <c r="O1697" s="573"/>
      <c r="P1697" s="573"/>
    </row>
    <row r="1698" spans="1:16" ht="15" customHeight="1" x14ac:dyDescent="0.25">
      <c r="A1698" s="77">
        <f>E1698*A1690</f>
        <v>0</v>
      </c>
      <c r="B1698" s="173"/>
      <c r="C1698" s="154"/>
      <c r="D1698" s="91" t="s">
        <v>1824</v>
      </c>
      <c r="E1698" s="80">
        <v>5</v>
      </c>
      <c r="F1698">
        <f>SUMIF('список продуктов'!$A$8:$A$917,"="&amp;D4969,'список продуктов'!$C$8:$C$917)</f>
        <v>1</v>
      </c>
      <c r="M1698" s="572"/>
      <c r="N1698" s="573"/>
      <c r="O1698" s="573"/>
      <c r="P1698" s="573"/>
    </row>
    <row r="1699" spans="1:16" ht="15" customHeight="1" x14ac:dyDescent="0.25">
      <c r="A1699" s="77">
        <f>E1699*A1690</f>
        <v>0</v>
      </c>
      <c r="B1699" s="173"/>
      <c r="C1699" s="154"/>
      <c r="D1699" s="91" t="s">
        <v>2334</v>
      </c>
      <c r="E1699" s="80">
        <v>10</v>
      </c>
      <c r="F1699">
        <f>SUMIF('список продуктов'!$A$8:$A$917,"="&amp;D4970,'список продуктов'!$C$8:$C$917)</f>
        <v>1</v>
      </c>
      <c r="M1699" s="572"/>
      <c r="N1699" s="573"/>
      <c r="O1699" s="573"/>
      <c r="P1699" s="573"/>
    </row>
    <row r="1700" spans="1:16" ht="15" customHeight="1" x14ac:dyDescent="0.25">
      <c r="A1700" s="77">
        <f>E1700*A1690</f>
        <v>0</v>
      </c>
      <c r="B1700" s="173"/>
      <c r="C1700" s="154"/>
      <c r="D1700" s="91" t="s">
        <v>1262</v>
      </c>
      <c r="E1700" s="80">
        <v>1</v>
      </c>
      <c r="F1700">
        <f>SUMIF('список продуктов'!$A$8:$A$917,"="&amp;D4971,'список продуктов'!$C$8:$C$917)</f>
        <v>0</v>
      </c>
      <c r="M1700" s="572"/>
      <c r="N1700" s="573"/>
      <c r="O1700" s="573"/>
      <c r="P1700" s="573"/>
    </row>
    <row r="1701" spans="1:16" x14ac:dyDescent="0.25">
      <c r="A1701" s="77">
        <f>E1701*A1690</f>
        <v>0</v>
      </c>
      <c r="B1701" s="173"/>
      <c r="C1701" s="154"/>
      <c r="D1701" s="91" t="s">
        <v>2398</v>
      </c>
      <c r="E1701" s="80">
        <v>1</v>
      </c>
      <c r="F1701">
        <f>SUMIF('список продуктов'!$A$8:$A$917,"="&amp;#REF!,'список продуктов'!$C$8:$C$917)</f>
        <v>0</v>
      </c>
      <c r="M1701" s="572"/>
      <c r="N1701" s="573"/>
      <c r="O1701" s="573"/>
      <c r="P1701" s="573"/>
    </row>
    <row r="1702" spans="1:16" ht="15" customHeight="1" x14ac:dyDescent="0.25">
      <c r="A1702" s="77">
        <f>E1702*A1690</f>
        <v>0</v>
      </c>
      <c r="B1702" s="173"/>
      <c r="C1702" s="154"/>
      <c r="D1702" s="91" t="s">
        <v>2337</v>
      </c>
      <c r="E1702" s="80">
        <v>10</v>
      </c>
      <c r="F1702">
        <f>SUMIF('список продуктов'!$A$8:$A$917,"="&amp;D4978,'список продуктов'!$C$8:$C$917)</f>
        <v>0</v>
      </c>
      <c r="M1702" s="572"/>
      <c r="N1702" s="573"/>
      <c r="O1702" s="573"/>
      <c r="P1702" s="573"/>
    </row>
    <row r="1703" spans="1:16" x14ac:dyDescent="0.25">
      <c r="A1703" s="77">
        <f>E1703*A1690</f>
        <v>0</v>
      </c>
      <c r="B1703" s="173"/>
      <c r="C1703" s="154"/>
      <c r="D1703" s="91" t="s">
        <v>1268</v>
      </c>
      <c r="E1703" s="80">
        <v>5</v>
      </c>
      <c r="F1703">
        <f>SUMIF('список продуктов'!$A$8:$A$917,"="&amp;D4979,'список продуктов'!$C$8:$C$917)</f>
        <v>1</v>
      </c>
      <c r="M1703" s="572"/>
      <c r="N1703" s="573"/>
      <c r="O1703" s="573"/>
      <c r="P1703" s="573"/>
    </row>
    <row r="1704" spans="1:16" ht="15" customHeight="1" x14ac:dyDescent="0.25">
      <c r="A1704" s="77">
        <f>E1704*A1690</f>
        <v>0</v>
      </c>
      <c r="B1704" s="173"/>
      <c r="C1704" s="154"/>
      <c r="D1704" s="91" t="s">
        <v>2591</v>
      </c>
      <c r="E1704" s="80">
        <v>15</v>
      </c>
      <c r="F1704">
        <f>SUMIF('список продуктов'!$A$8:$A$917,"="&amp;D4980,'список продуктов'!$C$8:$C$917)</f>
        <v>1</v>
      </c>
      <c r="M1704" s="572"/>
      <c r="N1704" s="573"/>
      <c r="O1704" s="573"/>
      <c r="P1704" s="573"/>
    </row>
    <row r="1705" spans="1:16" ht="15" customHeight="1" x14ac:dyDescent="0.25">
      <c r="A1705" s="77">
        <f>E1705*A1690</f>
        <v>0</v>
      </c>
      <c r="B1705" s="173"/>
      <c r="C1705" s="154"/>
      <c r="D1705" s="91" t="s">
        <v>1813</v>
      </c>
      <c r="E1705" s="80">
        <v>5</v>
      </c>
      <c r="F1705">
        <f>SUMIF('список продуктов'!$A$8:$A$917,"="&amp;D4981,'список продуктов'!$C$8:$C$917)</f>
        <v>1</v>
      </c>
      <c r="M1705" s="572"/>
      <c r="N1705" s="573"/>
      <c r="O1705" s="573"/>
      <c r="P1705" s="573"/>
    </row>
    <row r="1706" spans="1:16" ht="15" customHeight="1" x14ac:dyDescent="0.25">
      <c r="B1706" s="173"/>
      <c r="C1706" s="154"/>
      <c r="D1706" s="91"/>
      <c r="E1706" s="80"/>
      <c r="F1706">
        <f>SUMIF('список продуктов'!$A$8:$A$917,"="&amp;D4982,'список продуктов'!$C$8:$C$917)</f>
        <v>1</v>
      </c>
      <c r="M1706" s="572"/>
      <c r="N1706" s="573"/>
      <c r="O1706" s="573"/>
      <c r="P1706" s="573"/>
    </row>
    <row r="1707" spans="1:16" ht="15" customHeight="1" x14ac:dyDescent="0.25">
      <c r="B1707" s="173"/>
      <c r="C1707" s="476"/>
      <c r="D1707" s="91"/>
      <c r="E1707" s="89"/>
      <c r="F1707">
        <f>SUMIF('список продуктов'!$A$8:$A$917,"="&amp;D4983,'список продуктов'!$C$8:$C$917)</f>
        <v>1</v>
      </c>
      <c r="M1707" s="572"/>
      <c r="N1707" s="573"/>
      <c r="O1707" s="573"/>
      <c r="P1707" s="573"/>
    </row>
    <row r="1708" spans="1:16" ht="15.75" thickBot="1" x14ac:dyDescent="0.3">
      <c r="B1708" s="173"/>
      <c r="C1708" s="154"/>
      <c r="D1708" s="91"/>
      <c r="E1708" s="89"/>
      <c r="F1708">
        <f>SUMIF('список продуктов'!$A$8:$A$917,"="&amp;D4984,'список продуктов'!$C$8:$C$917)</f>
        <v>0</v>
      </c>
      <c r="M1708" s="572"/>
      <c r="N1708" s="573"/>
      <c r="O1708" s="573"/>
      <c r="P1708" s="573"/>
    </row>
    <row r="1709" spans="1:16" ht="31.5" customHeight="1" thickBot="1" x14ac:dyDescent="0.3">
      <c r="A1709" s="229"/>
      <c r="B1709" s="187">
        <v>200</v>
      </c>
      <c r="C1709" s="244" t="s">
        <v>459</v>
      </c>
      <c r="D1709" s="188"/>
      <c r="E1709" s="224">
        <f>SUM(E1710:E1721)</f>
        <v>255</v>
      </c>
      <c r="F1709">
        <f>SUMIF('список продуктов'!$A$8:$A$917,"="&amp;D4985,'список продуктов'!$C$8:$C$917)</f>
        <v>0</v>
      </c>
      <c r="G1709" t="s">
        <v>2926</v>
      </c>
      <c r="M1709" s="572"/>
      <c r="N1709" s="573"/>
      <c r="O1709" s="573"/>
      <c r="P1709" s="573"/>
    </row>
    <row r="1710" spans="1:16" ht="16.5" customHeight="1" x14ac:dyDescent="0.25">
      <c r="A1710" s="77">
        <f>E1710*A1709</f>
        <v>0</v>
      </c>
      <c r="B1710" s="173"/>
      <c r="C1710" s="154"/>
      <c r="D1710" s="91" t="s">
        <v>1811</v>
      </c>
      <c r="E1710" s="89">
        <v>40</v>
      </c>
      <c r="F1710">
        <f>SUMIF('список продуктов'!$A$8:$A$917,"="&amp;D4986,'список продуктов'!$C$8:$C$917)</f>
        <v>1</v>
      </c>
      <c r="M1710" s="572"/>
      <c r="N1710" s="573"/>
      <c r="O1710" s="573"/>
      <c r="P1710" s="573"/>
    </row>
    <row r="1711" spans="1:16" x14ac:dyDescent="0.25">
      <c r="A1711" s="77">
        <f>E1711*A1709</f>
        <v>0</v>
      </c>
      <c r="B1711" s="173"/>
      <c r="C1711" s="154"/>
      <c r="D1711" s="91" t="s">
        <v>1812</v>
      </c>
      <c r="E1711" s="89">
        <v>40</v>
      </c>
      <c r="F1711">
        <f>SUMIF('список продуктов'!$A$8:$A$917,"="&amp;D4987,'список продуктов'!$C$8:$C$917)</f>
        <v>1</v>
      </c>
      <c r="M1711" s="572"/>
      <c r="N1711" s="573"/>
      <c r="O1711" s="573"/>
      <c r="P1711" s="573"/>
    </row>
    <row r="1712" spans="1:16" ht="15" customHeight="1" x14ac:dyDescent="0.25">
      <c r="A1712" s="77">
        <f>E1712*A1709</f>
        <v>0</v>
      </c>
      <c r="B1712" s="173"/>
      <c r="C1712" s="154"/>
      <c r="D1712" s="91" t="s">
        <v>1538</v>
      </c>
      <c r="E1712" s="89">
        <v>80</v>
      </c>
      <c r="F1712">
        <f>SUMIF('список продуктов'!$A$8:$A$917,"="&amp;D4988,'список продуктов'!$C$8:$C$917)</f>
        <v>1</v>
      </c>
      <c r="M1712" s="572"/>
      <c r="N1712" s="573"/>
      <c r="O1712" s="573"/>
      <c r="P1712" s="573"/>
    </row>
    <row r="1713" spans="1:16" ht="15" customHeight="1" x14ac:dyDescent="0.25">
      <c r="A1713" s="77">
        <f>E1713*A1709</f>
        <v>0</v>
      </c>
      <c r="B1713" s="173"/>
      <c r="C1713" s="154"/>
      <c r="D1713" s="91" t="s">
        <v>1736</v>
      </c>
      <c r="E1713" s="89">
        <v>10</v>
      </c>
      <c r="F1713">
        <f>SUMIF('список продуктов'!$A$8:$A$917,"="&amp;D4989,'список продуктов'!$C$8:$C$917)</f>
        <v>1</v>
      </c>
      <c r="M1713" s="572"/>
      <c r="N1713" s="573"/>
      <c r="O1713" s="573"/>
      <c r="P1713" s="573"/>
    </row>
    <row r="1714" spans="1:16" ht="15" customHeight="1" x14ac:dyDescent="0.25">
      <c r="A1714" s="77">
        <f>E1714*A1709</f>
        <v>0</v>
      </c>
      <c r="B1714" s="173"/>
      <c r="C1714" s="154"/>
      <c r="D1714" s="91" t="s">
        <v>1804</v>
      </c>
      <c r="E1714" s="89">
        <v>1</v>
      </c>
      <c r="F1714">
        <f>SUMIF('список продуктов'!$A$8:$A$917,"="&amp;D4990,'список продуктов'!$C$8:$C$917)</f>
        <v>1</v>
      </c>
      <c r="M1714" s="572"/>
      <c r="N1714" s="573"/>
      <c r="O1714" s="573"/>
      <c r="P1714" s="573"/>
    </row>
    <row r="1715" spans="1:16" ht="30" customHeight="1" x14ac:dyDescent="0.25">
      <c r="A1715" s="77">
        <f>E1715*A1709</f>
        <v>0</v>
      </c>
      <c r="B1715" s="173"/>
      <c r="C1715" s="154"/>
      <c r="D1715" s="91" t="s">
        <v>2546</v>
      </c>
      <c r="E1715" s="89">
        <v>0.5</v>
      </c>
      <c r="F1715">
        <f>SUMIF('список продуктов'!$A$8:$A$917,"="&amp;D4991,'список продуктов'!$C$8:$C$917)</f>
        <v>1</v>
      </c>
      <c r="M1715" s="591"/>
      <c r="N1715" s="582"/>
      <c r="O1715" s="582"/>
      <c r="P1715" s="582"/>
    </row>
    <row r="1716" spans="1:16" ht="15" customHeight="1" x14ac:dyDescent="0.25">
      <c r="A1716" s="77">
        <f>E1716*A1709</f>
        <v>0</v>
      </c>
      <c r="B1716" s="173"/>
      <c r="C1716" s="155" t="s">
        <v>1966</v>
      </c>
      <c r="D1716" s="91"/>
      <c r="E1716" s="89"/>
      <c r="F1716">
        <f>SUMIF('список продуктов'!$A$8:$A$917,"="&amp;D4992,'список продуктов'!$C$8:$C$917)</f>
        <v>1</v>
      </c>
      <c r="M1716" s="572"/>
      <c r="N1716" s="573"/>
      <c r="O1716" s="573"/>
      <c r="P1716" s="573"/>
    </row>
    <row r="1717" spans="1:16" ht="15" customHeight="1" x14ac:dyDescent="0.25">
      <c r="A1717" s="77">
        <f>E1717*A1709</f>
        <v>0</v>
      </c>
      <c r="B1717" s="173"/>
      <c r="C1717" s="154"/>
      <c r="D1717" s="91" t="s">
        <v>1268</v>
      </c>
      <c r="E1717" s="89">
        <v>50</v>
      </c>
      <c r="F1717">
        <f>SUMIF('список продуктов'!$A$8:$A$917,"="&amp;D4993,'список продуктов'!$C$8:$C$917)</f>
        <v>1</v>
      </c>
      <c r="M1717" s="572"/>
      <c r="N1717" s="573"/>
      <c r="O1717" s="573"/>
      <c r="P1717" s="573"/>
    </row>
    <row r="1718" spans="1:16" ht="15" customHeight="1" x14ac:dyDescent="0.25">
      <c r="A1718" s="77">
        <f>E1718*A1709</f>
        <v>0</v>
      </c>
      <c r="B1718" s="173"/>
      <c r="C1718" s="154"/>
      <c r="D1718" s="91" t="s">
        <v>2337</v>
      </c>
      <c r="E1718" s="89">
        <v>3</v>
      </c>
      <c r="F1718">
        <f>SUMIF('список продуктов'!$A$8:$A$917,"="&amp;D4994,'список продуктов'!$C$8:$C$917)</f>
        <v>1</v>
      </c>
      <c r="M1718" s="72"/>
      <c r="N1718" s="68"/>
      <c r="O1718" s="68"/>
      <c r="P1718" s="68"/>
    </row>
    <row r="1719" spans="1:16" ht="15" customHeight="1" x14ac:dyDescent="0.25">
      <c r="A1719" s="77">
        <f>E1719*A1709</f>
        <v>0</v>
      </c>
      <c r="B1719" s="173"/>
      <c r="C1719" s="154"/>
      <c r="D1719" s="91" t="s">
        <v>1662</v>
      </c>
      <c r="E1719" s="89">
        <v>15</v>
      </c>
      <c r="F1719">
        <f>SUMIF('список продуктов'!$A$8:$A$917,"="&amp;D4995,'список продуктов'!$C$8:$C$917)</f>
        <v>1</v>
      </c>
      <c r="M1719" s="72"/>
      <c r="N1719" s="68"/>
      <c r="O1719" s="68"/>
      <c r="P1719" s="68"/>
    </row>
    <row r="1720" spans="1:16" x14ac:dyDescent="0.25">
      <c r="A1720" s="77">
        <f>E1720*A1709</f>
        <v>0</v>
      </c>
      <c r="B1720" s="173"/>
      <c r="C1720" s="154"/>
      <c r="D1720" s="91" t="s">
        <v>2398</v>
      </c>
      <c r="E1720" s="89">
        <v>0.5</v>
      </c>
      <c r="F1720">
        <f>SUMIF('список продуктов'!$A$8:$A$917,"="&amp;D4996,'список продуктов'!$C$8:$C$917)</f>
        <v>1</v>
      </c>
      <c r="M1720" s="572"/>
      <c r="N1720" s="573"/>
      <c r="O1720" s="573"/>
      <c r="P1720" s="573"/>
    </row>
    <row r="1721" spans="1:16" x14ac:dyDescent="0.25">
      <c r="A1721" s="77">
        <f>E1721*A1709</f>
        <v>0</v>
      </c>
      <c r="B1721" s="173"/>
      <c r="C1721" s="456" t="s">
        <v>1967</v>
      </c>
      <c r="D1721" s="373" t="s">
        <v>2578</v>
      </c>
      <c r="E1721" s="89">
        <v>15</v>
      </c>
      <c r="F1721">
        <f>SUMIF('список продуктов'!$A$8:$A$917,"="&amp;D4997,'список продуктов'!$C$8:$C$917)</f>
        <v>0</v>
      </c>
      <c r="M1721" s="572"/>
      <c r="N1721" s="573"/>
      <c r="O1721" s="573"/>
      <c r="P1721" s="573"/>
    </row>
    <row r="1722" spans="1:16" ht="15.75" thickBot="1" x14ac:dyDescent="0.3">
      <c r="B1722" s="173"/>
      <c r="C1722" s="482"/>
      <c r="D1722" s="91"/>
      <c r="E1722" s="89"/>
      <c r="F1722">
        <f>SUMIF('список продуктов'!$A$8:$A$917,"="&amp;D4998,'список продуктов'!$C$8:$C$917)</f>
        <v>1</v>
      </c>
      <c r="M1722" s="572"/>
      <c r="N1722" s="573"/>
      <c r="O1722" s="573"/>
      <c r="P1722" s="573"/>
    </row>
    <row r="1723" spans="1:16" ht="30" thickBot="1" x14ac:dyDescent="0.3">
      <c r="A1723" s="229"/>
      <c r="B1723" s="187">
        <v>200</v>
      </c>
      <c r="C1723" s="244" t="s">
        <v>460</v>
      </c>
      <c r="D1723" s="188"/>
      <c r="E1723" s="224">
        <f>SUM(E1724:E1735)</f>
        <v>283</v>
      </c>
      <c r="F1723">
        <f>SUMIF('список продуктов'!$A$8:$A$917,"="&amp;D4999,'список продуктов'!$C$8:$C$917)</f>
        <v>1</v>
      </c>
      <c r="G1723" t="s">
        <v>2926</v>
      </c>
      <c r="M1723" s="572"/>
      <c r="N1723" s="573"/>
      <c r="O1723" s="573"/>
      <c r="P1723" s="573"/>
    </row>
    <row r="1724" spans="1:16" x14ac:dyDescent="0.25">
      <c r="A1724" s="77">
        <f>E1724*A1723</f>
        <v>0</v>
      </c>
      <c r="B1724" s="173"/>
      <c r="C1724" s="154"/>
      <c r="D1724" s="91" t="s">
        <v>1824</v>
      </c>
      <c r="E1724" s="89">
        <v>80</v>
      </c>
      <c r="F1724">
        <f>SUMIF('список продуктов'!$A$8:$A$917,"="&amp;D5000,'список продуктов'!$C$8:$C$917)</f>
        <v>1</v>
      </c>
      <c r="M1724" s="572"/>
      <c r="N1724" s="573"/>
      <c r="O1724" s="573"/>
      <c r="P1724" s="573"/>
    </row>
    <row r="1725" spans="1:16" x14ac:dyDescent="0.25">
      <c r="A1725" s="77">
        <f>E1725*A1723</f>
        <v>0</v>
      </c>
      <c r="B1725" s="173"/>
      <c r="C1725" s="154"/>
      <c r="D1725" s="91" t="s">
        <v>1813</v>
      </c>
      <c r="E1725" s="89">
        <v>20</v>
      </c>
      <c r="F1725">
        <f>SUMIF('список продуктов'!$A$8:$A$917,"="&amp;D5001,'список продуктов'!$C$8:$C$917)</f>
        <v>1</v>
      </c>
      <c r="M1725" s="572"/>
      <c r="N1725" s="573"/>
      <c r="O1725" s="573"/>
      <c r="P1725" s="573"/>
    </row>
    <row r="1726" spans="1:16" x14ac:dyDescent="0.25">
      <c r="A1726" s="77">
        <f>E1726*A1723</f>
        <v>0</v>
      </c>
      <c r="B1726" s="173"/>
      <c r="C1726" s="154"/>
      <c r="D1726" s="91" t="s">
        <v>925</v>
      </c>
      <c r="E1726" s="89">
        <v>5</v>
      </c>
      <c r="F1726">
        <f>SUMIF('список продуктов'!$A$8:$A$917,"="&amp;D5002,'список продуктов'!$C$8:$C$917)</f>
        <v>0</v>
      </c>
      <c r="M1726" s="572"/>
      <c r="N1726" s="573"/>
      <c r="O1726" s="573"/>
      <c r="P1726" s="573"/>
    </row>
    <row r="1727" spans="1:16" x14ac:dyDescent="0.25">
      <c r="A1727" s="77">
        <f>E1727*A1723</f>
        <v>0</v>
      </c>
      <c r="B1727" s="173"/>
      <c r="C1727" s="154"/>
      <c r="D1727" s="91" t="s">
        <v>1489</v>
      </c>
      <c r="E1727" s="89">
        <v>15</v>
      </c>
      <c r="F1727">
        <f>SUMIF('список продуктов'!$A$8:$A$917,"="&amp;D5003,'список продуктов'!$C$8:$C$917)</f>
        <v>0</v>
      </c>
      <c r="M1727" s="572"/>
      <c r="N1727" s="573"/>
      <c r="O1727" s="573"/>
      <c r="P1727" s="573"/>
    </row>
    <row r="1728" spans="1:16" x14ac:dyDescent="0.25">
      <c r="A1728" s="77">
        <f>E1728*A1723</f>
        <v>0</v>
      </c>
      <c r="B1728" s="173"/>
      <c r="C1728" s="154"/>
      <c r="D1728" s="91" t="s">
        <v>2357</v>
      </c>
      <c r="E1728" s="89">
        <v>8</v>
      </c>
      <c r="F1728">
        <f>SUMIF('список продуктов'!$A$8:$A$917,"="&amp;D5004,'список продуктов'!$C$8:$C$917)</f>
        <v>0</v>
      </c>
      <c r="M1728" s="572"/>
      <c r="N1728" s="573"/>
      <c r="O1728" s="573"/>
      <c r="P1728" s="573"/>
    </row>
    <row r="1729" spans="1:16" x14ac:dyDescent="0.25">
      <c r="A1729" s="77">
        <f>E1729*A1723</f>
        <v>0</v>
      </c>
      <c r="B1729" s="173"/>
      <c r="C1729" s="154"/>
      <c r="D1729" s="91" t="s">
        <v>1721</v>
      </c>
      <c r="E1729" s="89">
        <v>20</v>
      </c>
      <c r="F1729">
        <f>SUMIF('список продуктов'!$A$8:$A$917,"="&amp;D5005,'список продуктов'!$C$8:$C$917)</f>
        <v>1</v>
      </c>
      <c r="M1729" s="572"/>
      <c r="N1729" s="573"/>
      <c r="O1729" s="573"/>
      <c r="P1729" s="573"/>
    </row>
    <row r="1730" spans="1:16" x14ac:dyDescent="0.25">
      <c r="A1730" s="77">
        <f>E1730*A1723</f>
        <v>0</v>
      </c>
      <c r="B1730" s="173"/>
      <c r="C1730" s="452"/>
      <c r="D1730" s="91" t="s">
        <v>1662</v>
      </c>
      <c r="E1730" s="89">
        <v>15</v>
      </c>
      <c r="F1730">
        <f>SUMIF('список продуктов'!$A$8:$A$917,"="&amp;D5006,'список продуктов'!$C$8:$C$917)</f>
        <v>1</v>
      </c>
      <c r="M1730" s="572"/>
      <c r="N1730" s="573"/>
      <c r="O1730" s="573"/>
      <c r="P1730" s="573"/>
    </row>
    <row r="1731" spans="1:16" x14ac:dyDescent="0.25">
      <c r="A1731" s="77">
        <f>E1731*A1723</f>
        <v>0</v>
      </c>
      <c r="B1731" s="173"/>
      <c r="C1731" s="456" t="s">
        <v>1947</v>
      </c>
      <c r="D1731" s="91" t="s">
        <v>1554</v>
      </c>
      <c r="E1731" s="89">
        <v>50</v>
      </c>
      <c r="F1731">
        <f>SUMIF('список продуктов'!$A$8:$A$917,"="&amp;D5007,'список продуктов'!$C$8:$C$917)</f>
        <v>1</v>
      </c>
      <c r="M1731" s="572"/>
      <c r="N1731" s="573"/>
      <c r="O1731" s="573"/>
      <c r="P1731" s="573"/>
    </row>
    <row r="1732" spans="1:16" x14ac:dyDescent="0.25">
      <c r="A1732" s="77">
        <f>E1732*A1723</f>
        <v>0</v>
      </c>
      <c r="B1732" s="173"/>
      <c r="C1732" s="154"/>
      <c r="D1732" s="91" t="s">
        <v>1555</v>
      </c>
      <c r="E1732" s="89">
        <v>30</v>
      </c>
      <c r="F1732">
        <f>SUMIF('список продуктов'!$A$8:$A$917,"="&amp;D5008,'список продуктов'!$C$8:$C$917)</f>
        <v>1</v>
      </c>
      <c r="M1732" s="572"/>
      <c r="N1732" s="573"/>
      <c r="O1732" s="573"/>
      <c r="P1732" s="573"/>
    </row>
    <row r="1733" spans="1:16" x14ac:dyDescent="0.25">
      <c r="A1733" s="77">
        <f>E1733*A1723</f>
        <v>0</v>
      </c>
      <c r="B1733" s="173"/>
      <c r="C1733" s="154"/>
      <c r="D1733" s="91" t="s">
        <v>1552</v>
      </c>
      <c r="E1733" s="89">
        <v>40</v>
      </c>
      <c r="F1733">
        <f>SUMIF('список продуктов'!$A$8:$A$917,"="&amp;D5009,'список продуктов'!$C$8:$C$917)</f>
        <v>1</v>
      </c>
      <c r="M1733" s="572"/>
      <c r="N1733" s="573"/>
      <c r="O1733" s="573"/>
      <c r="P1733" s="573"/>
    </row>
    <row r="1734" spans="1:16" x14ac:dyDescent="0.25">
      <c r="A1734" s="77">
        <f>E1734*A1723</f>
        <v>0</v>
      </c>
      <c r="B1734" s="173"/>
      <c r="C1734" s="154"/>
      <c r="D1734" s="91"/>
      <c r="E1734" s="89"/>
      <c r="F1734">
        <f>SUMIF('список продуктов'!$A$8:$A$917,"="&amp;D5010,'список продуктов'!$C$8:$C$917)</f>
        <v>1</v>
      </c>
      <c r="M1734" s="572"/>
      <c r="N1734" s="573"/>
      <c r="O1734" s="573"/>
      <c r="P1734" s="573"/>
    </row>
    <row r="1735" spans="1:16" x14ac:dyDescent="0.25">
      <c r="A1735" s="77">
        <f>E1735*A1723</f>
        <v>0</v>
      </c>
      <c r="B1735" s="173"/>
      <c r="C1735" s="154"/>
      <c r="D1735" s="91"/>
      <c r="E1735" s="89"/>
      <c r="F1735">
        <f>SUMIF('список продуктов'!$A$8:$A$917,"="&amp;D5011,'список продуктов'!$C$8:$C$917)</f>
        <v>0</v>
      </c>
      <c r="M1735" s="572"/>
      <c r="N1735" s="573"/>
      <c r="O1735" s="573"/>
      <c r="P1735" s="573"/>
    </row>
    <row r="1736" spans="1:16" ht="15.75" thickBot="1" x14ac:dyDescent="0.3">
      <c r="B1736" s="173"/>
      <c r="C1736" s="154"/>
      <c r="D1736" s="91"/>
      <c r="E1736" s="89"/>
      <c r="F1736">
        <f>SUMIF('список продуктов'!$A$8:$A$917,"="&amp;D5012,'список продуктов'!$C$8:$C$917)</f>
        <v>0</v>
      </c>
      <c r="M1736" s="572"/>
      <c r="N1736" s="573"/>
      <c r="O1736" s="573"/>
      <c r="P1736" s="573"/>
    </row>
    <row r="1737" spans="1:16" ht="30" thickBot="1" x14ac:dyDescent="0.3">
      <c r="A1737" s="229"/>
      <c r="B1737" s="187">
        <v>150</v>
      </c>
      <c r="C1737" s="244" t="s">
        <v>461</v>
      </c>
      <c r="D1737" s="188"/>
      <c r="E1737" s="224">
        <f>SUM(E1738:E1744)</f>
        <v>240</v>
      </c>
      <c r="F1737">
        <f>SUMIF('список продуктов'!$A$8:$A$917,"="&amp;D5013,'список продуктов'!$C$8:$C$917)</f>
        <v>1</v>
      </c>
      <c r="G1737" t="s">
        <v>2926</v>
      </c>
      <c r="M1737" s="572"/>
      <c r="N1737" s="573"/>
      <c r="O1737" s="573"/>
      <c r="P1737" s="573"/>
    </row>
    <row r="1738" spans="1:16" x14ac:dyDescent="0.25">
      <c r="A1738" s="77">
        <f>E1738*A1737</f>
        <v>0</v>
      </c>
      <c r="B1738" s="173"/>
      <c r="C1738" s="154"/>
      <c r="D1738" s="91" t="s">
        <v>1805</v>
      </c>
      <c r="E1738" s="89">
        <v>30</v>
      </c>
      <c r="F1738">
        <f>SUMIF('список продуктов'!$A$8:$A$917,"="&amp;D5014,'список продуктов'!$C$8:$C$917)</f>
        <v>1</v>
      </c>
      <c r="M1738" s="572"/>
      <c r="N1738" s="573"/>
      <c r="O1738" s="573"/>
      <c r="P1738" s="573"/>
    </row>
    <row r="1739" spans="1:16" x14ac:dyDescent="0.25">
      <c r="A1739" s="77">
        <f>E1739*A1737</f>
        <v>0</v>
      </c>
      <c r="B1739" s="173"/>
      <c r="C1739" s="154"/>
      <c r="D1739" s="91" t="s">
        <v>1477</v>
      </c>
      <c r="E1739" s="89">
        <v>70</v>
      </c>
      <c r="F1739">
        <f>SUMIF('список продуктов'!$A$8:$A$917,"="&amp;D5015,'список продуктов'!$C$8:$C$917)</f>
        <v>1</v>
      </c>
      <c r="M1739" s="572"/>
      <c r="N1739" s="573"/>
      <c r="O1739" s="573"/>
      <c r="P1739" s="573"/>
    </row>
    <row r="1740" spans="1:16" x14ac:dyDescent="0.25">
      <c r="A1740" s="77">
        <f>E1740*A1737</f>
        <v>0</v>
      </c>
      <c r="B1740" s="173"/>
      <c r="C1740" s="154"/>
      <c r="D1740" s="91" t="s">
        <v>2195</v>
      </c>
      <c r="E1740" s="89">
        <v>50</v>
      </c>
      <c r="F1740">
        <f>SUMIF('список продуктов'!$A$8:$A$917,"="&amp;D5016,'список продуктов'!$C$8:$C$917)</f>
        <v>1</v>
      </c>
      <c r="M1740" s="572"/>
      <c r="N1740" s="573"/>
      <c r="O1740" s="573"/>
      <c r="P1740" s="573"/>
    </row>
    <row r="1741" spans="1:16" x14ac:dyDescent="0.25">
      <c r="A1741" s="77">
        <f>E1741*A1737</f>
        <v>0</v>
      </c>
      <c r="B1741" s="173"/>
      <c r="C1741" s="154"/>
      <c r="D1741" s="91" t="s">
        <v>1766</v>
      </c>
      <c r="E1741" s="89">
        <v>35</v>
      </c>
      <c r="F1741">
        <f>SUMIF('список продуктов'!$A$8:$A$917,"="&amp;D5017,'список продуктов'!$C$8:$C$917)</f>
        <v>1</v>
      </c>
      <c r="M1741" s="572"/>
      <c r="N1741" s="573"/>
      <c r="O1741" s="573"/>
      <c r="P1741" s="573"/>
    </row>
    <row r="1742" spans="1:16" x14ac:dyDescent="0.25">
      <c r="A1742" s="77">
        <f>E1742*A1737</f>
        <v>0</v>
      </c>
      <c r="B1742" s="173"/>
      <c r="C1742" s="154"/>
      <c r="D1742" s="91" t="s">
        <v>1765</v>
      </c>
      <c r="E1742" s="89">
        <v>35</v>
      </c>
      <c r="F1742">
        <f>SUMIF('список продуктов'!$A$8:$A$917,"="&amp;D5018,'список продуктов'!$C$8:$C$917)</f>
        <v>1</v>
      </c>
      <c r="M1742" s="572"/>
      <c r="N1742" s="573"/>
      <c r="O1742" s="573"/>
      <c r="P1742" s="573"/>
    </row>
    <row r="1743" spans="1:16" x14ac:dyDescent="0.25">
      <c r="A1743" s="77">
        <f>E1743*A1737</f>
        <v>0</v>
      </c>
      <c r="B1743" s="173"/>
      <c r="C1743" s="154"/>
      <c r="D1743" s="91" t="s">
        <v>2591</v>
      </c>
      <c r="E1743" s="89">
        <v>15</v>
      </c>
      <c r="F1743">
        <f>SUMIF('список продуктов'!$A$8:$A$917,"="&amp;D5019,'список продуктов'!$C$8:$C$917)</f>
        <v>0</v>
      </c>
      <c r="M1743" s="572"/>
      <c r="N1743" s="573"/>
      <c r="O1743" s="573"/>
      <c r="P1743" s="573"/>
    </row>
    <row r="1744" spans="1:16" ht="16.5" customHeight="1" x14ac:dyDescent="0.25">
      <c r="A1744" s="77">
        <f>E1744*A1737</f>
        <v>0</v>
      </c>
      <c r="B1744" s="173"/>
      <c r="C1744" s="154"/>
      <c r="D1744" s="91" t="s">
        <v>1478</v>
      </c>
      <c r="E1744" s="89">
        <v>5</v>
      </c>
      <c r="F1744">
        <f>SUMIF('список продуктов'!$A$8:$A$917,"="&amp;D5020,'список продуктов'!$C$8:$C$917)</f>
        <v>0</v>
      </c>
      <c r="M1744" s="572"/>
      <c r="N1744" s="573"/>
      <c r="O1744" s="573"/>
      <c r="P1744" s="573"/>
    </row>
    <row r="1745" spans="1:16" ht="15.75" thickBot="1" x14ac:dyDescent="0.3">
      <c r="B1745" s="173"/>
      <c r="C1745" s="154"/>
      <c r="D1745" s="91"/>
      <c r="E1745" s="89"/>
      <c r="F1745">
        <f>SUMIF('список продуктов'!$A$8:$A$917,"="&amp;D5021,'список продуктов'!$C$8:$C$917)</f>
        <v>0</v>
      </c>
      <c r="M1745" s="572"/>
      <c r="N1745" s="573"/>
      <c r="O1745" s="573"/>
      <c r="P1745" s="573"/>
    </row>
    <row r="1746" spans="1:16" ht="30" thickBot="1" x14ac:dyDescent="0.3">
      <c r="A1746" s="229"/>
      <c r="B1746" s="187">
        <v>150</v>
      </c>
      <c r="C1746" s="244" t="s">
        <v>462</v>
      </c>
      <c r="D1746" s="188"/>
      <c r="E1746" s="224">
        <f>SUM(E1747:E1753)</f>
        <v>210</v>
      </c>
      <c r="F1746">
        <f>SUMIF('список продуктов'!$A$8:$A$917,"="&amp;D5022,'список продуктов'!$C$8:$C$917)</f>
        <v>1</v>
      </c>
      <c r="G1746" t="s">
        <v>2926</v>
      </c>
      <c r="M1746" s="572"/>
      <c r="N1746" s="573"/>
      <c r="O1746" s="573"/>
      <c r="P1746" s="573"/>
    </row>
    <row r="1747" spans="1:16" x14ac:dyDescent="0.25">
      <c r="A1747" s="77">
        <f>E1747*A1746</f>
        <v>0</v>
      </c>
      <c r="B1747" s="173"/>
      <c r="C1747" s="154"/>
      <c r="D1747" s="91" t="s">
        <v>1805</v>
      </c>
      <c r="E1747" s="111">
        <v>30</v>
      </c>
      <c r="F1747">
        <f>SUMIF('список продуктов'!$A$8:$A$917,"="&amp;D5023,'список продуктов'!$C$8:$C$917)</f>
        <v>1</v>
      </c>
      <c r="M1747" s="572"/>
      <c r="N1747" s="573"/>
      <c r="O1747" s="573"/>
      <c r="P1747" s="573"/>
    </row>
    <row r="1748" spans="1:16" x14ac:dyDescent="0.25">
      <c r="A1748" s="77">
        <f>E1748*A1746</f>
        <v>0</v>
      </c>
      <c r="B1748" s="173"/>
      <c r="C1748" s="154"/>
      <c r="D1748" s="91" t="s">
        <v>1810</v>
      </c>
      <c r="E1748" s="111">
        <v>30</v>
      </c>
      <c r="F1748">
        <f>SUMIF('список продуктов'!$A$8:$A$917,"="&amp;D5024,'список продуктов'!$C$8:$C$917)</f>
        <v>1</v>
      </c>
      <c r="M1748" s="572"/>
      <c r="N1748" s="573"/>
      <c r="O1748" s="573"/>
      <c r="P1748" s="573"/>
    </row>
    <row r="1749" spans="1:16" x14ac:dyDescent="0.25">
      <c r="A1749" s="77">
        <f>E1749*A1746</f>
        <v>0</v>
      </c>
      <c r="B1749" s="173"/>
      <c r="C1749" s="456" t="s">
        <v>1968</v>
      </c>
      <c r="D1749" s="91" t="s">
        <v>1271</v>
      </c>
      <c r="E1749" s="111">
        <v>40</v>
      </c>
      <c r="F1749">
        <f>SUMIF('список продуктов'!$A$8:$A$917,"="&amp;D5025,'список продуктов'!$C$8:$C$917)</f>
        <v>1</v>
      </c>
      <c r="M1749" s="572"/>
      <c r="N1749" s="573"/>
      <c r="O1749" s="573"/>
      <c r="P1749" s="573"/>
    </row>
    <row r="1750" spans="1:16" x14ac:dyDescent="0.25">
      <c r="A1750" s="77">
        <f>E1750*A1746</f>
        <v>0</v>
      </c>
      <c r="B1750" s="173"/>
      <c r="C1750" s="154"/>
      <c r="D1750" s="91" t="s">
        <v>1591</v>
      </c>
      <c r="E1750" s="111">
        <v>80</v>
      </c>
      <c r="F1750">
        <f>SUMIF('список продуктов'!$A$8:$A$917,"="&amp;D5026,'список продуктов'!$C$8:$C$917)</f>
        <v>1</v>
      </c>
      <c r="M1750" s="572"/>
      <c r="N1750" s="573"/>
      <c r="O1750" s="573"/>
      <c r="P1750" s="573"/>
    </row>
    <row r="1751" spans="1:16" x14ac:dyDescent="0.25">
      <c r="A1751" s="77">
        <f>E1751*A1746</f>
        <v>0</v>
      </c>
      <c r="B1751" s="173"/>
      <c r="C1751" s="154"/>
      <c r="D1751" s="91" t="s">
        <v>2357</v>
      </c>
      <c r="E1751" s="111">
        <v>10</v>
      </c>
      <c r="F1751">
        <f>SUMIF('список продуктов'!$A$8:$A$917,"="&amp;D5027,'список продуктов'!$C$8:$C$917)</f>
        <v>1</v>
      </c>
      <c r="M1751" s="577" t="s">
        <v>1396</v>
      </c>
      <c r="N1751" s="576"/>
      <c r="O1751" s="576"/>
      <c r="P1751" s="576"/>
    </row>
    <row r="1752" spans="1:16" x14ac:dyDescent="0.25">
      <c r="A1752" s="77">
        <f>E1752*A1746</f>
        <v>0</v>
      </c>
      <c r="B1752" s="173"/>
      <c r="C1752" s="154"/>
      <c r="D1752" s="91" t="s">
        <v>2245</v>
      </c>
      <c r="E1752" s="111">
        <v>10</v>
      </c>
      <c r="F1752">
        <f>SUMIF('список продуктов'!$A$8:$A$917,"="&amp;D5028,'список продуктов'!$C$8:$C$917)</f>
        <v>0</v>
      </c>
      <c r="M1752" s="572"/>
      <c r="N1752" s="573"/>
      <c r="O1752" s="573"/>
      <c r="P1752" s="573"/>
    </row>
    <row r="1753" spans="1:16" x14ac:dyDescent="0.25">
      <c r="A1753" s="77">
        <f>E1753*A1746</f>
        <v>0</v>
      </c>
      <c r="B1753" s="173"/>
      <c r="C1753" s="154"/>
      <c r="D1753" s="91" t="s">
        <v>1280</v>
      </c>
      <c r="E1753" s="111">
        <v>10</v>
      </c>
      <c r="F1753">
        <f>SUMIF('список продуктов'!$A$8:$A$917,"="&amp;D5029,'список продуктов'!$C$8:$C$917)</f>
        <v>1</v>
      </c>
      <c r="M1753" s="572"/>
      <c r="N1753" s="573"/>
      <c r="O1753" s="573"/>
      <c r="P1753" s="573"/>
    </row>
    <row r="1754" spans="1:16" ht="15.75" thickBot="1" x14ac:dyDescent="0.3">
      <c r="B1754" s="173"/>
      <c r="C1754" s="154"/>
      <c r="D1754" s="91"/>
      <c r="E1754" s="89"/>
      <c r="F1754">
        <f>SUMIF('список продуктов'!$A$8:$A$917,"="&amp;D5030,'список продуктов'!$C$8:$C$917)</f>
        <v>1</v>
      </c>
      <c r="M1754" s="572"/>
      <c r="N1754" s="573"/>
      <c r="O1754" s="573"/>
      <c r="P1754" s="573"/>
    </row>
    <row r="1755" spans="1:16" ht="30" thickBot="1" x14ac:dyDescent="0.3">
      <c r="A1755" s="229"/>
      <c r="B1755" s="187">
        <v>200</v>
      </c>
      <c r="C1755" s="244" t="s">
        <v>463</v>
      </c>
      <c r="D1755" s="188"/>
      <c r="E1755" s="224">
        <f>SUM(E1756:E1764)</f>
        <v>327</v>
      </c>
      <c r="F1755">
        <f>SUMIF('список продуктов'!$A$8:$A$917,"="&amp;D5031,'список продуктов'!$C$8:$C$917)</f>
        <v>1</v>
      </c>
      <c r="G1755" t="s">
        <v>2926</v>
      </c>
      <c r="M1755" s="572"/>
      <c r="N1755" s="573"/>
      <c r="O1755" s="573"/>
      <c r="P1755" s="573"/>
    </row>
    <row r="1756" spans="1:16" x14ac:dyDescent="0.25">
      <c r="A1756" s="77">
        <f>E1756*A1755</f>
        <v>0</v>
      </c>
      <c r="B1756" s="173"/>
      <c r="C1756" s="154"/>
      <c r="D1756" s="91" t="s">
        <v>1813</v>
      </c>
      <c r="E1756" s="89">
        <v>40</v>
      </c>
      <c r="F1756">
        <f>SUMIF('список продуктов'!$A$8:$A$917,"="&amp;D5032,'список продуктов'!$C$8:$C$917)</f>
        <v>1</v>
      </c>
      <c r="M1756" s="572"/>
      <c r="N1756" s="573"/>
      <c r="O1756" s="573"/>
      <c r="P1756" s="573"/>
    </row>
    <row r="1757" spans="1:16" x14ac:dyDescent="0.25">
      <c r="A1757" s="77">
        <f>E1757*A1755</f>
        <v>0</v>
      </c>
      <c r="B1757" s="173"/>
      <c r="C1757" s="154"/>
      <c r="D1757" s="91" t="s">
        <v>1711</v>
      </c>
      <c r="E1757" s="89">
        <v>70</v>
      </c>
      <c r="F1757">
        <f>SUMIF('список продуктов'!$A$8:$A$917,"="&amp;D5033,'список продуктов'!$C$8:$C$917)</f>
        <v>0</v>
      </c>
      <c r="M1757" s="572"/>
      <c r="N1757" s="573"/>
      <c r="O1757" s="573"/>
      <c r="P1757" s="573"/>
    </row>
    <row r="1758" spans="1:16" ht="15" customHeight="1" x14ac:dyDescent="0.25">
      <c r="A1758" s="77">
        <f>E1758*A1755</f>
        <v>0</v>
      </c>
      <c r="B1758" s="173"/>
      <c r="C1758" s="456" t="s">
        <v>1969</v>
      </c>
      <c r="D1758" s="91" t="s">
        <v>1280</v>
      </c>
      <c r="E1758" s="89">
        <v>70</v>
      </c>
      <c r="F1758">
        <f>SUMIF('список продуктов'!$A$8:$A$917,"="&amp;D5034,'список продуктов'!$C$8:$C$917)</f>
        <v>0</v>
      </c>
      <c r="M1758" s="572"/>
      <c r="N1758" s="573"/>
      <c r="O1758" s="573"/>
      <c r="P1758" s="573"/>
    </row>
    <row r="1759" spans="1:16" ht="15" customHeight="1" x14ac:dyDescent="0.25">
      <c r="A1759" s="77">
        <f>E1759*A1755</f>
        <v>0</v>
      </c>
      <c r="B1759" s="173"/>
      <c r="C1759" s="154"/>
      <c r="D1759" s="91" t="s">
        <v>2377</v>
      </c>
      <c r="E1759" s="89">
        <v>3</v>
      </c>
      <c r="F1759">
        <f>SUMIF('список продуктов'!$A$8:$A$917,"="&amp;D5035,'список продуктов'!$C$8:$C$917)</f>
        <v>1</v>
      </c>
      <c r="M1759" s="572"/>
      <c r="N1759" s="573"/>
      <c r="O1759" s="573"/>
      <c r="P1759" s="573"/>
    </row>
    <row r="1760" spans="1:16" ht="15" customHeight="1" x14ac:dyDescent="0.25">
      <c r="A1760" s="77">
        <f>E1760*A1755</f>
        <v>0</v>
      </c>
      <c r="B1760" s="173"/>
      <c r="C1760" s="154"/>
      <c r="D1760" s="91" t="s">
        <v>2429</v>
      </c>
      <c r="E1760" s="89">
        <v>1</v>
      </c>
      <c r="F1760">
        <f>SUMIF('список продуктов'!$A$8:$A$917,"="&amp;D5036,'список продуктов'!$C$8:$C$917)</f>
        <v>1</v>
      </c>
      <c r="M1760" s="572"/>
      <c r="N1760" s="573"/>
      <c r="O1760" s="573"/>
      <c r="P1760" s="573"/>
    </row>
    <row r="1761" spans="1:16" ht="15" customHeight="1" x14ac:dyDescent="0.25">
      <c r="A1761" s="77">
        <f>E1761*A1755</f>
        <v>0</v>
      </c>
      <c r="B1761" s="173"/>
      <c r="C1761" s="154"/>
      <c r="D1761" s="91" t="s">
        <v>1710</v>
      </c>
      <c r="E1761" s="89">
        <v>70</v>
      </c>
      <c r="F1761">
        <f>SUMIF('список продуктов'!$A$8:$A$917,"="&amp;D5037,'список продуктов'!$C$8:$C$917)</f>
        <v>1</v>
      </c>
      <c r="M1761" s="572"/>
      <c r="N1761" s="573"/>
      <c r="O1761" s="573"/>
      <c r="P1761" s="573"/>
    </row>
    <row r="1762" spans="1:16" ht="13.5" customHeight="1" x14ac:dyDescent="0.25">
      <c r="A1762" s="77">
        <f>E1762*A1755</f>
        <v>0</v>
      </c>
      <c r="B1762" s="173"/>
      <c r="C1762" s="154"/>
      <c r="D1762" s="91" t="s">
        <v>1589</v>
      </c>
      <c r="E1762" s="89">
        <v>55</v>
      </c>
      <c r="F1762">
        <f>SUMIF('список продуктов'!$A$8:$A$917,"="&amp;D5038,'список продуктов'!$C$8:$C$917)</f>
        <v>1</v>
      </c>
      <c r="M1762" s="572"/>
      <c r="N1762" s="573"/>
      <c r="O1762" s="573"/>
      <c r="P1762" s="573"/>
    </row>
    <row r="1763" spans="1:16" ht="14.25" customHeight="1" x14ac:dyDescent="0.25">
      <c r="A1763" s="77">
        <f>E1763*A1755</f>
        <v>0</v>
      </c>
      <c r="B1763" s="173"/>
      <c r="C1763" s="154"/>
      <c r="D1763" s="91" t="s">
        <v>2357</v>
      </c>
      <c r="E1763" s="89">
        <v>3</v>
      </c>
      <c r="F1763">
        <f>SUMIF('список продуктов'!$A$8:$A$917,"="&amp;D5039,'список продуктов'!$C$8:$C$917)</f>
        <v>1</v>
      </c>
      <c r="M1763" s="572"/>
      <c r="N1763" s="573"/>
      <c r="O1763" s="573"/>
      <c r="P1763" s="573"/>
    </row>
    <row r="1764" spans="1:16" ht="14.25" customHeight="1" x14ac:dyDescent="0.25">
      <c r="A1764" s="77">
        <f>E1764*A1755</f>
        <v>0</v>
      </c>
      <c r="B1764" s="173"/>
      <c r="C1764" s="154"/>
      <c r="D1764" s="91" t="s">
        <v>1489</v>
      </c>
      <c r="E1764" s="89">
        <v>15</v>
      </c>
      <c r="F1764">
        <f>SUMIF('список продуктов'!$A$8:$A$917,"="&amp;D5040,'список продуктов'!$C$8:$C$917)</f>
        <v>1</v>
      </c>
      <c r="M1764" s="572"/>
      <c r="N1764" s="573"/>
      <c r="O1764" s="573"/>
      <c r="P1764" s="573"/>
    </row>
    <row r="1765" spans="1:16" ht="15.75" thickBot="1" x14ac:dyDescent="0.3">
      <c r="B1765" s="173"/>
      <c r="C1765" s="154"/>
      <c r="D1765" s="91"/>
      <c r="E1765" s="89"/>
      <c r="F1765">
        <f>SUMIF('список продуктов'!$A$8:$A$917,"="&amp;D5041,'список продуктов'!$C$8:$C$917)</f>
        <v>1</v>
      </c>
      <c r="M1765" s="572"/>
      <c r="N1765" s="573"/>
      <c r="O1765" s="573"/>
      <c r="P1765" s="573"/>
    </row>
    <row r="1766" spans="1:16" ht="29.25" customHeight="1" thickBot="1" x14ac:dyDescent="0.3">
      <c r="A1766" s="229"/>
      <c r="B1766" s="186">
        <v>200</v>
      </c>
      <c r="C1766" s="244" t="s">
        <v>464</v>
      </c>
      <c r="D1766" s="188"/>
      <c r="E1766" s="191">
        <f>SUM(E1767:E1776)</f>
        <v>287</v>
      </c>
      <c r="F1766">
        <f>SUMIF('список продуктов'!$A$8:$A$917,"="&amp;D5042,'список продуктов'!$C$8:$C$917)</f>
        <v>0</v>
      </c>
      <c r="G1766" t="s">
        <v>2926</v>
      </c>
      <c r="M1766" s="572"/>
      <c r="N1766" s="573"/>
      <c r="O1766" s="573"/>
      <c r="P1766" s="573"/>
    </row>
    <row r="1767" spans="1:16" x14ac:dyDescent="0.25">
      <c r="A1767" s="77">
        <f>E1767*A1766</f>
        <v>0</v>
      </c>
      <c r="B1767" s="173"/>
      <c r="C1767" s="154"/>
      <c r="D1767" s="91" t="s">
        <v>1809</v>
      </c>
      <c r="E1767" s="89">
        <v>30</v>
      </c>
      <c r="F1767">
        <f>SUMIF('список продуктов'!$A$8:$A$917,"="&amp;D5043,'список продуктов'!$C$8:$C$917)</f>
        <v>1</v>
      </c>
      <c r="M1767" s="572"/>
      <c r="N1767" s="573"/>
      <c r="O1767" s="573"/>
      <c r="P1767" s="573"/>
    </row>
    <row r="1768" spans="1:16" x14ac:dyDescent="0.25">
      <c r="A1768" s="77">
        <f>E1768*A1766</f>
        <v>0</v>
      </c>
      <c r="B1768" s="173"/>
      <c r="C1768" s="154"/>
      <c r="D1768" s="91" t="s">
        <v>1761</v>
      </c>
      <c r="E1768" s="89">
        <v>20</v>
      </c>
      <c r="F1768">
        <f>SUMIF('список продуктов'!$A$8:$A$917,"="&amp;D5044,'список продуктов'!$C$8:$C$917)</f>
        <v>1</v>
      </c>
      <c r="M1768" s="572"/>
      <c r="N1768" s="573"/>
      <c r="O1768" s="573"/>
      <c r="P1768" s="573"/>
    </row>
    <row r="1769" spans="1:16" x14ac:dyDescent="0.25">
      <c r="A1769" s="77">
        <f>E1769*A1766</f>
        <v>0</v>
      </c>
      <c r="B1769" s="173"/>
      <c r="C1769" s="154"/>
      <c r="D1769" s="91" t="s">
        <v>1652</v>
      </c>
      <c r="E1769" s="89">
        <v>100</v>
      </c>
      <c r="F1769">
        <f>SUMIF('список продуктов'!$A$8:$A$917,"="&amp;D5045,'список продуктов'!$C$8:$C$917)</f>
        <v>1</v>
      </c>
      <c r="M1769" s="572"/>
      <c r="N1769" s="573"/>
      <c r="O1769" s="573"/>
      <c r="P1769" s="573"/>
    </row>
    <row r="1770" spans="1:16" x14ac:dyDescent="0.25">
      <c r="A1770" s="77">
        <f>E1770*A1766</f>
        <v>0</v>
      </c>
      <c r="B1770" s="173"/>
      <c r="C1770" s="154"/>
      <c r="D1770" s="91" t="s">
        <v>1789</v>
      </c>
      <c r="E1770" s="89">
        <v>40</v>
      </c>
      <c r="F1770">
        <f>SUMIF('список продуктов'!$A$8:$A$917,"="&amp;D5046,'список продуктов'!$C$8:$C$917)</f>
        <v>1</v>
      </c>
      <c r="M1770" s="572"/>
      <c r="N1770" s="573"/>
      <c r="O1770" s="573"/>
      <c r="P1770" s="573"/>
    </row>
    <row r="1771" spans="1:16" x14ac:dyDescent="0.25">
      <c r="A1771" s="77">
        <f>E1771*A1766</f>
        <v>0</v>
      </c>
      <c r="B1771" s="173"/>
      <c r="C1771" s="154"/>
      <c r="D1771" s="91" t="s">
        <v>1756</v>
      </c>
      <c r="E1771" s="89">
        <v>40</v>
      </c>
      <c r="F1771">
        <f>SUMIF('список продуктов'!$A$8:$A$917,"="&amp;D5047,'список продуктов'!$C$8:$C$917)</f>
        <v>1</v>
      </c>
      <c r="M1771" s="572"/>
      <c r="N1771" s="573"/>
      <c r="O1771" s="573"/>
      <c r="P1771" s="573"/>
    </row>
    <row r="1772" spans="1:16" x14ac:dyDescent="0.25">
      <c r="A1772" s="77">
        <f>E1772*A1766</f>
        <v>0</v>
      </c>
      <c r="B1772" s="173"/>
      <c r="C1772" s="154"/>
      <c r="D1772" s="91" t="s">
        <v>1489</v>
      </c>
      <c r="E1772" s="89">
        <v>20</v>
      </c>
      <c r="F1772">
        <f>SUMIF('список продуктов'!$A$8:$A$917,"="&amp;D5048,'список продуктов'!$C$8:$C$917)</f>
        <v>1</v>
      </c>
      <c r="M1772" s="572"/>
      <c r="N1772" s="573"/>
      <c r="O1772" s="573"/>
      <c r="P1772" s="573"/>
    </row>
    <row r="1773" spans="1:16" x14ac:dyDescent="0.25">
      <c r="A1773" s="77">
        <f>E1773*A1766</f>
        <v>0</v>
      </c>
      <c r="B1773" s="173"/>
      <c r="C1773" s="154"/>
      <c r="D1773" s="91" t="s">
        <v>1797</v>
      </c>
      <c r="E1773" s="89">
        <v>3</v>
      </c>
      <c r="F1773">
        <f>SUMIF('список продуктов'!$A$8:$A$917,"="&amp;D5049,'список продуктов'!$C$8:$C$917)</f>
        <v>1</v>
      </c>
      <c r="M1773" s="572"/>
      <c r="N1773" s="573"/>
      <c r="O1773" s="573"/>
      <c r="P1773" s="573"/>
    </row>
    <row r="1774" spans="1:16" x14ac:dyDescent="0.25">
      <c r="A1774" s="77">
        <f>E1774*A1766</f>
        <v>0</v>
      </c>
      <c r="B1774" s="173"/>
      <c r="C1774" s="154"/>
      <c r="D1774" s="91" t="s">
        <v>1492</v>
      </c>
      <c r="E1774" s="89">
        <v>30</v>
      </c>
      <c r="F1774">
        <f>SUMIF('список продуктов'!$A$8:$A$917,"="&amp;D5050,'список продуктов'!$C$8:$C$917)</f>
        <v>1</v>
      </c>
      <c r="M1774" s="572"/>
      <c r="N1774" s="573"/>
      <c r="O1774" s="573"/>
      <c r="P1774" s="573"/>
    </row>
    <row r="1775" spans="1:16" x14ac:dyDescent="0.25">
      <c r="A1775" s="77">
        <f>E1775*A1766</f>
        <v>0</v>
      </c>
      <c r="B1775" s="173"/>
      <c r="C1775" s="154"/>
      <c r="D1775" s="91" t="s">
        <v>1262</v>
      </c>
      <c r="E1775" s="89">
        <v>2</v>
      </c>
      <c r="F1775">
        <f>SUMIF('список продуктов'!$A$8:$A$917,"="&amp;D5051,'список продуктов'!$C$8:$C$917)</f>
        <v>0</v>
      </c>
      <c r="M1775" s="572"/>
      <c r="N1775" s="573"/>
      <c r="O1775" s="573"/>
      <c r="P1775" s="573"/>
    </row>
    <row r="1776" spans="1:16" x14ac:dyDescent="0.25">
      <c r="A1776" s="77">
        <f>E1776*A1766</f>
        <v>0</v>
      </c>
      <c r="B1776" s="173"/>
      <c r="C1776" s="154"/>
      <c r="D1776" s="91" t="s">
        <v>2400</v>
      </c>
      <c r="E1776" s="89">
        <v>2</v>
      </c>
      <c r="F1776">
        <f>SUMIF('список продуктов'!$A$8:$A$917,"="&amp;D5052,'список продуктов'!$C$8:$C$917)</f>
        <v>0</v>
      </c>
      <c r="M1776" s="572"/>
      <c r="N1776" s="573"/>
      <c r="O1776" s="573"/>
      <c r="P1776" s="573"/>
    </row>
    <row r="1777" spans="1:16" ht="15.75" thickBot="1" x14ac:dyDescent="0.3">
      <c r="B1777" s="173"/>
      <c r="C1777" s="476"/>
      <c r="D1777" s="91"/>
      <c r="E1777" s="89"/>
      <c r="F1777">
        <f>SUMIF('список продуктов'!$A$8:$A$917,"="&amp;D5053,'список продуктов'!$C$8:$C$917)</f>
        <v>1</v>
      </c>
      <c r="M1777" s="572"/>
      <c r="N1777" s="573"/>
      <c r="O1777" s="573"/>
      <c r="P1777" s="573"/>
    </row>
    <row r="1778" spans="1:16" ht="15.75" thickBot="1" x14ac:dyDescent="0.3">
      <c r="A1778" s="229"/>
      <c r="B1778" s="186">
        <v>150</v>
      </c>
      <c r="C1778" s="244" t="s">
        <v>465</v>
      </c>
      <c r="D1778" s="188"/>
      <c r="E1778" s="191">
        <f>SUM(E1779:E1789)</f>
        <v>239</v>
      </c>
      <c r="F1778">
        <f>SUMIF('список продуктов'!$A$8:$A$917,"="&amp;D5054,'список продуктов'!$C$8:$C$917)</f>
        <v>1</v>
      </c>
      <c r="G1778" t="s">
        <v>2926</v>
      </c>
      <c r="M1778" s="572"/>
      <c r="N1778" s="573"/>
      <c r="O1778" s="573"/>
      <c r="P1778" s="573"/>
    </row>
    <row r="1779" spans="1:16" x14ac:dyDescent="0.25">
      <c r="A1779" s="77">
        <f>E1779*A1778</f>
        <v>0</v>
      </c>
      <c r="B1779" s="173"/>
      <c r="C1779" s="154"/>
      <c r="D1779" s="91" t="s">
        <v>1820</v>
      </c>
      <c r="E1779" s="89">
        <v>50</v>
      </c>
      <c r="F1779">
        <f>SUMIF('список продуктов'!$A$8:$A$917,"="&amp;D5055,'список продуктов'!$C$8:$C$917)</f>
        <v>0</v>
      </c>
      <c r="M1779" s="572"/>
      <c r="N1779" s="573"/>
      <c r="O1779" s="573"/>
      <c r="P1779" s="573"/>
    </row>
    <row r="1780" spans="1:16" x14ac:dyDescent="0.25">
      <c r="A1780" s="77">
        <f>E1780*A1778</f>
        <v>0</v>
      </c>
      <c r="B1780" s="173"/>
      <c r="C1780" s="154"/>
      <c r="D1780" s="91" t="s">
        <v>1550</v>
      </c>
      <c r="E1780" s="89">
        <v>80</v>
      </c>
      <c r="F1780">
        <f>SUMIF('список продуктов'!$A$8:$A$917,"="&amp;D5056,'список продуктов'!$C$8:$C$917)</f>
        <v>1</v>
      </c>
      <c r="M1780" s="572"/>
      <c r="N1780" s="573"/>
      <c r="O1780" s="573"/>
      <c r="P1780" s="573"/>
    </row>
    <row r="1781" spans="1:16" x14ac:dyDescent="0.25">
      <c r="A1781" s="77">
        <f>E1781*A1778</f>
        <v>0</v>
      </c>
      <c r="B1781" s="173"/>
      <c r="C1781" s="456" t="s">
        <v>1970</v>
      </c>
      <c r="D1781" s="91" t="s">
        <v>2292</v>
      </c>
      <c r="E1781" s="89">
        <v>40</v>
      </c>
      <c r="F1781">
        <f>SUMIF('список продуктов'!$A$8:$A$917,"="&amp;D5057,'список продуктов'!$C$8:$C$917)</f>
        <v>1</v>
      </c>
      <c r="M1781" s="572"/>
      <c r="N1781" s="573"/>
      <c r="O1781" s="573"/>
      <c r="P1781" s="573"/>
    </row>
    <row r="1782" spans="1:16" x14ac:dyDescent="0.25">
      <c r="A1782" s="77">
        <f>E1782*A1778</f>
        <v>0</v>
      </c>
      <c r="B1782" s="173"/>
      <c r="C1782" s="154"/>
      <c r="D1782" s="91" t="s">
        <v>1926</v>
      </c>
      <c r="E1782" s="89">
        <v>10</v>
      </c>
      <c r="F1782">
        <f>SUMIF('список продуктов'!$A$8:$A$917,"="&amp;D5058,'список продуктов'!$C$8:$C$917)</f>
        <v>0</v>
      </c>
      <c r="M1782" s="572"/>
      <c r="N1782" s="573"/>
      <c r="O1782" s="573"/>
      <c r="P1782" s="573"/>
    </row>
    <row r="1783" spans="1:16" x14ac:dyDescent="0.25">
      <c r="A1783" s="77">
        <f>E1783*A1778</f>
        <v>0</v>
      </c>
      <c r="B1783" s="173"/>
      <c r="C1783" s="155" t="s">
        <v>1961</v>
      </c>
      <c r="D1783" s="91" t="s">
        <v>2334</v>
      </c>
      <c r="E1783" s="89">
        <v>15</v>
      </c>
      <c r="F1783">
        <f>SUMIF('список продуктов'!$A$8:$A$917,"="&amp;D5059,'список продуктов'!$C$8:$C$917)</f>
        <v>0</v>
      </c>
      <c r="M1783" s="572"/>
      <c r="N1783" s="573"/>
      <c r="O1783" s="573"/>
      <c r="P1783" s="573"/>
    </row>
    <row r="1784" spans="1:16" x14ac:dyDescent="0.25">
      <c r="A1784" s="77">
        <f>E1784*A1778</f>
        <v>0</v>
      </c>
      <c r="B1784" s="173"/>
      <c r="C1784" s="154"/>
      <c r="D1784" s="91" t="s">
        <v>2591</v>
      </c>
      <c r="E1784" s="89">
        <v>10</v>
      </c>
      <c r="F1784">
        <f>SUMIF('список продуктов'!$A$8:$A$917,"="&amp;D5060,'список продуктов'!$C$8:$C$917)</f>
        <v>1</v>
      </c>
      <c r="M1784" s="572"/>
      <c r="N1784" s="573"/>
      <c r="O1784" s="573"/>
      <c r="P1784" s="573"/>
    </row>
    <row r="1785" spans="1:16" x14ac:dyDescent="0.25">
      <c r="A1785" s="77">
        <f>E1785*A1778</f>
        <v>0</v>
      </c>
      <c r="B1785" s="173"/>
      <c r="C1785" s="154"/>
      <c r="D1785" s="91" t="s">
        <v>1736</v>
      </c>
      <c r="E1785" s="89">
        <v>10</v>
      </c>
      <c r="F1785">
        <f>SUMIF('список продуктов'!$A$8:$A$917,"="&amp;D5061,'список продуктов'!$C$8:$C$917)</f>
        <v>1</v>
      </c>
      <c r="M1785" s="572"/>
      <c r="N1785" s="573"/>
      <c r="O1785" s="573"/>
      <c r="P1785" s="573"/>
    </row>
    <row r="1786" spans="1:16" x14ac:dyDescent="0.25">
      <c r="A1786" s="77">
        <f>E1786*A1778</f>
        <v>0</v>
      </c>
      <c r="B1786" s="173"/>
      <c r="C1786" s="154"/>
      <c r="D1786" s="91" t="s">
        <v>1478</v>
      </c>
      <c r="E1786" s="89">
        <v>3</v>
      </c>
      <c r="F1786">
        <f>SUMIF('список продуктов'!$A$8:$A$917,"="&amp;D5062,'список продуктов'!$C$8:$C$917)</f>
        <v>1</v>
      </c>
      <c r="M1786" s="572"/>
      <c r="N1786" s="573"/>
      <c r="O1786" s="573"/>
      <c r="P1786" s="573"/>
    </row>
    <row r="1787" spans="1:16" x14ac:dyDescent="0.25">
      <c r="A1787" s="77">
        <f>E1787*A1778</f>
        <v>0</v>
      </c>
      <c r="B1787" s="173"/>
      <c r="C1787" s="154"/>
      <c r="D1787" s="91" t="s">
        <v>1272</v>
      </c>
      <c r="E1787" s="89">
        <v>1</v>
      </c>
      <c r="F1787">
        <f>SUMIF('список продуктов'!$A$8:$A$917,"="&amp;D5063,'список продуктов'!$C$8:$C$917)</f>
        <v>1</v>
      </c>
      <c r="M1787" s="572"/>
      <c r="N1787" s="573"/>
      <c r="O1787" s="573"/>
      <c r="P1787" s="573"/>
    </row>
    <row r="1788" spans="1:16" x14ac:dyDescent="0.25">
      <c r="A1788" s="77">
        <f>E1788*A1778</f>
        <v>0</v>
      </c>
      <c r="B1788" s="173"/>
      <c r="C1788" s="154"/>
      <c r="D1788" s="91" t="s">
        <v>192</v>
      </c>
      <c r="E1788" s="89">
        <v>10</v>
      </c>
      <c r="F1788">
        <f>SUMIF('список продуктов'!$A$8:$A$917,"="&amp;D5064,'список продуктов'!$C$8:$C$917)</f>
        <v>1</v>
      </c>
      <c r="M1788" s="572"/>
      <c r="N1788" s="573"/>
      <c r="O1788" s="573"/>
      <c r="P1788" s="573"/>
    </row>
    <row r="1789" spans="1:16" x14ac:dyDescent="0.25">
      <c r="A1789" s="77">
        <f>E1789*A1778</f>
        <v>0</v>
      </c>
      <c r="B1789" s="173"/>
      <c r="C1789" s="154"/>
      <c r="D1789" s="91" t="s">
        <v>311</v>
      </c>
      <c r="E1789" s="89">
        <v>10</v>
      </c>
      <c r="F1789">
        <f>SUMIF('список продуктов'!$A$8:$A$917,"="&amp;D5065,'список продуктов'!$C$8:$C$917)</f>
        <v>1</v>
      </c>
      <c r="M1789" s="572"/>
      <c r="N1789" s="573"/>
      <c r="O1789" s="573"/>
      <c r="P1789" s="573"/>
    </row>
    <row r="1790" spans="1:16" ht="15.75" thickBot="1" x14ac:dyDescent="0.3">
      <c r="B1790" s="173"/>
      <c r="C1790" s="154"/>
      <c r="D1790" s="91"/>
      <c r="E1790" s="89"/>
      <c r="F1790">
        <f>SUMIF('список продуктов'!$A$8:$A$917,"="&amp;D5066,'список продуктов'!$C$8:$C$917)</f>
        <v>1</v>
      </c>
      <c r="M1790" s="572"/>
      <c r="N1790" s="573"/>
      <c r="O1790" s="573"/>
      <c r="P1790" s="573"/>
    </row>
    <row r="1791" spans="1:16" ht="15.75" thickBot="1" x14ac:dyDescent="0.3">
      <c r="A1791" s="229"/>
      <c r="B1791" s="186">
        <v>170</v>
      </c>
      <c r="C1791" s="199" t="s">
        <v>466</v>
      </c>
      <c r="D1791" s="188"/>
      <c r="E1791" s="242">
        <f>SUM(E1792:E1799)</f>
        <v>213</v>
      </c>
      <c r="F1791">
        <f>SUMIF('список продуктов'!$A$8:$A$917,"="&amp;D5067,'список продуктов'!$C$8:$C$917)</f>
        <v>1</v>
      </c>
      <c r="G1791" t="s">
        <v>2926</v>
      </c>
      <c r="M1791" s="572"/>
      <c r="N1791" s="573"/>
      <c r="O1791" s="573"/>
      <c r="P1791" s="573"/>
    </row>
    <row r="1792" spans="1:16" x14ac:dyDescent="0.25">
      <c r="A1792" s="77">
        <f>E1792*A1791</f>
        <v>0</v>
      </c>
      <c r="B1792" s="173"/>
      <c r="C1792" s="154"/>
      <c r="D1792" s="91" t="s">
        <v>1600</v>
      </c>
      <c r="E1792" s="89">
        <v>70</v>
      </c>
      <c r="F1792">
        <f>SUMIF('список продуктов'!$A$8:$A$917,"="&amp;D5068,'список продуктов'!$C$8:$C$917)</f>
        <v>1</v>
      </c>
      <c r="M1792" s="572"/>
      <c r="N1792" s="573"/>
      <c r="O1792" s="573"/>
      <c r="P1792" s="573"/>
    </row>
    <row r="1793" spans="1:16" x14ac:dyDescent="0.25">
      <c r="A1793" s="77">
        <f>E1793*A1791</f>
        <v>0</v>
      </c>
      <c r="B1793" s="173"/>
      <c r="C1793" s="154"/>
      <c r="D1793" s="91" t="s">
        <v>2216</v>
      </c>
      <c r="E1793" s="89">
        <v>40</v>
      </c>
      <c r="F1793">
        <f>SUMIF('список продуктов'!$A$8:$A$917,"="&amp;D5069,'список продуктов'!$C$8:$C$917)</f>
        <v>0</v>
      </c>
      <c r="M1793" s="572"/>
      <c r="N1793" s="573"/>
      <c r="O1793" s="573"/>
      <c r="P1793" s="573"/>
    </row>
    <row r="1794" spans="1:16" x14ac:dyDescent="0.25">
      <c r="A1794" s="77">
        <f>E1794*A1791</f>
        <v>0</v>
      </c>
      <c r="B1794" s="173"/>
      <c r="C1794" s="154"/>
      <c r="D1794" s="91" t="s">
        <v>1824</v>
      </c>
      <c r="E1794" s="89">
        <v>50</v>
      </c>
      <c r="F1794">
        <f>SUMIF('список продуктов'!$A$8:$A$917,"="&amp;D5070,'список продуктов'!$C$8:$C$917)</f>
        <v>0</v>
      </c>
      <c r="M1794" s="572"/>
      <c r="N1794" s="573"/>
      <c r="O1794" s="573"/>
      <c r="P1794" s="573"/>
    </row>
    <row r="1795" spans="1:16" x14ac:dyDescent="0.25">
      <c r="A1795" s="77">
        <f>E1795*A1791</f>
        <v>0</v>
      </c>
      <c r="B1795" s="173"/>
      <c r="C1795" s="154"/>
      <c r="D1795" s="91" t="s">
        <v>2200</v>
      </c>
      <c r="E1795" s="89">
        <v>30</v>
      </c>
      <c r="F1795">
        <f>SUMIF('список продуктов'!$A$8:$A$917,"="&amp;D5071,'список продуктов'!$C$8:$C$917)</f>
        <v>1</v>
      </c>
      <c r="M1795" s="572"/>
      <c r="N1795" s="573"/>
      <c r="O1795" s="573"/>
      <c r="P1795" s="573"/>
    </row>
    <row r="1796" spans="1:16" x14ac:dyDescent="0.25">
      <c r="A1796" s="77">
        <f>E1796*A1791</f>
        <v>0</v>
      </c>
      <c r="B1796" s="173"/>
      <c r="C1796" s="154"/>
      <c r="D1796" s="91" t="s">
        <v>1736</v>
      </c>
      <c r="E1796" s="89">
        <v>10</v>
      </c>
      <c r="F1796">
        <f>SUMIF('список продуктов'!$A$8:$A$917,"="&amp;D5072,'список продуктов'!$C$8:$C$917)</f>
        <v>1</v>
      </c>
      <c r="M1796" s="572"/>
      <c r="N1796" s="573"/>
      <c r="O1796" s="573"/>
      <c r="P1796" s="573"/>
    </row>
    <row r="1797" spans="1:16" x14ac:dyDescent="0.25">
      <c r="A1797" s="77">
        <f>E1797*A1791</f>
        <v>0</v>
      </c>
      <c r="B1797" s="173"/>
      <c r="C1797" s="154"/>
      <c r="D1797" s="91" t="s">
        <v>1793</v>
      </c>
      <c r="E1797" s="89">
        <v>3</v>
      </c>
      <c r="F1797">
        <f>SUMIF('список продуктов'!$A$8:$A$917,"="&amp;D5073,'список продуктов'!$C$8:$C$917)</f>
        <v>1</v>
      </c>
      <c r="M1797" s="572"/>
      <c r="N1797" s="573"/>
      <c r="O1797" s="573"/>
      <c r="P1797" s="573"/>
    </row>
    <row r="1798" spans="1:16" x14ac:dyDescent="0.25">
      <c r="A1798" s="77">
        <f>E1798*A1791</f>
        <v>0</v>
      </c>
      <c r="B1798" s="173"/>
      <c r="C1798" s="154"/>
      <c r="D1798" s="91" t="s">
        <v>1489</v>
      </c>
      <c r="E1798" s="89">
        <v>10</v>
      </c>
      <c r="F1798">
        <f>SUMIF('список продуктов'!$A$8:$A$917,"="&amp;D5074,'список продуктов'!$C$8:$C$917)</f>
        <v>1</v>
      </c>
      <c r="M1798" s="572"/>
      <c r="N1798" s="573"/>
      <c r="O1798" s="573"/>
      <c r="P1798" s="573"/>
    </row>
    <row r="1799" spans="1:16" ht="15.75" thickBot="1" x14ac:dyDescent="0.3">
      <c r="A1799" s="77">
        <f>E1799*A1791</f>
        <v>0</v>
      </c>
      <c r="B1799" s="173"/>
      <c r="C1799" s="154"/>
      <c r="D1799" s="91"/>
      <c r="E1799" s="89"/>
      <c r="F1799">
        <f>SUMIF('список продуктов'!$A$8:$A$917,"="&amp;D5075,'список продуктов'!$C$8:$C$917)</f>
        <v>1</v>
      </c>
      <c r="M1799" s="572"/>
      <c r="N1799" s="573"/>
      <c r="O1799" s="573"/>
      <c r="P1799" s="573"/>
    </row>
    <row r="1800" spans="1:16" ht="15.75" thickBot="1" x14ac:dyDescent="0.3">
      <c r="A1800" s="229"/>
      <c r="B1800" s="186">
        <v>190</v>
      </c>
      <c r="C1800" s="244" t="s">
        <v>467</v>
      </c>
      <c r="D1800" s="188"/>
      <c r="E1800" s="191">
        <f>SUM(E1801:E1810)</f>
        <v>240</v>
      </c>
      <c r="F1800">
        <f>SUMIF('список продуктов'!$A$8:$A$917,"="&amp;D5076,'список продуктов'!$C$8:$C$917)</f>
        <v>0</v>
      </c>
      <c r="G1800" t="s">
        <v>2926</v>
      </c>
      <c r="M1800" s="572"/>
      <c r="N1800" s="573"/>
      <c r="O1800" s="573"/>
      <c r="P1800" s="573"/>
    </row>
    <row r="1801" spans="1:16" x14ac:dyDescent="0.25">
      <c r="A1801" s="77">
        <f>E1801*A1800</f>
        <v>0</v>
      </c>
      <c r="B1801" s="173"/>
      <c r="C1801" s="154"/>
      <c r="D1801" s="91" t="s">
        <v>1824</v>
      </c>
      <c r="E1801" s="89">
        <v>60</v>
      </c>
      <c r="F1801">
        <f>SUMIF('список продуктов'!$A$8:$A$917,"="&amp;D5077,'список продуктов'!$C$8:$C$917)</f>
        <v>0</v>
      </c>
      <c r="M1801" s="572"/>
      <c r="N1801" s="573"/>
      <c r="O1801" s="573"/>
      <c r="P1801" s="573"/>
    </row>
    <row r="1802" spans="1:16" x14ac:dyDescent="0.25">
      <c r="A1802" s="77">
        <f>E1802*A1800</f>
        <v>0</v>
      </c>
      <c r="B1802" s="173"/>
      <c r="C1802" s="154"/>
      <c r="D1802" s="91" t="s">
        <v>1789</v>
      </c>
      <c r="E1802" s="89">
        <v>60</v>
      </c>
      <c r="F1802">
        <f>SUMIF('список продуктов'!$A$8:$A$917,"="&amp;D5078,'список продуктов'!$C$8:$C$917)</f>
        <v>1</v>
      </c>
      <c r="M1802" s="572"/>
      <c r="N1802" s="573"/>
      <c r="O1802" s="573"/>
      <c r="P1802" s="573"/>
    </row>
    <row r="1803" spans="1:16" x14ac:dyDescent="0.25">
      <c r="A1803" s="77">
        <f>E1803*A1800</f>
        <v>0</v>
      </c>
      <c r="B1803" s="173"/>
      <c r="C1803" s="154"/>
      <c r="D1803" s="91" t="s">
        <v>1664</v>
      </c>
      <c r="E1803" s="89">
        <v>15</v>
      </c>
      <c r="F1803">
        <f>SUMIF('список продуктов'!$A$8:$A$917,"="&amp;D5079,'список продуктов'!$C$8:$C$917)</f>
        <v>1</v>
      </c>
      <c r="M1803" s="572"/>
      <c r="N1803" s="573"/>
      <c r="O1803" s="573"/>
      <c r="P1803" s="573"/>
    </row>
    <row r="1804" spans="1:16" x14ac:dyDescent="0.25">
      <c r="A1804" s="77">
        <f>E1804*A1800</f>
        <v>0</v>
      </c>
      <c r="B1804" s="173"/>
      <c r="C1804" s="154"/>
      <c r="D1804" s="91" t="s">
        <v>924</v>
      </c>
      <c r="E1804" s="89">
        <v>15</v>
      </c>
      <c r="F1804">
        <f>SUMIF('список продуктов'!$A$8:$A$917,"="&amp;D5080,'список продуктов'!$C$8:$C$917)</f>
        <v>1</v>
      </c>
      <c r="M1804" s="572"/>
      <c r="N1804" s="573"/>
      <c r="O1804" s="573"/>
      <c r="P1804" s="573"/>
    </row>
    <row r="1805" spans="1:16" x14ac:dyDescent="0.25">
      <c r="A1805" s="77">
        <f>E1805*A1800</f>
        <v>0</v>
      </c>
      <c r="B1805" s="173"/>
      <c r="C1805" s="154"/>
      <c r="D1805" s="91" t="s">
        <v>1665</v>
      </c>
      <c r="E1805" s="89">
        <v>15</v>
      </c>
      <c r="F1805">
        <f>SUMIF('список продуктов'!$A$8:$A$917,"="&amp;D5081,'список продуктов'!$C$8:$C$917)</f>
        <v>1</v>
      </c>
      <c r="M1805" s="572"/>
      <c r="N1805" s="573"/>
      <c r="O1805" s="573"/>
      <c r="P1805" s="573"/>
    </row>
    <row r="1806" spans="1:16" x14ac:dyDescent="0.25">
      <c r="A1806" s="77">
        <f>E1806*A1800</f>
        <v>0</v>
      </c>
      <c r="B1806" s="173"/>
      <c r="C1806" s="154"/>
      <c r="D1806" s="91" t="s">
        <v>1763</v>
      </c>
      <c r="E1806" s="89">
        <v>15</v>
      </c>
      <c r="F1806">
        <f>SUMIF('список продуктов'!$A$8:$A$917,"="&amp;D5082,'список продуктов'!$C$8:$C$917)</f>
        <v>1</v>
      </c>
      <c r="M1806" s="572"/>
      <c r="N1806" s="573"/>
      <c r="O1806" s="573"/>
      <c r="P1806" s="573"/>
    </row>
    <row r="1807" spans="1:16" x14ac:dyDescent="0.25">
      <c r="A1807" s="77">
        <f>E1807*A1800</f>
        <v>0</v>
      </c>
      <c r="B1807" s="173"/>
      <c r="C1807" s="154"/>
      <c r="D1807" s="91" t="s">
        <v>1793</v>
      </c>
      <c r="E1807" s="89">
        <v>5</v>
      </c>
      <c r="F1807">
        <f>SUMIF('список продуктов'!$A$8:$A$917,"="&amp;D5083,'список продуктов'!$C$8:$C$917)</f>
        <v>1</v>
      </c>
      <c r="M1807" s="572"/>
      <c r="N1807" s="573"/>
      <c r="O1807" s="573"/>
      <c r="P1807" s="573"/>
    </row>
    <row r="1808" spans="1:16" x14ac:dyDescent="0.25">
      <c r="A1808" s="77">
        <f>E1808*A1800</f>
        <v>0</v>
      </c>
      <c r="B1808" s="173"/>
      <c r="C1808" s="154"/>
      <c r="D1808" s="91" t="s">
        <v>1489</v>
      </c>
      <c r="E1808" s="89">
        <v>10</v>
      </c>
      <c r="F1808">
        <f>SUMIF('список продуктов'!$A$8:$A$917,"="&amp;D5084,'список продуктов'!$C$8:$C$917)</f>
        <v>0</v>
      </c>
      <c r="M1808" s="577"/>
      <c r="N1808" s="576"/>
      <c r="O1808" s="576"/>
      <c r="P1808" s="576"/>
    </row>
    <row r="1809" spans="1:16" x14ac:dyDescent="0.25">
      <c r="A1809" s="77">
        <f>E1809*A1800</f>
        <v>0</v>
      </c>
      <c r="B1809" s="173"/>
      <c r="C1809" s="154"/>
      <c r="D1809" s="91" t="s">
        <v>2216</v>
      </c>
      <c r="E1809" s="89">
        <v>15</v>
      </c>
      <c r="F1809">
        <f>SUMIF('список продуктов'!$A$8:$A$917,"="&amp;D5085,'список продуктов'!$C$8:$C$917)</f>
        <v>0</v>
      </c>
      <c r="M1809" s="572"/>
      <c r="N1809" s="573"/>
      <c r="O1809" s="573"/>
      <c r="P1809" s="573"/>
    </row>
    <row r="1810" spans="1:16" x14ac:dyDescent="0.25">
      <c r="A1810" s="77">
        <f>E1810*A1800</f>
        <v>0</v>
      </c>
      <c r="B1810" s="173"/>
      <c r="C1810" s="154"/>
      <c r="D1810" s="91" t="s">
        <v>2439</v>
      </c>
      <c r="E1810" s="89">
        <v>30</v>
      </c>
      <c r="F1810">
        <f>SUMIF('список продуктов'!$A$8:$A$917,"="&amp;D5086,'список продуктов'!$C$8:$C$917)</f>
        <v>1</v>
      </c>
      <c r="M1810" s="572"/>
      <c r="N1810" s="573"/>
      <c r="O1810" s="573"/>
      <c r="P1810" s="573"/>
    </row>
    <row r="1811" spans="1:16" ht="15.75" thickBot="1" x14ac:dyDescent="0.3">
      <c r="B1811" s="173"/>
      <c r="C1811" s="154"/>
      <c r="D1811" s="91"/>
      <c r="E1811" s="89"/>
      <c r="F1811">
        <f>SUMIF('список продуктов'!$A$8:$A$917,"="&amp;D5087,'список продуктов'!$C$8:$C$917)</f>
        <v>1</v>
      </c>
      <c r="M1811" s="572"/>
      <c r="N1811" s="573"/>
      <c r="O1811" s="573"/>
      <c r="P1811" s="573"/>
    </row>
    <row r="1812" spans="1:16" ht="30" thickBot="1" x14ac:dyDescent="0.3">
      <c r="A1812" s="229"/>
      <c r="B1812" s="212" t="s">
        <v>84</v>
      </c>
      <c r="C1812" s="244" t="s">
        <v>468</v>
      </c>
      <c r="D1812" s="188"/>
      <c r="E1812" s="224">
        <f>SUM(E1813:E1825)</f>
        <v>287</v>
      </c>
      <c r="F1812">
        <f>SUMIF('список продуктов'!$A$8:$A$917,"="&amp;D5088,'список продуктов'!$C$8:$C$917)</f>
        <v>1</v>
      </c>
      <c r="G1812" t="s">
        <v>2926</v>
      </c>
      <c r="M1812" s="572"/>
      <c r="N1812" s="573"/>
      <c r="O1812" s="573"/>
      <c r="P1812" s="573"/>
    </row>
    <row r="1813" spans="1:16" x14ac:dyDescent="0.25">
      <c r="A1813" s="77">
        <f>E1813*A1812</f>
        <v>0</v>
      </c>
      <c r="B1813" s="173"/>
      <c r="C1813" s="154"/>
      <c r="D1813" s="91" t="s">
        <v>1809</v>
      </c>
      <c r="E1813" s="89">
        <v>70</v>
      </c>
      <c r="F1813">
        <f>SUMIF('список продуктов'!$A$8:$A$917,"="&amp;D5089,'список продуктов'!$C$8:$C$917)</f>
        <v>1</v>
      </c>
      <c r="M1813" s="572"/>
      <c r="N1813" s="573"/>
      <c r="O1813" s="573"/>
      <c r="P1813" s="573"/>
    </row>
    <row r="1814" spans="1:16" x14ac:dyDescent="0.25">
      <c r="A1814" s="77">
        <f>E1814*A1812</f>
        <v>0</v>
      </c>
      <c r="B1814" s="173"/>
      <c r="C1814" s="154"/>
      <c r="D1814" s="91" t="s">
        <v>1753</v>
      </c>
      <c r="E1814" s="89">
        <v>30</v>
      </c>
      <c r="F1814">
        <f>SUMIF('список продуктов'!$A$8:$A$917,"="&amp;D5090,'список продуктов'!$C$8:$C$917)</f>
        <v>0</v>
      </c>
      <c r="M1814" s="572"/>
      <c r="N1814" s="573"/>
      <c r="O1814" s="573"/>
      <c r="P1814" s="573"/>
    </row>
    <row r="1815" spans="1:16" x14ac:dyDescent="0.25">
      <c r="A1815" s="77">
        <f>E1815*A1812</f>
        <v>0</v>
      </c>
      <c r="B1815" s="173"/>
      <c r="C1815" s="154"/>
      <c r="D1815" s="91" t="s">
        <v>1736</v>
      </c>
      <c r="E1815" s="89">
        <v>10</v>
      </c>
      <c r="F1815">
        <f>SUMIF('список продуктов'!$A$8:$A$917,"="&amp;D5091,'список продуктов'!$C$8:$C$917)</f>
        <v>0</v>
      </c>
      <c r="M1815" s="572"/>
      <c r="N1815" s="573"/>
      <c r="O1815" s="573"/>
      <c r="P1815" s="573"/>
    </row>
    <row r="1816" spans="1:16" x14ac:dyDescent="0.25">
      <c r="A1816" s="77">
        <f>E1816*A1812</f>
        <v>0</v>
      </c>
      <c r="B1816" s="173"/>
      <c r="C1816" s="154"/>
      <c r="D1816" s="91" t="s">
        <v>311</v>
      </c>
      <c r="E1816" s="89">
        <v>30</v>
      </c>
      <c r="F1816">
        <f>SUMIF('список продуктов'!$A$8:$A$917,"="&amp;D5092,'список продуктов'!$C$8:$C$917)</f>
        <v>1</v>
      </c>
      <c r="M1816" s="572"/>
      <c r="N1816" s="573"/>
      <c r="O1816" s="573"/>
      <c r="P1816" s="573"/>
    </row>
    <row r="1817" spans="1:16" x14ac:dyDescent="0.25">
      <c r="A1817" s="77">
        <f>E1817*A1812</f>
        <v>0</v>
      </c>
      <c r="B1817" s="173"/>
      <c r="C1817" s="154"/>
      <c r="D1817" s="91" t="s">
        <v>2204</v>
      </c>
      <c r="E1817" s="89">
        <v>30</v>
      </c>
      <c r="F1817">
        <f>SUMIF('список продуктов'!$A$8:$A$917,"="&amp;D5093,'список продуктов'!$C$8:$C$917)</f>
        <v>1</v>
      </c>
      <c r="M1817" s="572"/>
      <c r="N1817" s="573"/>
      <c r="O1817" s="573"/>
      <c r="P1817" s="573"/>
    </row>
    <row r="1818" spans="1:16" x14ac:dyDescent="0.25">
      <c r="A1818" s="77">
        <f>E1818*A1812</f>
        <v>0</v>
      </c>
      <c r="B1818" s="173"/>
      <c r="C1818" s="449"/>
      <c r="D1818" s="91" t="s">
        <v>1565</v>
      </c>
      <c r="E1818" s="89">
        <v>15</v>
      </c>
      <c r="F1818">
        <f>SUMIF('список продуктов'!$A$8:$A$917,"="&amp;D5094,'список продуктов'!$C$8:$C$917)</f>
        <v>1</v>
      </c>
      <c r="M1818" s="572"/>
      <c r="N1818" s="573"/>
      <c r="O1818" s="573"/>
      <c r="P1818" s="573"/>
    </row>
    <row r="1819" spans="1:16" x14ac:dyDescent="0.25">
      <c r="A1819" s="77">
        <f>E1819*A1812</f>
        <v>0</v>
      </c>
      <c r="B1819" s="173"/>
      <c r="C1819" s="449"/>
      <c r="D1819" s="91" t="s">
        <v>2219</v>
      </c>
      <c r="E1819" s="89">
        <v>5</v>
      </c>
      <c r="F1819">
        <f>SUMIF('список продуктов'!$A$8:$A$917,"="&amp;D5095,'список продуктов'!$C$8:$C$917)</f>
        <v>1</v>
      </c>
      <c r="M1819" s="572"/>
      <c r="N1819" s="573"/>
      <c r="O1819" s="573"/>
      <c r="P1819" s="573"/>
    </row>
    <row r="1820" spans="1:16" x14ac:dyDescent="0.25">
      <c r="A1820" s="77">
        <f>E1820*A1812</f>
        <v>0</v>
      </c>
      <c r="B1820" s="173"/>
      <c r="C1820" s="449"/>
      <c r="D1820" s="91" t="s">
        <v>2469</v>
      </c>
      <c r="E1820" s="89">
        <v>40</v>
      </c>
      <c r="F1820">
        <f>SUMIF('список продуктов'!$A$8:$A$917,"="&amp;D5096,'список продуктов'!$C$8:$C$917)</f>
        <v>1</v>
      </c>
      <c r="M1820" s="572"/>
      <c r="N1820" s="573"/>
      <c r="O1820" s="573"/>
      <c r="P1820" s="573"/>
    </row>
    <row r="1821" spans="1:16" x14ac:dyDescent="0.25">
      <c r="A1821" s="77">
        <f>E1821*A1812</f>
        <v>0</v>
      </c>
      <c r="B1821" s="173"/>
      <c r="C1821" s="449"/>
      <c r="D1821" s="91" t="s">
        <v>1777</v>
      </c>
      <c r="E1821" s="89">
        <v>40</v>
      </c>
      <c r="F1821">
        <f>SUMIF('список продуктов'!$A$8:$A$917,"="&amp;D5097,'список продуктов'!$C$8:$C$917)</f>
        <v>1</v>
      </c>
      <c r="M1821" s="72"/>
      <c r="N1821" s="68"/>
      <c r="O1821" s="68"/>
      <c r="P1821" s="68"/>
    </row>
    <row r="1822" spans="1:16" x14ac:dyDescent="0.25">
      <c r="A1822" s="77">
        <f>E1822*A1812</f>
        <v>0</v>
      </c>
      <c r="B1822" s="173"/>
      <c r="C1822" s="465" t="s">
        <v>1961</v>
      </c>
      <c r="D1822" s="91" t="s">
        <v>2360</v>
      </c>
      <c r="E1822" s="89">
        <v>5</v>
      </c>
      <c r="F1822">
        <f>SUMIF('список продуктов'!$A$8:$A$917,"="&amp;D5098,'список продуктов'!$C$8:$C$917)</f>
        <v>1</v>
      </c>
      <c r="M1822" s="72"/>
      <c r="N1822" s="68"/>
      <c r="O1822" s="68"/>
      <c r="P1822" s="68"/>
    </row>
    <row r="1823" spans="1:16" x14ac:dyDescent="0.25">
      <c r="A1823" s="77">
        <f>E1823*A1812</f>
        <v>0</v>
      </c>
      <c r="B1823" s="173"/>
      <c r="C1823" s="449"/>
      <c r="D1823" s="91" t="s">
        <v>1489</v>
      </c>
      <c r="E1823" s="89">
        <v>10</v>
      </c>
      <c r="F1823">
        <f>SUMIF('список продуктов'!$A$8:$A$917,"="&amp;D5099,'список продуктов'!$C$8:$C$917)</f>
        <v>1</v>
      </c>
      <c r="M1823" s="572"/>
      <c r="N1823" s="573"/>
      <c r="O1823" s="573"/>
      <c r="P1823" s="573"/>
    </row>
    <row r="1824" spans="1:16" x14ac:dyDescent="0.25">
      <c r="A1824" s="77">
        <f>E1824*A1812</f>
        <v>0</v>
      </c>
      <c r="B1824" s="173"/>
      <c r="C1824" s="449"/>
      <c r="D1824" s="91" t="s">
        <v>1262</v>
      </c>
      <c r="E1824" s="89">
        <v>1</v>
      </c>
      <c r="F1824">
        <f>SUMIF('список продуктов'!$A$8:$A$917,"="&amp;D5100,'список продуктов'!$C$8:$C$917)</f>
        <v>0</v>
      </c>
      <c r="M1824" s="572"/>
      <c r="N1824" s="573"/>
      <c r="O1824" s="573"/>
      <c r="P1824" s="573"/>
    </row>
    <row r="1825" spans="1:16" ht="15.75" thickBot="1" x14ac:dyDescent="0.3">
      <c r="A1825" s="77">
        <f>E1825*A1812</f>
        <v>0</v>
      </c>
      <c r="B1825" s="173"/>
      <c r="C1825" s="449"/>
      <c r="D1825" s="91" t="s">
        <v>2399</v>
      </c>
      <c r="E1825" s="89">
        <v>1</v>
      </c>
      <c r="F1825">
        <f>SUMIF('список продуктов'!$A$8:$A$917,"="&amp;D5101,'список продуктов'!$C$8:$C$917)</f>
        <v>1</v>
      </c>
      <c r="M1825" s="572"/>
      <c r="N1825" s="573"/>
      <c r="O1825" s="573"/>
      <c r="P1825" s="573"/>
    </row>
    <row r="1826" spans="1:16" ht="15.75" thickBot="1" x14ac:dyDescent="0.3">
      <c r="A1826" s="229"/>
      <c r="B1826" s="190" t="s">
        <v>84</v>
      </c>
      <c r="C1826" s="244" t="s">
        <v>2679</v>
      </c>
      <c r="D1826" s="188"/>
      <c r="E1826" s="191">
        <f>SUM(E1827:E1832)</f>
        <v>245</v>
      </c>
      <c r="F1826">
        <f>SUMIF('список продуктов'!$A$8:$A$917,"="&amp;D5102,'список продуктов'!$C$8:$C$917)</f>
        <v>1</v>
      </c>
      <c r="G1826" t="s">
        <v>2926</v>
      </c>
      <c r="M1826" s="572"/>
      <c r="N1826" s="573"/>
      <c r="O1826" s="573"/>
      <c r="P1826" s="573"/>
    </row>
    <row r="1827" spans="1:16" x14ac:dyDescent="0.25">
      <c r="A1827" s="77">
        <f>E1827*A1826</f>
        <v>0</v>
      </c>
      <c r="B1827" s="173"/>
      <c r="C1827" s="154"/>
      <c r="D1827" s="91" t="s">
        <v>1365</v>
      </c>
      <c r="E1827" s="89">
        <v>80</v>
      </c>
      <c r="F1827">
        <f>SUMIF('список продуктов'!$A$8:$A$917,"="&amp;D5103,'список продуктов'!$C$8:$C$917)</f>
        <v>1</v>
      </c>
      <c r="M1827" s="572"/>
      <c r="N1827" s="573"/>
      <c r="O1827" s="573"/>
      <c r="P1827" s="573"/>
    </row>
    <row r="1828" spans="1:16" x14ac:dyDescent="0.25">
      <c r="A1828" s="77">
        <f>E1828*A1826</f>
        <v>0</v>
      </c>
      <c r="B1828" s="173"/>
      <c r="C1828" s="154"/>
      <c r="D1828" s="91" t="s">
        <v>1733</v>
      </c>
      <c r="E1828" s="89">
        <v>50</v>
      </c>
      <c r="F1828">
        <f>SUMIF('список продуктов'!$A$8:$A$917,"="&amp;D5104,'список продуктов'!$C$8:$C$917)</f>
        <v>1</v>
      </c>
      <c r="M1828" s="572"/>
      <c r="N1828" s="573"/>
      <c r="O1828" s="573"/>
      <c r="P1828" s="573"/>
    </row>
    <row r="1829" spans="1:16" x14ac:dyDescent="0.25">
      <c r="A1829" s="77">
        <f>E1829*A1826</f>
        <v>0</v>
      </c>
      <c r="B1829" s="173"/>
      <c r="C1829" s="154"/>
      <c r="D1829" s="91" t="s">
        <v>1809</v>
      </c>
      <c r="E1829" s="89">
        <v>75</v>
      </c>
      <c r="F1829">
        <f>SUMIF('список продуктов'!$A$8:$A$917,"="&amp;D5105,'список продуктов'!$C$8:$C$917)</f>
        <v>1</v>
      </c>
      <c r="M1829" s="572"/>
      <c r="N1829" s="573"/>
      <c r="O1829" s="573"/>
      <c r="P1829" s="573"/>
    </row>
    <row r="1830" spans="1:16" x14ac:dyDescent="0.25">
      <c r="A1830" s="77">
        <f>E1830*A1826</f>
        <v>0</v>
      </c>
      <c r="B1830" s="173"/>
      <c r="C1830" s="154"/>
      <c r="D1830" s="91" t="s">
        <v>1268</v>
      </c>
      <c r="E1830" s="89">
        <v>30</v>
      </c>
      <c r="F1830">
        <f>SUMIF('список продуктов'!$A$8:$A$917,"="&amp;D5106,'список продуктов'!$C$8:$C$917)</f>
        <v>1</v>
      </c>
      <c r="M1830" s="572"/>
      <c r="N1830" s="573"/>
      <c r="O1830" s="573"/>
      <c r="P1830" s="573"/>
    </row>
    <row r="1831" spans="1:16" x14ac:dyDescent="0.25">
      <c r="A1831" s="77">
        <f>E1831*A1826</f>
        <v>0</v>
      </c>
      <c r="B1831" s="173"/>
      <c r="C1831" s="154"/>
      <c r="D1831" s="91" t="s">
        <v>2486</v>
      </c>
      <c r="E1831" s="89">
        <v>5</v>
      </c>
      <c r="F1831">
        <f>SUMIF('список продуктов'!$A$8:$A$917,"="&amp;D5107,'список продуктов'!$C$8:$C$917)</f>
        <v>1</v>
      </c>
      <c r="M1831" s="572"/>
      <c r="N1831" s="573"/>
      <c r="O1831" s="573"/>
      <c r="P1831" s="573"/>
    </row>
    <row r="1832" spans="1:16" x14ac:dyDescent="0.25">
      <c r="A1832" s="77">
        <f>E1832*A1826</f>
        <v>0</v>
      </c>
      <c r="B1832" s="173"/>
      <c r="C1832" s="449"/>
      <c r="D1832" s="91" t="s">
        <v>925</v>
      </c>
      <c r="E1832" s="89">
        <v>5</v>
      </c>
      <c r="F1832">
        <f>SUMIF('список продуктов'!$A$8:$A$917,"="&amp;D5108,'список продуктов'!$C$8:$C$917)</f>
        <v>1</v>
      </c>
      <c r="M1832" s="572"/>
      <c r="N1832" s="573"/>
      <c r="O1832" s="573"/>
      <c r="P1832" s="573"/>
    </row>
    <row r="1833" spans="1:16" ht="15.75" thickBot="1" x14ac:dyDescent="0.3">
      <c r="B1833" s="173"/>
      <c r="C1833" s="449"/>
      <c r="D1833" s="91"/>
      <c r="E1833" s="89"/>
      <c r="F1833">
        <f>SUMIF('список продуктов'!$A$8:$A$917,"="&amp;D5109,'список продуктов'!$C$8:$C$917)</f>
        <v>0</v>
      </c>
      <c r="M1833" s="572"/>
      <c r="N1833" s="573"/>
      <c r="O1833" s="573"/>
      <c r="P1833" s="573"/>
    </row>
    <row r="1834" spans="1:16" ht="15.75" thickBot="1" x14ac:dyDescent="0.3">
      <c r="A1834" s="229"/>
      <c r="B1834" s="190" t="s">
        <v>84</v>
      </c>
      <c r="C1834" s="244" t="s">
        <v>968</v>
      </c>
      <c r="D1834" s="188"/>
      <c r="E1834" s="191">
        <f>SUM(E1835:E1839)</f>
        <v>255</v>
      </c>
      <c r="F1834">
        <f>SUMIF('список продуктов'!$A$8:$A$917,"="&amp;D5110,'список продуктов'!$C$8:$C$917)</f>
        <v>0</v>
      </c>
      <c r="G1834" t="s">
        <v>2926</v>
      </c>
      <c r="M1834" s="572"/>
      <c r="N1834" s="573"/>
      <c r="O1834" s="573"/>
      <c r="P1834" s="573"/>
    </row>
    <row r="1835" spans="1:16" x14ac:dyDescent="0.25">
      <c r="A1835" s="77">
        <f>E1835*A1834</f>
        <v>0</v>
      </c>
      <c r="B1835" s="173"/>
      <c r="C1835" s="154"/>
      <c r="D1835" s="91" t="s">
        <v>1711</v>
      </c>
      <c r="E1835" s="89">
        <v>100</v>
      </c>
      <c r="F1835">
        <f>SUMIF('список продуктов'!$A$8:$A$917,"="&amp;D5111,'список продуктов'!$C$8:$C$917)</f>
        <v>1</v>
      </c>
      <c r="M1835" s="572"/>
      <c r="N1835" s="573"/>
      <c r="O1835" s="573"/>
      <c r="P1835" s="573"/>
    </row>
    <row r="1836" spans="1:16" x14ac:dyDescent="0.25">
      <c r="A1836" s="77">
        <f>E1836*A1834</f>
        <v>0</v>
      </c>
      <c r="B1836" s="173"/>
      <c r="C1836" s="154"/>
      <c r="D1836" s="91" t="s">
        <v>1805</v>
      </c>
      <c r="E1836" s="89">
        <v>75</v>
      </c>
      <c r="F1836">
        <f>SUMIF('список продуктов'!$A$8:$A$917,"="&amp;D5112,'список продуктов'!$C$8:$C$917)</f>
        <v>1</v>
      </c>
      <c r="M1836" s="572"/>
      <c r="N1836" s="573"/>
      <c r="O1836" s="573"/>
      <c r="P1836" s="573"/>
    </row>
    <row r="1837" spans="1:16" x14ac:dyDescent="0.25">
      <c r="A1837" s="77">
        <f>E1837*A1834</f>
        <v>0</v>
      </c>
      <c r="B1837" s="173"/>
      <c r="C1837" s="154"/>
      <c r="D1837" s="91" t="s">
        <v>1688</v>
      </c>
      <c r="E1837" s="89">
        <v>30</v>
      </c>
      <c r="F1837">
        <f>SUMIF('список продуктов'!$A$8:$A$917,"="&amp;D5113,'список продуктов'!$C$8:$C$917)</f>
        <v>1</v>
      </c>
      <c r="M1837" s="572"/>
      <c r="N1837" s="573"/>
      <c r="O1837" s="573"/>
      <c r="P1837" s="573"/>
    </row>
    <row r="1838" spans="1:16" ht="29.25" x14ac:dyDescent="0.25">
      <c r="A1838" s="77">
        <f>E1838*A1834</f>
        <v>0</v>
      </c>
      <c r="B1838" s="173"/>
      <c r="C1838" s="154"/>
      <c r="D1838" s="91" t="s">
        <v>2641</v>
      </c>
      <c r="E1838" s="89">
        <v>30</v>
      </c>
      <c r="F1838">
        <f>SUMIF('список продуктов'!$A$8:$A$917,"="&amp;D5114,'список продуктов'!$C$8:$C$917)</f>
        <v>1</v>
      </c>
      <c r="M1838" s="572"/>
      <c r="N1838" s="573"/>
      <c r="O1838" s="573"/>
      <c r="P1838" s="573"/>
    </row>
    <row r="1839" spans="1:16" x14ac:dyDescent="0.25">
      <c r="A1839" s="77">
        <f>E1839*A1834</f>
        <v>0</v>
      </c>
      <c r="B1839" s="173"/>
      <c r="C1839" s="154"/>
      <c r="D1839" s="91" t="s">
        <v>2472</v>
      </c>
      <c r="E1839" s="89">
        <v>20</v>
      </c>
      <c r="F1839">
        <f>SUMIF('список продуктов'!$A$8:$A$917,"="&amp;D5115,'список продуктов'!$C$8:$C$917)</f>
        <v>1</v>
      </c>
      <c r="M1839" s="572"/>
      <c r="N1839" s="573"/>
      <c r="O1839" s="573"/>
      <c r="P1839" s="573"/>
    </row>
    <row r="1840" spans="1:16" x14ac:dyDescent="0.25">
      <c r="A1840" s="77">
        <f>E1840*A1834</f>
        <v>0</v>
      </c>
      <c r="B1840" s="173"/>
      <c r="C1840" s="449"/>
      <c r="D1840" s="91"/>
      <c r="E1840" s="89"/>
      <c r="F1840">
        <f>SUMIF('список продуктов'!$A$8:$A$917,"="&amp;D5116,'список продуктов'!$C$8:$C$917)</f>
        <v>1</v>
      </c>
      <c r="M1840" s="572"/>
      <c r="N1840" s="573"/>
      <c r="O1840" s="573"/>
      <c r="P1840" s="573"/>
    </row>
    <row r="1841" spans="1:16" ht="15.75" thickBot="1" x14ac:dyDescent="0.3">
      <c r="B1841" s="173"/>
      <c r="C1841" s="449"/>
      <c r="D1841" s="91"/>
      <c r="E1841" s="89"/>
      <c r="F1841">
        <f>SUMIF('список продуктов'!$A$8:$A$917,"="&amp;D5117,'список продуктов'!$C$8:$C$917)</f>
        <v>1</v>
      </c>
      <c r="M1841" s="572"/>
      <c r="N1841" s="573"/>
      <c r="O1841" s="573"/>
      <c r="P1841" s="573"/>
    </row>
    <row r="1842" spans="1:16" ht="30" thickBot="1" x14ac:dyDescent="0.3">
      <c r="A1842" s="229"/>
      <c r="B1842" s="190" t="s">
        <v>84</v>
      </c>
      <c r="C1842" s="244" t="s">
        <v>469</v>
      </c>
      <c r="D1842" s="188"/>
      <c r="E1842" s="191">
        <f>SUM(E1843:E1851)</f>
        <v>291</v>
      </c>
      <c r="F1842">
        <f>SUMIF('список продуктов'!$A$8:$A$917,"="&amp;D5118,'список продуктов'!$C$8:$C$917)</f>
        <v>1</v>
      </c>
      <c r="G1842" t="s">
        <v>2926</v>
      </c>
      <c r="M1842" s="572"/>
      <c r="N1842" s="573"/>
      <c r="O1842" s="573"/>
      <c r="P1842" s="573"/>
    </row>
    <row r="1843" spans="1:16" x14ac:dyDescent="0.25">
      <c r="A1843" s="77">
        <f>E1843*A1842</f>
        <v>0</v>
      </c>
      <c r="B1843" s="173"/>
      <c r="C1843" s="154"/>
      <c r="D1843" s="91" t="s">
        <v>1365</v>
      </c>
      <c r="E1843" s="89">
        <v>80</v>
      </c>
      <c r="F1843">
        <f>SUMIF('список продуктов'!$A$8:$A$917,"="&amp;D5119,'список продуктов'!$C$8:$C$917)</f>
        <v>0</v>
      </c>
      <c r="M1843" s="572"/>
      <c r="N1843" s="573"/>
      <c r="O1843" s="573"/>
      <c r="P1843" s="573"/>
    </row>
    <row r="1844" spans="1:16" x14ac:dyDescent="0.25">
      <c r="A1844" s="77">
        <f>E1844*A1842</f>
        <v>0</v>
      </c>
      <c r="B1844" s="173"/>
      <c r="C1844" s="154"/>
      <c r="D1844" s="91" t="s">
        <v>1747</v>
      </c>
      <c r="E1844" s="89">
        <v>80</v>
      </c>
      <c r="F1844">
        <f>SUMIF('список продуктов'!$A$8:$A$917,"="&amp;D5120,'список продуктов'!$C$8:$C$917)</f>
        <v>1</v>
      </c>
      <c r="M1844" s="572"/>
      <c r="N1844" s="573"/>
      <c r="O1844" s="573"/>
      <c r="P1844" s="573"/>
    </row>
    <row r="1845" spans="1:16" x14ac:dyDescent="0.25">
      <c r="A1845" s="77">
        <f>E1845*A1842</f>
        <v>0</v>
      </c>
      <c r="B1845" s="173"/>
      <c r="C1845" s="154"/>
      <c r="D1845" s="91" t="s">
        <v>1824</v>
      </c>
      <c r="E1845" s="89">
        <v>35</v>
      </c>
      <c r="F1845">
        <f>SUMIF('список продуктов'!$A$8:$A$917,"="&amp;D5121,'список продуктов'!$C$8:$C$917)</f>
        <v>1</v>
      </c>
      <c r="M1845" s="572"/>
      <c r="N1845" s="573"/>
      <c r="O1845" s="573"/>
      <c r="P1845" s="573"/>
    </row>
    <row r="1846" spans="1:16" x14ac:dyDescent="0.25">
      <c r="A1846" s="77">
        <f>E1846*A1842</f>
        <v>0</v>
      </c>
      <c r="B1846" s="173"/>
      <c r="C1846" s="154"/>
      <c r="D1846" s="91" t="s">
        <v>1268</v>
      </c>
      <c r="E1846" s="89">
        <v>30</v>
      </c>
      <c r="F1846">
        <f>SUMIF('список продуктов'!$A$8:$A$917,"="&amp;D5122,'список продуктов'!$C$8:$C$917)</f>
        <v>1</v>
      </c>
      <c r="M1846" s="572"/>
      <c r="N1846" s="573"/>
      <c r="O1846" s="573"/>
      <c r="P1846" s="573"/>
    </row>
    <row r="1847" spans="1:16" x14ac:dyDescent="0.25">
      <c r="A1847" s="77">
        <f>E1847*A1842</f>
        <v>0</v>
      </c>
      <c r="B1847" s="173"/>
      <c r="C1847" s="154"/>
      <c r="D1847" s="91" t="s">
        <v>1794</v>
      </c>
      <c r="E1847" s="89">
        <v>15</v>
      </c>
      <c r="F1847">
        <f>SUMIF('список продуктов'!$A$8:$A$917,"="&amp;D5123,'список продуктов'!$C$8:$C$917)</f>
        <v>1</v>
      </c>
      <c r="M1847" s="572"/>
      <c r="N1847" s="573"/>
      <c r="O1847" s="573"/>
      <c r="P1847" s="573"/>
    </row>
    <row r="1848" spans="1:16" x14ac:dyDescent="0.25">
      <c r="A1848" s="77">
        <f>E1848*A1842</f>
        <v>0</v>
      </c>
      <c r="B1848" s="173"/>
      <c r="C1848" s="449"/>
      <c r="D1848" s="91" t="s">
        <v>1789</v>
      </c>
      <c r="E1848" s="89">
        <v>20</v>
      </c>
      <c r="F1848">
        <f>SUMIF('список продуктов'!$A$8:$A$917,"="&amp;D5124,'список продуктов'!$C$8:$C$917)</f>
        <v>1</v>
      </c>
      <c r="M1848" s="572"/>
      <c r="N1848" s="573"/>
      <c r="O1848" s="573"/>
      <c r="P1848" s="573"/>
    </row>
    <row r="1849" spans="1:16" x14ac:dyDescent="0.25">
      <c r="A1849" s="77">
        <f>A1842*E1849</f>
        <v>0</v>
      </c>
      <c r="B1849" s="173"/>
      <c r="C1849" s="449"/>
      <c r="D1849" s="91" t="s">
        <v>1719</v>
      </c>
      <c r="E1849" s="89">
        <v>25</v>
      </c>
      <c r="F1849">
        <f>SUMIF('список продуктов'!$A$8:$A$917,"="&amp;D5125,'список продуктов'!$C$8:$C$917)</f>
        <v>1</v>
      </c>
      <c r="M1849" s="572"/>
      <c r="N1849" s="573"/>
      <c r="O1849" s="573"/>
      <c r="P1849" s="573"/>
    </row>
    <row r="1850" spans="1:16" x14ac:dyDescent="0.25">
      <c r="A1850" s="77">
        <f>A1842*E1850</f>
        <v>0</v>
      </c>
      <c r="B1850" s="173"/>
      <c r="C1850" s="449"/>
      <c r="D1850" s="365" t="s">
        <v>2471</v>
      </c>
      <c r="E1850" s="89">
        <v>1</v>
      </c>
      <c r="F1850">
        <f>SUMIF('список продуктов'!$A$8:$A$917,"="&amp;D5126,'список продуктов'!$C$8:$C$917)</f>
        <v>1</v>
      </c>
      <c r="M1850" s="572"/>
      <c r="N1850" s="573"/>
      <c r="O1850" s="573"/>
      <c r="P1850" s="573"/>
    </row>
    <row r="1851" spans="1:16" x14ac:dyDescent="0.25">
      <c r="A1851" s="77">
        <f>A1842*E1851</f>
        <v>0</v>
      </c>
      <c r="B1851" s="173"/>
      <c r="C1851" s="449"/>
      <c r="D1851" s="91" t="s">
        <v>1662</v>
      </c>
      <c r="E1851" s="89">
        <v>5</v>
      </c>
      <c r="F1851">
        <f>SUMIF('список продуктов'!$A$8:$A$917,"="&amp;D5127,'список продуктов'!$C$8:$C$917)</f>
        <v>1</v>
      </c>
      <c r="M1851" s="572"/>
      <c r="N1851" s="573"/>
      <c r="O1851" s="573"/>
      <c r="P1851" s="573"/>
    </row>
    <row r="1852" spans="1:16" ht="15.75" thickBot="1" x14ac:dyDescent="0.3">
      <c r="B1852" s="173"/>
      <c r="C1852" s="449"/>
      <c r="D1852" s="91"/>
      <c r="E1852" s="89"/>
      <c r="F1852">
        <f>SUMIF('список продуктов'!$A$8:$A$917,"="&amp;D5128,'список продуктов'!$C$8:$C$917)</f>
        <v>1</v>
      </c>
      <c r="M1852" s="572"/>
      <c r="N1852" s="573"/>
      <c r="O1852" s="573"/>
      <c r="P1852" s="573"/>
    </row>
    <row r="1853" spans="1:16" ht="16.5" customHeight="1" thickBot="1" x14ac:dyDescent="0.3">
      <c r="A1853" s="229"/>
      <c r="B1853" s="190" t="s">
        <v>84</v>
      </c>
      <c r="C1853" s="244" t="s">
        <v>470</v>
      </c>
      <c r="D1853" s="188"/>
      <c r="E1853" s="191">
        <f>SUM(E1854:E1862)</f>
        <v>285</v>
      </c>
      <c r="F1853">
        <f>SUMIF('список продуктов'!$A$8:$A$917,"="&amp;D5129,'список продуктов'!$C$8:$C$917)</f>
        <v>0</v>
      </c>
      <c r="G1853" t="s">
        <v>2926</v>
      </c>
      <c r="M1853" s="572"/>
      <c r="N1853" s="573"/>
      <c r="O1853" s="573"/>
      <c r="P1853" s="573"/>
    </row>
    <row r="1854" spans="1:16" ht="15" customHeight="1" x14ac:dyDescent="0.25">
      <c r="A1854" s="77">
        <f>E1854*A1853</f>
        <v>0</v>
      </c>
      <c r="B1854" s="173"/>
      <c r="C1854" s="154"/>
      <c r="D1854" s="91" t="s">
        <v>1805</v>
      </c>
      <c r="E1854" s="89">
        <v>60</v>
      </c>
      <c r="F1854">
        <f>SUMIF('список продуктов'!$A$8:$A$917,"="&amp;D5130,'список продуктов'!$C$8:$C$917)</f>
        <v>1</v>
      </c>
      <c r="M1854" s="572"/>
      <c r="N1854" s="573"/>
      <c r="O1854" s="573"/>
      <c r="P1854" s="573"/>
    </row>
    <row r="1855" spans="1:16" ht="15" customHeight="1" x14ac:dyDescent="0.25">
      <c r="A1855" s="77">
        <f>E1855*A1853</f>
        <v>0</v>
      </c>
      <c r="B1855" s="173"/>
      <c r="C1855" s="154"/>
      <c r="D1855" s="91" t="s">
        <v>2925</v>
      </c>
      <c r="E1855" s="89">
        <v>70</v>
      </c>
      <c r="F1855">
        <f>SUMIF('список продуктов'!$A$8:$A$917,"="&amp;D5131,'список продуктов'!$C$8:$C$917)</f>
        <v>1</v>
      </c>
      <c r="M1855" s="572"/>
      <c r="N1855" s="573"/>
      <c r="O1855" s="573"/>
      <c r="P1855" s="573"/>
    </row>
    <row r="1856" spans="1:16" ht="15" customHeight="1" x14ac:dyDescent="0.25">
      <c r="A1856" s="77">
        <f>E1856*A1853</f>
        <v>0</v>
      </c>
      <c r="B1856" s="173"/>
      <c r="C1856" s="154"/>
      <c r="D1856" s="91" t="s">
        <v>1354</v>
      </c>
      <c r="E1856" s="89">
        <v>30</v>
      </c>
      <c r="F1856">
        <f>SUMIF('список продуктов'!$A$8:$A$917,"="&amp;D5132,'список продуктов'!$C$8:$C$917)</f>
        <v>1</v>
      </c>
      <c r="M1856" s="572"/>
      <c r="N1856" s="573"/>
      <c r="O1856" s="573"/>
      <c r="P1856" s="573"/>
    </row>
    <row r="1857" spans="1:16" ht="15" customHeight="1" x14ac:dyDescent="0.25">
      <c r="A1857" s="77">
        <f>E1857*A1853</f>
        <v>0</v>
      </c>
      <c r="B1857" s="173"/>
      <c r="C1857" s="154"/>
      <c r="D1857" s="91" t="s">
        <v>1763</v>
      </c>
      <c r="E1857" s="89">
        <v>30</v>
      </c>
      <c r="F1857">
        <f>SUMIF('список продуктов'!$A$8:$A$917,"="&amp;D5133,'список продуктов'!$C$8:$C$917)</f>
        <v>1</v>
      </c>
      <c r="M1857" s="572"/>
      <c r="N1857" s="573"/>
      <c r="O1857" s="573"/>
      <c r="P1857" s="573"/>
    </row>
    <row r="1858" spans="1:16" ht="15" customHeight="1" x14ac:dyDescent="0.25">
      <c r="A1858" s="77">
        <f>E1858*A1853</f>
        <v>0</v>
      </c>
      <c r="B1858" s="173"/>
      <c r="C1858" s="154"/>
      <c r="D1858" s="91" t="s">
        <v>192</v>
      </c>
      <c r="E1858" s="89">
        <v>30</v>
      </c>
      <c r="F1858">
        <f>SUMIF('список продуктов'!$A$8:$A$917,"="&amp;D5134,'список продуктов'!$C$8:$C$917)</f>
        <v>1</v>
      </c>
      <c r="M1858" s="72"/>
      <c r="N1858" s="68"/>
      <c r="O1858" s="68"/>
      <c r="P1858" s="68"/>
    </row>
    <row r="1859" spans="1:16" ht="15" customHeight="1" x14ac:dyDescent="0.25">
      <c r="A1859" s="77">
        <f>E1859*A1853</f>
        <v>0</v>
      </c>
      <c r="B1859" s="173"/>
      <c r="C1859" s="449"/>
      <c r="D1859" s="91" t="s">
        <v>1489</v>
      </c>
      <c r="E1859" s="89">
        <v>30</v>
      </c>
      <c r="F1859">
        <f>SUMIF('список продуктов'!$A$8:$A$917,"="&amp;D5135,'список продуктов'!$C$8:$C$917)</f>
        <v>1</v>
      </c>
      <c r="M1859" s="72"/>
      <c r="N1859" s="68"/>
      <c r="O1859" s="68"/>
      <c r="P1859" s="68"/>
    </row>
    <row r="1860" spans="1:16" x14ac:dyDescent="0.25">
      <c r="A1860" s="77">
        <f>A1853*E1860</f>
        <v>0</v>
      </c>
      <c r="B1860" s="173"/>
      <c r="C1860" s="449"/>
      <c r="D1860" s="91" t="s">
        <v>925</v>
      </c>
      <c r="E1860" s="89">
        <v>5</v>
      </c>
      <c r="F1860">
        <f>SUMIF('список продуктов'!$A$8:$A$917,"="&amp;D5136,'список продуктов'!$C$8:$C$917)</f>
        <v>0</v>
      </c>
      <c r="M1860" s="572"/>
      <c r="N1860" s="573"/>
      <c r="O1860" s="573"/>
      <c r="P1860" s="573"/>
    </row>
    <row r="1861" spans="1:16" x14ac:dyDescent="0.25">
      <c r="A1861" s="77">
        <f>A1853*E1861</f>
        <v>0</v>
      </c>
      <c r="B1861" s="173"/>
      <c r="C1861" s="449"/>
      <c r="D1861" s="91" t="s">
        <v>2319</v>
      </c>
      <c r="E1861" s="89">
        <v>10</v>
      </c>
      <c r="F1861">
        <f>SUMIF('список продуктов'!$A$8:$A$917,"="&amp;D5137,'список продуктов'!$C$8:$C$917)</f>
        <v>0</v>
      </c>
      <c r="M1861" s="572"/>
      <c r="N1861" s="573"/>
      <c r="O1861" s="573"/>
      <c r="P1861" s="573"/>
    </row>
    <row r="1862" spans="1:16" ht="15.75" thickBot="1" x14ac:dyDescent="0.3">
      <c r="A1862" s="77">
        <f>A1853*E1862</f>
        <v>0</v>
      </c>
      <c r="B1862" s="173"/>
      <c r="C1862" s="449"/>
      <c r="D1862" s="91" t="s">
        <v>1789</v>
      </c>
      <c r="E1862" s="89">
        <v>20</v>
      </c>
      <c r="F1862">
        <f>SUMIF('список продуктов'!$A$8:$A$917,"="&amp;D5138,'список продуктов'!$C$8:$C$917)</f>
        <v>1</v>
      </c>
      <c r="M1862" s="572"/>
      <c r="N1862" s="573"/>
      <c r="O1862" s="573"/>
      <c r="P1862" s="573"/>
    </row>
    <row r="1863" spans="1:16" ht="15.75" thickBot="1" x14ac:dyDescent="0.3">
      <c r="A1863" s="229"/>
      <c r="B1863" s="212" t="s">
        <v>85</v>
      </c>
      <c r="C1863" s="244" t="s">
        <v>471</v>
      </c>
      <c r="D1863" s="188"/>
      <c r="E1863" s="224">
        <f>SUM(E1864:E1876)</f>
        <v>218.35999999999996</v>
      </c>
      <c r="F1863">
        <f>SUMIF('список продуктов'!$A$8:$A$917,"="&amp;D5139,'список продуктов'!$C$8:$C$917)</f>
        <v>1</v>
      </c>
      <c r="G1863" t="s">
        <v>2926</v>
      </c>
      <c r="M1863" s="572"/>
      <c r="N1863" s="573"/>
      <c r="O1863" s="573"/>
      <c r="P1863" s="573"/>
    </row>
    <row r="1864" spans="1:16" x14ac:dyDescent="0.25">
      <c r="A1864" s="77">
        <f>E1864*A1863</f>
        <v>0</v>
      </c>
      <c r="B1864" s="173"/>
      <c r="C1864" s="154"/>
      <c r="D1864" s="91" t="s">
        <v>1538</v>
      </c>
      <c r="E1864" s="89">
        <v>70</v>
      </c>
      <c r="F1864">
        <f>SUMIF('список продуктов'!$A$8:$A$917,"="&amp;D5140,'список продуктов'!$C$8:$C$917)</f>
        <v>1</v>
      </c>
      <c r="M1864" s="572"/>
      <c r="N1864" s="573"/>
      <c r="O1864" s="573"/>
      <c r="P1864" s="573"/>
    </row>
    <row r="1865" spans="1:16" x14ac:dyDescent="0.25">
      <c r="A1865" s="77">
        <f>E1865*A1863</f>
        <v>0</v>
      </c>
      <c r="B1865" s="173"/>
      <c r="C1865" s="154"/>
      <c r="D1865" s="91" t="s">
        <v>1813</v>
      </c>
      <c r="E1865" s="89">
        <v>50</v>
      </c>
      <c r="F1865">
        <f>SUMIF('список продуктов'!$A$8:$A$917,"="&amp;D5141,'список продуктов'!$C$8:$C$917)</f>
        <v>1</v>
      </c>
      <c r="M1865" s="572"/>
      <c r="N1865" s="573"/>
      <c r="O1865" s="573"/>
      <c r="P1865" s="573"/>
    </row>
    <row r="1866" spans="1:16" x14ac:dyDescent="0.25">
      <c r="A1866" s="77">
        <f>E1866*A1863</f>
        <v>0</v>
      </c>
      <c r="B1866" s="173"/>
      <c r="C1866" s="154"/>
      <c r="D1866" s="91" t="s">
        <v>311</v>
      </c>
      <c r="E1866" s="89">
        <v>60</v>
      </c>
      <c r="F1866">
        <f>SUMIF('список продуктов'!$A$8:$A$917,"="&amp;D5142,'список продуктов'!$C$8:$C$917)</f>
        <v>1</v>
      </c>
      <c r="M1866" s="572"/>
      <c r="N1866" s="573"/>
      <c r="O1866" s="573"/>
      <c r="P1866" s="573"/>
    </row>
    <row r="1867" spans="1:16" x14ac:dyDescent="0.25">
      <c r="A1867" s="77">
        <f>E1867*A1863</f>
        <v>0</v>
      </c>
      <c r="B1867" s="173"/>
      <c r="C1867" s="154"/>
      <c r="D1867" s="91" t="s">
        <v>1662</v>
      </c>
      <c r="E1867" s="89">
        <v>5</v>
      </c>
      <c r="F1867">
        <f>SUMIF('список продуктов'!$A$8:$A$917,"="&amp;D5143,'список продуктов'!$C$8:$C$917)</f>
        <v>1</v>
      </c>
      <c r="M1867" s="572"/>
      <c r="N1867" s="573"/>
      <c r="O1867" s="573"/>
      <c r="P1867" s="573"/>
    </row>
    <row r="1868" spans="1:16" x14ac:dyDescent="0.25">
      <c r="A1868" s="77">
        <f>E1868*A1863</f>
        <v>0</v>
      </c>
      <c r="B1868" s="173"/>
      <c r="C1868" s="155" t="s">
        <v>1971</v>
      </c>
      <c r="D1868" s="91" t="s">
        <v>2244</v>
      </c>
      <c r="E1868" s="89">
        <v>3</v>
      </c>
      <c r="F1868">
        <f>SUMIF('список продуктов'!$A$8:$A$917,"="&amp;#REF!,'список продуктов'!$C$8:$C$917)</f>
        <v>0</v>
      </c>
      <c r="M1868" s="572"/>
      <c r="N1868" s="573"/>
      <c r="O1868" s="573"/>
      <c r="P1868" s="573"/>
    </row>
    <row r="1869" spans="1:16" ht="32.25" customHeight="1" x14ac:dyDescent="0.25">
      <c r="A1869" s="77">
        <f>E1869*A1863</f>
        <v>0</v>
      </c>
      <c r="B1869" s="173"/>
      <c r="C1869" s="449"/>
      <c r="D1869" s="91" t="s">
        <v>2246</v>
      </c>
      <c r="E1869" s="89">
        <v>2.42</v>
      </c>
      <c r="F1869">
        <f>SUMIF('список продуктов'!$A$8:$A$917,"="&amp;D5151,'список продуктов'!$C$8:$C$917)</f>
        <v>0</v>
      </c>
      <c r="M1869" s="572"/>
      <c r="N1869" s="573"/>
      <c r="O1869" s="573"/>
      <c r="P1869" s="573"/>
    </row>
    <row r="1870" spans="1:16" x14ac:dyDescent="0.25">
      <c r="A1870" s="77">
        <f>A1863*E1870</f>
        <v>0</v>
      </c>
      <c r="B1870" s="173"/>
      <c r="C1870" s="449"/>
      <c r="D1870" s="91" t="s">
        <v>2243</v>
      </c>
      <c r="E1870" s="89">
        <v>2.42</v>
      </c>
      <c r="F1870">
        <f>SUMIF('список продуктов'!$A$8:$A$917,"="&amp;D5152,'список продуктов'!$C$8:$C$917)</f>
        <v>1</v>
      </c>
      <c r="M1870" s="572"/>
      <c r="N1870" s="573"/>
      <c r="O1870" s="573"/>
      <c r="P1870" s="573"/>
    </row>
    <row r="1871" spans="1:16" ht="15" customHeight="1" x14ac:dyDescent="0.25">
      <c r="A1871" s="77">
        <f>A1863*E1871</f>
        <v>0</v>
      </c>
      <c r="B1871" s="173"/>
      <c r="C1871" s="449"/>
      <c r="D1871" s="91" t="s">
        <v>1919</v>
      </c>
      <c r="E1871" s="89">
        <v>1</v>
      </c>
      <c r="F1871">
        <f>SUMIF('список продуктов'!$A$8:$A$917,"="&amp;D5153,'список продуктов'!$C$8:$C$917)</f>
        <v>1</v>
      </c>
      <c r="M1871" s="572"/>
      <c r="N1871" s="573"/>
      <c r="O1871" s="573"/>
      <c r="P1871" s="573"/>
    </row>
    <row r="1872" spans="1:16" ht="15" customHeight="1" x14ac:dyDescent="0.25">
      <c r="A1872" s="77">
        <f>A1863*E1872</f>
        <v>0</v>
      </c>
      <c r="B1872" s="173"/>
      <c r="C1872" s="449"/>
      <c r="D1872" s="91" t="s">
        <v>1728</v>
      </c>
      <c r="E1872" s="89">
        <v>4.5</v>
      </c>
      <c r="F1872">
        <f>SUMIF('список продуктов'!$A$8:$A$917,"="&amp;D5154,'список продуктов'!$C$8:$C$917)</f>
        <v>1</v>
      </c>
      <c r="M1872" s="572"/>
      <c r="N1872" s="573"/>
      <c r="O1872" s="573"/>
      <c r="P1872" s="573"/>
    </row>
    <row r="1873" spans="1:16" ht="15" customHeight="1" x14ac:dyDescent="0.25">
      <c r="A1873" s="77">
        <f>A1863*E1873</f>
        <v>0</v>
      </c>
      <c r="B1873" s="173"/>
      <c r="C1873" s="449"/>
      <c r="D1873" s="91" t="s">
        <v>2363</v>
      </c>
      <c r="E1873" s="89">
        <v>5.45</v>
      </c>
      <c r="F1873">
        <f>SUMIF('список продуктов'!$A$8:$A$917,"="&amp;D5155,'список продуктов'!$C$8:$C$917)</f>
        <v>1</v>
      </c>
      <c r="M1873" s="572"/>
      <c r="N1873" s="573"/>
      <c r="O1873" s="573"/>
      <c r="P1873" s="573"/>
    </row>
    <row r="1874" spans="1:16" ht="15" customHeight="1" x14ac:dyDescent="0.25">
      <c r="A1874" s="77">
        <f>A1863*E1874</f>
        <v>0</v>
      </c>
      <c r="B1874" s="173"/>
      <c r="C1874" s="449"/>
      <c r="D1874" s="91" t="s">
        <v>1906</v>
      </c>
      <c r="E1874" s="89">
        <v>3</v>
      </c>
      <c r="F1874">
        <f>SUMIF('список продуктов'!$A$8:$A$917,"="&amp;D5156,'список продуктов'!$C$8:$C$917)</f>
        <v>1</v>
      </c>
      <c r="M1874" s="572"/>
      <c r="N1874" s="573"/>
      <c r="O1874" s="573"/>
      <c r="P1874" s="573"/>
    </row>
    <row r="1875" spans="1:16" ht="15" customHeight="1" x14ac:dyDescent="0.25">
      <c r="A1875" s="77">
        <f>A1863*E1875</f>
        <v>0</v>
      </c>
      <c r="B1875" s="173"/>
      <c r="C1875" s="449"/>
      <c r="D1875" s="91" t="s">
        <v>2591</v>
      </c>
      <c r="E1875" s="89">
        <v>7.57</v>
      </c>
      <c r="F1875">
        <f>SUMIF('список продуктов'!$A$8:$A$917,"="&amp;D5157,'список продуктов'!$C$8:$C$917)</f>
        <v>0</v>
      </c>
      <c r="M1875" s="572"/>
      <c r="N1875" s="573"/>
      <c r="O1875" s="573"/>
      <c r="P1875" s="573"/>
    </row>
    <row r="1876" spans="1:16" ht="15.75" thickBot="1" x14ac:dyDescent="0.3">
      <c r="A1876" s="77">
        <f>A1863*E1876</f>
        <v>0</v>
      </c>
      <c r="B1876" s="173"/>
      <c r="C1876" s="449"/>
      <c r="D1876" s="91" t="s">
        <v>1483</v>
      </c>
      <c r="E1876" s="89">
        <v>4</v>
      </c>
      <c r="F1876">
        <f>SUMIF('список продуктов'!$A$8:$A$917,"="&amp;D5158,'список продуктов'!$C$8:$C$917)</f>
        <v>0</v>
      </c>
      <c r="M1876" s="572"/>
      <c r="N1876" s="573"/>
      <c r="O1876" s="573"/>
      <c r="P1876" s="573"/>
    </row>
    <row r="1877" spans="1:16" ht="43.5" thickBot="1" x14ac:dyDescent="0.3">
      <c r="A1877" s="229"/>
      <c r="B1877" s="181" t="s">
        <v>204</v>
      </c>
      <c r="C1877" s="182" t="s">
        <v>849</v>
      </c>
      <c r="D1877" s="188"/>
      <c r="E1877" s="158"/>
      <c r="F1877">
        <f>SUMIF('список продуктов'!$A$8:$A$917,"="&amp;D5159,'список продуктов'!$C$8:$C$917)</f>
        <v>1</v>
      </c>
      <c r="G1877" t="s">
        <v>2926</v>
      </c>
      <c r="M1877" s="572"/>
      <c r="N1877" s="573"/>
      <c r="O1877" s="573"/>
      <c r="P1877" s="573"/>
    </row>
    <row r="1878" spans="1:16" x14ac:dyDescent="0.25">
      <c r="A1878" s="77">
        <f>E1878*A1877</f>
        <v>0</v>
      </c>
      <c r="B1878" s="173"/>
      <c r="D1878" s="91" t="s">
        <v>1050</v>
      </c>
      <c r="E1878" s="80">
        <v>30</v>
      </c>
      <c r="F1878">
        <f>SUMIF('список продуктов'!$A$8:$A$917,"="&amp;D5160,'список продуктов'!$C$8:$C$917)</f>
        <v>1</v>
      </c>
      <c r="M1878" s="572"/>
      <c r="N1878" s="573"/>
      <c r="O1878" s="573"/>
      <c r="P1878" s="573"/>
    </row>
    <row r="1879" spans="1:16" x14ac:dyDescent="0.25">
      <c r="A1879" s="77">
        <f>E1879*A1877</f>
        <v>0</v>
      </c>
      <c r="B1879" s="173"/>
      <c r="C1879" s="154"/>
      <c r="D1879" s="91" t="s">
        <v>1888</v>
      </c>
      <c r="E1879" s="80">
        <v>1</v>
      </c>
      <c r="F1879">
        <f>SUMIF('список продуктов'!$A$8:$A$917,"="&amp;D5161,'список продуктов'!$C$8:$C$917)</f>
        <v>1</v>
      </c>
      <c r="M1879" s="572"/>
      <c r="N1879" s="573"/>
      <c r="O1879" s="573"/>
      <c r="P1879" s="573"/>
    </row>
    <row r="1880" spans="1:16" x14ac:dyDescent="0.25">
      <c r="A1880" s="77">
        <f>E1880*A1877</f>
        <v>0</v>
      </c>
      <c r="B1880" s="173"/>
      <c r="C1880" s="154"/>
      <c r="D1880" s="91" t="s">
        <v>1280</v>
      </c>
      <c r="E1880" s="80">
        <v>1</v>
      </c>
      <c r="F1880">
        <f>SUMIF('список продуктов'!$A$8:$A$917,"="&amp;D5162,'список продуктов'!$C$8:$C$917)</f>
        <v>1</v>
      </c>
      <c r="M1880" s="572"/>
      <c r="N1880" s="573"/>
      <c r="O1880" s="573"/>
      <c r="P1880" s="573"/>
    </row>
    <row r="1881" spans="1:16" x14ac:dyDescent="0.25">
      <c r="A1881" s="77">
        <f>E1881*A1877</f>
        <v>0</v>
      </c>
      <c r="B1881" s="173"/>
      <c r="C1881" s="154"/>
      <c r="D1881" s="91" t="s">
        <v>1483</v>
      </c>
      <c r="E1881" s="80">
        <v>1</v>
      </c>
      <c r="F1881">
        <f>SUMIF('список продуктов'!$A$8:$A$917,"="&amp;D5163,'список продуктов'!$C$8:$C$917)</f>
        <v>1</v>
      </c>
      <c r="M1881" s="572"/>
      <c r="N1881" s="573"/>
      <c r="O1881" s="573"/>
      <c r="P1881" s="573"/>
    </row>
    <row r="1882" spans="1:16" x14ac:dyDescent="0.25">
      <c r="A1882" s="77">
        <f>E1882*A1877</f>
        <v>0</v>
      </c>
      <c r="B1882" s="173"/>
      <c r="C1882" s="154"/>
      <c r="D1882" s="91" t="s">
        <v>2193</v>
      </c>
      <c r="E1882" s="80">
        <v>8</v>
      </c>
      <c r="F1882">
        <f>SUMIF('список продуктов'!$A$8:$A$917,"="&amp;D5164,'список продуктов'!$C$8:$C$917)</f>
        <v>0</v>
      </c>
      <c r="M1882" s="572"/>
      <c r="N1882" s="573"/>
      <c r="O1882" s="573"/>
      <c r="P1882" s="573"/>
    </row>
    <row r="1883" spans="1:16" x14ac:dyDescent="0.25">
      <c r="A1883" s="77">
        <f>E1883*A1877</f>
        <v>0</v>
      </c>
      <c r="B1883" s="173"/>
      <c r="C1883" s="154"/>
      <c r="D1883" s="91" t="s">
        <v>2207</v>
      </c>
      <c r="E1883" s="80">
        <v>35</v>
      </c>
      <c r="F1883">
        <f>SUMIF('список продуктов'!$A$8:$A$917,"="&amp;D5165,'список продуктов'!$C$8:$C$917)</f>
        <v>0</v>
      </c>
      <c r="M1883" s="572"/>
      <c r="N1883" s="573"/>
      <c r="O1883" s="573"/>
      <c r="P1883" s="573"/>
    </row>
    <row r="1884" spans="1:16" x14ac:dyDescent="0.25">
      <c r="A1884" s="77">
        <f>E1884*A1877</f>
        <v>0</v>
      </c>
      <c r="B1884" s="173"/>
      <c r="C1884" s="154"/>
      <c r="D1884" s="91" t="s">
        <v>1538</v>
      </c>
      <c r="E1884" s="80">
        <v>55</v>
      </c>
      <c r="F1884">
        <f>SUMIF('список продуктов'!$A$8:$A$917,"="&amp;D5166,'список продуктов'!$C$8:$C$917)</f>
        <v>0</v>
      </c>
      <c r="M1884" s="572"/>
      <c r="N1884" s="573"/>
      <c r="O1884" s="573"/>
      <c r="P1884" s="573"/>
    </row>
    <row r="1885" spans="1:16" x14ac:dyDescent="0.25">
      <c r="A1885" s="77">
        <f>E1885*A1877</f>
        <v>0</v>
      </c>
      <c r="B1885" s="173"/>
      <c r="C1885" s="154"/>
      <c r="D1885" s="91" t="s">
        <v>1737</v>
      </c>
      <c r="E1885" s="80">
        <v>50</v>
      </c>
      <c r="F1885">
        <f>SUMIF('список продуктов'!$A$8:$A$917,"="&amp;D5167,'список продуктов'!$C$8:$C$917)</f>
        <v>1</v>
      </c>
      <c r="M1885" s="572"/>
      <c r="N1885" s="573"/>
      <c r="O1885" s="573"/>
      <c r="P1885" s="573"/>
    </row>
    <row r="1886" spans="1:16" x14ac:dyDescent="0.25">
      <c r="A1886" s="77">
        <f>E1886*A1877</f>
        <v>0</v>
      </c>
      <c r="B1886" s="173"/>
      <c r="C1886" s="154"/>
      <c r="D1886" s="91" t="s">
        <v>1763</v>
      </c>
      <c r="E1886" s="80">
        <v>45</v>
      </c>
      <c r="F1886">
        <f>SUMIF('список продуктов'!$A$8:$A$917,"="&amp;D5168,'список продуктов'!$C$8:$C$917)</f>
        <v>1</v>
      </c>
      <c r="M1886" s="572"/>
      <c r="N1886" s="573"/>
      <c r="O1886" s="573"/>
      <c r="P1886" s="573"/>
    </row>
    <row r="1887" spans="1:16" x14ac:dyDescent="0.25">
      <c r="A1887" s="77">
        <f>E1887*A1877</f>
        <v>0</v>
      </c>
      <c r="B1887" s="173"/>
      <c r="C1887" s="154"/>
      <c r="D1887" s="91" t="s">
        <v>1919</v>
      </c>
      <c r="E1887" s="80">
        <v>2</v>
      </c>
      <c r="F1887">
        <f>SUMIF('список продуктов'!$A$8:$A$917,"="&amp;D5169,'список продуктов'!$C$8:$C$917)</f>
        <v>1</v>
      </c>
      <c r="M1887" s="572"/>
      <c r="N1887" s="573"/>
      <c r="O1887" s="573"/>
      <c r="P1887" s="573"/>
    </row>
    <row r="1888" spans="1:16" x14ac:dyDescent="0.25">
      <c r="A1888" s="77">
        <f>E1888*A1877</f>
        <v>0</v>
      </c>
      <c r="B1888" s="173"/>
      <c r="C1888" s="154"/>
      <c r="D1888" s="91" t="s">
        <v>1805</v>
      </c>
      <c r="E1888" s="80">
        <v>3</v>
      </c>
      <c r="F1888">
        <f>SUMIF('список продуктов'!$A$8:$A$917,"="&amp;D5170,'список продуктов'!$C$8:$C$917)</f>
        <v>1</v>
      </c>
      <c r="M1888" s="572"/>
      <c r="N1888" s="573"/>
      <c r="O1888" s="573"/>
      <c r="P1888" s="573"/>
    </row>
    <row r="1889" spans="1:16" ht="15.75" thickBot="1" x14ac:dyDescent="0.3">
      <c r="B1889" s="173"/>
      <c r="C1889" s="154"/>
      <c r="D1889" s="91"/>
      <c r="E1889" s="80"/>
      <c r="F1889">
        <f>SUMIF('список продуктов'!$A$8:$A$917,"="&amp;D5171,'список продуктов'!$C$8:$C$917)</f>
        <v>1</v>
      </c>
      <c r="M1889" s="572"/>
      <c r="N1889" s="573"/>
      <c r="O1889" s="573"/>
      <c r="P1889" s="573"/>
    </row>
    <row r="1890" spans="1:16" ht="43.5" thickBot="1" x14ac:dyDescent="0.3">
      <c r="A1890" s="229"/>
      <c r="B1890" s="181" t="s">
        <v>205</v>
      </c>
      <c r="C1890" s="182" t="s">
        <v>850</v>
      </c>
      <c r="D1890" s="188"/>
      <c r="E1890" s="158"/>
      <c r="F1890">
        <f>SUMIF('список продуктов'!$A$8:$A$917,"="&amp;D5172,'список продуктов'!$C$8:$C$917)</f>
        <v>0</v>
      </c>
      <c r="G1890" t="s">
        <v>2926</v>
      </c>
      <c r="M1890" s="572"/>
      <c r="N1890" s="573"/>
      <c r="O1890" s="573"/>
      <c r="P1890" s="573"/>
    </row>
    <row r="1891" spans="1:16" ht="18" customHeight="1" x14ac:dyDescent="0.25">
      <c r="A1891" s="77">
        <f>E1891*A1890</f>
        <v>0</v>
      </c>
      <c r="B1891" s="173"/>
      <c r="C1891" s="115"/>
      <c r="D1891" s="91" t="s">
        <v>1596</v>
      </c>
      <c r="E1891" s="80">
        <v>80</v>
      </c>
      <c r="F1891">
        <f>SUMIF('список продуктов'!$A$8:$A$917,"="&amp;D5173,'список продуктов'!$C$8:$C$917)</f>
        <v>0</v>
      </c>
      <c r="M1891" s="592" t="s">
        <v>1398</v>
      </c>
      <c r="N1891" s="593"/>
      <c r="O1891" s="593"/>
      <c r="P1891" s="593"/>
    </row>
    <row r="1892" spans="1:16" ht="15" customHeight="1" x14ac:dyDescent="0.25">
      <c r="A1892" s="77">
        <f>E1892*A1890</f>
        <v>0</v>
      </c>
      <c r="B1892" s="173"/>
      <c r="C1892" s="115"/>
      <c r="D1892" s="91" t="s">
        <v>1813</v>
      </c>
      <c r="E1892" s="80">
        <v>30</v>
      </c>
      <c r="F1892">
        <f>SUMIF('список продуктов'!$A$8:$A$917,"="&amp;D5174,'список продуктов'!$C$8:$C$917)</f>
        <v>1</v>
      </c>
      <c r="M1892" s="572"/>
      <c r="N1892" s="573"/>
      <c r="O1892" s="573"/>
      <c r="P1892" s="573"/>
    </row>
    <row r="1893" spans="1:16" ht="15" customHeight="1" x14ac:dyDescent="0.25">
      <c r="A1893" s="77">
        <f>E1893*A1890</f>
        <v>0</v>
      </c>
      <c r="B1893" s="173"/>
      <c r="C1893" s="115"/>
      <c r="D1893" s="91" t="s">
        <v>1809</v>
      </c>
      <c r="E1893" s="80">
        <v>35</v>
      </c>
      <c r="F1893">
        <f>SUMIF('список продуктов'!$A$8:$A$917,"="&amp;D5175,'список продуктов'!$C$8:$C$917)</f>
        <v>1</v>
      </c>
      <c r="M1893" s="572"/>
      <c r="N1893" s="573"/>
      <c r="O1893" s="573"/>
      <c r="P1893" s="573"/>
    </row>
    <row r="1894" spans="1:16" ht="15" customHeight="1" x14ac:dyDescent="0.25">
      <c r="A1894" s="77">
        <f>E1894*A1890</f>
        <v>0</v>
      </c>
      <c r="B1894" s="173"/>
      <c r="C1894" s="115"/>
      <c r="D1894" s="91" t="s">
        <v>1789</v>
      </c>
      <c r="E1894" s="80">
        <v>40</v>
      </c>
      <c r="F1894">
        <f>SUMIF('список продуктов'!$A$8:$A$917,"="&amp;D5176,'список продуктов'!$C$8:$C$917)</f>
        <v>1</v>
      </c>
      <c r="M1894" s="572"/>
      <c r="N1894" s="573"/>
      <c r="O1894" s="573"/>
      <c r="P1894" s="573"/>
    </row>
    <row r="1895" spans="1:16" ht="15" customHeight="1" x14ac:dyDescent="0.25">
      <c r="A1895" s="77">
        <f>E1895*A1890</f>
        <v>0</v>
      </c>
      <c r="B1895" s="173"/>
      <c r="C1895" s="115"/>
      <c r="D1895" s="91" t="s">
        <v>1739</v>
      </c>
      <c r="E1895" s="80">
        <v>50</v>
      </c>
      <c r="F1895">
        <f>SUMIF('список продуктов'!$A$8:$A$917,"="&amp;D5177,'список продуктов'!$C$8:$C$917)</f>
        <v>1</v>
      </c>
      <c r="M1895" s="572"/>
      <c r="N1895" s="573"/>
      <c r="O1895" s="573"/>
      <c r="P1895" s="573"/>
    </row>
    <row r="1896" spans="1:16" ht="15" customHeight="1" x14ac:dyDescent="0.25">
      <c r="A1896" s="77">
        <f>E1896*A1890</f>
        <v>0</v>
      </c>
      <c r="B1896" s="173"/>
      <c r="C1896" s="115"/>
      <c r="D1896" s="91" t="s">
        <v>1662</v>
      </c>
      <c r="E1896" s="80">
        <v>10</v>
      </c>
      <c r="F1896">
        <f>SUMIF('список продуктов'!$A$8:$A$917,"="&amp;D5178,'список продуктов'!$C$8:$C$917)</f>
        <v>1</v>
      </c>
      <c r="M1896" s="572"/>
      <c r="N1896" s="573"/>
      <c r="O1896" s="573"/>
      <c r="P1896" s="573"/>
    </row>
    <row r="1897" spans="1:16" ht="15" customHeight="1" x14ac:dyDescent="0.25">
      <c r="A1897" s="77">
        <f>E1897*A1890</f>
        <v>0</v>
      </c>
      <c r="B1897" s="173"/>
      <c r="C1897" s="115"/>
      <c r="D1897" s="91" t="s">
        <v>1489</v>
      </c>
      <c r="E1897" s="80">
        <v>25</v>
      </c>
      <c r="F1897">
        <f>SUMIF('список продуктов'!$A$8:$A$917,"="&amp;D5179,'список продуктов'!$C$8:$C$917)</f>
        <v>1</v>
      </c>
      <c r="M1897" s="572"/>
      <c r="N1897" s="573"/>
      <c r="O1897" s="573"/>
      <c r="P1897" s="573"/>
    </row>
    <row r="1898" spans="1:16" x14ac:dyDescent="0.25">
      <c r="A1898" s="77">
        <f>E1898*A1890</f>
        <v>0</v>
      </c>
      <c r="B1898" s="173"/>
      <c r="C1898" s="115"/>
      <c r="D1898" s="91" t="s">
        <v>925</v>
      </c>
      <c r="E1898" s="80">
        <v>5</v>
      </c>
      <c r="F1898">
        <f>SUMIF('список продуктов'!$A$8:$A$917,"="&amp;D5180,'список продуктов'!$C$8:$C$917)</f>
        <v>1</v>
      </c>
      <c r="M1898" s="572"/>
      <c r="N1898" s="573"/>
      <c r="O1898" s="573"/>
      <c r="P1898" s="573"/>
    </row>
    <row r="1899" spans="1:16" x14ac:dyDescent="0.25">
      <c r="A1899" s="77">
        <f>E1899*A1890</f>
        <v>0</v>
      </c>
      <c r="B1899" s="173"/>
      <c r="C1899" s="115"/>
      <c r="D1899" s="91" t="s">
        <v>2320</v>
      </c>
      <c r="E1899" s="80">
        <v>5</v>
      </c>
      <c r="F1899">
        <f>SUMIF('список продуктов'!$A$8:$A$917,"="&amp;D5181,'список продуктов'!$C$8:$C$917)</f>
        <v>0</v>
      </c>
      <c r="M1899" s="572"/>
      <c r="N1899" s="573"/>
      <c r="O1899" s="573"/>
      <c r="P1899" s="573"/>
    </row>
    <row r="1900" spans="1:16" x14ac:dyDescent="0.25">
      <c r="A1900" s="77">
        <f>E1900*A1890</f>
        <v>0</v>
      </c>
      <c r="B1900" s="173"/>
      <c r="C1900" s="115"/>
      <c r="D1900" s="91" t="s">
        <v>2357</v>
      </c>
      <c r="E1900" s="80">
        <v>2</v>
      </c>
      <c r="F1900">
        <f>SUMIF('список продуктов'!$A$8:$A$917,"="&amp;D5182,'список продуктов'!$C$8:$C$917)</f>
        <v>1</v>
      </c>
      <c r="M1900" s="572"/>
      <c r="N1900" s="573"/>
      <c r="O1900" s="573"/>
      <c r="P1900" s="573"/>
    </row>
    <row r="1901" spans="1:16" x14ac:dyDescent="0.25">
      <c r="A1901" s="77">
        <f>E1901*A1890</f>
        <v>0</v>
      </c>
      <c r="B1901" s="173"/>
      <c r="C1901" s="115"/>
      <c r="D1901" s="91" t="s">
        <v>1262</v>
      </c>
      <c r="E1901" s="80">
        <v>1</v>
      </c>
      <c r="F1901">
        <f>SUMIF('список продуктов'!$A$8:$A$917,"="&amp;D5183,'список продуктов'!$C$8:$C$917)</f>
        <v>1</v>
      </c>
      <c r="M1901" s="572"/>
      <c r="N1901" s="573"/>
      <c r="O1901" s="573"/>
      <c r="P1901" s="573"/>
    </row>
    <row r="1902" spans="1:16" ht="15.75" thickBot="1" x14ac:dyDescent="0.3">
      <c r="B1902" s="173"/>
      <c r="C1902" s="115"/>
      <c r="D1902" s="91"/>
      <c r="E1902" s="80"/>
      <c r="F1902">
        <f>SUMIF('список продуктов'!$A$8:$A$917,"="&amp;D5184,'список продуктов'!$C$8:$C$917)</f>
        <v>1</v>
      </c>
      <c r="M1902" s="572"/>
      <c r="N1902" s="573"/>
      <c r="O1902" s="573"/>
      <c r="P1902" s="573"/>
    </row>
    <row r="1903" spans="1:16" ht="29.25" thickBot="1" x14ac:dyDescent="0.3">
      <c r="A1903" s="229"/>
      <c r="B1903" s="179">
        <v>240</v>
      </c>
      <c r="C1903" s="182" t="s">
        <v>851</v>
      </c>
      <c r="D1903" s="188"/>
      <c r="E1903" s="158"/>
      <c r="F1903">
        <f>SUMIF('список продуктов'!$A$8:$A$917,"="&amp;D5185,'список продуктов'!$C$8:$C$917)</f>
        <v>1</v>
      </c>
      <c r="G1903" t="s">
        <v>2926</v>
      </c>
      <c r="M1903" s="572"/>
      <c r="N1903" s="573"/>
      <c r="O1903" s="573"/>
      <c r="P1903" s="573"/>
    </row>
    <row r="1904" spans="1:16" x14ac:dyDescent="0.25">
      <c r="A1904" s="77">
        <f>E1904*A1903</f>
        <v>0</v>
      </c>
      <c r="B1904" s="173"/>
      <c r="C1904" s="115"/>
      <c r="D1904" s="91" t="s">
        <v>1538</v>
      </c>
      <c r="E1904" s="80">
        <v>90</v>
      </c>
      <c r="F1904">
        <f>SUMIF('список продуктов'!$A$8:$A$917,"="&amp;D5186,'список продуктов'!$C$8:$C$917)</f>
        <v>1</v>
      </c>
      <c r="M1904" s="572"/>
      <c r="N1904" s="573"/>
      <c r="O1904" s="573"/>
      <c r="P1904" s="573"/>
    </row>
    <row r="1905" spans="1:16" x14ac:dyDescent="0.25">
      <c r="A1905" s="77">
        <f>E1905*A1903</f>
        <v>0</v>
      </c>
      <c r="B1905" s="173"/>
      <c r="C1905" s="115"/>
      <c r="D1905" s="91" t="s">
        <v>311</v>
      </c>
      <c r="E1905" s="80">
        <v>80</v>
      </c>
      <c r="F1905">
        <f>SUMIF('список продуктов'!$A$8:$A$917,"="&amp;D5187,'список продуктов'!$C$8:$C$917)</f>
        <v>1</v>
      </c>
      <c r="M1905" s="572"/>
      <c r="N1905" s="573"/>
      <c r="O1905" s="573"/>
      <c r="P1905" s="573"/>
    </row>
    <row r="1906" spans="1:16" x14ac:dyDescent="0.25">
      <c r="A1906" s="77">
        <f>E1906*A1903</f>
        <v>0</v>
      </c>
      <c r="B1906" s="173"/>
      <c r="C1906" s="115"/>
      <c r="D1906" s="91" t="s">
        <v>311</v>
      </c>
      <c r="E1906" s="80">
        <v>80</v>
      </c>
      <c r="F1906">
        <f>SUMIF('список продуктов'!$A$8:$A$917,"="&amp;D5188,'список продуктов'!$C$8:$C$917)</f>
        <v>1</v>
      </c>
      <c r="M1906" s="572"/>
      <c r="N1906" s="573"/>
      <c r="O1906" s="573"/>
      <c r="P1906" s="573"/>
    </row>
    <row r="1907" spans="1:16" x14ac:dyDescent="0.25">
      <c r="A1907" s="77">
        <f>E1907*A1903</f>
        <v>0</v>
      </c>
      <c r="B1907" s="173"/>
      <c r="C1907" s="115"/>
      <c r="D1907" s="91" t="s">
        <v>1736</v>
      </c>
      <c r="E1907" s="80">
        <v>50</v>
      </c>
      <c r="F1907">
        <f>SUMIF('список продуктов'!$A$8:$A$917,"="&amp;D5189,'список продуктов'!$C$8:$C$917)</f>
        <v>1</v>
      </c>
      <c r="M1907" s="572"/>
      <c r="N1907" s="573"/>
      <c r="O1907" s="573"/>
      <c r="P1907" s="573"/>
    </row>
    <row r="1908" spans="1:16" x14ac:dyDescent="0.25">
      <c r="A1908" s="77">
        <f>E1908*A1903</f>
        <v>0</v>
      </c>
      <c r="B1908" s="173"/>
      <c r="C1908" s="115"/>
      <c r="D1908" s="91" t="s">
        <v>1795</v>
      </c>
      <c r="E1908" s="80">
        <v>8</v>
      </c>
      <c r="F1908">
        <f>SUMIF('список продуктов'!$A$8:$A$917,"="&amp;D5190,'список продуктов'!$C$8:$C$917)</f>
        <v>1</v>
      </c>
      <c r="M1908" s="572"/>
      <c r="N1908" s="573"/>
      <c r="O1908" s="573"/>
      <c r="P1908" s="573"/>
    </row>
    <row r="1909" spans="1:16" x14ac:dyDescent="0.25">
      <c r="A1909" s="77">
        <f>E1909*A1903</f>
        <v>0</v>
      </c>
      <c r="B1909" s="173"/>
      <c r="C1909" s="115"/>
      <c r="D1909" s="91" t="s">
        <v>1767</v>
      </c>
      <c r="E1909" s="80">
        <v>3</v>
      </c>
      <c r="F1909">
        <f>SUMIF('список продуктов'!$A$8:$A$917,"="&amp;D5191,'список продуктов'!$C$8:$C$917)</f>
        <v>1</v>
      </c>
      <c r="M1909" s="72"/>
      <c r="N1909" s="68"/>
      <c r="O1909" s="68"/>
      <c r="P1909" s="68"/>
    </row>
    <row r="1910" spans="1:16" ht="32.25" customHeight="1" x14ac:dyDescent="0.25">
      <c r="A1910" s="77">
        <f>E1910*A1903</f>
        <v>0</v>
      </c>
      <c r="B1910" s="173"/>
      <c r="C1910" s="115"/>
      <c r="D1910" s="91" t="s">
        <v>1719</v>
      </c>
      <c r="E1910" s="80">
        <v>15</v>
      </c>
      <c r="F1910">
        <f>SUMIF('список продуктов'!$A$8:$A$917,"="&amp;D5192,'список продуктов'!$C$8:$C$917)</f>
        <v>0</v>
      </c>
      <c r="M1910" s="572"/>
      <c r="N1910" s="573"/>
      <c r="O1910" s="573"/>
      <c r="P1910" s="573"/>
    </row>
    <row r="1911" spans="1:16" ht="15" customHeight="1" x14ac:dyDescent="0.25">
      <c r="A1911" s="77">
        <f>E1911*A1903</f>
        <v>0</v>
      </c>
      <c r="B1911" s="173"/>
      <c r="C1911" s="115"/>
      <c r="D1911" s="91" t="s">
        <v>1489</v>
      </c>
      <c r="E1911" s="80">
        <v>18</v>
      </c>
      <c r="F1911">
        <f>SUMIF('список продуктов'!$A$8:$A$917,"="&amp;D5193,'список продуктов'!$C$8:$C$917)</f>
        <v>1</v>
      </c>
      <c r="M1911" s="572"/>
      <c r="N1911" s="573"/>
      <c r="O1911" s="573"/>
      <c r="P1911" s="573"/>
    </row>
    <row r="1912" spans="1:16" ht="15" customHeight="1" x14ac:dyDescent="0.25">
      <c r="A1912" s="77">
        <f>E1912*A1903</f>
        <v>0</v>
      </c>
      <c r="B1912" s="173"/>
      <c r="C1912" s="115"/>
      <c r="D1912" s="91" t="s">
        <v>1262</v>
      </c>
      <c r="E1912" s="80">
        <v>1</v>
      </c>
      <c r="F1912">
        <f>SUMIF('список продуктов'!$A$8:$A$917,"="&amp;D5194,'список продуктов'!$C$8:$C$917)</f>
        <v>1</v>
      </c>
      <c r="M1912" s="572"/>
      <c r="N1912" s="573"/>
      <c r="O1912" s="573"/>
      <c r="P1912" s="573"/>
    </row>
    <row r="1913" spans="1:16" ht="15" customHeight="1" x14ac:dyDescent="0.25">
      <c r="A1913" s="77">
        <f>E1913*A1903</f>
        <v>0</v>
      </c>
      <c r="B1913" s="173"/>
      <c r="C1913" s="115"/>
      <c r="D1913" s="91" t="s">
        <v>1280</v>
      </c>
      <c r="E1913" s="80">
        <v>2</v>
      </c>
      <c r="F1913">
        <f>SUMIF('список продуктов'!$A$8:$A$917,"="&amp;D5195,'список продуктов'!$C$8:$C$917)</f>
        <v>1</v>
      </c>
      <c r="M1913" s="572"/>
      <c r="N1913" s="573"/>
      <c r="O1913" s="573"/>
      <c r="P1913" s="573"/>
    </row>
    <row r="1914" spans="1:16" ht="15" customHeight="1" thickBot="1" x14ac:dyDescent="0.3">
      <c r="B1914" s="173"/>
      <c r="C1914" s="115"/>
      <c r="D1914" s="91"/>
      <c r="E1914" s="80"/>
      <c r="F1914">
        <f>SUMIF('список продуктов'!$A$8:$A$917,"="&amp;D5196,'список продуктов'!$C$8:$C$917)</f>
        <v>1</v>
      </c>
      <c r="M1914" s="572"/>
      <c r="N1914" s="573"/>
      <c r="O1914" s="573"/>
      <c r="P1914" s="573"/>
    </row>
    <row r="1915" spans="1:16" ht="15.75" customHeight="1" thickBot="1" x14ac:dyDescent="0.3">
      <c r="A1915" s="229"/>
      <c r="B1915" s="179" t="s">
        <v>206</v>
      </c>
      <c r="C1915" s="182" t="s">
        <v>852</v>
      </c>
      <c r="D1915" s="188"/>
      <c r="E1915" s="158"/>
      <c r="F1915">
        <f>SUMIF('список продуктов'!$A$8:$A$917,"="&amp;D5197,'список продуктов'!$C$8:$C$917)</f>
        <v>1</v>
      </c>
      <c r="G1915" t="s">
        <v>2926</v>
      </c>
      <c r="M1915" s="572"/>
      <c r="N1915" s="573"/>
      <c r="O1915" s="573"/>
      <c r="P1915" s="573"/>
    </row>
    <row r="1916" spans="1:16" ht="15" customHeight="1" x14ac:dyDescent="0.25">
      <c r="A1916" s="77">
        <f>E1916*A1915</f>
        <v>0</v>
      </c>
      <c r="B1916" s="173"/>
      <c r="C1916" s="474" t="s">
        <v>2023</v>
      </c>
      <c r="D1916" s="91" t="s">
        <v>211</v>
      </c>
      <c r="E1916" s="80">
        <v>250</v>
      </c>
      <c r="F1916">
        <f>SUMIF('список продуктов'!$A$8:$A$917,"="&amp;D5198,'список продуктов'!$C$8:$C$917)</f>
        <v>1</v>
      </c>
      <c r="M1916" s="572"/>
      <c r="N1916" s="573"/>
      <c r="O1916" s="573"/>
      <c r="P1916" s="573"/>
    </row>
    <row r="1917" spans="1:16" ht="15" customHeight="1" x14ac:dyDescent="0.25">
      <c r="A1917" s="77">
        <f>E1917*A1915</f>
        <v>0</v>
      </c>
      <c r="B1917" s="173"/>
      <c r="C1917" s="154"/>
      <c r="D1917" s="91" t="s">
        <v>1365</v>
      </c>
      <c r="E1917" s="80">
        <v>270</v>
      </c>
      <c r="F1917">
        <f>SUMIF('список продуктов'!$A$8:$A$917,"="&amp;D5199,'список продуктов'!$C$8:$C$917)</f>
        <v>1</v>
      </c>
      <c r="M1917" s="572"/>
      <c r="N1917" s="573"/>
      <c r="O1917" s="573"/>
      <c r="P1917" s="573"/>
    </row>
    <row r="1918" spans="1:16" ht="15" customHeight="1" x14ac:dyDescent="0.25">
      <c r="A1918" s="77">
        <f>E1918*A1915</f>
        <v>0</v>
      </c>
      <c r="B1918" s="173"/>
      <c r="C1918" s="154"/>
      <c r="D1918" s="91" t="s">
        <v>2216</v>
      </c>
      <c r="E1918" s="80">
        <v>40</v>
      </c>
      <c r="F1918">
        <f>SUMIF('список продуктов'!$A$8:$A$917,"="&amp;D5200,'список продуктов'!$C$8:$C$917)</f>
        <v>1</v>
      </c>
      <c r="M1918" s="572"/>
      <c r="N1918" s="573"/>
      <c r="O1918" s="573"/>
      <c r="P1918" s="573"/>
    </row>
    <row r="1919" spans="1:16" x14ac:dyDescent="0.25">
      <c r="A1919" s="77">
        <f>E1919*A1915</f>
        <v>0</v>
      </c>
      <c r="B1919" s="173"/>
      <c r="C1919" s="154"/>
      <c r="D1919" s="91" t="s">
        <v>1665</v>
      </c>
      <c r="E1919" s="80">
        <v>110</v>
      </c>
      <c r="F1919">
        <f>SUMIF('список продуктов'!$A$8:$A$917,"="&amp;D5201,'список продуктов'!$C$8:$C$917)</f>
        <v>1</v>
      </c>
      <c r="M1919" s="572"/>
      <c r="N1919" s="573"/>
      <c r="O1919" s="573"/>
      <c r="P1919" s="573"/>
    </row>
    <row r="1920" spans="1:16" x14ac:dyDescent="0.25">
      <c r="A1920" s="77">
        <f>E1920*A1915</f>
        <v>0</v>
      </c>
      <c r="B1920" s="173"/>
      <c r="C1920" s="154"/>
      <c r="D1920" s="91" t="s">
        <v>2292</v>
      </c>
      <c r="E1920" s="80">
        <v>20</v>
      </c>
      <c r="F1920">
        <f>SUMIF('список продуктов'!$A$8:$A$917,"="&amp;D5202,'список продуктов'!$C$8:$C$917)</f>
        <v>1</v>
      </c>
      <c r="M1920" s="72"/>
      <c r="N1920" s="68"/>
      <c r="O1920" s="68"/>
      <c r="P1920" s="68"/>
    </row>
    <row r="1921" spans="1:16" x14ac:dyDescent="0.25">
      <c r="A1921" s="77">
        <f>E1921*A1915</f>
        <v>0</v>
      </c>
      <c r="B1921" s="173"/>
      <c r="C1921" s="154"/>
      <c r="D1921" s="91" t="s">
        <v>1805</v>
      </c>
      <c r="E1921" s="80">
        <v>20</v>
      </c>
      <c r="F1921">
        <f>SUMIF('список продуктов'!$A$8:$A$917,"="&amp;D5203,'список продуктов'!$C$8:$C$917)</f>
        <v>0</v>
      </c>
      <c r="M1921" s="572"/>
      <c r="N1921" s="573"/>
      <c r="O1921" s="573"/>
      <c r="P1921" s="573"/>
    </row>
    <row r="1922" spans="1:16" x14ac:dyDescent="0.25">
      <c r="A1922" s="77">
        <f>E1922*A1915</f>
        <v>0</v>
      </c>
      <c r="B1922" s="173"/>
      <c r="C1922" s="155" t="s">
        <v>2024</v>
      </c>
      <c r="D1922" s="91"/>
      <c r="E1922" s="80"/>
      <c r="F1922">
        <f>SUMIF('список продуктов'!$A$8:$A$917,"="&amp;D5204,'список продуктов'!$C$8:$C$917)</f>
        <v>1</v>
      </c>
      <c r="M1922" s="572"/>
      <c r="N1922" s="573"/>
      <c r="O1922" s="573"/>
      <c r="P1922" s="573"/>
    </row>
    <row r="1923" spans="1:16" x14ac:dyDescent="0.25">
      <c r="A1923" s="77">
        <f>E1923*A1915</f>
        <v>0</v>
      </c>
      <c r="B1923" s="173"/>
      <c r="C1923" s="154"/>
      <c r="D1923" s="91" t="s">
        <v>313</v>
      </c>
      <c r="E1923" s="80">
        <v>60</v>
      </c>
      <c r="F1923">
        <f>SUMIF('список продуктов'!$A$8:$A$917,"="&amp;D5205,'список продуктов'!$C$8:$C$917)</f>
        <v>1</v>
      </c>
      <c r="M1923" s="572"/>
      <c r="N1923" s="573"/>
      <c r="O1923" s="573"/>
      <c r="P1923" s="573"/>
    </row>
    <row r="1924" spans="1:16" x14ac:dyDescent="0.25">
      <c r="A1924" s="77">
        <f>E1924*A1915</f>
        <v>0</v>
      </c>
      <c r="B1924" s="173"/>
      <c r="C1924" s="154"/>
      <c r="D1924" s="91" t="s">
        <v>2334</v>
      </c>
      <c r="E1924" s="80">
        <v>5</v>
      </c>
      <c r="F1924">
        <f>SUMIF('список продуктов'!$A$8:$A$917,"="&amp;D5206,'список продуктов'!$C$8:$C$917)</f>
        <v>1</v>
      </c>
      <c r="M1924" s="572"/>
      <c r="N1924" s="573"/>
      <c r="O1924" s="573"/>
      <c r="P1924" s="573"/>
    </row>
    <row r="1925" spans="1:16" x14ac:dyDescent="0.25">
      <c r="A1925" s="77">
        <f>E1925*A1915</f>
        <v>0</v>
      </c>
      <c r="B1925" s="173"/>
      <c r="C1925" s="154"/>
      <c r="D1925" s="91" t="s">
        <v>1719</v>
      </c>
      <c r="E1925" s="80">
        <v>5</v>
      </c>
      <c r="F1925">
        <f>SUMIF('список продуктов'!$A$8:$A$917,"="&amp;D5207,'список продуктов'!$C$8:$C$917)</f>
        <v>1</v>
      </c>
      <c r="M1925" s="572"/>
      <c r="N1925" s="573"/>
      <c r="O1925" s="573"/>
      <c r="P1925" s="573"/>
    </row>
    <row r="1926" spans="1:16" x14ac:dyDescent="0.25">
      <c r="A1926" s="77">
        <f>E1926*A1915</f>
        <v>0</v>
      </c>
      <c r="B1926" s="173"/>
      <c r="C1926" s="154"/>
      <c r="D1926" s="91" t="s">
        <v>1268</v>
      </c>
      <c r="E1926" s="80">
        <v>100</v>
      </c>
      <c r="F1926">
        <f>SUMIF('список продуктов'!$A$8:$A$917,"="&amp;D5208,'список продуктов'!$C$8:$C$917)</f>
        <v>1</v>
      </c>
      <c r="M1926" s="572"/>
      <c r="N1926" s="573"/>
      <c r="O1926" s="573"/>
      <c r="P1926" s="573"/>
    </row>
    <row r="1927" spans="1:16" ht="16.5" thickBot="1" x14ac:dyDescent="0.3">
      <c r="A1927" s="77">
        <f>E1927*A1915</f>
        <v>0</v>
      </c>
      <c r="B1927" s="173"/>
      <c r="C1927" s="154"/>
      <c r="D1927" s="91" t="s">
        <v>2399</v>
      </c>
      <c r="E1927" s="80">
        <v>2</v>
      </c>
      <c r="F1927">
        <f>SUMIF('список продуктов'!$A$8:$A$917,"="&amp;D5209,'список продуктов'!$C$8:$C$917)</f>
        <v>1</v>
      </c>
      <c r="M1927" s="594" t="s">
        <v>1399</v>
      </c>
      <c r="N1927" s="595"/>
      <c r="O1927" s="595"/>
      <c r="P1927" s="595"/>
    </row>
    <row r="1928" spans="1:16" ht="15.75" thickBot="1" x14ac:dyDescent="0.3">
      <c r="A1928" s="229"/>
      <c r="B1928" s="231" t="s">
        <v>201</v>
      </c>
      <c r="C1928" s="244" t="s">
        <v>890</v>
      </c>
      <c r="D1928" s="188"/>
      <c r="E1928" s="191"/>
      <c r="F1928">
        <f>SUMIF('список продуктов'!$A$8:$A$917,"="&amp;D5210,'список продуктов'!$C$8:$C$917)</f>
        <v>0</v>
      </c>
      <c r="G1928" t="s">
        <v>2926</v>
      </c>
      <c r="M1928" s="572"/>
      <c r="N1928" s="573"/>
      <c r="O1928" s="573"/>
      <c r="P1928" s="573"/>
    </row>
    <row r="1929" spans="1:16" x14ac:dyDescent="0.25">
      <c r="A1929" s="77">
        <f>E1929*A1928</f>
        <v>0</v>
      </c>
      <c r="B1929" s="160"/>
      <c r="C1929" s="460"/>
      <c r="D1929" s="91" t="s">
        <v>1879</v>
      </c>
      <c r="E1929" s="89">
        <v>30</v>
      </c>
      <c r="F1929">
        <f>SUMIF('список продуктов'!$A$8:$A$917,"="&amp;D5211,'список продуктов'!$C$8:$C$917)</f>
        <v>1</v>
      </c>
      <c r="M1929" s="572"/>
      <c r="N1929" s="573"/>
      <c r="O1929" s="573"/>
      <c r="P1929" s="573"/>
    </row>
    <row r="1930" spans="1:16" x14ac:dyDescent="0.25">
      <c r="A1930" s="77">
        <f>E1930*A1928</f>
        <v>0</v>
      </c>
      <c r="B1930" s="160"/>
      <c r="C1930" s="469"/>
      <c r="D1930" s="91" t="s">
        <v>1824</v>
      </c>
      <c r="E1930" s="89">
        <v>15</v>
      </c>
      <c r="F1930">
        <f>SUMIF('список продуктов'!$A$8:$A$917,"="&amp;D5212,'список продуктов'!$C$8:$C$917)</f>
        <v>1</v>
      </c>
      <c r="M1930" s="572"/>
      <c r="N1930" s="573"/>
      <c r="O1930" s="573"/>
      <c r="P1930" s="573"/>
    </row>
    <row r="1931" spans="1:16" x14ac:dyDescent="0.25">
      <c r="A1931" s="77">
        <f>E1931*A1928</f>
        <v>0</v>
      </c>
      <c r="B1931" s="160"/>
      <c r="C1931" s="460"/>
      <c r="D1931" s="91" t="s">
        <v>1365</v>
      </c>
      <c r="E1931" s="89">
        <v>30</v>
      </c>
      <c r="F1931">
        <f>SUMIF('список продуктов'!$A$8:$A$917,"="&amp;D5213,'список продуктов'!$C$8:$C$917)</f>
        <v>1</v>
      </c>
      <c r="M1931" s="572"/>
      <c r="N1931" s="573"/>
      <c r="O1931" s="573"/>
      <c r="P1931" s="573"/>
    </row>
    <row r="1932" spans="1:16" x14ac:dyDescent="0.25">
      <c r="A1932" s="77">
        <f>E1932*A1928</f>
        <v>0</v>
      </c>
      <c r="B1932" s="160"/>
      <c r="C1932" s="460"/>
      <c r="D1932" s="91" t="s">
        <v>1722</v>
      </c>
      <c r="E1932" s="89">
        <v>30</v>
      </c>
      <c r="F1932">
        <f>SUMIF('список продуктов'!$A$8:$A$917,"="&amp;D5214,'список продуктов'!$C$8:$C$917)</f>
        <v>1</v>
      </c>
      <c r="M1932" s="572"/>
      <c r="N1932" s="573"/>
      <c r="O1932" s="573"/>
      <c r="P1932" s="573"/>
    </row>
    <row r="1933" spans="1:16" x14ac:dyDescent="0.25">
      <c r="A1933" s="77">
        <f>E1933*A1928</f>
        <v>0</v>
      </c>
      <c r="B1933" s="160"/>
      <c r="C1933" s="460"/>
      <c r="D1933" s="91" t="s">
        <v>2351</v>
      </c>
      <c r="E1933" s="89">
        <v>10</v>
      </c>
      <c r="F1933">
        <f>SUMIF('список продуктов'!$A$8:$A$917,"="&amp;D5215,'список продуктов'!$C$8:$C$917)</f>
        <v>0</v>
      </c>
      <c r="M1933" s="572"/>
      <c r="N1933" s="573"/>
      <c r="O1933" s="573"/>
      <c r="P1933" s="573"/>
    </row>
    <row r="1934" spans="1:16" x14ac:dyDescent="0.25">
      <c r="A1934" s="77">
        <f>E1934*A1928</f>
        <v>0</v>
      </c>
      <c r="B1934" s="160"/>
      <c r="C1934" s="460"/>
      <c r="D1934" s="91" t="s">
        <v>1789</v>
      </c>
      <c r="E1934" s="89">
        <v>30</v>
      </c>
      <c r="F1934">
        <f>SUMIF('список продуктов'!$A$8:$A$917,"="&amp;D5216,'список продуктов'!$C$8:$C$917)</f>
        <v>0</v>
      </c>
      <c r="M1934" s="572"/>
      <c r="N1934" s="573"/>
      <c r="O1934" s="573"/>
      <c r="P1934" s="573"/>
    </row>
    <row r="1935" spans="1:16" x14ac:dyDescent="0.25">
      <c r="A1935" s="77">
        <f>E1935*A1928</f>
        <v>0</v>
      </c>
      <c r="B1935" s="160"/>
      <c r="C1935" s="460"/>
      <c r="D1935" s="91" t="s">
        <v>1275</v>
      </c>
      <c r="E1935" s="89">
        <v>3</v>
      </c>
      <c r="F1935">
        <f>SUMIF('список продуктов'!$A$8:$A$917,"="&amp;D5217,'список продуктов'!$C$8:$C$917)</f>
        <v>1</v>
      </c>
      <c r="M1935" s="572"/>
      <c r="N1935" s="573"/>
      <c r="O1935" s="573"/>
      <c r="P1935" s="573"/>
    </row>
    <row r="1936" spans="1:16" x14ac:dyDescent="0.25">
      <c r="A1936" s="77">
        <f>E1936*A1928</f>
        <v>0</v>
      </c>
      <c r="B1936" s="160"/>
      <c r="C1936" s="460"/>
      <c r="D1936" s="91"/>
      <c r="E1936" s="89"/>
      <c r="F1936">
        <f>SUMIF('список продуктов'!$A$8:$A$917,"="&amp;D5218,'список продуктов'!$C$8:$C$917)</f>
        <v>1</v>
      </c>
      <c r="M1936" s="572"/>
      <c r="N1936" s="573"/>
      <c r="O1936" s="573"/>
      <c r="P1936" s="573"/>
    </row>
    <row r="1937" spans="1:16" ht="15.75" thickBot="1" x14ac:dyDescent="0.3">
      <c r="A1937" s="77">
        <f>E1937*A1928</f>
        <v>0</v>
      </c>
      <c r="B1937" s="160"/>
      <c r="C1937" s="460"/>
      <c r="D1937" s="91"/>
      <c r="E1937" s="89"/>
      <c r="F1937">
        <f>SUMIF('список продуктов'!$A$8:$A$917,"="&amp;D5219,'список продуктов'!$C$8:$C$917)</f>
        <v>1</v>
      </c>
      <c r="M1937" s="572"/>
      <c r="N1937" s="573"/>
      <c r="O1937" s="573"/>
      <c r="P1937" s="573"/>
    </row>
    <row r="1938" spans="1:16" ht="15.75" thickBot="1" x14ac:dyDescent="0.3">
      <c r="A1938" s="229"/>
      <c r="B1938" s="231" t="s">
        <v>202</v>
      </c>
      <c r="C1938" s="244" t="s">
        <v>891</v>
      </c>
      <c r="D1938" s="188"/>
      <c r="E1938" s="191"/>
      <c r="F1938">
        <f>SUMIF('список продуктов'!$A$8:$A$917,"="&amp;D5220,'список продуктов'!$C$8:$C$917)</f>
        <v>1</v>
      </c>
      <c r="G1938" t="s">
        <v>2926</v>
      </c>
      <c r="M1938" s="572"/>
      <c r="N1938" s="573"/>
      <c r="O1938" s="573"/>
      <c r="P1938" s="573"/>
    </row>
    <row r="1939" spans="1:16" x14ac:dyDescent="0.25">
      <c r="A1939" s="77">
        <f>E1939*A1938</f>
        <v>0</v>
      </c>
      <c r="B1939" s="160"/>
      <c r="C1939" s="460"/>
      <c r="D1939" s="91" t="s">
        <v>1870</v>
      </c>
      <c r="E1939" s="89">
        <v>30</v>
      </c>
      <c r="F1939">
        <f>SUMIF('список продуктов'!$A$8:$A$917,"="&amp;D5221,'список продуктов'!$C$8:$C$917)</f>
        <v>0</v>
      </c>
      <c r="M1939" s="572"/>
      <c r="N1939" s="573"/>
      <c r="O1939" s="573"/>
      <c r="P1939" s="573"/>
    </row>
    <row r="1940" spans="1:16" x14ac:dyDescent="0.25">
      <c r="A1940" s="77">
        <f>E1940*A1938</f>
        <v>0</v>
      </c>
      <c r="B1940" s="160"/>
      <c r="C1940" s="469"/>
      <c r="D1940" s="91" t="s">
        <v>1824</v>
      </c>
      <c r="E1940" s="89">
        <v>15</v>
      </c>
      <c r="F1940">
        <f>SUMIF('список продуктов'!$A$8:$A$917,"="&amp;D5222,'список продуктов'!$C$8:$C$917)</f>
        <v>0</v>
      </c>
      <c r="M1940" s="572"/>
      <c r="N1940" s="573"/>
      <c r="O1940" s="573"/>
      <c r="P1940" s="573"/>
    </row>
    <row r="1941" spans="1:16" x14ac:dyDescent="0.25">
      <c r="A1941" s="77">
        <f>E1941*A1938</f>
        <v>0</v>
      </c>
      <c r="B1941" s="160"/>
      <c r="C1941" s="460"/>
      <c r="D1941" s="91" t="s">
        <v>1789</v>
      </c>
      <c r="E1941" s="89">
        <v>15</v>
      </c>
      <c r="F1941">
        <f>SUMIF('список продуктов'!$A$8:$A$917,"="&amp;D5223,'список продуктов'!$C$8:$C$917)</f>
        <v>1</v>
      </c>
      <c r="M1941" s="572"/>
      <c r="N1941" s="573"/>
      <c r="O1941" s="573"/>
      <c r="P1941" s="573"/>
    </row>
    <row r="1942" spans="1:16" x14ac:dyDescent="0.25">
      <c r="A1942" s="77">
        <f>E1942*A1938</f>
        <v>0</v>
      </c>
      <c r="B1942" s="160"/>
      <c r="C1942" s="460"/>
      <c r="D1942" s="91" t="s">
        <v>1275</v>
      </c>
      <c r="E1942" s="89">
        <v>3</v>
      </c>
      <c r="F1942">
        <f>SUMIF('список продуктов'!$A$8:$A$917,"="&amp;D5224,'список продуктов'!$C$8:$C$917)</f>
        <v>1</v>
      </c>
      <c r="M1942" s="572"/>
      <c r="N1942" s="573"/>
      <c r="O1942" s="573"/>
      <c r="P1942" s="573"/>
    </row>
    <row r="1943" spans="1:16" x14ac:dyDescent="0.25">
      <c r="A1943" s="77">
        <f>E1943*A1938</f>
        <v>0</v>
      </c>
      <c r="B1943" s="160"/>
      <c r="C1943" s="460"/>
      <c r="D1943" s="91" t="s">
        <v>2351</v>
      </c>
      <c r="E1943" s="89">
        <v>10</v>
      </c>
      <c r="F1943">
        <f>SUMIF('список продуктов'!$A$8:$A$917,"="&amp;D5225,'список продуктов'!$C$8:$C$917)</f>
        <v>1</v>
      </c>
      <c r="M1943" s="572"/>
      <c r="N1943" s="573"/>
      <c r="O1943" s="573"/>
      <c r="P1943" s="573"/>
    </row>
    <row r="1944" spans="1:16" x14ac:dyDescent="0.25">
      <c r="A1944" s="77">
        <f>E1944*A1938</f>
        <v>0</v>
      </c>
      <c r="B1944" s="160"/>
      <c r="C1944" s="460"/>
      <c r="D1944" s="91" t="s">
        <v>2471</v>
      </c>
      <c r="E1944" s="89">
        <v>1</v>
      </c>
      <c r="F1944">
        <f>SUMIF('список продуктов'!$A$8:$A$917,"="&amp;D5226,'список продуктов'!$C$8:$C$917)</f>
        <v>1</v>
      </c>
      <c r="M1944" s="572"/>
      <c r="N1944" s="573"/>
      <c r="O1944" s="573"/>
      <c r="P1944" s="573"/>
    </row>
    <row r="1945" spans="1:16" ht="15.75" thickBot="1" x14ac:dyDescent="0.3">
      <c r="A1945" s="77">
        <f>E1945*A1938</f>
        <v>0</v>
      </c>
      <c r="B1945" s="160"/>
      <c r="C1945" s="460"/>
      <c r="D1945" s="91" t="s">
        <v>1550</v>
      </c>
      <c r="E1945" s="89">
        <v>20</v>
      </c>
      <c r="F1945">
        <f>SUMIF('список продуктов'!$A$8:$A$917,"="&amp;D5227,'список продуктов'!$C$8:$C$917)</f>
        <v>1</v>
      </c>
      <c r="M1945" s="572"/>
      <c r="N1945" s="573"/>
      <c r="O1945" s="573"/>
      <c r="P1945" s="573"/>
    </row>
    <row r="1946" spans="1:16" ht="15.75" thickBot="1" x14ac:dyDescent="0.3">
      <c r="A1946" s="229"/>
      <c r="B1946" s="231" t="s">
        <v>199</v>
      </c>
      <c r="C1946" s="244" t="s">
        <v>886</v>
      </c>
      <c r="D1946" s="377"/>
      <c r="E1946" s="281"/>
      <c r="F1946">
        <f>SUMIF('список продуктов'!$A$8:$A$917,"="&amp;D5228,'список продуктов'!$C$8:$C$917)</f>
        <v>1</v>
      </c>
      <c r="G1946" t="s">
        <v>2926</v>
      </c>
      <c r="M1946" s="572"/>
      <c r="N1946" s="573"/>
      <c r="O1946" s="573"/>
      <c r="P1946" s="573"/>
    </row>
    <row r="1947" spans="1:16" x14ac:dyDescent="0.25">
      <c r="A1947" s="77">
        <f>E1947*A1946</f>
        <v>0</v>
      </c>
      <c r="B1947" s="160"/>
      <c r="C1947" s="460"/>
      <c r="D1947" s="91" t="s">
        <v>1753</v>
      </c>
      <c r="E1947" s="89">
        <v>30</v>
      </c>
      <c r="F1947">
        <f>SUMIF('список продуктов'!$A$8:$A$917,"="&amp;D5229,'список продуктов'!$C$8:$C$917)</f>
        <v>0</v>
      </c>
      <c r="M1947" s="572"/>
      <c r="N1947" s="573"/>
      <c r="O1947" s="573"/>
      <c r="P1947" s="573"/>
    </row>
    <row r="1948" spans="1:16" x14ac:dyDescent="0.25">
      <c r="A1948" s="77">
        <f>E1948*A1946</f>
        <v>0</v>
      </c>
      <c r="B1948" s="160"/>
      <c r="C1948" s="469"/>
      <c r="D1948" s="91" t="s">
        <v>1354</v>
      </c>
      <c r="E1948" s="89">
        <v>30</v>
      </c>
      <c r="F1948">
        <f>SUMIF('список продуктов'!$A$8:$A$917,"="&amp;D5230,'список продуктов'!$C$8:$C$917)</f>
        <v>0</v>
      </c>
      <c r="M1948" s="572"/>
      <c r="N1948" s="573"/>
      <c r="O1948" s="573"/>
      <c r="P1948" s="573"/>
    </row>
    <row r="1949" spans="1:16" x14ac:dyDescent="0.25">
      <c r="A1949" s="77">
        <f>E1949*A1946</f>
        <v>0</v>
      </c>
      <c r="B1949" s="160"/>
      <c r="C1949" s="460"/>
      <c r="D1949" s="91" t="s">
        <v>1261</v>
      </c>
      <c r="E1949" s="89">
        <v>30</v>
      </c>
      <c r="F1949">
        <f>SUMIF('список продуктов'!$A$8:$A$917,"="&amp;D5231,'список продуктов'!$C$8:$C$917)</f>
        <v>1</v>
      </c>
      <c r="M1949" s="572"/>
      <c r="N1949" s="573"/>
      <c r="O1949" s="573"/>
      <c r="P1949" s="573"/>
    </row>
    <row r="1950" spans="1:16" x14ac:dyDescent="0.25">
      <c r="A1950" s="77">
        <f>E1950*A1946</f>
        <v>0</v>
      </c>
      <c r="B1950" s="160"/>
      <c r="C1950" s="460"/>
      <c r="D1950" s="91" t="s">
        <v>1579</v>
      </c>
      <c r="E1950" s="89">
        <v>30</v>
      </c>
      <c r="F1950">
        <f>SUMIF('список продуктов'!$A$8:$A$917,"="&amp;D5232,'список продуктов'!$C$8:$C$917)</f>
        <v>1</v>
      </c>
      <c r="M1950" s="572"/>
      <c r="N1950" s="573"/>
      <c r="O1950" s="573"/>
      <c r="P1950" s="573"/>
    </row>
    <row r="1951" spans="1:16" x14ac:dyDescent="0.25">
      <c r="A1951" s="77">
        <f>E1951*A1946</f>
        <v>0</v>
      </c>
      <c r="B1951" s="160"/>
      <c r="C1951" s="460"/>
      <c r="D1951" s="91" t="s">
        <v>1268</v>
      </c>
      <c r="E1951" s="89">
        <v>15</v>
      </c>
      <c r="F1951">
        <f>SUMIF('список продуктов'!$A$8:$A$917,"="&amp;D5233,'список продуктов'!$C$8:$C$917)</f>
        <v>1</v>
      </c>
      <c r="M1951" s="572"/>
      <c r="N1951" s="573"/>
      <c r="O1951" s="573"/>
      <c r="P1951" s="573"/>
    </row>
    <row r="1952" spans="1:16" ht="15" customHeight="1" thickBot="1" x14ac:dyDescent="0.3">
      <c r="A1952" s="77">
        <f>E1952*A1947</f>
        <v>0</v>
      </c>
      <c r="B1952" s="160"/>
      <c r="C1952" s="460"/>
      <c r="D1952" s="91" t="s">
        <v>1797</v>
      </c>
      <c r="E1952" s="89">
        <v>3</v>
      </c>
      <c r="F1952">
        <f>SUMIF('список продуктов'!$A$8:$A$917,"="&amp;D5234,'список продуктов'!$C$8:$C$917)</f>
        <v>1</v>
      </c>
      <c r="M1952" s="572"/>
      <c r="N1952" s="573"/>
      <c r="O1952" s="573"/>
      <c r="P1952" s="573"/>
    </row>
    <row r="1953" spans="1:16" ht="15" customHeight="1" thickBot="1" x14ac:dyDescent="0.3">
      <c r="A1953" s="229"/>
      <c r="B1953" s="231" t="s">
        <v>201</v>
      </c>
      <c r="C1953" s="244" t="s">
        <v>887</v>
      </c>
      <c r="D1953" s="188"/>
      <c r="E1953" s="191"/>
      <c r="F1953">
        <f>SUMIF('список продуктов'!$A$8:$A$917,"="&amp;D5235,'список продуктов'!$C$8:$C$917)</f>
        <v>0</v>
      </c>
      <c r="G1953" t="s">
        <v>2926</v>
      </c>
      <c r="M1953" s="572"/>
      <c r="N1953" s="573"/>
      <c r="O1953" s="573"/>
      <c r="P1953" s="573"/>
    </row>
    <row r="1954" spans="1:16" ht="15" customHeight="1" x14ac:dyDescent="0.25">
      <c r="A1954" s="77">
        <f>E1954*A1953</f>
        <v>0</v>
      </c>
      <c r="B1954" s="160"/>
      <c r="C1954" s="460"/>
      <c r="D1954" s="91" t="s">
        <v>1753</v>
      </c>
      <c r="E1954" s="89">
        <v>20</v>
      </c>
      <c r="F1954">
        <f>SUMIF('список продуктов'!$A$8:$A$917,"="&amp;D5236,'список продуктов'!$C$8:$C$917)</f>
        <v>1</v>
      </c>
      <c r="M1954" s="572"/>
      <c r="N1954" s="573"/>
      <c r="O1954" s="573"/>
      <c r="P1954" s="573"/>
    </row>
    <row r="1955" spans="1:16" ht="15" customHeight="1" x14ac:dyDescent="0.25">
      <c r="A1955" s="77">
        <f>E1955*A1953</f>
        <v>0</v>
      </c>
      <c r="B1955" s="160"/>
      <c r="C1955" s="469"/>
      <c r="D1955" s="91" t="s">
        <v>1354</v>
      </c>
      <c r="E1955" s="89">
        <v>20</v>
      </c>
      <c r="F1955">
        <f>SUMIF('список продуктов'!$A$8:$A$917,"="&amp;D5237,'список продуктов'!$C$8:$C$917)</f>
        <v>0</v>
      </c>
      <c r="M1955" s="572"/>
      <c r="N1955" s="573"/>
      <c r="O1955" s="573"/>
      <c r="P1955" s="573"/>
    </row>
    <row r="1956" spans="1:16" ht="15" customHeight="1" x14ac:dyDescent="0.25">
      <c r="A1956" s="77">
        <f>E1956*A1953</f>
        <v>0</v>
      </c>
      <c r="B1956" s="160"/>
      <c r="C1956" s="460"/>
      <c r="D1956" s="91" t="s">
        <v>1763</v>
      </c>
      <c r="E1956" s="89">
        <v>20</v>
      </c>
      <c r="F1956">
        <f>SUMIF('список продуктов'!$A$8:$A$917,"="&amp;D5238,'список продуктов'!$C$8:$C$917)</f>
        <v>1</v>
      </c>
      <c r="M1956" s="572"/>
      <c r="N1956" s="573"/>
      <c r="O1956" s="573"/>
      <c r="P1956" s="573"/>
    </row>
    <row r="1957" spans="1:16" ht="15" customHeight="1" x14ac:dyDescent="0.25">
      <c r="A1957" s="77">
        <f>E1957*A1953</f>
        <v>0</v>
      </c>
      <c r="B1957" s="160"/>
      <c r="C1957" s="460"/>
      <c r="D1957" s="91" t="s">
        <v>1268</v>
      </c>
      <c r="E1957" s="89">
        <v>15</v>
      </c>
      <c r="F1957">
        <f>SUMIF('список продуктов'!$A$8:$A$917,"="&amp;D5239,'список продуктов'!$C$8:$C$917)</f>
        <v>1</v>
      </c>
      <c r="M1957" s="572"/>
      <c r="N1957" s="573"/>
      <c r="O1957" s="573"/>
      <c r="P1957" s="573"/>
    </row>
    <row r="1958" spans="1:16" ht="15" customHeight="1" x14ac:dyDescent="0.25">
      <c r="A1958" s="77">
        <f>E1958*A1953</f>
        <v>0</v>
      </c>
      <c r="B1958" s="160"/>
      <c r="C1958" s="460"/>
      <c r="D1958" s="91" t="s">
        <v>2209</v>
      </c>
      <c r="E1958" s="89">
        <v>20</v>
      </c>
      <c r="F1958">
        <f>SUMIF('список продуктов'!$A$8:$A$917,"="&amp;D5240,'список продуктов'!$C$8:$C$917)</f>
        <v>1</v>
      </c>
      <c r="M1958" s="572"/>
      <c r="N1958" s="573"/>
      <c r="O1958" s="573"/>
      <c r="P1958" s="573"/>
    </row>
    <row r="1959" spans="1:16" ht="15" customHeight="1" x14ac:dyDescent="0.25">
      <c r="A1959" s="77">
        <f>E1959*A1953</f>
        <v>0</v>
      </c>
      <c r="B1959" s="160"/>
      <c r="C1959" s="460"/>
      <c r="D1959" s="91" t="s">
        <v>2469</v>
      </c>
      <c r="E1959" s="89">
        <v>20</v>
      </c>
      <c r="F1959">
        <f>SUMIF('список продуктов'!$A$8:$A$917,"="&amp;D5241,'список продуктов'!$C$8:$C$917)</f>
        <v>1</v>
      </c>
      <c r="M1959" s="572"/>
      <c r="N1959" s="573"/>
      <c r="O1959" s="573"/>
      <c r="P1959" s="573"/>
    </row>
    <row r="1960" spans="1:16" x14ac:dyDescent="0.25">
      <c r="A1960" s="77">
        <f>E1960*A1953</f>
        <v>0</v>
      </c>
      <c r="B1960" s="160"/>
      <c r="C1960" s="460"/>
      <c r="D1960" s="91" t="s">
        <v>2471</v>
      </c>
      <c r="E1960" s="89">
        <v>0.5</v>
      </c>
      <c r="F1960">
        <f>SUMIF('список продуктов'!$A$8:$A$917,"="&amp;D5242,'список продуктов'!$C$8:$C$917)</f>
        <v>0</v>
      </c>
      <c r="M1960" s="572"/>
      <c r="N1960" s="573"/>
      <c r="O1960" s="573"/>
      <c r="P1960" s="573"/>
    </row>
    <row r="1961" spans="1:16" x14ac:dyDescent="0.25">
      <c r="A1961" s="77">
        <f>E1961*A1953</f>
        <v>0</v>
      </c>
      <c r="B1961" s="160"/>
      <c r="C1961" s="460"/>
      <c r="D1961" s="91" t="s">
        <v>1365</v>
      </c>
      <c r="E1961" s="89">
        <v>20</v>
      </c>
      <c r="F1961">
        <f>SUMIF('список продуктов'!$A$8:$A$917,"="&amp;D13523,'список продуктов'!$C$8:$C$917)</f>
        <v>0</v>
      </c>
      <c r="M1961" s="572"/>
      <c r="N1961" s="573"/>
      <c r="O1961" s="573"/>
      <c r="P1961" s="573"/>
    </row>
    <row r="1962" spans="1:16" ht="15.75" thickBot="1" x14ac:dyDescent="0.3">
      <c r="A1962" s="77">
        <f>E1962*A1953</f>
        <v>0</v>
      </c>
      <c r="B1962" s="160"/>
      <c r="C1962" s="460"/>
      <c r="D1962" s="91"/>
      <c r="E1962" s="89"/>
      <c r="F1962">
        <f>SUMIF('список продуктов'!$A$8:$A$917,"="&amp;D13524,'список продуктов'!$C$8:$C$917)</f>
        <v>1</v>
      </c>
      <c r="M1962" s="572"/>
      <c r="N1962" s="573"/>
      <c r="O1962" s="573"/>
      <c r="P1962" s="573"/>
    </row>
    <row r="1963" spans="1:16" ht="15.75" thickBot="1" x14ac:dyDescent="0.3">
      <c r="A1963" s="229"/>
      <c r="B1963" s="231" t="s">
        <v>201</v>
      </c>
      <c r="C1963" s="244" t="s">
        <v>888</v>
      </c>
      <c r="D1963" s="188"/>
      <c r="E1963" s="191"/>
      <c r="G1963" t="s">
        <v>2926</v>
      </c>
      <c r="M1963" s="72"/>
      <c r="N1963" s="68"/>
      <c r="O1963" s="68"/>
      <c r="P1963" s="68"/>
    </row>
    <row r="1964" spans="1:16" x14ac:dyDescent="0.25">
      <c r="A1964" s="77">
        <f>E1964*A1963</f>
        <v>0</v>
      </c>
      <c r="B1964" s="160"/>
      <c r="C1964" s="460"/>
      <c r="D1964" s="91" t="s">
        <v>1753</v>
      </c>
      <c r="E1964" s="89">
        <v>20</v>
      </c>
      <c r="M1964" s="72"/>
      <c r="N1964" s="68"/>
      <c r="O1964" s="68"/>
      <c r="P1964" s="68"/>
    </row>
    <row r="1965" spans="1:16" x14ac:dyDescent="0.25">
      <c r="A1965" s="77">
        <f>E1965*A1963</f>
        <v>0</v>
      </c>
      <c r="B1965" s="160"/>
      <c r="C1965" s="469"/>
      <c r="D1965" s="91" t="s">
        <v>1354</v>
      </c>
      <c r="E1965" s="89">
        <v>20</v>
      </c>
      <c r="M1965" s="72"/>
      <c r="N1965" s="68"/>
      <c r="O1965" s="68"/>
      <c r="P1965" s="68"/>
    </row>
    <row r="1966" spans="1:16" x14ac:dyDescent="0.25">
      <c r="A1966" s="77">
        <f>E1966*A1963</f>
        <v>0</v>
      </c>
      <c r="B1966" s="160"/>
      <c r="C1966" s="460"/>
      <c r="D1966" s="91" t="s">
        <v>1763</v>
      </c>
      <c r="E1966" s="89">
        <v>20</v>
      </c>
      <c r="M1966" s="72"/>
      <c r="N1966" s="68"/>
      <c r="O1966" s="68"/>
      <c r="P1966" s="68"/>
    </row>
    <row r="1967" spans="1:16" x14ac:dyDescent="0.25">
      <c r="A1967" s="77">
        <f>E1967*A1963</f>
        <v>0</v>
      </c>
      <c r="B1967" s="160"/>
      <c r="C1967" s="460"/>
      <c r="D1967" s="91" t="s">
        <v>1268</v>
      </c>
      <c r="E1967" s="89">
        <v>15</v>
      </c>
      <c r="M1967" s="72"/>
      <c r="N1967" s="68"/>
      <c r="O1967" s="68"/>
      <c r="P1967" s="68"/>
    </row>
    <row r="1968" spans="1:16" x14ac:dyDescent="0.25">
      <c r="A1968" s="77">
        <f>E1968*A1963</f>
        <v>0</v>
      </c>
      <c r="B1968" s="160"/>
      <c r="C1968" s="460"/>
      <c r="D1968" s="91" t="s">
        <v>2209</v>
      </c>
      <c r="E1968" s="89">
        <v>20</v>
      </c>
      <c r="M1968" s="72"/>
      <c r="N1968" s="68"/>
      <c r="O1968" s="68"/>
      <c r="P1968" s="68"/>
    </row>
    <row r="1969" spans="1:16" x14ac:dyDescent="0.25">
      <c r="A1969" s="77">
        <f>E1969*A1963</f>
        <v>0</v>
      </c>
      <c r="B1969" s="160"/>
      <c r="C1969" s="460"/>
      <c r="D1969" s="91" t="s">
        <v>2469</v>
      </c>
      <c r="E1969" s="89">
        <v>20</v>
      </c>
      <c r="M1969" s="72"/>
      <c r="N1969" s="68"/>
      <c r="O1969" s="68"/>
      <c r="P1969" s="68"/>
    </row>
    <row r="1970" spans="1:16" x14ac:dyDescent="0.25">
      <c r="A1970" s="77">
        <f>E1970*A1963</f>
        <v>0</v>
      </c>
      <c r="B1970" s="160"/>
      <c r="C1970" s="460"/>
      <c r="D1970" s="91" t="s">
        <v>2471</v>
      </c>
      <c r="E1970" s="89">
        <v>0.5</v>
      </c>
      <c r="M1970" s="72"/>
      <c r="N1970" s="68"/>
      <c r="O1970" s="68"/>
      <c r="P1970" s="68"/>
    </row>
    <row r="1971" spans="1:16" ht="15.75" thickBot="1" x14ac:dyDescent="0.3">
      <c r="A1971" s="77">
        <f>E1971*A1963</f>
        <v>0</v>
      </c>
      <c r="B1971" s="160"/>
      <c r="C1971" s="460"/>
      <c r="D1971" s="91" t="s">
        <v>1550</v>
      </c>
      <c r="E1971" s="89">
        <v>20</v>
      </c>
      <c r="F1971">
        <f>SUMIF('список продуктов'!$A$8:$A$917,"="&amp;D13533,'список продуктов'!$C$8:$C$917)</f>
        <v>1</v>
      </c>
      <c r="M1971" s="572"/>
      <c r="N1971" s="573"/>
      <c r="O1971" s="573"/>
      <c r="P1971" s="573"/>
    </row>
    <row r="1972" spans="1:16" ht="30" thickBot="1" x14ac:dyDescent="0.3">
      <c r="A1972" s="229"/>
      <c r="B1972" s="231" t="s">
        <v>2797</v>
      </c>
      <c r="C1972" s="321" t="s">
        <v>2839</v>
      </c>
      <c r="D1972" s="188"/>
      <c r="E1972" s="191"/>
      <c r="F1972">
        <f>SUMIF('список продуктов'!$A$8:$A$917,"="&amp;D13534,'список продуктов'!$C$8:$C$917)</f>
        <v>1</v>
      </c>
      <c r="G1972" t="s">
        <v>2926</v>
      </c>
      <c r="M1972" s="572"/>
      <c r="N1972" s="573"/>
      <c r="O1972" s="573"/>
      <c r="P1972" s="573"/>
    </row>
    <row r="1973" spans="1:16" x14ac:dyDescent="0.25">
      <c r="A1973" s="77">
        <f>E1973*A1972</f>
        <v>0</v>
      </c>
      <c r="B1973" s="160"/>
      <c r="C1973" s="154"/>
      <c r="D1973" s="91" t="s">
        <v>1824</v>
      </c>
      <c r="E1973" s="89">
        <v>30</v>
      </c>
      <c r="F1973">
        <f>SUMIF('список продуктов'!$A$8:$A$917,"="&amp;D13535,'список продуктов'!$C$8:$C$917)</f>
        <v>0</v>
      </c>
      <c r="M1973" s="572"/>
      <c r="N1973" s="573"/>
      <c r="O1973" s="573"/>
      <c r="P1973" s="573"/>
    </row>
    <row r="1974" spans="1:16" x14ac:dyDescent="0.25">
      <c r="A1974" s="77">
        <f>E1974*A1972</f>
        <v>0</v>
      </c>
      <c r="B1974" s="160"/>
      <c r="C1974" s="452"/>
      <c r="D1974" s="91"/>
      <c r="E1974" s="89"/>
      <c r="F1974">
        <f>SUMIF('список продуктов'!$A$8:$A$917,"="&amp;D13536,'список продуктов'!$C$8:$C$917)</f>
        <v>1</v>
      </c>
      <c r="M1974" s="572"/>
      <c r="N1974" s="573"/>
      <c r="O1974" s="573"/>
      <c r="P1974" s="573"/>
    </row>
    <row r="1975" spans="1:16" x14ac:dyDescent="0.25">
      <c r="A1975" s="77">
        <f>E1975*A1972</f>
        <v>0</v>
      </c>
      <c r="B1975" s="160"/>
      <c r="C1975" s="154"/>
      <c r="D1975" s="91" t="s">
        <v>2840</v>
      </c>
      <c r="E1975" s="89">
        <v>20</v>
      </c>
      <c r="F1975">
        <f>SUMIF('список продуктов'!$A$8:$A$917,"="&amp;D13537,'список продуктов'!$C$8:$C$917)</f>
        <v>0</v>
      </c>
      <c r="M1975" s="572"/>
      <c r="N1975" s="573"/>
      <c r="O1975" s="573"/>
      <c r="P1975" s="573"/>
    </row>
    <row r="1976" spans="1:16" x14ac:dyDescent="0.25">
      <c r="A1976" s="77">
        <f>E1976*A1972</f>
        <v>0</v>
      </c>
      <c r="B1976" s="160"/>
      <c r="C1976" s="154"/>
      <c r="D1976" s="91" t="s">
        <v>311</v>
      </c>
      <c r="E1976" s="89">
        <v>10</v>
      </c>
      <c r="F1976">
        <f>SUMIF('список продуктов'!$A$8:$A$917,"="&amp;D13538,'список продуктов'!$C$8:$C$917)</f>
        <v>1</v>
      </c>
      <c r="M1976" s="572"/>
      <c r="N1976" s="573"/>
      <c r="O1976" s="573"/>
      <c r="P1976" s="573"/>
    </row>
    <row r="1977" spans="1:16" x14ac:dyDescent="0.25">
      <c r="A1977" s="77">
        <f>E1977*A1972</f>
        <v>0</v>
      </c>
      <c r="B1977" s="160"/>
      <c r="C1977" s="154"/>
      <c r="D1977" s="91" t="s">
        <v>1763</v>
      </c>
      <c r="E1977" s="89">
        <v>10</v>
      </c>
      <c r="F1977">
        <f>SUMIF('список продуктов'!$A$8:$A$917,"="&amp;D13539,'список продуктов'!$C$8:$C$917)</f>
        <v>1</v>
      </c>
      <c r="M1977" s="572"/>
      <c r="N1977" s="573"/>
      <c r="O1977" s="573"/>
      <c r="P1977" s="573"/>
    </row>
    <row r="1978" spans="1:16" x14ac:dyDescent="0.25">
      <c r="A1978" s="77">
        <f>E1978*A1972</f>
        <v>0</v>
      </c>
      <c r="B1978" s="160"/>
      <c r="C1978" s="154"/>
      <c r="D1978" s="91" t="s">
        <v>2302</v>
      </c>
      <c r="E1978" s="89">
        <v>40</v>
      </c>
      <c r="F1978">
        <f>SUMIF('список продуктов'!$A$8:$A$917,"="&amp;D13540,'список продуктов'!$C$8:$C$917)</f>
        <v>1</v>
      </c>
      <c r="M1978" s="572"/>
      <c r="N1978" s="573"/>
      <c r="O1978" s="573"/>
      <c r="P1978" s="573"/>
    </row>
    <row r="1979" spans="1:16" x14ac:dyDescent="0.25">
      <c r="A1979" s="77">
        <f>E1979*A1972</f>
        <v>0</v>
      </c>
      <c r="B1979" s="160"/>
      <c r="C1979" s="154"/>
      <c r="D1979" s="91" t="s">
        <v>1733</v>
      </c>
      <c r="E1979" s="89">
        <v>10</v>
      </c>
      <c r="F1979">
        <f>SUMIF('список продуктов'!$A$8:$A$917,"="&amp;D13541,'список продуктов'!$C$8:$C$917)</f>
        <v>1</v>
      </c>
      <c r="M1979" s="572"/>
      <c r="N1979" s="573"/>
      <c r="O1979" s="573"/>
      <c r="P1979" s="573"/>
    </row>
    <row r="1980" spans="1:16" x14ac:dyDescent="0.25">
      <c r="A1980" s="77">
        <f>E1980*A1972</f>
        <v>0</v>
      </c>
      <c r="B1980" s="160"/>
      <c r="C1980" s="154"/>
      <c r="D1980" s="91" t="s">
        <v>2243</v>
      </c>
      <c r="E1980" s="89">
        <v>5</v>
      </c>
      <c r="F1980">
        <f>SUMIF('список продуктов'!$A$8:$A$917,"="&amp;D5264,'список продуктов'!$C$8:$C$917)</f>
        <v>0</v>
      </c>
      <c r="M1980" s="572"/>
      <c r="N1980" s="573"/>
      <c r="O1980" s="573"/>
      <c r="P1980" s="573"/>
    </row>
    <row r="1981" spans="1:16" x14ac:dyDescent="0.25">
      <c r="B1981" s="160"/>
      <c r="C1981" s="155" t="s">
        <v>2089</v>
      </c>
      <c r="D1981" s="91"/>
      <c r="E1981" s="89"/>
      <c r="F1981">
        <f>SUMIF('список продуктов'!$A$8:$A$917,"="&amp;D5265,'список продуктов'!$C$8:$C$917)</f>
        <v>0</v>
      </c>
      <c r="M1981" s="572"/>
      <c r="N1981" s="573"/>
      <c r="O1981" s="573"/>
      <c r="P1981" s="573"/>
    </row>
    <row r="1982" spans="1:16" x14ac:dyDescent="0.25">
      <c r="A1982" s="77">
        <f>E1982*A1972</f>
        <v>0</v>
      </c>
      <c r="B1982" s="160"/>
      <c r="D1982" s="368" t="s">
        <v>2469</v>
      </c>
      <c r="E1982" s="89">
        <v>1</v>
      </c>
      <c r="F1982">
        <f>SUMIF('список продуктов'!$A$8:$A$917,"="&amp;D5266,'список продуктов'!$C$8:$C$917)</f>
        <v>1</v>
      </c>
      <c r="M1982" s="572"/>
      <c r="N1982" s="573"/>
      <c r="O1982" s="573"/>
      <c r="P1982" s="573"/>
    </row>
    <row r="1983" spans="1:16" ht="29.25" x14ac:dyDescent="0.25">
      <c r="A1983" s="77">
        <f>E1983*A1972</f>
        <v>0</v>
      </c>
      <c r="B1983" s="160"/>
      <c r="C1983" s="154" t="s">
        <v>2090</v>
      </c>
      <c r="D1983" s="368" t="s">
        <v>2591</v>
      </c>
      <c r="E1983" s="89">
        <v>2</v>
      </c>
      <c r="F1983">
        <f>SUMIF('список продуктов'!$A$8:$A$917,"="&amp;D5267,'список продуктов'!$C$8:$C$917)</f>
        <v>1</v>
      </c>
      <c r="M1983" s="572"/>
      <c r="N1983" s="573"/>
      <c r="O1983" s="573"/>
      <c r="P1983" s="573"/>
    </row>
    <row r="1984" spans="1:16" ht="29.25" x14ac:dyDescent="0.25">
      <c r="A1984" s="77">
        <f>E1984*A1972</f>
        <v>0</v>
      </c>
      <c r="B1984" s="160"/>
      <c r="C1984" s="154" t="s">
        <v>2091</v>
      </c>
      <c r="D1984" s="368" t="s">
        <v>1478</v>
      </c>
      <c r="E1984" s="89">
        <v>1</v>
      </c>
      <c r="F1984">
        <f>SUMIF('список продуктов'!$A$8:$A$917,"="&amp;D5268,'список продуктов'!$C$8:$C$917)</f>
        <v>1</v>
      </c>
      <c r="M1984" s="572"/>
      <c r="N1984" s="573"/>
      <c r="O1984" s="573"/>
      <c r="P1984" s="573"/>
    </row>
    <row r="1985" spans="1:16" x14ac:dyDescent="0.25">
      <c r="A1985" s="77">
        <f>E1985*A1972</f>
        <v>0</v>
      </c>
      <c r="B1985" s="160"/>
      <c r="C1985" s="154" t="s">
        <v>2092</v>
      </c>
      <c r="D1985" s="368" t="s">
        <v>192</v>
      </c>
      <c r="E1985" s="89">
        <v>5</v>
      </c>
      <c r="F1985">
        <f>SUMIF('список продуктов'!$A$8:$A$917,"="&amp;D5269,'список продуктов'!$C$8:$C$917)</f>
        <v>1</v>
      </c>
      <c r="M1985" s="72"/>
      <c r="N1985" s="68"/>
      <c r="O1985" s="68"/>
      <c r="P1985" s="68"/>
    </row>
    <row r="1986" spans="1:16" x14ac:dyDescent="0.25">
      <c r="A1986" s="77">
        <f>E1986*A1972</f>
        <v>0</v>
      </c>
      <c r="B1986" s="160"/>
      <c r="C1986" s="154"/>
      <c r="D1986" s="368" t="s">
        <v>798</v>
      </c>
      <c r="E1986" s="89">
        <v>1</v>
      </c>
      <c r="F1986">
        <f>SUMIF('список продуктов'!$A$8:$A$917,"="&amp;D5270,'список продуктов'!$C$8:$C$917)</f>
        <v>0</v>
      </c>
      <c r="M1986" s="572"/>
      <c r="N1986" s="573"/>
      <c r="O1986" s="573"/>
      <c r="P1986" s="573"/>
    </row>
    <row r="1987" spans="1:16" x14ac:dyDescent="0.25">
      <c r="A1987" s="77">
        <f>E1987*A1972</f>
        <v>0</v>
      </c>
      <c r="B1987" s="160"/>
      <c r="C1987" s="154"/>
      <c r="D1987" s="368" t="s">
        <v>1262</v>
      </c>
      <c r="E1987" s="89">
        <v>0.3</v>
      </c>
      <c r="F1987">
        <f>SUMIF('список продуктов'!$A$8:$A$917,"="&amp;D5271,'список продуктов'!$C$8:$C$917)</f>
        <v>1</v>
      </c>
      <c r="M1987" s="572"/>
      <c r="N1987" s="573"/>
      <c r="O1987" s="573"/>
      <c r="P1987" s="573"/>
    </row>
    <row r="1988" spans="1:16" x14ac:dyDescent="0.25">
      <c r="A1988" s="77">
        <f>E1988*A1972</f>
        <v>0</v>
      </c>
      <c r="B1988" s="160"/>
      <c r="C1988" s="482"/>
      <c r="D1988" s="368" t="s">
        <v>1280</v>
      </c>
      <c r="E1988" s="89">
        <v>1</v>
      </c>
      <c r="F1988">
        <f>SUMIF('список продуктов'!$A$8:$A$917,"="&amp;D5272,'список продуктов'!$C$8:$C$917)</f>
        <v>0</v>
      </c>
      <c r="M1988" s="572"/>
      <c r="N1988" s="573"/>
      <c r="O1988" s="573"/>
      <c r="P1988" s="573"/>
    </row>
    <row r="1989" spans="1:16" x14ac:dyDescent="0.25">
      <c r="B1989" s="160"/>
      <c r="C1989" s="482"/>
      <c r="D1989" s="91"/>
      <c r="E1989" s="89"/>
      <c r="F1989">
        <f>SUMIF('список продуктов'!$A$8:$A$917,"="&amp;D5273,'список продуктов'!$C$8:$C$917)</f>
        <v>1</v>
      </c>
      <c r="M1989" s="572"/>
      <c r="N1989" s="573"/>
      <c r="O1989" s="573"/>
      <c r="P1989" s="573"/>
    </row>
    <row r="1990" spans="1:16" x14ac:dyDescent="0.25">
      <c r="B1990" s="160"/>
      <c r="C1990" s="482"/>
      <c r="D1990" s="91"/>
      <c r="E1990" s="89"/>
      <c r="F1990">
        <f>SUMIF('список продуктов'!$A$8:$A$917,"="&amp;D5274,'список продуктов'!$C$8:$C$917)</f>
        <v>1</v>
      </c>
      <c r="M1990" s="572"/>
      <c r="N1990" s="573"/>
      <c r="O1990" s="573"/>
      <c r="P1990" s="573"/>
    </row>
    <row r="1991" spans="1:16" x14ac:dyDescent="0.25">
      <c r="B1991" s="160"/>
      <c r="C1991" s="482"/>
      <c r="D1991" s="91"/>
      <c r="E1991" s="89"/>
      <c r="F1991">
        <f>SUMIF('список продуктов'!$A$8:$A$917,"="&amp;D5275,'список продуктов'!$C$8:$C$917)</f>
        <v>1</v>
      </c>
      <c r="M1991" s="572"/>
      <c r="N1991" s="573"/>
      <c r="O1991" s="573"/>
      <c r="P1991" s="573"/>
    </row>
    <row r="1992" spans="1:16" ht="15.75" thickBot="1" x14ac:dyDescent="0.3">
      <c r="B1992" s="160"/>
      <c r="C1992" s="482"/>
      <c r="D1992" s="91"/>
      <c r="E1992" s="89"/>
      <c r="F1992">
        <f>SUMIF('список продуктов'!$A$8:$A$917,"="&amp;D5276,'список продуктов'!$C$8:$C$917)</f>
        <v>1</v>
      </c>
      <c r="M1992" s="572"/>
      <c r="N1992" s="573"/>
      <c r="O1992" s="573"/>
      <c r="P1992" s="573"/>
    </row>
    <row r="1993" spans="1:16" ht="30" thickBot="1" x14ac:dyDescent="0.3">
      <c r="A1993" s="229"/>
      <c r="B1993" s="231" t="s">
        <v>2797</v>
      </c>
      <c r="C1993" s="321" t="s">
        <v>1002</v>
      </c>
      <c r="D1993" s="188"/>
      <c r="E1993" s="191"/>
      <c r="F1993">
        <f>SUMIF('список продуктов'!$A$8:$A$917,"="&amp;D5277,'список продуктов'!$C$8:$C$917)</f>
        <v>0</v>
      </c>
      <c r="G1993" t="s">
        <v>2926</v>
      </c>
      <c r="M1993" s="572"/>
      <c r="N1993" s="573"/>
      <c r="O1993" s="573"/>
      <c r="P1993" s="573"/>
    </row>
    <row r="1994" spans="1:16" x14ac:dyDescent="0.25">
      <c r="A1994" s="77">
        <f>E1994*A1993</f>
        <v>0</v>
      </c>
      <c r="B1994" s="160"/>
      <c r="C1994" s="154"/>
      <c r="D1994" s="91" t="s">
        <v>1824</v>
      </c>
      <c r="E1994" s="89">
        <v>40</v>
      </c>
      <c r="F1994">
        <f>SUMIF('список продуктов'!$A$8:$A$917,"="&amp;D5278,'список продуктов'!$C$8:$C$917)</f>
        <v>1</v>
      </c>
      <c r="M1994" s="572"/>
      <c r="N1994" s="573"/>
      <c r="O1994" s="573"/>
      <c r="P1994" s="573"/>
    </row>
    <row r="1995" spans="1:16" x14ac:dyDescent="0.25">
      <c r="A1995" s="77">
        <f>E1995*A1993</f>
        <v>0</v>
      </c>
      <c r="B1995" s="160"/>
      <c r="C1995" s="452"/>
      <c r="D1995" s="91"/>
      <c r="E1995" s="89"/>
      <c r="F1995">
        <f>SUMIF('список продуктов'!$A$8:$A$917,"="&amp;D5279,'список продуктов'!$C$8:$C$917)</f>
        <v>1</v>
      </c>
      <c r="M1995" s="572"/>
      <c r="N1995" s="573"/>
      <c r="O1995" s="573"/>
      <c r="P1995" s="573"/>
    </row>
    <row r="1996" spans="1:16" x14ac:dyDescent="0.25">
      <c r="A1996" s="77">
        <f>E1996*A1993</f>
        <v>0</v>
      </c>
      <c r="B1996" s="160"/>
      <c r="C1996" s="154"/>
      <c r="D1996" s="91" t="s">
        <v>2925</v>
      </c>
      <c r="E1996" s="89">
        <v>50</v>
      </c>
      <c r="F1996">
        <f>SUMIF('список продуктов'!$A$8:$A$917,"="&amp;D5280,'список продуктов'!$C$8:$C$917)</f>
        <v>1</v>
      </c>
      <c r="M1996" s="572"/>
      <c r="N1996" s="573"/>
      <c r="O1996" s="573"/>
      <c r="P1996" s="573"/>
    </row>
    <row r="1997" spans="1:16" x14ac:dyDescent="0.25">
      <c r="A1997" s="77">
        <f>E1997*A1993</f>
        <v>0</v>
      </c>
      <c r="B1997" s="160"/>
      <c r="C1997" s="154"/>
      <c r="D1997" s="91" t="s">
        <v>1732</v>
      </c>
      <c r="E1997" s="89">
        <v>20</v>
      </c>
      <c r="F1997">
        <f>SUMIF('список продуктов'!$A$8:$A$917,"="&amp;D5281,'список продуктов'!$C$8:$C$917)</f>
        <v>0</v>
      </c>
      <c r="M1997" s="572"/>
      <c r="N1997" s="573"/>
      <c r="O1997" s="573"/>
      <c r="P1997" s="573"/>
    </row>
    <row r="1998" spans="1:16" x14ac:dyDescent="0.25">
      <c r="A1998" s="77">
        <f>E1998*A1993</f>
        <v>0</v>
      </c>
      <c r="B1998" s="160"/>
      <c r="C1998" s="154"/>
      <c r="D1998" s="91" t="s">
        <v>2216</v>
      </c>
      <c r="E1998" s="89">
        <v>10</v>
      </c>
      <c r="F1998">
        <f>SUMIF('список продуктов'!$A$8:$A$917,"="&amp;D5282,'список продуктов'!$C$8:$C$917)</f>
        <v>1</v>
      </c>
      <c r="M1998" s="572"/>
      <c r="N1998" s="573"/>
      <c r="O1998" s="573"/>
      <c r="P1998" s="573"/>
    </row>
    <row r="1999" spans="1:16" x14ac:dyDescent="0.25">
      <c r="A1999" s="77">
        <f>E1999*A1993</f>
        <v>0</v>
      </c>
      <c r="B1999" s="160"/>
      <c r="C1999" s="154"/>
      <c r="D1999" s="91" t="s">
        <v>1662</v>
      </c>
      <c r="E1999" s="89">
        <v>10</v>
      </c>
      <c r="F1999">
        <f>SUMIF('список продуктов'!$A$8:$A$917,"="&amp;D5283,'список продуктов'!$C$8:$C$917)</f>
        <v>0</v>
      </c>
      <c r="M1999" s="572"/>
      <c r="N1999" s="573"/>
      <c r="O1999" s="573"/>
      <c r="P1999" s="573"/>
    </row>
    <row r="2000" spans="1:16" x14ac:dyDescent="0.25">
      <c r="B2000" s="160"/>
      <c r="C2000" s="155" t="s">
        <v>2093</v>
      </c>
      <c r="D2000" s="91"/>
      <c r="E2000" s="89"/>
      <c r="F2000">
        <f>SUMIF('список продуктов'!$A$8:$A$917,"="&amp;D5284,'список продуктов'!$C$8:$C$917)</f>
        <v>1</v>
      </c>
      <c r="M2000" s="572"/>
      <c r="N2000" s="573"/>
      <c r="O2000" s="573"/>
      <c r="P2000" s="573"/>
    </row>
    <row r="2001" spans="1:16" x14ac:dyDescent="0.25">
      <c r="A2001" s="77">
        <f>E2001*A1993</f>
        <v>0</v>
      </c>
      <c r="B2001" s="160"/>
      <c r="C2001" s="154"/>
      <c r="D2001" s="368" t="s">
        <v>2337</v>
      </c>
      <c r="E2001" s="89">
        <v>25</v>
      </c>
      <c r="F2001">
        <f>SUMIF('список продуктов'!$A$8:$A$917,"="&amp;D5285,'список продуктов'!$C$8:$C$917)</f>
        <v>1</v>
      </c>
      <c r="M2001" s="572"/>
      <c r="N2001" s="573"/>
      <c r="O2001" s="573"/>
      <c r="P2001" s="573"/>
    </row>
    <row r="2002" spans="1:16" x14ac:dyDescent="0.25">
      <c r="A2002" s="77">
        <f>E2002*A1993</f>
        <v>0</v>
      </c>
      <c r="B2002" s="160"/>
      <c r="C2002" s="154"/>
      <c r="D2002" s="368" t="s">
        <v>1489</v>
      </c>
      <c r="E2002" s="89">
        <v>5</v>
      </c>
      <c r="F2002">
        <f>SUMIF('список продуктов'!$A$8:$A$917,"="&amp;D5286,'список продуктов'!$C$8:$C$917)</f>
        <v>1</v>
      </c>
      <c r="M2002" s="572"/>
      <c r="N2002" s="573"/>
      <c r="O2002" s="573"/>
      <c r="P2002" s="573"/>
    </row>
    <row r="2003" spans="1:16" x14ac:dyDescent="0.25">
      <c r="A2003" s="77">
        <f>E2003*A1993</f>
        <v>0</v>
      </c>
      <c r="B2003" s="160"/>
      <c r="C2003" s="154"/>
      <c r="D2003" s="368" t="s">
        <v>925</v>
      </c>
      <c r="E2003" s="89">
        <v>2</v>
      </c>
      <c r="F2003">
        <f>SUMIF('список продуктов'!$A$8:$A$917,"="&amp;D5287,'список продуктов'!$C$8:$C$917)</f>
        <v>1</v>
      </c>
      <c r="M2003" s="572"/>
      <c r="N2003" s="573"/>
      <c r="O2003" s="573"/>
      <c r="P2003" s="573"/>
    </row>
    <row r="2004" spans="1:16" ht="15.75" thickBot="1" x14ac:dyDescent="0.3">
      <c r="A2004" s="77">
        <f>E2004*A1993</f>
        <v>0</v>
      </c>
      <c r="B2004" s="160"/>
      <c r="C2004" s="154"/>
      <c r="D2004" s="368" t="s">
        <v>192</v>
      </c>
      <c r="E2004" s="89">
        <v>1</v>
      </c>
      <c r="F2004">
        <f>SUMIF('список продуктов'!$A$8:$A$917,"="&amp;D5288,'список продуктов'!$C$8:$C$917)</f>
        <v>1</v>
      </c>
      <c r="M2004" s="572"/>
      <c r="N2004" s="573"/>
      <c r="O2004" s="573"/>
      <c r="P2004" s="573"/>
    </row>
    <row r="2005" spans="1:16" ht="30" thickBot="1" x14ac:dyDescent="0.3">
      <c r="A2005" s="229"/>
      <c r="B2005" s="231" t="s">
        <v>199</v>
      </c>
      <c r="C2005" s="321" t="s">
        <v>1021</v>
      </c>
      <c r="D2005" s="188"/>
      <c r="E2005" s="191"/>
      <c r="F2005">
        <f>SUMIF('список продуктов'!$A$8:$A$917,"="&amp;D5289,'список продуктов'!$C$8:$C$917)</f>
        <v>0</v>
      </c>
      <c r="G2005" t="s">
        <v>2926</v>
      </c>
      <c r="M2005" s="572"/>
      <c r="N2005" s="573"/>
      <c r="O2005" s="573"/>
      <c r="P2005" s="573"/>
    </row>
    <row r="2006" spans="1:16" x14ac:dyDescent="0.25">
      <c r="A2006" s="77">
        <f>E2006*A2005</f>
        <v>0</v>
      </c>
      <c r="B2006" s="160"/>
      <c r="C2006" s="154"/>
      <c r="D2006" s="91" t="s">
        <v>1824</v>
      </c>
      <c r="E2006" s="89">
        <v>50</v>
      </c>
      <c r="F2006">
        <f>SUMIF('список продуктов'!$A$8:$A$917,"="&amp;D5290,'список продуктов'!$C$8:$C$917)</f>
        <v>0</v>
      </c>
      <c r="M2006" s="572"/>
      <c r="N2006" s="573"/>
      <c r="O2006" s="573"/>
      <c r="P2006" s="573"/>
    </row>
    <row r="2007" spans="1:16" x14ac:dyDescent="0.25">
      <c r="A2007" s="77">
        <f>E2007*A2005</f>
        <v>0</v>
      </c>
      <c r="B2007" s="160"/>
      <c r="C2007" s="452"/>
      <c r="D2007" s="91" t="s">
        <v>1538</v>
      </c>
      <c r="E2007" s="89">
        <v>40</v>
      </c>
      <c r="F2007">
        <f>SUMIF('список продуктов'!$A$8:$A$917,"="&amp;D5291,'список продуктов'!$C$8:$C$917)</f>
        <v>1</v>
      </c>
      <c r="M2007" s="572"/>
      <c r="N2007" s="573"/>
      <c r="O2007" s="573"/>
      <c r="P2007" s="573"/>
    </row>
    <row r="2008" spans="1:16" x14ac:dyDescent="0.25">
      <c r="A2008" s="77">
        <f>E2008*A2005</f>
        <v>0</v>
      </c>
      <c r="B2008" s="160"/>
      <c r="C2008" s="154"/>
      <c r="D2008" s="91" t="s">
        <v>1710</v>
      </c>
      <c r="E2008" s="89">
        <v>10</v>
      </c>
      <c r="F2008">
        <f>SUMIF('список продуктов'!$A$8:$A$917,"="&amp;D5292,'список продуктов'!$C$8:$C$917)</f>
        <v>1</v>
      </c>
      <c r="M2008" s="572"/>
      <c r="N2008" s="573"/>
      <c r="O2008" s="573"/>
      <c r="P2008" s="573"/>
    </row>
    <row r="2009" spans="1:16" x14ac:dyDescent="0.25">
      <c r="A2009" s="77">
        <f>E2009*A2005</f>
        <v>0</v>
      </c>
      <c r="B2009" s="160"/>
      <c r="C2009" s="154"/>
      <c r="D2009" s="91" t="s">
        <v>1705</v>
      </c>
      <c r="E2009" s="89">
        <v>10</v>
      </c>
      <c r="F2009">
        <f>SUMIF('список продуктов'!$A$8:$A$917,"="&amp;D5293,'список продуктов'!$C$8:$C$917)</f>
        <v>1</v>
      </c>
      <c r="M2009" s="572"/>
      <c r="N2009" s="573"/>
      <c r="O2009" s="573"/>
      <c r="P2009" s="573"/>
    </row>
    <row r="2010" spans="1:16" x14ac:dyDescent="0.25">
      <c r="A2010" s="77">
        <f>E2010*A2005</f>
        <v>0</v>
      </c>
      <c r="B2010" s="160"/>
      <c r="C2010" s="154"/>
      <c r="D2010" s="91" t="s">
        <v>1731</v>
      </c>
      <c r="E2010" s="89">
        <v>10</v>
      </c>
      <c r="F2010">
        <f>SUMIF('список продуктов'!$A$8:$A$917,"="&amp;D5294,'список продуктов'!$C$8:$C$917)</f>
        <v>0</v>
      </c>
      <c r="M2010" s="572"/>
      <c r="N2010" s="573"/>
      <c r="O2010" s="573"/>
      <c r="P2010" s="573"/>
    </row>
    <row r="2011" spans="1:16" x14ac:dyDescent="0.25">
      <c r="A2011" s="77">
        <f>E2011*A2005</f>
        <v>0</v>
      </c>
      <c r="B2011" s="160"/>
      <c r="C2011" s="154"/>
      <c r="D2011" s="91"/>
      <c r="E2011" s="89"/>
      <c r="F2011">
        <f>SUMIF('список продуктов'!$A$8:$A$917,"="&amp;D5295,'список продуктов'!$C$8:$C$917)</f>
        <v>1</v>
      </c>
      <c r="M2011" s="572"/>
      <c r="N2011" s="573"/>
      <c r="O2011" s="573"/>
      <c r="P2011" s="573"/>
    </row>
    <row r="2012" spans="1:16" x14ac:dyDescent="0.25">
      <c r="B2012" s="160"/>
      <c r="C2012" s="155" t="s">
        <v>2125</v>
      </c>
      <c r="D2012" s="91"/>
      <c r="E2012" s="89"/>
      <c r="F2012">
        <f>SUMIF('список продуктов'!$A$8:$A$917,"="&amp;D5296,'список продуктов'!$C$8:$C$917)</f>
        <v>0</v>
      </c>
      <c r="M2012" s="572"/>
      <c r="N2012" s="573"/>
      <c r="O2012" s="573"/>
      <c r="P2012" s="573"/>
    </row>
    <row r="2013" spans="1:16" x14ac:dyDescent="0.25">
      <c r="A2013" s="77">
        <f>E2013*A2005</f>
        <v>0</v>
      </c>
      <c r="B2013" s="160"/>
      <c r="C2013" s="154"/>
      <c r="D2013" s="368" t="s">
        <v>1489</v>
      </c>
      <c r="E2013" s="89">
        <v>20</v>
      </c>
      <c r="F2013">
        <f>SUMIF('список продуктов'!$A$8:$A$917,"="&amp;D5297,'список продуктов'!$C$8:$C$917)</f>
        <v>1</v>
      </c>
      <c r="M2013" s="572"/>
      <c r="N2013" s="573"/>
      <c r="O2013" s="573"/>
      <c r="P2013" s="573"/>
    </row>
    <row r="2014" spans="1:16" x14ac:dyDescent="0.25">
      <c r="A2014" s="77">
        <f>E2014*A2005</f>
        <v>0</v>
      </c>
      <c r="B2014" s="160"/>
      <c r="C2014" s="154"/>
      <c r="D2014" s="368" t="s">
        <v>1730</v>
      </c>
      <c r="E2014" s="89">
        <v>2</v>
      </c>
      <c r="F2014">
        <f>SUMIF('список продуктов'!$A$8:$A$917,"="&amp;D5298,'список продуктов'!$C$8:$C$917)</f>
        <v>1</v>
      </c>
      <c r="M2014" s="572"/>
      <c r="N2014" s="573"/>
      <c r="O2014" s="573"/>
      <c r="P2014" s="573"/>
    </row>
    <row r="2015" spans="1:16" x14ac:dyDescent="0.25">
      <c r="A2015" s="77">
        <f>E2015*A2005</f>
        <v>0</v>
      </c>
      <c r="B2015" s="160"/>
      <c r="C2015" s="154"/>
      <c r="D2015" s="368" t="s">
        <v>192</v>
      </c>
      <c r="E2015" s="89">
        <v>5</v>
      </c>
      <c r="F2015">
        <f>SUMIF('список продуктов'!$A$8:$A$917,"="&amp;D5299,'список продуктов'!$C$8:$C$917)</f>
        <v>1</v>
      </c>
      <c r="M2015" s="572"/>
      <c r="N2015" s="573"/>
      <c r="O2015" s="573"/>
      <c r="P2015" s="573"/>
    </row>
    <row r="2016" spans="1:16" x14ac:dyDescent="0.25">
      <c r="A2016" s="77">
        <f>E2016*A2005</f>
        <v>0</v>
      </c>
      <c r="B2016" s="160"/>
      <c r="C2016" s="154"/>
      <c r="D2016" s="368" t="s">
        <v>925</v>
      </c>
      <c r="E2016" s="89">
        <v>1</v>
      </c>
      <c r="F2016">
        <f>SUMIF('список продуктов'!$A$8:$A$917,"="&amp;D5300,'список продуктов'!$C$8:$C$917)</f>
        <v>1</v>
      </c>
      <c r="M2016" s="572"/>
      <c r="N2016" s="573"/>
      <c r="O2016" s="573"/>
      <c r="P2016" s="573"/>
    </row>
    <row r="2017" spans="1:16" ht="15.75" thickBot="1" x14ac:dyDescent="0.3">
      <c r="A2017" s="77">
        <f>E2017*A2005</f>
        <v>0</v>
      </c>
      <c r="B2017" s="160"/>
      <c r="C2017" s="154"/>
      <c r="D2017" s="368" t="s">
        <v>1262</v>
      </c>
      <c r="E2017" s="89">
        <v>1</v>
      </c>
      <c r="F2017">
        <f>SUMIF('список продуктов'!$A$8:$A$917,"="&amp;D5301,'список продуктов'!$C$8:$C$917)</f>
        <v>0</v>
      </c>
      <c r="M2017" s="572"/>
      <c r="N2017" s="573"/>
      <c r="O2017" s="573"/>
      <c r="P2017" s="573"/>
    </row>
    <row r="2018" spans="1:16" ht="30" thickBot="1" x14ac:dyDescent="0.3">
      <c r="A2018" s="229"/>
      <c r="B2018" s="231" t="s">
        <v>199</v>
      </c>
      <c r="C2018" s="321" t="s">
        <v>1022</v>
      </c>
      <c r="D2018" s="188"/>
      <c r="E2018" s="191"/>
      <c r="F2018">
        <f>SUMIF('список продуктов'!$A$8:$A$917,"="&amp;D5302,'список продуктов'!$C$8:$C$917)</f>
        <v>0</v>
      </c>
      <c r="G2018" t="s">
        <v>2926</v>
      </c>
      <c r="M2018" s="572"/>
      <c r="N2018" s="573"/>
      <c r="O2018" s="573"/>
      <c r="P2018" s="573"/>
    </row>
    <row r="2019" spans="1:16" x14ac:dyDescent="0.25">
      <c r="A2019" s="77">
        <f>E2019*A2018</f>
        <v>0</v>
      </c>
      <c r="B2019" s="160"/>
      <c r="C2019" s="154"/>
      <c r="D2019" s="91" t="s">
        <v>1824</v>
      </c>
      <c r="E2019" s="89">
        <v>35</v>
      </c>
      <c r="F2019">
        <f>SUMIF('список продуктов'!$A$8:$A$917,"="&amp;D5303,'список продуктов'!$C$8:$C$917)</f>
        <v>1</v>
      </c>
      <c r="M2019" s="572"/>
      <c r="N2019" s="573"/>
      <c r="O2019" s="573"/>
      <c r="P2019" s="573"/>
    </row>
    <row r="2020" spans="1:16" x14ac:dyDescent="0.25">
      <c r="A2020" s="77">
        <f>E2020*A2018</f>
        <v>0</v>
      </c>
      <c r="B2020" s="160"/>
      <c r="C2020" s="452"/>
      <c r="D2020" s="91" t="s">
        <v>1737</v>
      </c>
      <c r="E2020" s="89">
        <v>40</v>
      </c>
      <c r="F2020">
        <f>SUMIF('список продуктов'!$A$8:$A$917,"="&amp;D5304,'список продуктов'!$C$8:$C$917)</f>
        <v>1</v>
      </c>
      <c r="M2020" s="572"/>
      <c r="N2020" s="573"/>
      <c r="O2020" s="573"/>
      <c r="P2020" s="573"/>
    </row>
    <row r="2021" spans="1:16" x14ac:dyDescent="0.25">
      <c r="A2021" s="77">
        <f>E2021*A2018</f>
        <v>0</v>
      </c>
      <c r="B2021" s="160"/>
      <c r="C2021" s="154"/>
      <c r="D2021" s="91" t="s">
        <v>2239</v>
      </c>
      <c r="E2021" s="89">
        <v>15</v>
      </c>
      <c r="F2021">
        <f>SUMIF('список продуктов'!$A$8:$A$917,"="&amp;D5305,'список продуктов'!$C$8:$C$917)</f>
        <v>1</v>
      </c>
      <c r="M2021" s="572"/>
      <c r="N2021" s="573"/>
      <c r="O2021" s="573"/>
      <c r="P2021" s="573"/>
    </row>
    <row r="2022" spans="1:16" x14ac:dyDescent="0.25">
      <c r="A2022" s="77">
        <f>E2022*A2018</f>
        <v>0</v>
      </c>
      <c r="B2022" s="160"/>
      <c r="C2022" s="154"/>
      <c r="D2022" s="91" t="s">
        <v>1763</v>
      </c>
      <c r="E2022" s="89">
        <v>25</v>
      </c>
      <c r="F2022">
        <f>SUMIF('список продуктов'!$A$8:$A$917,"="&amp;D5306,'список продуктов'!$C$8:$C$917)</f>
        <v>1</v>
      </c>
      <c r="M2022" s="572"/>
      <c r="N2022" s="573"/>
      <c r="O2022" s="573"/>
      <c r="P2022" s="573"/>
    </row>
    <row r="2023" spans="1:16" x14ac:dyDescent="0.25">
      <c r="A2023" s="77">
        <f>E2023*A2018</f>
        <v>0</v>
      </c>
      <c r="B2023" s="160"/>
      <c r="C2023" s="154"/>
      <c r="D2023" s="91"/>
      <c r="E2023" s="89"/>
      <c r="F2023">
        <f>SUMIF('список продуктов'!$A$8:$A$917,"="&amp;D5307,'список продуктов'!$C$8:$C$917)</f>
        <v>1</v>
      </c>
      <c r="M2023" s="572"/>
      <c r="N2023" s="573"/>
      <c r="O2023" s="573"/>
      <c r="P2023" s="573"/>
    </row>
    <row r="2024" spans="1:16" x14ac:dyDescent="0.25">
      <c r="B2024" s="160"/>
      <c r="C2024" s="483" t="s">
        <v>2126</v>
      </c>
      <c r="D2024" s="91"/>
      <c r="E2024" s="89"/>
      <c r="F2024">
        <f>SUMIF('список продуктов'!$A$8:$A$917,"="&amp;D5308,'список продуктов'!$C$8:$C$917)</f>
        <v>1</v>
      </c>
      <c r="M2024" s="572"/>
      <c r="N2024" s="573"/>
      <c r="O2024" s="573"/>
      <c r="P2024" s="573"/>
    </row>
    <row r="2025" spans="1:16" x14ac:dyDescent="0.25">
      <c r="A2025" s="77">
        <f>E2025*A2018</f>
        <v>0</v>
      </c>
      <c r="B2025" s="160"/>
      <c r="C2025" s="154"/>
      <c r="D2025" s="368" t="s">
        <v>1489</v>
      </c>
      <c r="E2025" s="89">
        <v>15</v>
      </c>
      <c r="F2025">
        <f>SUMIF('список продуктов'!$A$8:$A$917,"="&amp;D5309,'список продуктов'!$C$8:$C$917)</f>
        <v>0</v>
      </c>
      <c r="M2025" s="572"/>
      <c r="N2025" s="573"/>
      <c r="O2025" s="573"/>
      <c r="P2025" s="573"/>
    </row>
    <row r="2026" spans="1:16" x14ac:dyDescent="0.25">
      <c r="A2026" s="77">
        <f>E2026*A2018</f>
        <v>0</v>
      </c>
      <c r="B2026" s="160"/>
      <c r="C2026" s="154"/>
      <c r="D2026" s="368" t="s">
        <v>2357</v>
      </c>
      <c r="E2026" s="89">
        <v>2</v>
      </c>
      <c r="F2026">
        <f>SUMIF('список продуктов'!$A$8:$A$917,"="&amp;D5310,'список продуктов'!$C$8:$C$917)</f>
        <v>0</v>
      </c>
      <c r="M2026" s="572"/>
      <c r="N2026" s="573"/>
      <c r="O2026" s="573"/>
      <c r="P2026" s="573"/>
    </row>
    <row r="2027" spans="1:16" x14ac:dyDescent="0.25">
      <c r="A2027" s="77">
        <f>E2027*A2018</f>
        <v>0</v>
      </c>
      <c r="B2027" s="160"/>
      <c r="C2027" s="154"/>
      <c r="D2027" s="368" t="s">
        <v>1478</v>
      </c>
      <c r="E2027" s="89">
        <v>1</v>
      </c>
      <c r="F2027">
        <f>SUMIF('список продуктов'!$A$8:$A$917,"="&amp;D5311,'список продуктов'!$C$8:$C$917)</f>
        <v>1</v>
      </c>
      <c r="M2027" s="572"/>
      <c r="N2027" s="573"/>
      <c r="O2027" s="573"/>
      <c r="P2027" s="573"/>
    </row>
    <row r="2028" spans="1:16" x14ac:dyDescent="0.25">
      <c r="A2028" s="77">
        <f>E2028*A2018</f>
        <v>0</v>
      </c>
      <c r="B2028" s="160"/>
      <c r="C2028" s="154"/>
      <c r="D2028" s="368" t="s">
        <v>1906</v>
      </c>
      <c r="E2028" s="89">
        <v>2</v>
      </c>
      <c r="F2028">
        <f>SUMIF('список продуктов'!$A$8:$A$917,"="&amp;D5312,'список продуктов'!$C$8:$C$917)</f>
        <v>1</v>
      </c>
      <c r="M2028" s="572"/>
      <c r="N2028" s="573"/>
      <c r="O2028" s="573"/>
      <c r="P2028" s="573"/>
    </row>
    <row r="2029" spans="1:16" x14ac:dyDescent="0.25">
      <c r="A2029" s="77">
        <f>E2029*A2018</f>
        <v>0</v>
      </c>
      <c r="B2029" s="160"/>
      <c r="C2029" s="154"/>
      <c r="D2029" s="368" t="s">
        <v>1744</v>
      </c>
      <c r="E2029" s="89">
        <v>2</v>
      </c>
      <c r="F2029">
        <f>SUMIF('список продуктов'!$A$8:$A$917,"="&amp;D5313,'список продуктов'!$C$8:$C$917)</f>
        <v>1</v>
      </c>
      <c r="M2029" s="572"/>
      <c r="N2029" s="573"/>
      <c r="O2029" s="573"/>
      <c r="P2029" s="573"/>
    </row>
    <row r="2030" spans="1:16" x14ac:dyDescent="0.25">
      <c r="A2030" s="77">
        <f>E2030*A2018</f>
        <v>0</v>
      </c>
      <c r="B2030" s="160"/>
      <c r="C2030" s="154"/>
      <c r="D2030" s="368" t="s">
        <v>2337</v>
      </c>
      <c r="E2030" s="89">
        <v>3</v>
      </c>
      <c r="F2030">
        <f>SUMIF('список продуктов'!$A$8:$A$917,"="&amp;D5314,'список продуктов'!$C$8:$C$917)</f>
        <v>1</v>
      </c>
      <c r="M2030" s="572"/>
      <c r="N2030" s="573"/>
      <c r="O2030" s="573"/>
      <c r="P2030" s="573"/>
    </row>
    <row r="2031" spans="1:16" x14ac:dyDescent="0.25">
      <c r="A2031" s="77">
        <f>E2031*A2018</f>
        <v>0</v>
      </c>
      <c r="B2031" s="160"/>
      <c r="C2031" s="154"/>
      <c r="D2031" s="368" t="s">
        <v>925</v>
      </c>
      <c r="E2031" s="89">
        <v>2</v>
      </c>
      <c r="F2031">
        <f>SUMIF('список продуктов'!$A$8:$A$917,"="&amp;D5315,'список продуктов'!$C$8:$C$917)</f>
        <v>1</v>
      </c>
      <c r="M2031" s="572"/>
      <c r="N2031" s="573"/>
      <c r="O2031" s="573"/>
      <c r="P2031" s="573"/>
    </row>
    <row r="2032" spans="1:16" ht="15.75" thickBot="1" x14ac:dyDescent="0.3">
      <c r="A2032" s="77">
        <f>E2032*A2018</f>
        <v>0</v>
      </c>
      <c r="B2032" s="160"/>
      <c r="C2032" s="154"/>
      <c r="D2032" s="91" t="s">
        <v>1919</v>
      </c>
      <c r="E2032" s="89">
        <v>5</v>
      </c>
      <c r="F2032">
        <f>SUMIF('список продуктов'!$A$8:$A$917,"="&amp;D5316,'список продуктов'!$C$8:$C$917)</f>
        <v>1</v>
      </c>
      <c r="M2032" s="572"/>
      <c r="N2032" s="573"/>
      <c r="O2032" s="573"/>
      <c r="P2032" s="573"/>
    </row>
    <row r="2033" spans="1:16" ht="30" thickBot="1" x14ac:dyDescent="0.3">
      <c r="A2033" s="229"/>
      <c r="B2033" s="231" t="s">
        <v>2797</v>
      </c>
      <c r="C2033" s="321" t="s">
        <v>1023</v>
      </c>
      <c r="D2033" s="188"/>
      <c r="E2033" s="191"/>
      <c r="F2033">
        <f>SUMIF('список продуктов'!$A$8:$A$917,"="&amp;D5317,'список продуктов'!$C$8:$C$917)</f>
        <v>1</v>
      </c>
      <c r="G2033" t="s">
        <v>2926</v>
      </c>
      <c r="M2033" s="572"/>
      <c r="N2033" s="573"/>
      <c r="O2033" s="573"/>
      <c r="P2033" s="573"/>
    </row>
    <row r="2034" spans="1:16" x14ac:dyDescent="0.25">
      <c r="A2034" s="77">
        <f>E2034*A2033</f>
        <v>0</v>
      </c>
      <c r="B2034" s="160"/>
      <c r="C2034" s="154"/>
      <c r="D2034" s="91" t="s">
        <v>1821</v>
      </c>
      <c r="E2034" s="89">
        <v>35</v>
      </c>
      <c r="F2034">
        <f>SUMIF('список продуктов'!$A$8:$A$917,"="&amp;D5318,'список продуктов'!$C$8:$C$917)</f>
        <v>1</v>
      </c>
      <c r="M2034" s="572"/>
      <c r="N2034" s="573"/>
      <c r="O2034" s="573"/>
      <c r="P2034" s="573"/>
    </row>
    <row r="2035" spans="1:16" x14ac:dyDescent="0.25">
      <c r="A2035" s="77">
        <f>E2035*A2033</f>
        <v>0</v>
      </c>
      <c r="B2035" s="160"/>
      <c r="C2035" s="452"/>
      <c r="D2035" s="91" t="s">
        <v>2341</v>
      </c>
      <c r="E2035" s="89">
        <v>15</v>
      </c>
      <c r="F2035">
        <f>SUMIF('список продуктов'!$A$8:$A$917,"="&amp;D5319,'список продуктов'!$C$8:$C$917)</f>
        <v>1</v>
      </c>
      <c r="M2035" s="572"/>
      <c r="N2035" s="573"/>
      <c r="O2035" s="573"/>
      <c r="P2035" s="573"/>
    </row>
    <row r="2036" spans="1:16" x14ac:dyDescent="0.25">
      <c r="A2036" s="77">
        <f>E2036*A2033</f>
        <v>0</v>
      </c>
      <c r="B2036" s="160"/>
      <c r="C2036" s="154"/>
      <c r="D2036" s="91" t="s">
        <v>1695</v>
      </c>
      <c r="E2036" s="89">
        <v>45</v>
      </c>
      <c r="F2036">
        <f>SUMIF('список продуктов'!$A$8:$A$917,"="&amp;D5320,'список продуктов'!$C$8:$C$917)</f>
        <v>0</v>
      </c>
      <c r="M2036" s="572"/>
      <c r="N2036" s="573"/>
      <c r="O2036" s="573"/>
      <c r="P2036" s="573"/>
    </row>
    <row r="2037" spans="1:16" x14ac:dyDescent="0.25">
      <c r="A2037" s="77">
        <f>E2037*A2033</f>
        <v>0</v>
      </c>
      <c r="B2037" s="160"/>
      <c r="C2037" s="154"/>
      <c r="D2037" s="91" t="s">
        <v>1763</v>
      </c>
      <c r="E2037" s="89">
        <v>15</v>
      </c>
      <c r="F2037">
        <f>SUMIF('список продуктов'!$A$8:$A$917,"="&amp;D5321,'список продуктов'!$C$8:$C$917)</f>
        <v>0</v>
      </c>
      <c r="M2037" s="572"/>
      <c r="N2037" s="573"/>
      <c r="O2037" s="573"/>
      <c r="P2037" s="573"/>
    </row>
    <row r="2038" spans="1:16" x14ac:dyDescent="0.25">
      <c r="A2038" s="77">
        <f>E2038*A2033</f>
        <v>0</v>
      </c>
      <c r="B2038" s="160"/>
      <c r="C2038" s="154"/>
      <c r="D2038" s="91" t="s">
        <v>1775</v>
      </c>
      <c r="E2038" s="89">
        <v>10</v>
      </c>
      <c r="F2038">
        <f>SUMIF('список продуктов'!$A$8:$A$917,"="&amp;D5322,'список продуктов'!$C$8:$C$917)</f>
        <v>0</v>
      </c>
      <c r="M2038" s="572"/>
      <c r="N2038" s="573"/>
      <c r="O2038" s="573"/>
      <c r="P2038" s="573"/>
    </row>
    <row r="2039" spans="1:16" x14ac:dyDescent="0.25">
      <c r="A2039" s="77">
        <f>E2039*A2033</f>
        <v>0</v>
      </c>
      <c r="B2039" s="160"/>
      <c r="C2039" s="154"/>
      <c r="D2039" s="91" t="s">
        <v>1789</v>
      </c>
      <c r="E2039" s="89">
        <v>15</v>
      </c>
      <c r="F2039">
        <f>SUMIF('список продуктов'!$A$8:$A$917,"="&amp;D5323,'список продуктов'!$C$8:$C$917)</f>
        <v>1</v>
      </c>
      <c r="M2039" s="572"/>
      <c r="N2039" s="573"/>
      <c r="O2039" s="573"/>
      <c r="P2039" s="573"/>
    </row>
    <row r="2040" spans="1:16" x14ac:dyDescent="0.25">
      <c r="A2040" s="77">
        <f>E2040*A2033</f>
        <v>0</v>
      </c>
      <c r="B2040" s="160"/>
      <c r="C2040" s="154"/>
      <c r="D2040" s="91"/>
      <c r="E2040" s="89"/>
      <c r="F2040">
        <f>SUMIF('список продуктов'!$A$8:$A$917,"="&amp;D5324,'список продуктов'!$C$8:$C$917)</f>
        <v>1</v>
      </c>
      <c r="M2040" s="572"/>
      <c r="N2040" s="573"/>
      <c r="O2040" s="573"/>
      <c r="P2040" s="573"/>
    </row>
    <row r="2041" spans="1:16" x14ac:dyDescent="0.25">
      <c r="A2041" s="77">
        <f>E2041*A2033</f>
        <v>0</v>
      </c>
      <c r="B2041" s="160"/>
      <c r="C2041" s="154"/>
      <c r="D2041" s="91"/>
      <c r="E2041" s="89"/>
      <c r="F2041">
        <f>SUMIF('список продуктов'!$A$8:$A$917,"="&amp;D5325,'список продуктов'!$C$8:$C$917)</f>
        <v>1</v>
      </c>
      <c r="M2041" s="572"/>
      <c r="N2041" s="573"/>
      <c r="O2041" s="573"/>
      <c r="P2041" s="573"/>
    </row>
    <row r="2042" spans="1:16" ht="15.75" thickBot="1" x14ac:dyDescent="0.3">
      <c r="A2042" s="77">
        <f>E2042*A2033</f>
        <v>0</v>
      </c>
      <c r="B2042" s="160"/>
      <c r="C2042" s="154"/>
      <c r="D2042" s="91"/>
      <c r="E2042" s="89"/>
      <c r="F2042">
        <f>SUMIF('список продуктов'!$A$8:$A$917,"="&amp;D5326,'список продуктов'!$C$8:$C$917)</f>
        <v>1</v>
      </c>
      <c r="M2042" s="572"/>
      <c r="N2042" s="573"/>
      <c r="O2042" s="573"/>
      <c r="P2042" s="573"/>
    </row>
    <row r="2043" spans="1:16" ht="30" thickBot="1" x14ac:dyDescent="0.3">
      <c r="A2043" s="229"/>
      <c r="B2043" s="231" t="s">
        <v>199</v>
      </c>
      <c r="C2043" s="321" t="s">
        <v>1024</v>
      </c>
      <c r="D2043" s="188"/>
      <c r="E2043" s="191"/>
      <c r="F2043">
        <f>SUMIF('список продуктов'!$A$8:$A$917,"="&amp;D5327,'список продуктов'!$C$8:$C$917)</f>
        <v>1</v>
      </c>
      <c r="G2043" t="s">
        <v>2926</v>
      </c>
      <c r="M2043" s="572"/>
      <c r="N2043" s="573"/>
      <c r="O2043" s="573"/>
      <c r="P2043" s="573"/>
    </row>
    <row r="2044" spans="1:16" x14ac:dyDescent="0.25">
      <c r="A2044" s="77">
        <f>E2044*A2043</f>
        <v>0</v>
      </c>
      <c r="B2044" s="160"/>
      <c r="C2044" s="154"/>
      <c r="D2044" s="91" t="s">
        <v>1824</v>
      </c>
      <c r="E2044" s="89">
        <v>35</v>
      </c>
      <c r="F2044">
        <f>SUMIF('список продуктов'!$A$8:$A$917,"="&amp;D5328,'список продуктов'!$C$8:$C$917)</f>
        <v>1</v>
      </c>
      <c r="M2044" s="572"/>
      <c r="N2044" s="573"/>
      <c r="O2044" s="573"/>
      <c r="P2044" s="573"/>
    </row>
    <row r="2045" spans="1:16" x14ac:dyDescent="0.25">
      <c r="A2045" s="77">
        <f>E2045*A2043</f>
        <v>0</v>
      </c>
      <c r="B2045" s="160"/>
      <c r="C2045" s="452"/>
      <c r="D2045" s="91" t="s">
        <v>1041</v>
      </c>
      <c r="E2045" s="89">
        <v>15</v>
      </c>
      <c r="F2045">
        <f>SUMIF('список продуктов'!$A$8:$A$917,"="&amp;D5329,'список продуктов'!$C$8:$C$917)</f>
        <v>1</v>
      </c>
      <c r="M2045" s="572"/>
      <c r="N2045" s="573"/>
      <c r="O2045" s="573"/>
      <c r="P2045" s="573"/>
    </row>
    <row r="2046" spans="1:16" x14ac:dyDescent="0.25">
      <c r="A2046" s="77">
        <f>E2046*A2043</f>
        <v>0</v>
      </c>
      <c r="B2046" s="160"/>
      <c r="C2046" s="154"/>
      <c r="D2046" s="91" t="s">
        <v>1261</v>
      </c>
      <c r="E2046" s="89">
        <v>30</v>
      </c>
      <c r="F2046">
        <f>SUMIF('список продуктов'!$A$8:$A$917,"="&amp;D5330,'список продуктов'!$C$8:$C$917)</f>
        <v>1</v>
      </c>
      <c r="M2046" s="572"/>
      <c r="N2046" s="573"/>
      <c r="O2046" s="573"/>
      <c r="P2046" s="573"/>
    </row>
    <row r="2047" spans="1:16" x14ac:dyDescent="0.25">
      <c r="A2047" s="77">
        <f>E2047*A2043</f>
        <v>0</v>
      </c>
      <c r="B2047" s="160"/>
      <c r="C2047" s="154"/>
      <c r="D2047" s="91" t="s">
        <v>1671</v>
      </c>
      <c r="E2047" s="89">
        <v>15</v>
      </c>
      <c r="F2047">
        <f>SUMIF('список продуктов'!$A$8:$A$917,"="&amp;D5331,'список продуктов'!$C$8:$C$917)</f>
        <v>0</v>
      </c>
      <c r="M2047" s="572"/>
      <c r="N2047" s="573"/>
      <c r="O2047" s="573"/>
      <c r="P2047" s="573"/>
    </row>
    <row r="2048" spans="1:16" x14ac:dyDescent="0.25">
      <c r="A2048" s="77">
        <f>E2048*A2043</f>
        <v>0</v>
      </c>
      <c r="B2048" s="160"/>
      <c r="C2048" s="154"/>
      <c r="D2048" s="91" t="s">
        <v>1721</v>
      </c>
      <c r="E2048" s="89">
        <v>25</v>
      </c>
      <c r="F2048">
        <f>SUMIF('список продуктов'!$A$8:$A$917,"="&amp;D5332,'список продуктов'!$C$8:$C$917)</f>
        <v>0</v>
      </c>
      <c r="M2048" s="572"/>
      <c r="N2048" s="573"/>
      <c r="O2048" s="573"/>
      <c r="P2048" s="573"/>
    </row>
    <row r="2049" spans="1:16" x14ac:dyDescent="0.25">
      <c r="A2049" s="77">
        <f>E2049*A2043</f>
        <v>0</v>
      </c>
      <c r="B2049" s="160"/>
      <c r="C2049" s="154"/>
      <c r="D2049" s="91" t="s">
        <v>1789</v>
      </c>
      <c r="E2049" s="89">
        <v>20</v>
      </c>
      <c r="F2049">
        <f>SUMIF('список продуктов'!$A$8:$A$917,"="&amp;D5333,'список продуктов'!$C$8:$C$917)</f>
        <v>1</v>
      </c>
      <c r="M2049" s="572"/>
      <c r="N2049" s="573"/>
      <c r="O2049" s="573"/>
      <c r="P2049" s="573"/>
    </row>
    <row r="2050" spans="1:16" x14ac:dyDescent="0.25">
      <c r="B2050" s="160"/>
      <c r="C2050" s="155" t="s">
        <v>2127</v>
      </c>
      <c r="D2050" s="91"/>
      <c r="E2050" s="89"/>
      <c r="F2050">
        <f>SUMIF('список продуктов'!$A$8:$A$917,"="&amp;D5334,'список продуктов'!$C$8:$C$917)</f>
        <v>1</v>
      </c>
      <c r="M2050" s="572"/>
      <c r="N2050" s="573"/>
      <c r="O2050" s="573"/>
      <c r="P2050" s="573"/>
    </row>
    <row r="2051" spans="1:16" x14ac:dyDescent="0.25">
      <c r="A2051" s="77">
        <f>E2051*A2043</f>
        <v>0</v>
      </c>
      <c r="B2051" s="160"/>
      <c r="C2051" s="154" t="s">
        <v>2128</v>
      </c>
      <c r="D2051" s="368" t="s">
        <v>1721</v>
      </c>
      <c r="E2051" s="89">
        <v>15</v>
      </c>
      <c r="F2051">
        <f>SUMIF('список продуктов'!$A$8:$A$917,"="&amp;D5335,'список продуктов'!$C$8:$C$917)</f>
        <v>1</v>
      </c>
      <c r="M2051" s="572"/>
      <c r="N2051" s="573"/>
      <c r="O2051" s="573"/>
      <c r="P2051" s="573"/>
    </row>
    <row r="2052" spans="1:16" x14ac:dyDescent="0.25">
      <c r="A2052" s="77">
        <f>E2052*A2043</f>
        <v>0</v>
      </c>
      <c r="B2052" s="160"/>
      <c r="C2052" s="154"/>
      <c r="D2052" s="368" t="s">
        <v>1719</v>
      </c>
      <c r="E2052" s="89">
        <v>3</v>
      </c>
      <c r="F2052">
        <f>SUMIF('список продуктов'!$A$8:$A$917,"="&amp;D5336,'список продуктов'!$C$8:$C$917)</f>
        <v>1</v>
      </c>
      <c r="M2052" s="572"/>
      <c r="N2052" s="573"/>
      <c r="O2052" s="573"/>
      <c r="P2052" s="573"/>
    </row>
    <row r="2053" spans="1:16" x14ac:dyDescent="0.25">
      <c r="A2053" s="77">
        <f>E2053*A2043</f>
        <v>0</v>
      </c>
      <c r="B2053" s="160"/>
      <c r="C2053" s="154"/>
      <c r="D2053" s="368" t="s">
        <v>925</v>
      </c>
      <c r="E2053" s="89">
        <v>1</v>
      </c>
      <c r="F2053">
        <f>SUMIF('список продуктов'!$A$8:$A$917,"="&amp;D5337,'список продуктов'!$C$8:$C$917)</f>
        <v>0</v>
      </c>
      <c r="M2053" s="572"/>
      <c r="N2053" s="573"/>
      <c r="O2053" s="573"/>
      <c r="P2053" s="573"/>
    </row>
    <row r="2054" spans="1:16" x14ac:dyDescent="0.25">
      <c r="A2054" s="77">
        <f>E2054*A2043</f>
        <v>0</v>
      </c>
      <c r="B2054" s="160"/>
      <c r="C2054" s="154"/>
      <c r="D2054" s="368" t="s">
        <v>1489</v>
      </c>
      <c r="E2054" s="89">
        <v>5</v>
      </c>
      <c r="F2054">
        <f>SUMIF('список продуктов'!$A$8:$A$917,"="&amp;D5338,'список продуктов'!$C$8:$C$917)</f>
        <v>0</v>
      </c>
      <c r="M2054" s="572"/>
      <c r="N2054" s="573"/>
      <c r="O2054" s="573"/>
      <c r="P2054" s="573"/>
    </row>
    <row r="2055" spans="1:16" x14ac:dyDescent="0.25">
      <c r="A2055" s="77">
        <f>E2055*A2043</f>
        <v>0</v>
      </c>
      <c r="B2055" s="160"/>
      <c r="C2055" s="154"/>
      <c r="D2055" s="368" t="s">
        <v>1262</v>
      </c>
      <c r="E2055" s="89">
        <v>1</v>
      </c>
      <c r="F2055">
        <f>SUMIF('список продуктов'!$A$8:$A$917,"="&amp;D5339,'список продуктов'!$C$8:$C$917)</f>
        <v>1</v>
      </c>
      <c r="M2055" s="572"/>
      <c r="N2055" s="573"/>
      <c r="O2055" s="573"/>
      <c r="P2055" s="573"/>
    </row>
    <row r="2056" spans="1:16" ht="15.75" thickBot="1" x14ac:dyDescent="0.3">
      <c r="A2056" s="77">
        <f>E2056*A2043</f>
        <v>0</v>
      </c>
      <c r="B2056" s="160"/>
      <c r="C2056" s="154"/>
      <c r="D2056" s="368" t="s">
        <v>2399</v>
      </c>
      <c r="E2056" s="89">
        <v>1</v>
      </c>
      <c r="F2056">
        <f>SUMIF('список продуктов'!$A$8:$A$917,"="&amp;D5340,'список продуктов'!$C$8:$C$917)</f>
        <v>1</v>
      </c>
      <c r="M2056" s="572"/>
      <c r="N2056" s="573"/>
      <c r="O2056" s="573"/>
      <c r="P2056" s="573"/>
    </row>
    <row r="2057" spans="1:16" ht="44.25" thickBot="1" x14ac:dyDescent="0.3">
      <c r="A2057" s="229"/>
      <c r="B2057" s="231" t="s">
        <v>2797</v>
      </c>
      <c r="C2057" s="321" t="s">
        <v>1025</v>
      </c>
      <c r="D2057" s="188"/>
      <c r="E2057" s="191"/>
      <c r="F2057">
        <f>SUMIF('список продуктов'!$A$8:$A$917,"="&amp;D5341,'список продуктов'!$C$8:$C$917)</f>
        <v>0</v>
      </c>
      <c r="G2057" t="s">
        <v>2926</v>
      </c>
      <c r="M2057" s="572"/>
      <c r="N2057" s="573"/>
      <c r="O2057" s="573"/>
      <c r="P2057" s="573"/>
    </row>
    <row r="2058" spans="1:16" x14ac:dyDescent="0.25">
      <c r="A2058" s="77">
        <f>E2058*A2057</f>
        <v>0</v>
      </c>
      <c r="B2058" s="160"/>
      <c r="C2058" s="154"/>
      <c r="D2058" s="91" t="s">
        <v>1821</v>
      </c>
      <c r="E2058" s="89">
        <v>40</v>
      </c>
      <c r="F2058">
        <f>SUMIF('список продуктов'!$A$8:$A$917,"="&amp;D5342,'список продуктов'!$C$8:$C$917)</f>
        <v>1</v>
      </c>
      <c r="M2058" s="572"/>
      <c r="N2058" s="573"/>
      <c r="O2058" s="573"/>
      <c r="P2058" s="573"/>
    </row>
    <row r="2059" spans="1:16" x14ac:dyDescent="0.25">
      <c r="A2059" s="77">
        <f>E2059*A2057</f>
        <v>0</v>
      </c>
      <c r="B2059" s="160"/>
      <c r="C2059" s="452"/>
      <c r="D2059" s="91" t="s">
        <v>1551</v>
      </c>
      <c r="E2059" s="89">
        <v>45</v>
      </c>
      <c r="F2059">
        <f>SUMIF('список продуктов'!$A$8:$A$917,"="&amp;D5343,'список продуктов'!$C$8:$C$917)</f>
        <v>1</v>
      </c>
      <c r="M2059" s="572"/>
      <c r="N2059" s="573"/>
      <c r="O2059" s="573"/>
      <c r="P2059" s="573"/>
    </row>
    <row r="2060" spans="1:16" x14ac:dyDescent="0.25">
      <c r="A2060" s="77">
        <f>E2060*A2057</f>
        <v>0</v>
      </c>
      <c r="B2060" s="160"/>
      <c r="C2060" s="154"/>
      <c r="D2060" s="91"/>
      <c r="E2060" s="89"/>
      <c r="F2060">
        <f>SUMIF('список продуктов'!$A$8:$A$917,"="&amp;D5344,'список продуктов'!$C$8:$C$917)</f>
        <v>0</v>
      </c>
      <c r="M2060" s="572"/>
      <c r="N2060" s="573"/>
      <c r="O2060" s="573"/>
      <c r="P2060" s="573"/>
    </row>
    <row r="2061" spans="1:16" x14ac:dyDescent="0.25">
      <c r="B2061" s="160"/>
      <c r="C2061" s="155" t="s">
        <v>2129</v>
      </c>
      <c r="D2061" s="91"/>
      <c r="E2061" s="89"/>
      <c r="F2061">
        <f>SUMIF('список продуктов'!$A$8:$A$917,"="&amp;D5345,'список продуктов'!$C$8:$C$917)</f>
        <v>0</v>
      </c>
      <c r="M2061" s="572"/>
      <c r="N2061" s="573"/>
      <c r="O2061" s="573"/>
      <c r="P2061" s="573"/>
    </row>
    <row r="2062" spans="1:16" x14ac:dyDescent="0.25">
      <c r="A2062" s="77">
        <f>E2062*A2057</f>
        <v>0</v>
      </c>
      <c r="B2062" s="160"/>
      <c r="C2062" s="154" t="s">
        <v>2130</v>
      </c>
      <c r="D2062" s="368" t="s">
        <v>2591</v>
      </c>
      <c r="E2062" s="89">
        <v>10</v>
      </c>
      <c r="F2062">
        <f>SUMIF('список продуктов'!$A$8:$A$917,"="&amp;D5346,'список продуктов'!$C$8:$C$917)</f>
        <v>0</v>
      </c>
      <c r="M2062" s="572"/>
      <c r="N2062" s="573"/>
      <c r="O2062" s="573"/>
      <c r="P2062" s="573"/>
    </row>
    <row r="2063" spans="1:16" x14ac:dyDescent="0.25">
      <c r="A2063" s="77">
        <f>E2063*A2057</f>
        <v>0</v>
      </c>
      <c r="B2063" s="160"/>
      <c r="C2063" s="154"/>
      <c r="D2063" s="368" t="s">
        <v>798</v>
      </c>
      <c r="E2063" s="89">
        <v>2</v>
      </c>
      <c r="F2063">
        <f>SUMIF('список продуктов'!$A$8:$A$917,"="&amp;D5347,'список продуктов'!$C$8:$C$917)</f>
        <v>1</v>
      </c>
      <c r="M2063" s="572"/>
      <c r="N2063" s="573"/>
      <c r="O2063" s="573"/>
      <c r="P2063" s="573"/>
    </row>
    <row r="2064" spans="1:16" x14ac:dyDescent="0.25">
      <c r="A2064" s="77">
        <f>E2064*A2057</f>
        <v>0</v>
      </c>
      <c r="B2064" s="160"/>
      <c r="C2064" s="154"/>
      <c r="D2064" s="368" t="s">
        <v>925</v>
      </c>
      <c r="E2064" s="89">
        <v>3</v>
      </c>
      <c r="F2064">
        <f>SUMIF('список продуктов'!$A$8:$A$917,"="&amp;D5348,'список продуктов'!$C$8:$C$917)</f>
        <v>1</v>
      </c>
      <c r="M2064" s="572"/>
      <c r="N2064" s="573"/>
      <c r="O2064" s="573"/>
      <c r="P2064" s="573"/>
    </row>
    <row r="2065" spans="1:16" x14ac:dyDescent="0.25">
      <c r="A2065" s="77">
        <f>E2065*A2057</f>
        <v>0</v>
      </c>
      <c r="B2065" s="160"/>
      <c r="C2065" s="154"/>
      <c r="D2065" s="368" t="s">
        <v>2337</v>
      </c>
      <c r="E2065" s="89">
        <v>5</v>
      </c>
      <c r="F2065">
        <f>SUMIF('список продуктов'!$A$8:$A$917,"="&amp;D5349,'список продуктов'!$C$8:$C$917)</f>
        <v>1</v>
      </c>
      <c r="M2065" s="572"/>
      <c r="N2065" s="573"/>
      <c r="O2065" s="573"/>
      <c r="P2065" s="573"/>
    </row>
    <row r="2066" spans="1:16" x14ac:dyDescent="0.25">
      <c r="A2066" s="77">
        <f>E2066*A2057</f>
        <v>0</v>
      </c>
      <c r="B2066" s="160"/>
      <c r="C2066" s="154"/>
      <c r="D2066" s="368" t="s">
        <v>2357</v>
      </c>
      <c r="E2066" s="89">
        <v>3</v>
      </c>
      <c r="F2066">
        <f>SUMIF('список продуктов'!$A$8:$A$917,"="&amp;D5350,'список продуктов'!$C$8:$C$917)</f>
        <v>1</v>
      </c>
      <c r="M2066" s="572"/>
      <c r="N2066" s="573"/>
      <c r="O2066" s="573"/>
      <c r="P2066" s="573"/>
    </row>
    <row r="2067" spans="1:16" x14ac:dyDescent="0.25">
      <c r="A2067" s="77">
        <f>E2067*A2057</f>
        <v>0</v>
      </c>
      <c r="B2067" s="160"/>
      <c r="C2067" s="154"/>
      <c r="D2067" s="368" t="s">
        <v>1478</v>
      </c>
      <c r="E2067" s="89">
        <v>1</v>
      </c>
      <c r="F2067">
        <f>SUMIF('список продуктов'!$A$8:$A$917,"="&amp;D5351,'список продуктов'!$C$8:$C$917)</f>
        <v>1</v>
      </c>
      <c r="M2067" s="572"/>
      <c r="N2067" s="573"/>
      <c r="O2067" s="573"/>
      <c r="P2067" s="573"/>
    </row>
    <row r="2068" spans="1:16" x14ac:dyDescent="0.25">
      <c r="A2068" s="77">
        <f>E2068*A2057</f>
        <v>0</v>
      </c>
      <c r="B2068" s="160"/>
      <c r="C2068" s="452"/>
      <c r="D2068" s="91" t="s">
        <v>2239</v>
      </c>
      <c r="E2068" s="89">
        <v>10</v>
      </c>
      <c r="F2068">
        <f>SUMIF('список продуктов'!$A$8:$A$917,"="&amp;D5352,'список продуктов'!$C$8:$C$917)</f>
        <v>1</v>
      </c>
      <c r="M2068" s="572"/>
      <c r="N2068" s="573"/>
      <c r="O2068" s="573"/>
      <c r="P2068" s="573"/>
    </row>
    <row r="2069" spans="1:16" x14ac:dyDescent="0.25">
      <c r="A2069" s="77">
        <f>E2069*A2057</f>
        <v>0</v>
      </c>
      <c r="B2069" s="160"/>
      <c r="C2069" s="154"/>
      <c r="D2069" s="91"/>
      <c r="E2069" s="89"/>
      <c r="F2069">
        <f>SUMIF('список продуктов'!$A$8:$A$917,"="&amp;D5353,'список продуктов'!$C$8:$C$917)</f>
        <v>1</v>
      </c>
      <c r="M2069" s="72"/>
      <c r="N2069" s="68"/>
      <c r="O2069" s="68"/>
      <c r="P2069" s="68"/>
    </row>
    <row r="2070" spans="1:16" x14ac:dyDescent="0.25">
      <c r="B2070" s="160"/>
      <c r="C2070" s="155" t="s">
        <v>2131</v>
      </c>
      <c r="D2070" s="91"/>
      <c r="E2070" s="89"/>
      <c r="F2070">
        <f>SUMIF('список продуктов'!$A$8:$A$917,"="&amp;D5354,'список продуктов'!$C$8:$C$917)</f>
        <v>1</v>
      </c>
      <c r="M2070" s="572"/>
      <c r="N2070" s="573"/>
      <c r="O2070" s="573"/>
      <c r="P2070" s="573"/>
    </row>
    <row r="2071" spans="1:16" ht="29.25" x14ac:dyDescent="0.25">
      <c r="A2071" s="77">
        <f>E2071*A2057</f>
        <v>0</v>
      </c>
      <c r="B2071" s="160"/>
      <c r="C2071" s="154" t="s">
        <v>2132</v>
      </c>
      <c r="D2071" s="368" t="s">
        <v>1478</v>
      </c>
      <c r="E2071" s="89">
        <v>45</v>
      </c>
      <c r="F2071">
        <f>SUMIF('список продуктов'!$A$8:$A$917,"="&amp;D5355,'список продуктов'!$C$8:$C$917)</f>
        <v>0</v>
      </c>
      <c r="M2071" s="572"/>
      <c r="N2071" s="573"/>
      <c r="O2071" s="573"/>
      <c r="P2071" s="573"/>
    </row>
    <row r="2072" spans="1:16" ht="29.25" x14ac:dyDescent="0.25">
      <c r="A2072" s="77">
        <f>E2072*A2057</f>
        <v>0</v>
      </c>
      <c r="B2072" s="160"/>
      <c r="C2072" s="154" t="s">
        <v>2133</v>
      </c>
      <c r="D2072" s="368" t="s">
        <v>1767</v>
      </c>
      <c r="E2072" s="89">
        <v>24</v>
      </c>
      <c r="F2072">
        <f>SUMIF('список продуктов'!$A$8:$A$917,"="&amp;D5356,'список продуктов'!$C$8:$C$917)</f>
        <v>1</v>
      </c>
      <c r="M2072" s="572"/>
      <c r="N2072" s="573"/>
      <c r="O2072" s="573"/>
      <c r="P2072" s="573"/>
    </row>
    <row r="2073" spans="1:16" ht="29.25" x14ac:dyDescent="0.25">
      <c r="A2073" s="77">
        <f>E2073*A2057</f>
        <v>0</v>
      </c>
      <c r="B2073" s="160"/>
      <c r="C2073" s="154" t="s">
        <v>2134</v>
      </c>
      <c r="D2073" s="368" t="s">
        <v>313</v>
      </c>
      <c r="E2073" s="89">
        <v>16</v>
      </c>
      <c r="F2073">
        <f>SUMIF('список продуктов'!$A$8:$A$917,"="&amp;D5357,'список продуктов'!$C$8:$C$917)</f>
        <v>1</v>
      </c>
      <c r="M2073" s="572"/>
      <c r="N2073" s="573"/>
      <c r="O2073" s="573"/>
      <c r="P2073" s="573"/>
    </row>
    <row r="2074" spans="1:16" x14ac:dyDescent="0.25">
      <c r="A2074" s="77">
        <f>E2074*A2057</f>
        <v>0</v>
      </c>
      <c r="B2074" s="160"/>
      <c r="C2074" s="154" t="s">
        <v>2135</v>
      </c>
      <c r="D2074" s="368" t="s">
        <v>2337</v>
      </c>
      <c r="E2074" s="89">
        <v>1</v>
      </c>
      <c r="F2074">
        <f>SUMIF('список продуктов'!$A$8:$A$917,"="&amp;D5358,'список продуктов'!$C$8:$C$917)</f>
        <v>1</v>
      </c>
      <c r="M2074" s="572"/>
      <c r="N2074" s="573"/>
      <c r="O2074" s="573"/>
      <c r="P2074" s="573"/>
    </row>
    <row r="2075" spans="1:16" x14ac:dyDescent="0.25">
      <c r="A2075" s="77">
        <f>E2075*A2057</f>
        <v>0</v>
      </c>
      <c r="B2075" s="160"/>
      <c r="C2075" s="154"/>
      <c r="D2075" s="368" t="s">
        <v>2369</v>
      </c>
      <c r="E2075" s="89">
        <v>5</v>
      </c>
      <c r="F2075">
        <f>SUMIF('список продуктов'!$A$8:$A$917,"="&amp;D5359,'список продуктов'!$C$8:$C$917)</f>
        <v>1</v>
      </c>
      <c r="M2075" s="572"/>
      <c r="N2075" s="573"/>
      <c r="O2075" s="573"/>
      <c r="P2075" s="573"/>
    </row>
    <row r="2076" spans="1:16" x14ac:dyDescent="0.25">
      <c r="A2076" s="77">
        <f>E2076*A2057</f>
        <v>0</v>
      </c>
      <c r="B2076" s="160"/>
      <c r="C2076" s="154"/>
      <c r="D2076" s="368" t="s">
        <v>194</v>
      </c>
      <c r="E2076" s="89">
        <v>5</v>
      </c>
      <c r="F2076">
        <f>SUMIF('список продуктов'!$A$8:$A$917,"="&amp;D5360,'список продуктов'!$C$8:$C$917)</f>
        <v>1</v>
      </c>
      <c r="M2076" s="572"/>
      <c r="N2076" s="573"/>
      <c r="O2076" s="573"/>
      <c r="P2076" s="573"/>
    </row>
    <row r="2077" spans="1:16" x14ac:dyDescent="0.25">
      <c r="A2077" s="77">
        <f>E2077*A2057</f>
        <v>0</v>
      </c>
      <c r="B2077" s="160"/>
      <c r="C2077" s="452"/>
      <c r="D2077" s="368" t="s">
        <v>1280</v>
      </c>
      <c r="E2077" s="89">
        <v>2</v>
      </c>
      <c r="F2077">
        <f>SUMIF('список продуктов'!$A$8:$A$917,"="&amp;D5361,'список продуктов'!$C$8:$C$917)</f>
        <v>1</v>
      </c>
      <c r="M2077" s="572"/>
      <c r="N2077" s="573"/>
      <c r="O2077" s="573"/>
      <c r="P2077" s="573"/>
    </row>
    <row r="2078" spans="1:16" x14ac:dyDescent="0.25">
      <c r="A2078" s="77">
        <f>E2078*A2057</f>
        <v>0</v>
      </c>
      <c r="B2078" s="160"/>
      <c r="C2078" s="154"/>
      <c r="D2078" s="368" t="s">
        <v>2430</v>
      </c>
      <c r="E2078" s="89">
        <v>5</v>
      </c>
      <c r="F2078">
        <f>SUMIF('список продуктов'!$A$8:$A$917,"="&amp;D5362,'список продуктов'!$C$8:$C$917)</f>
        <v>1</v>
      </c>
      <c r="M2078" s="572"/>
      <c r="N2078" s="573"/>
      <c r="O2078" s="573"/>
      <c r="P2078" s="573"/>
    </row>
    <row r="2079" spans="1:16" ht="15.75" thickBot="1" x14ac:dyDescent="0.3">
      <c r="A2079" s="77">
        <f>E2079*A2057</f>
        <v>0</v>
      </c>
      <c r="B2079" s="160"/>
      <c r="C2079" s="154"/>
      <c r="D2079" s="368" t="s">
        <v>1789</v>
      </c>
      <c r="E2079" s="89">
        <v>25</v>
      </c>
      <c r="F2079">
        <f>SUMIF('список продуктов'!$A$8:$A$917,"="&amp;D5363,'список продуктов'!$C$8:$C$917)</f>
        <v>1</v>
      </c>
      <c r="M2079" s="577" t="s">
        <v>1400</v>
      </c>
      <c r="N2079" s="576"/>
      <c r="O2079" s="576"/>
      <c r="P2079" s="576"/>
    </row>
    <row r="2080" spans="1:16" ht="44.25" thickBot="1" x14ac:dyDescent="0.3">
      <c r="A2080" s="229"/>
      <c r="B2080" s="231" t="s">
        <v>2797</v>
      </c>
      <c r="C2080" s="321" t="s">
        <v>1026</v>
      </c>
      <c r="D2080" s="188"/>
      <c r="E2080" s="191"/>
      <c r="G2080" t="s">
        <v>2926</v>
      </c>
      <c r="M2080" s="390"/>
      <c r="N2080" s="391"/>
      <c r="O2080" s="391"/>
      <c r="P2080" s="391"/>
    </row>
    <row r="2081" spans="1:16" x14ac:dyDescent="0.25">
      <c r="A2081" s="77">
        <f>E2081*A2080</f>
        <v>0</v>
      </c>
      <c r="B2081" s="160"/>
      <c r="C2081" s="154"/>
      <c r="D2081" s="91" t="s">
        <v>1824</v>
      </c>
      <c r="E2081" s="89">
        <v>35</v>
      </c>
      <c r="F2081">
        <f>SUMIF('список продуктов'!$A$8:$A$917,"="&amp;D5365,'список продуктов'!$C$8:$C$917)</f>
        <v>0</v>
      </c>
      <c r="M2081" s="572"/>
      <c r="N2081" s="573"/>
      <c r="O2081" s="573"/>
      <c r="P2081" s="573"/>
    </row>
    <row r="2082" spans="1:16" x14ac:dyDescent="0.25">
      <c r="A2082" s="77">
        <f>E2082*A2080</f>
        <v>0</v>
      </c>
      <c r="B2082" s="160"/>
      <c r="C2082" s="452"/>
      <c r="D2082" s="91" t="s">
        <v>1840</v>
      </c>
      <c r="E2082" s="89">
        <v>50</v>
      </c>
      <c r="F2082">
        <f>SUMIF('список продуктов'!$A$8:$A$917,"="&amp;D5366,'список продуктов'!$C$8:$C$917)</f>
        <v>1</v>
      </c>
      <c r="M2082" s="572"/>
      <c r="N2082" s="573"/>
      <c r="O2082" s="573"/>
      <c r="P2082" s="573"/>
    </row>
    <row r="2083" spans="1:16" x14ac:dyDescent="0.25">
      <c r="A2083" s="77">
        <f>E2083*A2080</f>
        <v>0</v>
      </c>
      <c r="B2083" s="160"/>
      <c r="C2083" s="154"/>
      <c r="D2083" s="91" t="s">
        <v>2216</v>
      </c>
      <c r="E2083" s="89">
        <v>25</v>
      </c>
      <c r="F2083">
        <f>SUMIF('список продуктов'!$A$8:$A$917,"="&amp;D5367,'список продуктов'!$C$8:$C$917)</f>
        <v>1</v>
      </c>
      <c r="M2083" s="572"/>
      <c r="N2083" s="573"/>
      <c r="O2083" s="573"/>
      <c r="P2083" s="573"/>
    </row>
    <row r="2084" spans="1:16" x14ac:dyDescent="0.25">
      <c r="A2084" s="77">
        <f>E2084*A2080</f>
        <v>0</v>
      </c>
      <c r="B2084" s="160"/>
      <c r="C2084" s="154"/>
      <c r="D2084" s="91"/>
      <c r="E2084" s="89"/>
      <c r="F2084">
        <f>SUMIF('список продуктов'!$A$8:$A$917,"="&amp;D5368,'список продуктов'!$C$8:$C$917)</f>
        <v>1</v>
      </c>
      <c r="M2084" s="572"/>
      <c r="N2084" s="573"/>
      <c r="O2084" s="573"/>
      <c r="P2084" s="573"/>
    </row>
    <row r="2085" spans="1:16" x14ac:dyDescent="0.25">
      <c r="A2085" s="77">
        <f>E2085*A2080</f>
        <v>0</v>
      </c>
      <c r="B2085" s="160"/>
      <c r="C2085" s="155" t="s">
        <v>2136</v>
      </c>
      <c r="D2085" s="91"/>
      <c r="E2085" s="89"/>
      <c r="F2085">
        <f>SUMIF('список продуктов'!$A$8:$A$917,"="&amp;D5369,'список продуктов'!$C$8:$C$917)</f>
        <v>1</v>
      </c>
      <c r="M2085" s="572"/>
      <c r="N2085" s="573"/>
      <c r="O2085" s="573"/>
      <c r="P2085" s="573"/>
    </row>
    <row r="2086" spans="1:16" x14ac:dyDescent="0.25">
      <c r="A2086" s="77">
        <f>E2086*A2080</f>
        <v>0</v>
      </c>
      <c r="B2086" s="160"/>
      <c r="C2086" s="154" t="s">
        <v>2137</v>
      </c>
      <c r="D2086" s="368" t="s">
        <v>1848</v>
      </c>
      <c r="E2086" s="89">
        <v>10</v>
      </c>
      <c r="F2086">
        <f>SUMIF('список продуктов'!$A$8:$A$917,"="&amp;D5370,'список продуктов'!$C$8:$C$917)</f>
        <v>1</v>
      </c>
      <c r="M2086" s="572"/>
      <c r="N2086" s="573"/>
      <c r="O2086" s="573"/>
      <c r="P2086" s="573"/>
    </row>
    <row r="2087" spans="1:16" x14ac:dyDescent="0.25">
      <c r="A2087" s="77">
        <f>E2087*A2080</f>
        <v>0</v>
      </c>
      <c r="B2087" s="160"/>
      <c r="C2087" s="154"/>
      <c r="D2087" s="368" t="s">
        <v>1796</v>
      </c>
      <c r="E2087" s="89">
        <v>2</v>
      </c>
      <c r="F2087">
        <f>SUMIF('список продуктов'!$A$8:$A$917,"="&amp;D5371,'список продуктов'!$C$8:$C$917)</f>
        <v>1</v>
      </c>
      <c r="M2087" s="572"/>
      <c r="N2087" s="573"/>
      <c r="O2087" s="573"/>
      <c r="P2087" s="573"/>
    </row>
    <row r="2088" spans="1:16" x14ac:dyDescent="0.25">
      <c r="A2088" s="77">
        <f>E2088*A2080</f>
        <v>0</v>
      </c>
      <c r="B2088" s="160"/>
      <c r="C2088" s="154"/>
      <c r="D2088" s="368" t="s">
        <v>1478</v>
      </c>
      <c r="E2088" s="89">
        <v>1</v>
      </c>
      <c r="F2088">
        <f>SUMIF('список продуктов'!$A$8:$A$917,"="&amp;D5372,'список продуктов'!$C$8:$C$917)</f>
        <v>1</v>
      </c>
      <c r="M2088" s="572"/>
      <c r="N2088" s="573"/>
      <c r="O2088" s="573"/>
      <c r="P2088" s="573"/>
    </row>
    <row r="2089" spans="1:16" x14ac:dyDescent="0.25">
      <c r="A2089" s="77">
        <f>E2089*A2080</f>
        <v>0</v>
      </c>
      <c r="B2089" s="160"/>
      <c r="C2089" s="154"/>
      <c r="D2089" s="368" t="s">
        <v>1262</v>
      </c>
      <c r="E2089" s="89">
        <v>1</v>
      </c>
      <c r="F2089">
        <f>SUMIF('список продуктов'!$A$8:$A$917,"="&amp;D5373,'список продуктов'!$C$8:$C$917)</f>
        <v>1</v>
      </c>
      <c r="M2089" s="577" t="s">
        <v>1400</v>
      </c>
      <c r="N2089" s="576"/>
      <c r="O2089" s="576"/>
      <c r="P2089" s="576"/>
    </row>
    <row r="2090" spans="1:16" x14ac:dyDescent="0.25">
      <c r="A2090" s="77">
        <f>E2090*A2080</f>
        <v>0</v>
      </c>
      <c r="B2090" s="160"/>
      <c r="C2090" s="154"/>
      <c r="D2090" s="91" t="s">
        <v>2245</v>
      </c>
      <c r="E2090" s="89">
        <v>5</v>
      </c>
      <c r="M2090" s="390"/>
      <c r="N2090" s="391"/>
      <c r="O2090" s="391"/>
      <c r="P2090" s="391"/>
    </row>
    <row r="2091" spans="1:16" ht="15.75" thickBot="1" x14ac:dyDescent="0.3">
      <c r="A2091" s="77">
        <f>E2091*A2080</f>
        <v>0</v>
      </c>
      <c r="B2091" s="160"/>
      <c r="C2091" s="154"/>
      <c r="D2091" s="91" t="s">
        <v>1763</v>
      </c>
      <c r="E2091" s="89">
        <v>15</v>
      </c>
      <c r="F2091">
        <f>SUMIF('список продуктов'!$A$8:$A$917,"="&amp;D5375,'список продуктов'!$C$8:$C$917)</f>
        <v>0</v>
      </c>
      <c r="M2091" s="572"/>
      <c r="N2091" s="573"/>
      <c r="O2091" s="573"/>
      <c r="P2091" s="573"/>
    </row>
    <row r="2092" spans="1:16" ht="30" thickBot="1" x14ac:dyDescent="0.3">
      <c r="A2092" s="229"/>
      <c r="B2092" s="231" t="s">
        <v>2797</v>
      </c>
      <c r="C2092" s="321" t="s">
        <v>1027</v>
      </c>
      <c r="D2092" s="188"/>
      <c r="E2092" s="191"/>
      <c r="F2092">
        <f>SUMIF('список продуктов'!$A$8:$A$917,"="&amp;D5376,'список продуктов'!$C$8:$C$917)</f>
        <v>1</v>
      </c>
      <c r="G2092" t="s">
        <v>2926</v>
      </c>
      <c r="M2092" s="572"/>
      <c r="N2092" s="573"/>
      <c r="O2092" s="573"/>
      <c r="P2092" s="573"/>
    </row>
    <row r="2093" spans="1:16" x14ac:dyDescent="0.25">
      <c r="A2093" s="77">
        <f>E2093*A2092</f>
        <v>0</v>
      </c>
      <c r="B2093" s="160"/>
      <c r="C2093" s="154"/>
      <c r="D2093" s="91" t="s">
        <v>1816</v>
      </c>
      <c r="E2093" s="89">
        <v>35</v>
      </c>
      <c r="F2093">
        <f>SUMIF('список продуктов'!$A$8:$A$917,"="&amp;D5377,'список продуктов'!$C$8:$C$917)</f>
        <v>1</v>
      </c>
      <c r="M2093" s="572"/>
      <c r="N2093" s="573"/>
      <c r="O2093" s="573"/>
      <c r="P2093" s="573"/>
    </row>
    <row r="2094" spans="1:16" x14ac:dyDescent="0.25">
      <c r="A2094" s="77">
        <f>E2094*A2092</f>
        <v>0</v>
      </c>
      <c r="B2094" s="160"/>
      <c r="C2094" s="452"/>
      <c r="D2094" s="91" t="s">
        <v>1365</v>
      </c>
      <c r="E2094" s="89">
        <v>55</v>
      </c>
      <c r="F2094">
        <f>SUMIF('список продуктов'!$A$8:$A$917,"="&amp;D5378,'список продуктов'!$C$8:$C$917)</f>
        <v>0</v>
      </c>
      <c r="M2094" s="572"/>
      <c r="N2094" s="573"/>
      <c r="O2094" s="573"/>
      <c r="P2094" s="573"/>
    </row>
    <row r="2095" spans="1:16" x14ac:dyDescent="0.25">
      <c r="A2095" s="77">
        <f>E2095*A2092</f>
        <v>0</v>
      </c>
      <c r="B2095" s="160"/>
      <c r="C2095" s="154"/>
      <c r="D2095" s="91" t="s">
        <v>1772</v>
      </c>
      <c r="E2095" s="89">
        <v>25</v>
      </c>
      <c r="F2095">
        <f>SUMIF('список продуктов'!$A$8:$A$917,"="&amp;D5379,'список продуктов'!$C$8:$C$917)</f>
        <v>1</v>
      </c>
      <c r="M2095" s="572"/>
      <c r="N2095" s="573"/>
      <c r="O2095" s="573"/>
      <c r="P2095" s="573"/>
    </row>
    <row r="2096" spans="1:16" x14ac:dyDescent="0.25">
      <c r="A2096" s="77">
        <f>E2096*A2092</f>
        <v>0</v>
      </c>
      <c r="B2096" s="160"/>
      <c r="C2096" s="154"/>
      <c r="D2096" s="91" t="s">
        <v>2551</v>
      </c>
      <c r="E2096" s="89">
        <v>5</v>
      </c>
      <c r="F2096">
        <f>SUMIF('список продуктов'!$A$8:$A$917,"="&amp;D5380,'список продуктов'!$C$8:$C$917)</f>
        <v>1</v>
      </c>
      <c r="M2096" s="572"/>
      <c r="N2096" s="573"/>
      <c r="O2096" s="573"/>
      <c r="P2096" s="573"/>
    </row>
    <row r="2097" spans="1:16" x14ac:dyDescent="0.25">
      <c r="A2097" s="77">
        <f>E2097*A2092</f>
        <v>0</v>
      </c>
      <c r="B2097" s="160"/>
      <c r="C2097" s="154"/>
      <c r="D2097" s="91"/>
      <c r="E2097" s="89"/>
      <c r="F2097">
        <f>SUMIF('список продуктов'!$A$8:$A$917,"="&amp;D5381,'список продуктов'!$C$8:$C$917)</f>
        <v>0</v>
      </c>
      <c r="M2097" s="572"/>
      <c r="N2097" s="573"/>
      <c r="O2097" s="573"/>
      <c r="P2097" s="573"/>
    </row>
    <row r="2098" spans="1:16" x14ac:dyDescent="0.25">
      <c r="B2098" s="160"/>
      <c r="C2098" s="155" t="s">
        <v>2138</v>
      </c>
      <c r="D2098" s="91"/>
      <c r="E2098" s="89"/>
      <c r="F2098">
        <f>SUMIF('список продуктов'!$A$8:$A$917,"="&amp;D5382,'список продуктов'!$C$8:$C$917)</f>
        <v>0</v>
      </c>
      <c r="M2098" s="572"/>
      <c r="N2098" s="573"/>
      <c r="O2098" s="573"/>
      <c r="P2098" s="573"/>
    </row>
    <row r="2099" spans="1:16" x14ac:dyDescent="0.25">
      <c r="A2099" s="77">
        <f>E2099*A2092</f>
        <v>0</v>
      </c>
      <c r="B2099" s="160"/>
      <c r="C2099" s="154"/>
      <c r="D2099" s="368" t="s">
        <v>2469</v>
      </c>
      <c r="E2099" s="89">
        <v>2</v>
      </c>
      <c r="F2099">
        <f>SUMIF('список продуктов'!$A$8:$A$917,"="&amp;D5383,'список продуктов'!$C$8:$C$917)</f>
        <v>0</v>
      </c>
      <c r="M2099" s="572"/>
      <c r="N2099" s="573"/>
      <c r="O2099" s="573"/>
      <c r="P2099" s="573"/>
    </row>
    <row r="2100" spans="1:16" x14ac:dyDescent="0.25">
      <c r="A2100" s="77">
        <f>E2100*A2092</f>
        <v>0</v>
      </c>
      <c r="B2100" s="160"/>
      <c r="C2100" s="154"/>
      <c r="D2100" s="368" t="s">
        <v>1565</v>
      </c>
      <c r="E2100" s="89">
        <v>10</v>
      </c>
      <c r="F2100">
        <f>SUMIF('список продуктов'!$A$8:$A$917,"="&amp;D5384,'список продуктов'!$C$8:$C$917)</f>
        <v>1</v>
      </c>
      <c r="M2100" s="572"/>
      <c r="N2100" s="573"/>
      <c r="O2100" s="573"/>
      <c r="P2100" s="573"/>
    </row>
    <row r="2101" spans="1:16" x14ac:dyDescent="0.25">
      <c r="A2101" s="77">
        <f>E2101*A2092</f>
        <v>0</v>
      </c>
      <c r="B2101" s="160"/>
      <c r="C2101" s="154"/>
      <c r="D2101" s="368" t="s">
        <v>1662</v>
      </c>
      <c r="E2101" s="89">
        <v>15</v>
      </c>
      <c r="F2101">
        <f>SUMIF('список продуктов'!$A$8:$A$917,"="&amp;D5385,'список продуктов'!$C$8:$C$917)</f>
        <v>1</v>
      </c>
      <c r="M2101" s="572"/>
      <c r="N2101" s="573"/>
      <c r="O2101" s="573"/>
      <c r="P2101" s="573"/>
    </row>
    <row r="2102" spans="1:16" x14ac:dyDescent="0.25">
      <c r="A2102" s="77">
        <f>E2102*A2092</f>
        <v>0</v>
      </c>
      <c r="B2102" s="160"/>
      <c r="C2102" s="154"/>
      <c r="D2102" s="368" t="s">
        <v>2350</v>
      </c>
      <c r="E2102" s="89">
        <v>5</v>
      </c>
      <c r="F2102">
        <f>SUMIF('список продуктов'!$A$8:$A$917,"="&amp;D5386,'список продуктов'!$C$8:$C$917)</f>
        <v>0</v>
      </c>
      <c r="M2102" s="572"/>
      <c r="N2102" s="573"/>
      <c r="O2102" s="573"/>
      <c r="P2102" s="573"/>
    </row>
    <row r="2103" spans="1:16" x14ac:dyDescent="0.25">
      <c r="A2103" s="77">
        <f>E2103*A2092</f>
        <v>0</v>
      </c>
      <c r="B2103" s="160"/>
      <c r="C2103" s="154"/>
      <c r="D2103" s="368" t="s">
        <v>1489</v>
      </c>
      <c r="E2103" s="89">
        <v>1</v>
      </c>
      <c r="F2103">
        <f>SUMIF('список продуктов'!$A$8:$A$917,"="&amp;D5387,'список продуктов'!$C$8:$C$917)</f>
        <v>1</v>
      </c>
      <c r="M2103" s="572"/>
      <c r="N2103" s="573"/>
      <c r="O2103" s="573"/>
      <c r="P2103" s="573"/>
    </row>
    <row r="2104" spans="1:16" x14ac:dyDescent="0.25">
      <c r="A2104" s="77">
        <f>E2104*A2092</f>
        <v>0</v>
      </c>
      <c r="B2104" s="160"/>
      <c r="C2104" s="154"/>
      <c r="D2104" s="368" t="s">
        <v>798</v>
      </c>
      <c r="E2104" s="89">
        <v>3</v>
      </c>
      <c r="F2104">
        <f>SUMIF('список продуктов'!$A$8:$A$917,"="&amp;D5388,'список продуктов'!$C$8:$C$917)</f>
        <v>1</v>
      </c>
      <c r="M2104" s="572"/>
      <c r="N2104" s="573"/>
      <c r="O2104" s="573"/>
      <c r="P2104" s="573"/>
    </row>
    <row r="2105" spans="1:16" x14ac:dyDescent="0.25">
      <c r="A2105" s="77">
        <f>E2105*A2092</f>
        <v>0</v>
      </c>
      <c r="B2105" s="160"/>
      <c r="C2105" s="154"/>
      <c r="D2105" s="368" t="s">
        <v>1478</v>
      </c>
      <c r="E2105" s="89">
        <v>2</v>
      </c>
      <c r="F2105">
        <f>SUMIF('список продуктов'!$A$8:$A$917,"="&amp;D5389,'список продуктов'!$C$8:$C$917)</f>
        <v>0</v>
      </c>
      <c r="M2105" s="572"/>
      <c r="N2105" s="573"/>
      <c r="O2105" s="573"/>
      <c r="P2105" s="573"/>
    </row>
    <row r="2106" spans="1:16" ht="15.75" thickBot="1" x14ac:dyDescent="0.3">
      <c r="A2106" s="77">
        <f>E2106*A2092</f>
        <v>0</v>
      </c>
      <c r="B2106" s="394"/>
      <c r="C2106" s="484"/>
      <c r="D2106" s="395" t="s">
        <v>2471</v>
      </c>
      <c r="E2106" s="396">
        <v>1</v>
      </c>
      <c r="F2106">
        <f>SUMIF('список продуктов'!$A$8:$A$917,"="&amp;D5390,'список продуктов'!$C$8:$C$917)</f>
        <v>0</v>
      </c>
      <c r="M2106" s="572"/>
      <c r="N2106" s="573"/>
      <c r="O2106" s="573"/>
      <c r="P2106" s="573"/>
    </row>
    <row r="2107" spans="1:16" ht="33" thickBot="1" x14ac:dyDescent="0.45">
      <c r="A2107" s="585" t="s">
        <v>2798</v>
      </c>
      <c r="B2107" s="586"/>
      <c r="C2107" s="586"/>
      <c r="D2107" s="586"/>
      <c r="E2107" s="587"/>
      <c r="F2107">
        <f>SUMIF('список продуктов'!$A$8:$A$917,"="&amp;D5391,'список продуктов'!$C$8:$C$917)</f>
        <v>1</v>
      </c>
      <c r="G2107" t="s">
        <v>2926</v>
      </c>
      <c r="M2107" s="572"/>
      <c r="N2107" s="573"/>
      <c r="O2107" s="573"/>
      <c r="P2107" s="573"/>
    </row>
    <row r="2108" spans="1:16" ht="26.25" thickBot="1" x14ac:dyDescent="0.4">
      <c r="A2108" s="612" t="s">
        <v>2799</v>
      </c>
      <c r="B2108" s="588"/>
      <c r="C2108" s="588"/>
      <c r="D2108" s="588"/>
      <c r="E2108" s="589"/>
      <c r="F2108">
        <f>SUMIF('список продуктов'!$A$8:$A$917,"="&amp;D5392,'список продуктов'!$C$8:$C$917)</f>
        <v>1</v>
      </c>
      <c r="G2108" t="s">
        <v>2926</v>
      </c>
      <c r="M2108" s="572"/>
      <c r="N2108" s="573"/>
      <c r="O2108" s="573"/>
      <c r="P2108" s="573"/>
    </row>
    <row r="2109" spans="1:16" ht="33" customHeight="1" thickBot="1" x14ac:dyDescent="0.3">
      <c r="A2109" s="229"/>
      <c r="B2109" s="185" t="s">
        <v>2800</v>
      </c>
      <c r="C2109" s="184" t="s">
        <v>2801</v>
      </c>
      <c r="D2109" s="188"/>
      <c r="E2109" s="191"/>
      <c r="F2109">
        <f>SUMIF('список продуктов'!$A$8:$A$917,"="&amp;D5393,'список продуктов'!$C$8:$C$917)</f>
        <v>0</v>
      </c>
      <c r="G2109" t="s">
        <v>2926</v>
      </c>
      <c r="M2109" s="572"/>
      <c r="N2109" s="573"/>
      <c r="O2109" s="573"/>
      <c r="P2109" s="573"/>
    </row>
    <row r="2110" spans="1:16" x14ac:dyDescent="0.25">
      <c r="B2110" s="173"/>
      <c r="C2110" s="154"/>
      <c r="D2110" s="91"/>
      <c r="E2110" s="89"/>
      <c r="F2110">
        <f>SUMIF('список продуктов'!$A$8:$A$917,"="&amp;D5394,'список продуктов'!$C$8:$C$917)</f>
        <v>1</v>
      </c>
      <c r="M2110" s="572"/>
      <c r="N2110" s="573"/>
      <c r="O2110" s="573"/>
      <c r="P2110" s="573"/>
    </row>
    <row r="2111" spans="1:16" x14ac:dyDescent="0.25">
      <c r="B2111" s="173"/>
      <c r="C2111" s="154"/>
      <c r="D2111" s="91"/>
      <c r="E2111" s="89"/>
      <c r="F2111">
        <f>SUMIF('список продуктов'!$A$8:$A$917,"="&amp;D5395,'список продуктов'!$C$8:$C$917)</f>
        <v>1</v>
      </c>
      <c r="M2111" s="572"/>
      <c r="N2111" s="573"/>
      <c r="O2111" s="573"/>
      <c r="P2111" s="573"/>
    </row>
    <row r="2112" spans="1:16" x14ac:dyDescent="0.25">
      <c r="B2112" s="173"/>
      <c r="C2112" s="154"/>
      <c r="D2112" s="91"/>
      <c r="E2112" s="89"/>
      <c r="F2112">
        <f>SUMIF('список продуктов'!$A$8:$A$917,"="&amp;D5396,'список продуктов'!$C$8:$C$917)</f>
        <v>0</v>
      </c>
      <c r="M2112" s="572"/>
      <c r="N2112" s="573"/>
      <c r="O2112" s="573"/>
      <c r="P2112" s="573"/>
    </row>
    <row r="2113" spans="1:16" x14ac:dyDescent="0.25">
      <c r="B2113" s="173"/>
      <c r="C2113" s="154"/>
      <c r="D2113" s="91"/>
      <c r="E2113" s="89"/>
      <c r="F2113">
        <f>SUMIF('список продуктов'!$A$8:$A$917,"="&amp;D5397,'список продуктов'!$C$8:$C$917)</f>
        <v>1</v>
      </c>
      <c r="M2113" s="572"/>
      <c r="N2113" s="573"/>
      <c r="O2113" s="573"/>
      <c r="P2113" s="573"/>
    </row>
    <row r="2114" spans="1:16" x14ac:dyDescent="0.25">
      <c r="B2114" s="173"/>
      <c r="C2114" s="154"/>
      <c r="D2114" s="91"/>
      <c r="E2114" s="89"/>
      <c r="F2114">
        <f>SUMIF('список продуктов'!$A$8:$A$917,"="&amp;D5398,'список продуктов'!$C$8:$C$917)</f>
        <v>1</v>
      </c>
      <c r="M2114" s="572"/>
      <c r="N2114" s="573"/>
      <c r="O2114" s="573"/>
      <c r="P2114" s="573"/>
    </row>
    <row r="2115" spans="1:16" x14ac:dyDescent="0.25">
      <c r="B2115" s="173"/>
      <c r="C2115" s="456"/>
      <c r="D2115" s="91"/>
      <c r="E2115" s="89"/>
      <c r="F2115">
        <f>SUMIF('список продуктов'!$A$8:$A$917,"="&amp;D5399,'список продуктов'!$C$8:$C$917)</f>
        <v>1</v>
      </c>
      <c r="M2115" s="572"/>
      <c r="N2115" s="573"/>
      <c r="O2115" s="573"/>
      <c r="P2115" s="573"/>
    </row>
    <row r="2116" spans="1:16" x14ac:dyDescent="0.25">
      <c r="B2116" s="173"/>
      <c r="C2116" s="154"/>
      <c r="D2116" s="91"/>
      <c r="E2116" s="89"/>
      <c r="F2116">
        <f>SUMIF('список продуктов'!$A$8:$A$917,"="&amp;D5400,'список продуктов'!$C$8:$C$917)</f>
        <v>1</v>
      </c>
      <c r="M2116" s="572"/>
      <c r="N2116" s="573"/>
      <c r="O2116" s="573"/>
      <c r="P2116" s="573"/>
    </row>
    <row r="2117" spans="1:16" x14ac:dyDescent="0.25">
      <c r="B2117" s="173"/>
      <c r="C2117" s="154"/>
      <c r="D2117" s="91"/>
      <c r="E2117" s="89"/>
      <c r="F2117">
        <f>SUMIF('список продуктов'!$A$8:$A$917,"="&amp;D5401,'список продуктов'!$C$8:$C$917)</f>
        <v>1</v>
      </c>
      <c r="M2117" s="572"/>
      <c r="N2117" s="573"/>
      <c r="O2117" s="573"/>
      <c r="P2117" s="573"/>
    </row>
    <row r="2118" spans="1:16" x14ac:dyDescent="0.25">
      <c r="B2118" s="173"/>
      <c r="C2118" s="154"/>
      <c r="D2118" s="91"/>
      <c r="E2118" s="89"/>
      <c r="F2118">
        <f>SUMIF('список продуктов'!$A$8:$A$917,"="&amp;D5402,'список продуктов'!$C$8:$C$917)</f>
        <v>1</v>
      </c>
      <c r="M2118" s="572"/>
      <c r="N2118" s="573"/>
      <c r="O2118" s="573"/>
      <c r="P2118" s="573"/>
    </row>
    <row r="2119" spans="1:16" x14ac:dyDescent="0.25">
      <c r="B2119" s="173"/>
      <c r="C2119" s="154"/>
      <c r="D2119" s="91"/>
      <c r="E2119" s="89"/>
      <c r="F2119">
        <f>SUMIF('список продуктов'!$A$8:$A$917,"="&amp;D5403,'список продуктов'!$C$8:$C$917)</f>
        <v>0</v>
      </c>
      <c r="M2119" s="572"/>
      <c r="N2119" s="573"/>
      <c r="O2119" s="573"/>
      <c r="P2119" s="573"/>
    </row>
    <row r="2120" spans="1:16" x14ac:dyDescent="0.25">
      <c r="B2120" s="173"/>
      <c r="C2120" s="154"/>
      <c r="D2120" s="91"/>
      <c r="E2120" s="89"/>
      <c r="F2120">
        <f>SUMIF('список продуктов'!$A$8:$A$917,"="&amp;D5404,'список продуктов'!$C$8:$C$917)</f>
        <v>1</v>
      </c>
      <c r="M2120" s="572"/>
      <c r="N2120" s="573"/>
      <c r="O2120" s="573"/>
      <c r="P2120" s="573"/>
    </row>
    <row r="2121" spans="1:16" x14ac:dyDescent="0.25">
      <c r="B2121" s="167"/>
      <c r="C2121" s="476"/>
      <c r="D2121" s="91"/>
      <c r="E2121" s="101"/>
      <c r="F2121">
        <f>SUMIF('список продуктов'!$A$8:$A$917,"="&amp;D5405,'список продуктов'!$C$8:$C$917)</f>
        <v>1</v>
      </c>
      <c r="M2121" s="572"/>
      <c r="N2121" s="573"/>
      <c r="O2121" s="573"/>
      <c r="P2121" s="573"/>
    </row>
    <row r="2122" spans="1:16" x14ac:dyDescent="0.25">
      <c r="B2122" s="167"/>
      <c r="C2122" s="476"/>
      <c r="D2122" s="91"/>
      <c r="E2122" s="101"/>
      <c r="F2122">
        <f>SUMIF('список продуктов'!$A$8:$A$917,"="&amp;D5406,'список продуктов'!$C$8:$C$917)</f>
        <v>1</v>
      </c>
      <c r="M2122" s="572"/>
      <c r="N2122" s="573"/>
      <c r="O2122" s="573"/>
      <c r="P2122" s="573"/>
    </row>
    <row r="2123" spans="1:16" x14ac:dyDescent="0.25">
      <c r="B2123" s="167"/>
      <c r="C2123" s="476"/>
      <c r="D2123" s="91"/>
      <c r="E2123" s="101"/>
      <c r="F2123">
        <f>SUMIF('список продуктов'!$A$8:$A$917,"="&amp;D5407,'список продуктов'!$C$8:$C$917)</f>
        <v>1</v>
      </c>
      <c r="M2123" s="572"/>
      <c r="N2123" s="573"/>
      <c r="O2123" s="573"/>
      <c r="P2123" s="573"/>
    </row>
    <row r="2124" spans="1:16" ht="15.75" thickBot="1" x14ac:dyDescent="0.3">
      <c r="B2124" s="167"/>
      <c r="C2124" s="476"/>
      <c r="D2124" s="91"/>
      <c r="E2124" s="101"/>
      <c r="F2124">
        <f>SUMIF('список продуктов'!$A$8:$A$917,"="&amp;D5408,'список продуктов'!$C$8:$C$917)</f>
        <v>1</v>
      </c>
      <c r="M2124" s="572"/>
      <c r="N2124" s="573"/>
      <c r="O2124" s="573"/>
      <c r="P2124" s="573"/>
    </row>
    <row r="2125" spans="1:16" ht="30" thickBot="1" x14ac:dyDescent="0.3">
      <c r="A2125" s="229"/>
      <c r="B2125" s="181" t="s">
        <v>84</v>
      </c>
      <c r="C2125" s="197" t="s">
        <v>2802</v>
      </c>
      <c r="D2125" s="188"/>
      <c r="E2125" s="421"/>
      <c r="F2125">
        <f>SUMIF('список продуктов'!$A$8:$A$917,"="&amp;D5409,'список продуктов'!$C$8:$C$917)</f>
        <v>1</v>
      </c>
      <c r="G2125" t="s">
        <v>2926</v>
      </c>
      <c r="M2125" s="572"/>
      <c r="N2125" s="573"/>
      <c r="O2125" s="573"/>
      <c r="P2125" s="573"/>
    </row>
    <row r="2126" spans="1:16" x14ac:dyDescent="0.25">
      <c r="B2126" s="167"/>
      <c r="C2126" s="476"/>
      <c r="D2126" s="91"/>
      <c r="E2126" s="101"/>
      <c r="F2126">
        <f>SUMIF('список продуктов'!$A$8:$A$917,"="&amp;D5410,'список продуктов'!$C$8:$C$917)</f>
        <v>0</v>
      </c>
      <c r="M2126" s="572"/>
      <c r="N2126" s="573"/>
      <c r="O2126" s="573"/>
      <c r="P2126" s="573"/>
    </row>
    <row r="2127" spans="1:16" x14ac:dyDescent="0.25">
      <c r="B2127" s="167"/>
      <c r="C2127" s="476"/>
      <c r="D2127" s="91"/>
      <c r="E2127" s="101"/>
      <c r="F2127">
        <f>SUMIF('список продуктов'!$A$8:$A$917,"="&amp;D5411,'список продуктов'!$C$8:$C$917)</f>
        <v>1</v>
      </c>
      <c r="M2127" s="572"/>
      <c r="N2127" s="573"/>
      <c r="O2127" s="573"/>
      <c r="P2127" s="573"/>
    </row>
    <row r="2128" spans="1:16" x14ac:dyDescent="0.25">
      <c r="B2128" s="167"/>
      <c r="C2128" s="476"/>
      <c r="D2128" s="91"/>
      <c r="E2128" s="101"/>
      <c r="F2128">
        <f>SUMIF('список продуктов'!$A$8:$A$917,"="&amp;D5412,'список продуктов'!$C$8:$C$917)</f>
        <v>1</v>
      </c>
      <c r="M2128" s="572"/>
      <c r="N2128" s="573"/>
      <c r="O2128" s="573"/>
      <c r="P2128" s="573"/>
    </row>
    <row r="2129" spans="1:18" x14ac:dyDescent="0.25">
      <c r="B2129" s="167"/>
      <c r="C2129" s="476"/>
      <c r="D2129" s="91"/>
      <c r="E2129" s="101"/>
      <c r="F2129">
        <f>SUMIF('список продуктов'!$A$8:$A$917,"="&amp;D5413,'список продуктов'!$C$8:$C$917)</f>
        <v>0</v>
      </c>
      <c r="M2129" s="572"/>
      <c r="N2129" s="573"/>
      <c r="O2129" s="573"/>
      <c r="P2129" s="573"/>
    </row>
    <row r="2130" spans="1:18" x14ac:dyDescent="0.25">
      <c r="B2130" s="167"/>
      <c r="C2130" s="476"/>
      <c r="D2130" s="91"/>
      <c r="E2130" s="101"/>
      <c r="F2130">
        <f>SUMIF('список продуктов'!$A$8:$A$917,"="&amp;D5414,'список продуктов'!$C$8:$C$917)</f>
        <v>1</v>
      </c>
      <c r="M2130" s="572"/>
      <c r="N2130" s="573"/>
      <c r="O2130" s="573"/>
      <c r="P2130" s="573"/>
    </row>
    <row r="2131" spans="1:18" x14ac:dyDescent="0.25">
      <c r="B2131" s="167"/>
      <c r="C2131" s="476"/>
      <c r="D2131" s="91"/>
      <c r="E2131" s="101"/>
      <c r="F2131">
        <f>SUMIF('список продуктов'!$A$8:$A$917,"="&amp;D5415,'список продуктов'!$C$8:$C$917)</f>
        <v>1</v>
      </c>
      <c r="M2131" s="572"/>
      <c r="N2131" s="573"/>
      <c r="O2131" s="573"/>
      <c r="P2131" s="573"/>
    </row>
    <row r="2132" spans="1:18" x14ac:dyDescent="0.25">
      <c r="B2132" s="167"/>
      <c r="C2132" s="476"/>
      <c r="D2132" s="91"/>
      <c r="E2132" s="101"/>
      <c r="F2132">
        <f>SUMIF('список продуктов'!$A$8:$A$917,"="&amp;#REF!,'список продуктов'!$C$8:$C$917)</f>
        <v>0</v>
      </c>
      <c r="M2132" s="572"/>
      <c r="N2132" s="573"/>
      <c r="O2132" s="573"/>
      <c r="P2132" s="573"/>
    </row>
    <row r="2133" spans="1:18" x14ac:dyDescent="0.25">
      <c r="B2133" s="167"/>
      <c r="C2133" s="476"/>
      <c r="D2133" s="91"/>
      <c r="E2133" s="101"/>
      <c r="F2133">
        <f>SUMIF('список продуктов'!$A$8:$A$917,"="&amp;D13542,'список продуктов'!$C$8:$C$917)</f>
        <v>0</v>
      </c>
      <c r="M2133" s="572"/>
      <c r="N2133" s="573"/>
      <c r="O2133" s="573"/>
      <c r="P2133" s="573"/>
      <c r="R2133" t="s">
        <v>63</v>
      </c>
    </row>
    <row r="2134" spans="1:18" x14ac:dyDescent="0.25">
      <c r="B2134" s="167"/>
      <c r="C2134" s="476"/>
      <c r="D2134" s="91"/>
      <c r="E2134" s="101"/>
      <c r="F2134">
        <f>SUMIF('список продуктов'!$A$8:$A$917,"="&amp;D13543,'список продуктов'!$C$8:$C$917)</f>
        <v>1</v>
      </c>
      <c r="M2134" s="572"/>
      <c r="N2134" s="573"/>
      <c r="O2134" s="573"/>
      <c r="P2134" s="573"/>
      <c r="R2134" t="s">
        <v>64</v>
      </c>
    </row>
    <row r="2135" spans="1:18" x14ac:dyDescent="0.25">
      <c r="B2135" s="167"/>
      <c r="C2135" s="476"/>
      <c r="D2135" s="91"/>
      <c r="E2135" s="101"/>
      <c r="F2135">
        <f>SUMIF('список продуктов'!$A$8:$A$917,"="&amp;D13544,'список продуктов'!$C$8:$C$917)</f>
        <v>1</v>
      </c>
      <c r="M2135" s="572"/>
      <c r="N2135" s="573"/>
      <c r="O2135" s="573"/>
      <c r="P2135" s="573"/>
    </row>
    <row r="2136" spans="1:18" x14ac:dyDescent="0.25">
      <c r="B2136" s="167"/>
      <c r="C2136" s="476"/>
      <c r="D2136" s="91"/>
      <c r="E2136" s="101"/>
      <c r="F2136">
        <f>SUMIF('список продуктов'!$A$8:$A$917,"="&amp;D13545,'список продуктов'!$C$8:$C$917)</f>
        <v>0</v>
      </c>
      <c r="M2136" s="572"/>
      <c r="N2136" s="573"/>
      <c r="O2136" s="573"/>
      <c r="P2136" s="573"/>
    </row>
    <row r="2137" spans="1:18" ht="15.75" thickBot="1" x14ac:dyDescent="0.3">
      <c r="B2137" s="167"/>
      <c r="C2137" s="476"/>
      <c r="D2137" s="91"/>
      <c r="E2137" s="101"/>
      <c r="F2137">
        <f>SUMIF('список продуктов'!$A$8:$A$917,"="&amp;D13546,'список продуктов'!$C$8:$C$917)</f>
        <v>1</v>
      </c>
      <c r="M2137" s="572"/>
      <c r="N2137" s="573"/>
      <c r="O2137" s="573"/>
      <c r="P2137" s="573"/>
    </row>
    <row r="2138" spans="1:18" ht="30" thickBot="1" x14ac:dyDescent="0.3">
      <c r="A2138" s="279"/>
      <c r="B2138" s="181" t="s">
        <v>74</v>
      </c>
      <c r="C2138" s="197" t="s">
        <v>2803</v>
      </c>
      <c r="D2138" s="188"/>
      <c r="E2138" s="421"/>
      <c r="F2138">
        <f>SUMIF('список продуктов'!$A$8:$A$917,"="&amp;D13547,'список продуктов'!$C$8:$C$917)</f>
        <v>1</v>
      </c>
      <c r="G2138" t="s">
        <v>2926</v>
      </c>
      <c r="M2138" s="572"/>
      <c r="N2138" s="573"/>
      <c r="O2138" s="573"/>
      <c r="P2138" s="573"/>
    </row>
    <row r="2139" spans="1:18" x14ac:dyDescent="0.25">
      <c r="B2139" s="167"/>
      <c r="C2139" s="476"/>
      <c r="D2139" s="91"/>
      <c r="E2139" s="101"/>
      <c r="F2139">
        <f>SUMIF('список продуктов'!$A$8:$A$917,"="&amp;#REF!,'список продуктов'!$C$8:$C$917)</f>
        <v>0</v>
      </c>
      <c r="M2139" s="572"/>
      <c r="N2139" s="573"/>
      <c r="O2139" s="573"/>
      <c r="P2139" s="573"/>
    </row>
    <row r="2140" spans="1:18" x14ac:dyDescent="0.25">
      <c r="B2140" s="167"/>
      <c r="C2140" s="476"/>
      <c r="D2140" s="91"/>
      <c r="E2140" s="101"/>
      <c r="F2140">
        <f>SUMIF('список продуктов'!$A$8:$A$917,"="&amp;D5416,'список продуктов'!$C$8:$C$917)</f>
        <v>0</v>
      </c>
      <c r="M2140" s="572"/>
      <c r="N2140" s="573"/>
      <c r="O2140" s="573"/>
      <c r="P2140" s="573"/>
    </row>
    <row r="2141" spans="1:18" x14ac:dyDescent="0.25">
      <c r="B2141" s="167"/>
      <c r="C2141" s="476"/>
      <c r="D2141" s="91"/>
      <c r="E2141" s="101"/>
      <c r="F2141">
        <f>SUMIF('список продуктов'!$A$8:$A$917,"="&amp;D5417,'список продуктов'!$C$8:$C$917)</f>
        <v>1</v>
      </c>
      <c r="M2141" s="572"/>
      <c r="N2141" s="573"/>
      <c r="O2141" s="573"/>
      <c r="P2141" s="573"/>
    </row>
    <row r="2142" spans="1:18" x14ac:dyDescent="0.25">
      <c r="B2142" s="167"/>
      <c r="C2142" s="476"/>
      <c r="D2142" s="91"/>
      <c r="E2142" s="101"/>
      <c r="F2142">
        <f>SUMIF('список продуктов'!$A$8:$A$917,"="&amp;D5418,'список продуктов'!$C$8:$C$917)</f>
        <v>1</v>
      </c>
      <c r="M2142" s="572"/>
      <c r="N2142" s="573"/>
      <c r="O2142" s="573"/>
      <c r="P2142" s="573"/>
    </row>
    <row r="2143" spans="1:18" x14ac:dyDescent="0.25">
      <c r="B2143" s="167"/>
      <c r="C2143" s="476"/>
      <c r="D2143" s="91"/>
      <c r="E2143" s="101"/>
      <c r="F2143">
        <f>SUMIF('список продуктов'!$A$8:$A$917,"="&amp;D5419,'список продуктов'!$C$8:$C$917)</f>
        <v>0</v>
      </c>
      <c r="M2143" s="572"/>
      <c r="N2143" s="573"/>
      <c r="O2143" s="573"/>
      <c r="P2143" s="573"/>
    </row>
    <row r="2144" spans="1:18" x14ac:dyDescent="0.25">
      <c r="B2144" s="167"/>
      <c r="C2144" s="476"/>
      <c r="D2144" s="91"/>
      <c r="E2144" s="101"/>
      <c r="F2144">
        <f>SUMIF('список продуктов'!$A$8:$A$917,"="&amp;D5420,'список продуктов'!$C$8:$C$917)</f>
        <v>1</v>
      </c>
      <c r="M2144" s="572"/>
      <c r="N2144" s="573"/>
      <c r="O2144" s="573"/>
      <c r="P2144" s="573"/>
    </row>
    <row r="2145" spans="1:16" x14ac:dyDescent="0.25">
      <c r="B2145" s="167"/>
      <c r="C2145" s="476"/>
      <c r="D2145" s="91"/>
      <c r="E2145" s="101"/>
      <c r="F2145">
        <f>SUMIF('список продуктов'!$A$8:$A$917,"="&amp;D5421,'список продуктов'!$C$8:$C$917)</f>
        <v>1</v>
      </c>
      <c r="M2145" s="572"/>
      <c r="N2145" s="573"/>
      <c r="O2145" s="573"/>
      <c r="P2145" s="573"/>
    </row>
    <row r="2146" spans="1:16" x14ac:dyDescent="0.25">
      <c r="B2146" s="167"/>
      <c r="C2146" s="476"/>
      <c r="D2146" s="91"/>
      <c r="E2146" s="101"/>
      <c r="F2146">
        <f>SUMIF('список продуктов'!$A$8:$A$917,"="&amp;D5422,'список продуктов'!$C$8:$C$917)</f>
        <v>1</v>
      </c>
      <c r="M2146" s="572"/>
      <c r="N2146" s="573"/>
      <c r="O2146" s="573"/>
      <c r="P2146" s="573"/>
    </row>
    <row r="2147" spans="1:16" x14ac:dyDescent="0.25">
      <c r="B2147" s="167"/>
      <c r="C2147" s="476"/>
      <c r="D2147" s="91"/>
      <c r="E2147" s="101"/>
      <c r="F2147">
        <f>SUMIF('список продуктов'!$A$8:$A$917,"="&amp;D5423,'список продуктов'!$C$8:$C$917)</f>
        <v>0</v>
      </c>
      <c r="M2147" s="572"/>
      <c r="N2147" s="573"/>
      <c r="O2147" s="573"/>
      <c r="P2147" s="573"/>
    </row>
    <row r="2148" spans="1:16" x14ac:dyDescent="0.25">
      <c r="B2148" s="167"/>
      <c r="C2148" s="476"/>
      <c r="D2148" s="91"/>
      <c r="E2148" s="101"/>
      <c r="F2148">
        <f>SUMIF('список продуктов'!$A$8:$A$917,"="&amp;D5424,'список продуктов'!$C$8:$C$917)</f>
        <v>0</v>
      </c>
      <c r="M2148" s="572"/>
      <c r="N2148" s="573"/>
      <c r="O2148" s="573"/>
      <c r="P2148" s="573"/>
    </row>
    <row r="2149" spans="1:16" x14ac:dyDescent="0.25">
      <c r="B2149" s="167"/>
      <c r="C2149" s="476"/>
      <c r="D2149" s="91"/>
      <c r="E2149" s="101"/>
      <c r="F2149">
        <f>SUMIF('список продуктов'!$A$8:$A$917,"="&amp;D5425,'список продуктов'!$C$8:$C$917)</f>
        <v>1</v>
      </c>
      <c r="M2149" s="572"/>
      <c r="N2149" s="573"/>
      <c r="O2149" s="573"/>
      <c r="P2149" s="573"/>
    </row>
    <row r="2150" spans="1:16" x14ac:dyDescent="0.25">
      <c r="B2150" s="167"/>
      <c r="C2150" s="476"/>
      <c r="D2150" s="91"/>
      <c r="E2150" s="101"/>
      <c r="F2150">
        <f>SUMIF('список продуктов'!$A$8:$A$917,"="&amp;D5426,'список продуктов'!$C$8:$C$917)</f>
        <v>1</v>
      </c>
      <c r="M2150" s="572"/>
      <c r="N2150" s="573"/>
      <c r="O2150" s="573"/>
      <c r="P2150" s="573"/>
    </row>
    <row r="2151" spans="1:16" ht="15.75" thickBot="1" x14ac:dyDescent="0.3">
      <c r="B2151" s="167"/>
      <c r="C2151" s="476"/>
      <c r="D2151" s="91"/>
      <c r="E2151" s="101"/>
      <c r="F2151">
        <f>SUMIF('список продуктов'!$A$8:$A$917,"="&amp;D5427,'список продуктов'!$C$8:$C$917)</f>
        <v>1</v>
      </c>
      <c r="M2151" s="572"/>
      <c r="N2151" s="573"/>
      <c r="O2151" s="573"/>
      <c r="P2151" s="573"/>
    </row>
    <row r="2152" spans="1:16" ht="30" thickBot="1" x14ac:dyDescent="0.3">
      <c r="A2152" s="229"/>
      <c r="B2152" s="181" t="s">
        <v>42</v>
      </c>
      <c r="C2152" s="197" t="s">
        <v>2804</v>
      </c>
      <c r="D2152" s="188"/>
      <c r="E2152" s="421"/>
      <c r="F2152">
        <f>SUMIF('список продуктов'!$A$8:$A$917,"="&amp;D5428,'список продуктов'!$C$8:$C$917)</f>
        <v>1</v>
      </c>
      <c r="G2152" t="s">
        <v>2926</v>
      </c>
      <c r="M2152" s="72"/>
      <c r="N2152" s="68"/>
      <c r="O2152" s="68"/>
      <c r="P2152" s="68"/>
    </row>
    <row r="2153" spans="1:16" x14ac:dyDescent="0.25">
      <c r="B2153" s="167"/>
      <c r="C2153" s="476"/>
      <c r="D2153" s="91"/>
      <c r="E2153" s="101"/>
      <c r="F2153">
        <f>SUMIF('список продуктов'!$A$8:$A$917,"="&amp;D5429,'список продуктов'!$C$8:$C$917)</f>
        <v>1</v>
      </c>
      <c r="M2153" s="572"/>
      <c r="N2153" s="573"/>
      <c r="O2153" s="573"/>
      <c r="P2153" s="573"/>
    </row>
    <row r="2154" spans="1:16" x14ac:dyDescent="0.25">
      <c r="B2154" s="167"/>
      <c r="C2154" s="476"/>
      <c r="D2154" s="91"/>
      <c r="E2154" s="101"/>
      <c r="F2154">
        <f>SUMIF('список продуктов'!$A$8:$A$917,"="&amp;D5430,'список продуктов'!$C$8:$C$917)</f>
        <v>1</v>
      </c>
      <c r="M2154" s="572"/>
      <c r="N2154" s="573"/>
      <c r="O2154" s="573"/>
      <c r="P2154" s="573"/>
    </row>
    <row r="2155" spans="1:16" x14ac:dyDescent="0.25">
      <c r="B2155" s="167"/>
      <c r="C2155" s="476"/>
      <c r="D2155" s="91"/>
      <c r="E2155" s="101"/>
      <c r="F2155">
        <f>SUMIF('список продуктов'!$A$8:$A$917,"="&amp;D5431,'список продуктов'!$C$8:$C$917)</f>
        <v>1</v>
      </c>
      <c r="M2155" s="572"/>
      <c r="N2155" s="573"/>
      <c r="O2155" s="573"/>
      <c r="P2155" s="573"/>
    </row>
    <row r="2156" spans="1:16" x14ac:dyDescent="0.25">
      <c r="B2156" s="167"/>
      <c r="C2156" s="476"/>
      <c r="D2156" s="91"/>
      <c r="E2156" s="101"/>
      <c r="F2156">
        <f>SUMIF('список продуктов'!$A$8:$A$917,"="&amp;D5432,'список продуктов'!$C$8:$C$917)</f>
        <v>1</v>
      </c>
      <c r="M2156" s="572"/>
      <c r="N2156" s="573"/>
      <c r="O2156" s="573"/>
      <c r="P2156" s="573"/>
    </row>
    <row r="2157" spans="1:16" x14ac:dyDescent="0.25">
      <c r="B2157" s="167"/>
      <c r="C2157" s="476"/>
      <c r="D2157" s="91"/>
      <c r="E2157" s="101"/>
      <c r="F2157">
        <f>SUMIF('список продуктов'!$A$8:$A$917,"="&amp;D5433,'список продуктов'!$C$8:$C$917)</f>
        <v>0</v>
      </c>
      <c r="M2157" s="572"/>
      <c r="N2157" s="573"/>
      <c r="O2157" s="573"/>
      <c r="P2157" s="573"/>
    </row>
    <row r="2158" spans="1:16" x14ac:dyDescent="0.25">
      <c r="B2158" s="167"/>
      <c r="C2158" s="476"/>
      <c r="D2158" s="91"/>
      <c r="E2158" s="101"/>
      <c r="F2158">
        <f>SUMIF('список продуктов'!$A$8:$A$917,"="&amp;D5434,'список продуктов'!$C$8:$C$917)</f>
        <v>0</v>
      </c>
      <c r="M2158" s="572"/>
      <c r="N2158" s="573"/>
      <c r="O2158" s="573"/>
      <c r="P2158" s="573"/>
    </row>
    <row r="2159" spans="1:16" x14ac:dyDescent="0.25">
      <c r="B2159" s="167"/>
      <c r="C2159" s="476"/>
      <c r="D2159" s="91"/>
      <c r="E2159" s="101"/>
      <c r="F2159">
        <f>SUMIF('список продуктов'!$A$8:$A$917,"="&amp;D5435,'список продуктов'!$C$8:$C$917)</f>
        <v>1</v>
      </c>
      <c r="M2159" s="572"/>
      <c r="N2159" s="573"/>
      <c r="O2159" s="573"/>
      <c r="P2159" s="573"/>
    </row>
    <row r="2160" spans="1:16" x14ac:dyDescent="0.25">
      <c r="B2160" s="167"/>
      <c r="C2160" s="476"/>
      <c r="D2160" s="91"/>
      <c r="E2160" s="101"/>
      <c r="F2160">
        <f>SUMIF('список продуктов'!$A$8:$A$917,"="&amp;D5436,'список продуктов'!$C$8:$C$917)</f>
        <v>1</v>
      </c>
      <c r="M2160" s="572"/>
      <c r="N2160" s="573"/>
      <c r="O2160" s="573"/>
      <c r="P2160" s="573"/>
    </row>
    <row r="2161" spans="1:16" x14ac:dyDescent="0.25">
      <c r="B2161" s="167"/>
      <c r="C2161" s="476"/>
      <c r="D2161" s="91"/>
      <c r="E2161" s="101"/>
      <c r="F2161">
        <f>SUMIF('список продуктов'!$A$8:$A$917,"="&amp;D5437,'список продуктов'!$C$8:$C$917)</f>
        <v>1</v>
      </c>
      <c r="M2161" s="572"/>
      <c r="N2161" s="573"/>
      <c r="O2161" s="573"/>
      <c r="P2161" s="573"/>
    </row>
    <row r="2162" spans="1:16" x14ac:dyDescent="0.25">
      <c r="B2162" s="167"/>
      <c r="C2162" s="476"/>
      <c r="D2162" s="91"/>
      <c r="E2162" s="101"/>
      <c r="F2162">
        <f>SUMIF('список продуктов'!$A$8:$A$917,"="&amp;D5438,'список продуктов'!$C$8:$C$917)</f>
        <v>1</v>
      </c>
      <c r="M2162" s="572"/>
      <c r="N2162" s="573"/>
      <c r="O2162" s="573"/>
      <c r="P2162" s="573"/>
    </row>
    <row r="2163" spans="1:16" x14ac:dyDescent="0.25">
      <c r="B2163" s="167"/>
      <c r="C2163" s="476"/>
      <c r="D2163" s="91"/>
      <c r="E2163" s="101"/>
      <c r="F2163">
        <f>SUMIF('список продуктов'!$A$8:$A$917,"="&amp;D5439,'список продуктов'!$C$8:$C$917)</f>
        <v>1</v>
      </c>
      <c r="M2163" s="572"/>
      <c r="N2163" s="573"/>
      <c r="O2163" s="573"/>
      <c r="P2163" s="573"/>
    </row>
    <row r="2164" spans="1:16" ht="15.75" thickBot="1" x14ac:dyDescent="0.3">
      <c r="B2164" s="167"/>
      <c r="C2164" s="476"/>
      <c r="D2164" s="91"/>
      <c r="E2164" s="101"/>
      <c r="F2164">
        <f>SUMIF('список продуктов'!$A$8:$A$917,"="&amp;D5440,'список продуктов'!$C$8:$C$917)</f>
        <v>1</v>
      </c>
      <c r="M2164" s="72"/>
      <c r="N2164" s="68"/>
      <c r="O2164" s="68"/>
      <c r="P2164" s="68"/>
    </row>
    <row r="2165" spans="1:16" ht="15.75" thickBot="1" x14ac:dyDescent="0.3">
      <c r="A2165" s="229"/>
      <c r="B2165" s="181" t="s">
        <v>928</v>
      </c>
      <c r="C2165" s="197" t="s">
        <v>2805</v>
      </c>
      <c r="D2165" s="188"/>
      <c r="E2165" s="421"/>
      <c r="F2165">
        <f>SUMIF('список продуктов'!$A$8:$A$917,"="&amp;D5441,'список продуктов'!$C$8:$C$917)</f>
        <v>0</v>
      </c>
      <c r="G2165" t="s">
        <v>2926</v>
      </c>
      <c r="M2165" s="572"/>
      <c r="N2165" s="573"/>
      <c r="O2165" s="573"/>
      <c r="P2165" s="573"/>
    </row>
    <row r="2166" spans="1:16" x14ac:dyDescent="0.25">
      <c r="B2166" s="167"/>
      <c r="C2166" s="476"/>
      <c r="D2166" s="91"/>
      <c r="E2166" s="101"/>
      <c r="F2166">
        <f>SUMIF('список продуктов'!$A$8:$A$917,"="&amp;D5442,'список продуктов'!$C$8:$C$917)</f>
        <v>0</v>
      </c>
      <c r="M2166" s="572"/>
      <c r="N2166" s="573"/>
      <c r="O2166" s="573"/>
      <c r="P2166" s="573"/>
    </row>
    <row r="2167" spans="1:16" x14ac:dyDescent="0.25">
      <c r="B2167" s="167"/>
      <c r="C2167" s="476"/>
      <c r="D2167" s="91"/>
      <c r="E2167" s="101"/>
      <c r="F2167">
        <f>SUMIF('список продуктов'!$A$8:$A$917,"="&amp;D5443,'список продуктов'!$C$8:$C$917)</f>
        <v>0</v>
      </c>
      <c r="M2167" s="572"/>
      <c r="N2167" s="573"/>
      <c r="O2167" s="573"/>
      <c r="P2167" s="573"/>
    </row>
    <row r="2168" spans="1:16" x14ac:dyDescent="0.25">
      <c r="B2168" s="167"/>
      <c r="C2168" s="476"/>
      <c r="D2168" s="91"/>
      <c r="E2168" s="101"/>
      <c r="F2168">
        <f>SUMIF('список продуктов'!$A$8:$A$917,"="&amp;D5444,'список продуктов'!$C$8:$C$917)</f>
        <v>1</v>
      </c>
      <c r="M2168" s="572"/>
      <c r="N2168" s="573"/>
      <c r="O2168" s="573"/>
      <c r="P2168" s="573"/>
    </row>
    <row r="2169" spans="1:16" x14ac:dyDescent="0.25">
      <c r="B2169" s="167"/>
      <c r="C2169" s="476"/>
      <c r="D2169" s="91"/>
      <c r="E2169" s="101"/>
      <c r="F2169">
        <f>SUMIF('список продуктов'!$A$8:$A$917,"="&amp;D5445,'список продуктов'!$C$8:$C$917)</f>
        <v>1</v>
      </c>
      <c r="M2169" s="572"/>
      <c r="N2169" s="573"/>
      <c r="O2169" s="573"/>
      <c r="P2169" s="573"/>
    </row>
    <row r="2170" spans="1:16" x14ac:dyDescent="0.25">
      <c r="B2170" s="167"/>
      <c r="C2170" s="476"/>
      <c r="D2170" s="91"/>
      <c r="E2170" s="101"/>
      <c r="F2170">
        <f>SUMIF('список продуктов'!$A$8:$A$917,"="&amp;D5446,'список продуктов'!$C$8:$C$917)</f>
        <v>1</v>
      </c>
      <c r="M2170" s="572"/>
      <c r="N2170" s="573"/>
      <c r="O2170" s="573"/>
      <c r="P2170" s="573"/>
    </row>
    <row r="2171" spans="1:16" x14ac:dyDescent="0.25">
      <c r="B2171" s="167"/>
      <c r="C2171" s="476"/>
      <c r="D2171" s="91"/>
      <c r="E2171" s="101"/>
      <c r="F2171">
        <f>SUMIF('список продуктов'!$A$8:$A$917,"="&amp;D5447,'список продуктов'!$C$8:$C$917)</f>
        <v>1</v>
      </c>
      <c r="M2171" s="572"/>
      <c r="N2171" s="573"/>
      <c r="O2171" s="573"/>
      <c r="P2171" s="573"/>
    </row>
    <row r="2172" spans="1:16" x14ac:dyDescent="0.25">
      <c r="B2172" s="167"/>
      <c r="C2172" s="476"/>
      <c r="D2172" s="91"/>
      <c r="E2172" s="101"/>
      <c r="F2172">
        <f>SUMIF('список продуктов'!$A$8:$A$917,"="&amp;D5448,'список продуктов'!$C$8:$C$917)</f>
        <v>1</v>
      </c>
      <c r="M2172" s="572"/>
      <c r="N2172" s="573"/>
      <c r="O2172" s="573"/>
      <c r="P2172" s="573"/>
    </row>
    <row r="2173" spans="1:16" x14ac:dyDescent="0.25">
      <c r="B2173" s="167"/>
      <c r="C2173" s="476"/>
      <c r="D2173" s="91"/>
      <c r="E2173" s="101"/>
      <c r="F2173">
        <f>SUMIF('список продуктов'!$A$8:$A$917,"="&amp;D5449,'список продуктов'!$C$8:$C$917)</f>
        <v>1</v>
      </c>
      <c r="M2173" s="572"/>
      <c r="N2173" s="573"/>
      <c r="O2173" s="573"/>
      <c r="P2173" s="573"/>
    </row>
    <row r="2174" spans="1:16" x14ac:dyDescent="0.25">
      <c r="B2174" s="167"/>
      <c r="C2174" s="476"/>
      <c r="D2174" s="91"/>
      <c r="E2174" s="101"/>
      <c r="F2174">
        <f>SUMIF('список продуктов'!$A$8:$A$917,"="&amp;D5450,'список продуктов'!$C$8:$C$917)</f>
        <v>1</v>
      </c>
      <c r="M2174" s="572"/>
      <c r="N2174" s="573"/>
      <c r="O2174" s="573"/>
      <c r="P2174" s="573"/>
    </row>
    <row r="2175" spans="1:16" x14ac:dyDescent="0.25">
      <c r="B2175" s="167"/>
      <c r="C2175" s="476"/>
      <c r="D2175" s="91"/>
      <c r="E2175" s="101"/>
      <c r="F2175">
        <f>SUMIF('список продуктов'!$A$8:$A$917,"="&amp;#REF!,'список продуктов'!$C$8:$C$917)</f>
        <v>0</v>
      </c>
      <c r="M2175" s="572"/>
      <c r="N2175" s="573"/>
      <c r="O2175" s="573"/>
      <c r="P2175" s="573"/>
    </row>
    <row r="2176" spans="1:16" ht="15.75" thickBot="1" x14ac:dyDescent="0.3">
      <c r="B2176" s="167"/>
      <c r="C2176" s="476"/>
      <c r="D2176" s="91"/>
      <c r="E2176" s="101"/>
      <c r="F2176">
        <f>SUMIF('список продуктов'!$A$8:$A$917,"="&amp;D6593,'список продуктов'!$C$8:$C$917)</f>
        <v>0</v>
      </c>
      <c r="M2176" s="572"/>
      <c r="N2176" s="573"/>
      <c r="O2176" s="573"/>
      <c r="P2176" s="573"/>
    </row>
    <row r="2177" spans="1:16" ht="15.75" thickBot="1" x14ac:dyDescent="0.3">
      <c r="A2177" s="229"/>
      <c r="B2177" s="181" t="s">
        <v>36</v>
      </c>
      <c r="C2177" s="197" t="s">
        <v>2806</v>
      </c>
      <c r="D2177" s="188"/>
      <c r="E2177" s="421"/>
      <c r="F2177">
        <f>SUMIF('список продуктов'!$A$8:$A$917,"="&amp;D6594,'список продуктов'!$C$8:$C$917)</f>
        <v>0</v>
      </c>
      <c r="G2177" t="s">
        <v>2926</v>
      </c>
      <c r="M2177" s="572"/>
      <c r="N2177" s="573"/>
      <c r="O2177" s="573"/>
      <c r="P2177" s="573"/>
    </row>
    <row r="2178" spans="1:16" x14ac:dyDescent="0.25">
      <c r="B2178" s="167"/>
      <c r="C2178" s="476"/>
      <c r="D2178" s="91"/>
      <c r="E2178" s="101"/>
      <c r="F2178">
        <f>SUMIF('список продуктов'!$A$8:$A$917,"="&amp;#REF!,'список продуктов'!$C$8:$C$917)</f>
        <v>0</v>
      </c>
      <c r="M2178" s="572"/>
      <c r="N2178" s="573"/>
      <c r="O2178" s="573"/>
      <c r="P2178" s="573"/>
    </row>
    <row r="2179" spans="1:16" x14ac:dyDescent="0.25">
      <c r="B2179" s="167"/>
      <c r="C2179" s="476"/>
      <c r="D2179" s="91"/>
      <c r="E2179" s="101"/>
      <c r="F2179">
        <f>SUMIF('список продуктов'!$A$8:$A$917,"="&amp;D6609,'список продуктов'!$C$8:$C$917)</f>
        <v>0</v>
      </c>
      <c r="M2179" s="572"/>
      <c r="N2179" s="573"/>
      <c r="O2179" s="573"/>
      <c r="P2179" s="573"/>
    </row>
    <row r="2180" spans="1:16" x14ac:dyDescent="0.25">
      <c r="B2180" s="167"/>
      <c r="C2180" s="476"/>
      <c r="D2180" s="91"/>
      <c r="E2180" s="101"/>
      <c r="F2180">
        <f>SUMIF('список продуктов'!$A$8:$A$917,"="&amp;D6610,'список продуктов'!$C$8:$C$917)</f>
        <v>1</v>
      </c>
      <c r="M2180" s="572"/>
      <c r="N2180" s="573"/>
      <c r="O2180" s="573"/>
      <c r="P2180" s="573"/>
    </row>
    <row r="2181" spans="1:16" x14ac:dyDescent="0.25">
      <c r="B2181" s="167"/>
      <c r="C2181" s="476"/>
      <c r="D2181" s="91"/>
      <c r="E2181" s="101"/>
      <c r="F2181">
        <f>SUMIF('список продуктов'!$A$8:$A$917,"="&amp;D6611,'список продуктов'!$C$8:$C$917)</f>
        <v>1</v>
      </c>
      <c r="M2181" s="572"/>
      <c r="N2181" s="573"/>
      <c r="O2181" s="573"/>
      <c r="P2181" s="573"/>
    </row>
    <row r="2182" spans="1:16" x14ac:dyDescent="0.25">
      <c r="B2182" s="167"/>
      <c r="C2182" s="476"/>
      <c r="D2182" s="91"/>
      <c r="E2182" s="101"/>
      <c r="F2182">
        <f>SUMIF('список продуктов'!$A$8:$A$917,"="&amp;D6612,'список продуктов'!$C$8:$C$917)</f>
        <v>1</v>
      </c>
      <c r="M2182" s="572"/>
      <c r="N2182" s="573"/>
      <c r="O2182" s="573"/>
      <c r="P2182" s="573"/>
    </row>
    <row r="2183" spans="1:16" x14ac:dyDescent="0.25">
      <c r="B2183" s="167"/>
      <c r="C2183" s="476"/>
      <c r="D2183" s="91"/>
      <c r="E2183" s="101"/>
      <c r="F2183">
        <f>SUMIF('список продуктов'!$A$8:$A$917,"="&amp;D6613,'список продуктов'!$C$8:$C$917)</f>
        <v>1</v>
      </c>
      <c r="M2183" s="572"/>
      <c r="N2183" s="573"/>
      <c r="O2183" s="573"/>
      <c r="P2183" s="573"/>
    </row>
    <row r="2184" spans="1:16" x14ac:dyDescent="0.25">
      <c r="B2184" s="167"/>
      <c r="C2184" s="476"/>
      <c r="D2184" s="91"/>
      <c r="E2184" s="101"/>
      <c r="F2184">
        <f>SUMIF('список продуктов'!$A$8:$A$917,"="&amp;D6614,'список продуктов'!$C$8:$C$917)</f>
        <v>1</v>
      </c>
      <c r="M2184" s="572"/>
      <c r="N2184" s="573"/>
      <c r="O2184" s="573"/>
      <c r="P2184" s="573"/>
    </row>
    <row r="2185" spans="1:16" x14ac:dyDescent="0.25">
      <c r="B2185" s="167"/>
      <c r="C2185" s="476"/>
      <c r="D2185" s="91"/>
      <c r="E2185" s="101"/>
      <c r="F2185">
        <f>SUMIF('список продуктов'!$A$8:$A$917,"="&amp;D6615,'список продуктов'!$C$8:$C$917)</f>
        <v>0</v>
      </c>
      <c r="M2185" s="572"/>
      <c r="N2185" s="573"/>
      <c r="O2185" s="573"/>
      <c r="P2185" s="573"/>
    </row>
    <row r="2186" spans="1:16" x14ac:dyDescent="0.25">
      <c r="B2186" s="167"/>
      <c r="C2186" s="476"/>
      <c r="D2186" s="91"/>
      <c r="E2186" s="101"/>
      <c r="F2186">
        <f>SUMIF('список продуктов'!$A$8:$A$917,"="&amp;D9698,'список продуктов'!$C$8:$C$917)</f>
        <v>0</v>
      </c>
      <c r="M2186" s="572"/>
      <c r="N2186" s="573"/>
      <c r="O2186" s="573"/>
      <c r="P2186" s="573"/>
    </row>
    <row r="2187" spans="1:16" x14ac:dyDescent="0.25">
      <c r="B2187" s="167"/>
      <c r="C2187" s="476"/>
      <c r="D2187" s="91"/>
      <c r="E2187" s="101"/>
      <c r="F2187">
        <f>SUMIF('список продуктов'!$A$8:$A$917,"="&amp;D9699,'список продуктов'!$C$8:$C$917)</f>
        <v>1</v>
      </c>
      <c r="M2187" s="572"/>
      <c r="N2187" s="573"/>
      <c r="O2187" s="573"/>
      <c r="P2187" s="573"/>
    </row>
    <row r="2188" spans="1:16" ht="15.75" thickBot="1" x14ac:dyDescent="0.3">
      <c r="B2188" s="419"/>
      <c r="C2188" s="478"/>
      <c r="D2188" s="395"/>
      <c r="E2188" s="420"/>
      <c r="F2188">
        <f>SUMIF('список продуктов'!$A$8:$A$917,"="&amp;D9700,'список продуктов'!$C$8:$C$917)</f>
        <v>1</v>
      </c>
      <c r="M2188" s="572"/>
      <c r="N2188" s="573"/>
      <c r="O2188" s="573"/>
      <c r="P2188" s="573"/>
    </row>
    <row r="2189" spans="1:16" ht="26.25" thickBot="1" x14ac:dyDescent="0.4">
      <c r="A2189" s="563" t="s">
        <v>472</v>
      </c>
      <c r="B2189" s="564"/>
      <c r="C2189" s="564"/>
      <c r="D2189" s="564"/>
      <c r="E2189" s="565"/>
      <c r="F2189">
        <f>SUMIF('список продуктов'!$A$8:$A$917,"="&amp;D9701,'список продуктов'!$C$8:$C$917)</f>
        <v>1</v>
      </c>
      <c r="G2189" t="s">
        <v>2926</v>
      </c>
      <c r="M2189" s="572"/>
      <c r="N2189" s="573"/>
      <c r="O2189" s="573"/>
      <c r="P2189" s="573"/>
    </row>
    <row r="2190" spans="1:16" ht="15.75" thickBot="1" x14ac:dyDescent="0.3">
      <c r="A2190" s="229"/>
      <c r="B2190" s="179">
        <v>100</v>
      </c>
      <c r="C2190" s="73" t="s">
        <v>473</v>
      </c>
      <c r="D2190" s="188"/>
      <c r="E2190" s="158">
        <f>SUM(E2191:E2203)</f>
        <v>158</v>
      </c>
      <c r="F2190">
        <f>SUMIF('список продуктов'!$A$8:$A$917,"="&amp;D9702,'список продуктов'!$C$8:$C$917)</f>
        <v>1</v>
      </c>
      <c r="G2190" t="s">
        <v>2926</v>
      </c>
      <c r="M2190" s="572"/>
      <c r="N2190" s="573"/>
      <c r="O2190" s="573"/>
      <c r="P2190" s="573"/>
    </row>
    <row r="2191" spans="1:16" x14ac:dyDescent="0.25">
      <c r="A2191" s="77">
        <f>E2191*A2190</f>
        <v>0</v>
      </c>
      <c r="B2191" s="173"/>
      <c r="C2191" s="154"/>
      <c r="D2191" s="365" t="s">
        <v>1744</v>
      </c>
      <c r="E2191" s="80">
        <v>3</v>
      </c>
      <c r="F2191">
        <f>SUMIF('список продуктов'!$A$8:$A$917,"="&amp;D6621,'список продуктов'!$C$8:$C$917)</f>
        <v>0</v>
      </c>
      <c r="M2191" s="572"/>
      <c r="N2191" s="573"/>
      <c r="O2191" s="573"/>
      <c r="P2191" s="573"/>
    </row>
    <row r="2192" spans="1:16" x14ac:dyDescent="0.25">
      <c r="A2192" s="77">
        <f>E2192*A2190</f>
        <v>0</v>
      </c>
      <c r="B2192" s="173"/>
      <c r="C2192" s="154"/>
      <c r="D2192" s="91" t="s">
        <v>1478</v>
      </c>
      <c r="E2192" s="80">
        <v>3</v>
      </c>
      <c r="F2192">
        <f>SUMIF('список продуктов'!$A$8:$A$917,"="&amp;D9710,'список продуктов'!$C$8:$C$917)</f>
        <v>0</v>
      </c>
      <c r="M2192" s="572"/>
      <c r="N2192" s="573"/>
      <c r="O2192" s="573"/>
      <c r="P2192" s="573"/>
    </row>
    <row r="2193" spans="1:16" x14ac:dyDescent="0.25">
      <c r="A2193" s="77">
        <f>E2193*A2190</f>
        <v>0</v>
      </c>
      <c r="B2193" s="173"/>
      <c r="C2193" s="154"/>
      <c r="D2193" s="91" t="s">
        <v>1851</v>
      </c>
      <c r="E2193" s="80">
        <v>3</v>
      </c>
      <c r="F2193">
        <f>SUMIF('список продуктов'!$A$8:$A$917,"="&amp;D9711,'список продуктов'!$C$8:$C$917)</f>
        <v>1</v>
      </c>
      <c r="M2193" s="572"/>
      <c r="N2193" s="573"/>
      <c r="O2193" s="573"/>
      <c r="P2193" s="573"/>
    </row>
    <row r="2194" spans="1:16" x14ac:dyDescent="0.25">
      <c r="A2194" s="77">
        <f>E2194*A2190</f>
        <v>0</v>
      </c>
      <c r="B2194" s="173"/>
      <c r="C2194" s="154"/>
      <c r="D2194" s="91" t="s">
        <v>1262</v>
      </c>
      <c r="E2194" s="80">
        <v>3</v>
      </c>
      <c r="F2194">
        <f>SUMIF('список продуктов'!$A$8:$A$917,"="&amp;D9712,'список продуктов'!$C$8:$C$917)</f>
        <v>0</v>
      </c>
      <c r="M2194" s="572"/>
      <c r="N2194" s="573"/>
      <c r="O2194" s="573"/>
      <c r="P2194" s="573"/>
    </row>
    <row r="2195" spans="1:16" x14ac:dyDescent="0.25">
      <c r="A2195" s="77">
        <f>E2195*A2190</f>
        <v>0</v>
      </c>
      <c r="B2195" s="173"/>
      <c r="C2195" s="154"/>
      <c r="D2195" s="91" t="s">
        <v>2387</v>
      </c>
      <c r="E2195" s="80">
        <v>3</v>
      </c>
      <c r="F2195">
        <f>SUMIF('список продуктов'!$A$8:$A$917,"="&amp;D9713,'список продуктов'!$C$8:$C$917)</f>
        <v>1</v>
      </c>
      <c r="M2195" s="572"/>
      <c r="N2195" s="573"/>
      <c r="O2195" s="573"/>
      <c r="P2195" s="573"/>
    </row>
    <row r="2196" spans="1:16" x14ac:dyDescent="0.25">
      <c r="A2196" s="77">
        <f>E2196*A2190</f>
        <v>0</v>
      </c>
      <c r="B2196" s="173"/>
      <c r="C2196" s="154"/>
      <c r="D2196" s="91" t="s">
        <v>2384</v>
      </c>
      <c r="E2196" s="80">
        <v>3</v>
      </c>
      <c r="F2196">
        <f>SUMIF('список продуктов'!$A$8:$A$917,"="&amp;D9714,'список продуктов'!$C$8:$C$917)</f>
        <v>1</v>
      </c>
      <c r="M2196" s="572"/>
      <c r="N2196" s="573"/>
      <c r="O2196" s="573"/>
      <c r="P2196" s="573"/>
    </row>
    <row r="2197" spans="1:16" x14ac:dyDescent="0.25">
      <c r="A2197" s="77">
        <f>E2197*A2190</f>
        <v>0</v>
      </c>
      <c r="B2197" s="173"/>
      <c r="C2197" s="154"/>
      <c r="D2197" s="91" t="s">
        <v>2426</v>
      </c>
      <c r="E2197" s="80">
        <v>3</v>
      </c>
      <c r="F2197">
        <f>SUMIF('список продуктов'!$A$8:$A$917,"="&amp;D9715,'список продуктов'!$C$8:$C$917)</f>
        <v>1</v>
      </c>
      <c r="M2197" s="572"/>
      <c r="N2197" s="573"/>
      <c r="O2197" s="573"/>
      <c r="P2197" s="573"/>
    </row>
    <row r="2198" spans="1:16" x14ac:dyDescent="0.25">
      <c r="A2198" s="77">
        <f>E2198*A2190</f>
        <v>0</v>
      </c>
      <c r="B2198" s="173"/>
      <c r="C2198" s="154"/>
      <c r="D2198" s="91" t="s">
        <v>1365</v>
      </c>
      <c r="E2198" s="80">
        <v>120</v>
      </c>
      <c r="F2198">
        <f>SUMIF('список продуктов'!$A$8:$A$917,"="&amp;D9716,'список продуктов'!$C$8:$C$917)</f>
        <v>1</v>
      </c>
      <c r="M2198" s="572"/>
      <c r="N2198" s="573"/>
      <c r="O2198" s="573"/>
      <c r="P2198" s="573"/>
    </row>
    <row r="2199" spans="1:16" x14ac:dyDescent="0.25">
      <c r="A2199" s="77">
        <f>E2199*A2190</f>
        <v>0</v>
      </c>
      <c r="B2199" s="173"/>
      <c r="C2199" s="154"/>
      <c r="D2199" s="91" t="s">
        <v>2591</v>
      </c>
      <c r="E2199" s="80">
        <v>6.5</v>
      </c>
      <c r="F2199">
        <f>SUMIF('список продуктов'!$A$8:$A$917,"="&amp;D6629,'список продуктов'!$C$8:$C$917)</f>
        <v>0</v>
      </c>
      <c r="M2199" s="572"/>
      <c r="N2199" s="573"/>
      <c r="O2199" s="573"/>
      <c r="P2199" s="573"/>
    </row>
    <row r="2200" spans="1:16" x14ac:dyDescent="0.25">
      <c r="A2200" s="77">
        <f>E2200*A2190</f>
        <v>0</v>
      </c>
      <c r="B2200" s="173"/>
      <c r="C2200" s="154"/>
      <c r="D2200" s="91" t="s">
        <v>2344</v>
      </c>
      <c r="E2200" s="80">
        <v>1</v>
      </c>
      <c r="F2200">
        <f>SUMIF('список продуктов'!$A$8:$A$917,"="&amp;D6630,'список продуктов'!$C$8:$C$917)</f>
        <v>1</v>
      </c>
      <c r="M2200" s="572"/>
      <c r="N2200" s="573"/>
      <c r="O2200" s="573"/>
      <c r="P2200" s="573"/>
    </row>
    <row r="2201" spans="1:16" x14ac:dyDescent="0.25">
      <c r="A2201" s="77">
        <f>E2201*A2190</f>
        <v>0</v>
      </c>
      <c r="B2201" s="173"/>
      <c r="C2201" s="154"/>
      <c r="D2201" s="91" t="s">
        <v>2381</v>
      </c>
      <c r="E2201" s="80">
        <v>1</v>
      </c>
      <c r="F2201">
        <f>SUMIF('список продуктов'!$A$8:$A$917,"="&amp;D6631,'список продуктов'!$C$8:$C$917)</f>
        <v>1</v>
      </c>
      <c r="M2201" s="572"/>
      <c r="N2201" s="573"/>
      <c r="O2201" s="573"/>
      <c r="P2201" s="573"/>
    </row>
    <row r="2202" spans="1:16" x14ac:dyDescent="0.25">
      <c r="A2202" s="77">
        <f>E2202*A2190</f>
        <v>0</v>
      </c>
      <c r="B2202" s="173"/>
      <c r="C2202" s="154"/>
      <c r="D2202" s="91" t="s">
        <v>1280</v>
      </c>
      <c r="E2202" s="80">
        <v>2</v>
      </c>
      <c r="F2202">
        <f>SUMIF('список продуктов'!$A$8:$A$917,"="&amp;D6632,'список продуктов'!$C$8:$C$917)</f>
        <v>1</v>
      </c>
      <c r="M2202" s="572"/>
      <c r="N2202" s="573"/>
      <c r="O2202" s="573"/>
      <c r="P2202" s="573"/>
    </row>
    <row r="2203" spans="1:16" x14ac:dyDescent="0.25">
      <c r="A2203" s="77">
        <f>E2203*A2190</f>
        <v>0</v>
      </c>
      <c r="B2203" s="173"/>
      <c r="C2203" s="154"/>
      <c r="D2203" s="91" t="s">
        <v>1908</v>
      </c>
      <c r="E2203" s="80">
        <v>6.5</v>
      </c>
      <c r="F2203">
        <f>SUMIF('список продуктов'!$A$8:$A$917,"="&amp;D6633,'список продуктов'!$C$8:$C$917)</f>
        <v>1</v>
      </c>
      <c r="M2203" s="572"/>
      <c r="N2203" s="573"/>
      <c r="O2203" s="573"/>
      <c r="P2203" s="573"/>
    </row>
    <row r="2204" spans="1:16" x14ac:dyDescent="0.25">
      <c r="B2204" s="173"/>
      <c r="C2204" s="485"/>
      <c r="D2204" s="91"/>
      <c r="E2204" s="89"/>
      <c r="F2204">
        <f>SUMIF('список продуктов'!$A$8:$A$917,"="&amp;D6634,'список продуктов'!$C$8:$C$917)</f>
        <v>1</v>
      </c>
      <c r="M2204" s="572"/>
      <c r="N2204" s="573"/>
      <c r="O2204" s="573"/>
      <c r="P2204" s="573"/>
    </row>
    <row r="2205" spans="1:16" ht="15.75" thickBot="1" x14ac:dyDescent="0.3">
      <c r="B2205" s="173"/>
      <c r="C2205" s="485"/>
      <c r="D2205" s="91"/>
      <c r="E2205" s="89"/>
      <c r="F2205">
        <f>SUMIF('список продуктов'!$A$8:$A$917,"="&amp;D6635,'список продуктов'!$C$8:$C$917)</f>
        <v>0</v>
      </c>
      <c r="M2205" s="572"/>
      <c r="N2205" s="573"/>
      <c r="O2205" s="573"/>
      <c r="P2205" s="573"/>
    </row>
    <row r="2206" spans="1:16" ht="15.75" thickBot="1" x14ac:dyDescent="0.3">
      <c r="A2206" s="105"/>
      <c r="B2206" s="179">
        <v>150</v>
      </c>
      <c r="C2206" s="73" t="s">
        <v>474</v>
      </c>
      <c r="D2206" s="188"/>
      <c r="E2206" s="158">
        <f>SUM(E2207:E2212)</f>
        <v>247</v>
      </c>
      <c r="F2206">
        <f>SUMIF('список продуктов'!$A$8:$A$917,"="&amp;D9703,'список продуктов'!$C$8:$C$917)</f>
        <v>0</v>
      </c>
      <c r="G2206" t="s">
        <v>2926</v>
      </c>
      <c r="M2206" s="572"/>
      <c r="N2206" s="573"/>
      <c r="O2206" s="573"/>
      <c r="P2206" s="573"/>
    </row>
    <row r="2207" spans="1:16" x14ac:dyDescent="0.25">
      <c r="A2207" s="77">
        <f>E2207*A2206</f>
        <v>0</v>
      </c>
      <c r="B2207" s="221"/>
      <c r="C2207" s="485"/>
      <c r="D2207" s="91" t="s">
        <v>1596</v>
      </c>
      <c r="E2207" s="101">
        <v>220</v>
      </c>
      <c r="F2207">
        <f>SUMIF('список продуктов'!$A$8:$A$917,"="&amp;D9704,'список продуктов'!$C$8:$C$917)</f>
        <v>1</v>
      </c>
      <c r="M2207" s="572"/>
      <c r="N2207" s="573"/>
      <c r="O2207" s="573"/>
      <c r="P2207" s="573"/>
    </row>
    <row r="2208" spans="1:16" x14ac:dyDescent="0.25">
      <c r="A2208" s="77">
        <f>E2208*A2206</f>
        <v>0</v>
      </c>
      <c r="B2208" s="221"/>
      <c r="C2208" s="485"/>
      <c r="D2208" s="91" t="s">
        <v>2406</v>
      </c>
      <c r="E2208" s="101">
        <v>3</v>
      </c>
      <c r="F2208">
        <f>SUMIF('список продуктов'!$A$8:$A$917,"="&amp;D9705,'список продуктов'!$C$8:$C$917)</f>
        <v>1</v>
      </c>
      <c r="M2208" s="572"/>
      <c r="N2208" s="573"/>
      <c r="O2208" s="573"/>
      <c r="P2208" s="573"/>
    </row>
    <row r="2209" spans="1:16" x14ac:dyDescent="0.25">
      <c r="A2209" s="77">
        <f>E2209*A2206</f>
        <v>0</v>
      </c>
      <c r="B2209" s="221"/>
      <c r="C2209" s="485"/>
      <c r="D2209" s="91" t="s">
        <v>2473</v>
      </c>
      <c r="E2209" s="101">
        <v>10</v>
      </c>
      <c r="F2209">
        <f>SUMIF('список продуктов'!$A$8:$A$917,"="&amp;D9706,'список продуктов'!$C$8:$C$917)</f>
        <v>1</v>
      </c>
      <c r="M2209" s="572"/>
      <c r="N2209" s="573"/>
      <c r="O2209" s="573"/>
      <c r="P2209" s="573"/>
    </row>
    <row r="2210" spans="1:16" x14ac:dyDescent="0.25">
      <c r="A2210" s="77">
        <f>E2210*A2206</f>
        <v>0</v>
      </c>
      <c r="B2210" s="221"/>
      <c r="C2210" s="485"/>
      <c r="D2210" s="91" t="s">
        <v>1262</v>
      </c>
      <c r="E2210" s="101">
        <v>2</v>
      </c>
      <c r="F2210">
        <f>SUMIF('список продуктов'!$A$8:$A$917,"="&amp;D9707,'список продуктов'!$C$8:$C$917)</f>
        <v>1</v>
      </c>
      <c r="M2210" s="572"/>
      <c r="N2210" s="573"/>
      <c r="O2210" s="573"/>
      <c r="P2210" s="573"/>
    </row>
    <row r="2211" spans="1:16" x14ac:dyDescent="0.25">
      <c r="A2211" s="77">
        <f>E2211*A2206</f>
        <v>0</v>
      </c>
      <c r="B2211" s="221"/>
      <c r="C2211" s="485"/>
      <c r="D2211" s="91" t="s">
        <v>2399</v>
      </c>
      <c r="E2211" s="101">
        <v>2</v>
      </c>
      <c r="F2211">
        <f>SUMIF('список продуктов'!$A$8:$A$917,"="&amp;D9708,'список продуктов'!$C$8:$C$917)</f>
        <v>1</v>
      </c>
      <c r="M2211" s="572"/>
      <c r="N2211" s="573"/>
      <c r="O2211" s="573"/>
      <c r="P2211" s="573"/>
    </row>
    <row r="2212" spans="1:16" x14ac:dyDescent="0.25">
      <c r="A2212" s="77">
        <f>E2212*A2206</f>
        <v>0</v>
      </c>
      <c r="B2212" s="221"/>
      <c r="C2212" s="485"/>
      <c r="D2212" s="91" t="s">
        <v>2320</v>
      </c>
      <c r="E2212" s="101">
        <v>10</v>
      </c>
      <c r="F2212">
        <f>SUMIF('список продуктов'!$A$8:$A$917,"="&amp;D9709,'список продуктов'!$C$8:$C$917)</f>
        <v>1</v>
      </c>
      <c r="M2212" s="572"/>
      <c r="N2212" s="573"/>
      <c r="O2212" s="573"/>
      <c r="P2212" s="573"/>
    </row>
    <row r="2213" spans="1:16" ht="15.75" thickBot="1" x14ac:dyDescent="0.3">
      <c r="B2213" s="173"/>
      <c r="C2213" s="485"/>
      <c r="D2213" s="91"/>
      <c r="E2213" s="89"/>
      <c r="F2213">
        <f>SUMIF('список продуктов'!$A$8:$A$917,"="&amp;D6643,'список продуктов'!$C$8:$C$917)</f>
        <v>0</v>
      </c>
      <c r="M2213" s="572"/>
      <c r="N2213" s="573"/>
      <c r="O2213" s="573"/>
      <c r="P2213" s="573"/>
    </row>
    <row r="2214" spans="1:16" ht="15.75" thickBot="1" x14ac:dyDescent="0.3">
      <c r="A2214" s="229"/>
      <c r="B2214" s="179">
        <v>100</v>
      </c>
      <c r="C2214" s="73" t="s">
        <v>962</v>
      </c>
      <c r="D2214" s="188"/>
      <c r="E2214" s="158">
        <f>SUM(E2215:E2220)</f>
        <v>196.5</v>
      </c>
      <c r="F2214">
        <f>SUMIF('список продуктов'!$A$8:$A$917,"="&amp;D6644,'список продуктов'!$C$8:$C$917)</f>
        <v>0</v>
      </c>
      <c r="G2214" t="s">
        <v>2926</v>
      </c>
      <c r="M2214" s="572"/>
      <c r="N2214" s="573"/>
      <c r="O2214" s="573"/>
      <c r="P2214" s="573"/>
    </row>
    <row r="2215" spans="1:16" x14ac:dyDescent="0.25">
      <c r="A2215" s="77">
        <f>E2215*A2214</f>
        <v>0</v>
      </c>
      <c r="B2215" s="173"/>
      <c r="C2215" s="154"/>
      <c r="D2215" s="91" t="s">
        <v>1596</v>
      </c>
      <c r="E2215" s="80">
        <v>150</v>
      </c>
      <c r="F2215">
        <f>SUMIF('список продуктов'!$A$8:$A$917,"="&amp;D6645,'список продуктов'!$C$8:$C$917)</f>
        <v>1</v>
      </c>
      <c r="M2215" s="572"/>
      <c r="N2215" s="573"/>
      <c r="O2215" s="573"/>
      <c r="P2215" s="573"/>
    </row>
    <row r="2216" spans="1:16" x14ac:dyDescent="0.25">
      <c r="A2216" s="77">
        <f>E2216*A2214</f>
        <v>0</v>
      </c>
      <c r="B2216" s="173"/>
      <c r="C2216" s="154"/>
      <c r="D2216" s="91" t="s">
        <v>1756</v>
      </c>
      <c r="E2216" s="80">
        <v>25</v>
      </c>
      <c r="F2216">
        <f>SUMIF('список продуктов'!$A$8:$A$917,"="&amp;D6646,'список продуктов'!$C$8:$C$917)</f>
        <v>0</v>
      </c>
      <c r="M2216" s="572"/>
      <c r="N2216" s="573"/>
      <c r="O2216" s="573"/>
      <c r="P2216" s="573"/>
    </row>
    <row r="2217" spans="1:16" x14ac:dyDescent="0.25">
      <c r="A2217" s="77">
        <f>E2217*A2214</f>
        <v>0</v>
      </c>
      <c r="B2217" s="173"/>
      <c r="C2217" s="154"/>
      <c r="D2217" s="91" t="s">
        <v>2337</v>
      </c>
      <c r="E2217" s="80">
        <v>7</v>
      </c>
      <c r="F2217">
        <f>SUMIF('список продуктов'!$A$8:$A$917,"="&amp;D6647,'список продуктов'!$C$8:$C$917)</f>
        <v>1</v>
      </c>
      <c r="M2217" s="572"/>
      <c r="N2217" s="573"/>
      <c r="O2217" s="573"/>
      <c r="P2217" s="573"/>
    </row>
    <row r="2218" spans="1:16" x14ac:dyDescent="0.25">
      <c r="A2218" s="77">
        <f>E2218*A2214</f>
        <v>0</v>
      </c>
      <c r="B2218" s="173"/>
      <c r="C2218" s="154"/>
      <c r="D2218" s="91" t="s">
        <v>1280</v>
      </c>
      <c r="E2218" s="80">
        <v>5</v>
      </c>
      <c r="F2218">
        <f>SUMIF('список продуктов'!$A$8:$A$917,"="&amp;D6648,'список продуктов'!$C$8:$C$917)</f>
        <v>0</v>
      </c>
      <c r="M2218" s="572"/>
      <c r="N2218" s="573"/>
      <c r="O2218" s="573"/>
      <c r="P2218" s="573"/>
    </row>
    <row r="2219" spans="1:16" x14ac:dyDescent="0.25">
      <c r="A2219" s="77">
        <f>E2219*A2214</f>
        <v>0</v>
      </c>
      <c r="B2219" s="173"/>
      <c r="C2219" s="154"/>
      <c r="D2219" s="91" t="s">
        <v>2389</v>
      </c>
      <c r="E2219" s="80">
        <v>3</v>
      </c>
      <c r="F2219">
        <f>SUMIF('список продуктов'!$A$8:$A$917,"="&amp;D6649,'список продуктов'!$C$8:$C$917)</f>
        <v>0</v>
      </c>
      <c r="M2219" s="572"/>
      <c r="N2219" s="573"/>
      <c r="O2219" s="573"/>
      <c r="P2219" s="573"/>
    </row>
    <row r="2220" spans="1:16" ht="15.75" thickBot="1" x14ac:dyDescent="0.3">
      <c r="A2220" s="77">
        <f>E2220*A2214</f>
        <v>0</v>
      </c>
      <c r="B2220" s="173"/>
      <c r="C2220" s="154"/>
      <c r="D2220" s="91" t="s">
        <v>2591</v>
      </c>
      <c r="E2220" s="80">
        <v>6.5</v>
      </c>
      <c r="F2220">
        <f>SUMIF('список продуктов'!$A$8:$A$917,"="&amp;D6650,'список продуктов'!$C$8:$C$917)</f>
        <v>1</v>
      </c>
      <c r="M2220" s="572"/>
      <c r="N2220" s="573"/>
      <c r="O2220" s="573"/>
      <c r="P2220" s="573"/>
    </row>
    <row r="2221" spans="1:16" ht="15.75" thickBot="1" x14ac:dyDescent="0.3">
      <c r="A2221" s="229"/>
      <c r="B2221" s="231" t="s">
        <v>171</v>
      </c>
      <c r="C2221" s="184" t="s">
        <v>1037</v>
      </c>
      <c r="D2221" s="188"/>
      <c r="E2221" s="191"/>
      <c r="F2221">
        <f>SUMIF('список продуктов'!$A$8:$A$917,"="&amp;D6651,'список продуктов'!$C$8:$C$917)</f>
        <v>1</v>
      </c>
      <c r="G2221" t="s">
        <v>2926</v>
      </c>
      <c r="M2221" s="572"/>
      <c r="N2221" s="573"/>
      <c r="O2221" s="573"/>
      <c r="P2221" s="573"/>
    </row>
    <row r="2222" spans="1:16" x14ac:dyDescent="0.25">
      <c r="A2222" s="77">
        <f>E2222*A2221</f>
        <v>0</v>
      </c>
      <c r="B2222" s="160"/>
      <c r="C2222" s="154"/>
      <c r="D2222" s="91" t="s">
        <v>1365</v>
      </c>
      <c r="E2222" s="89">
        <v>120</v>
      </c>
      <c r="F2222">
        <f>SUMIF('список продуктов'!$A$8:$A$917,"="&amp;D6652,'список продуктов'!$C$8:$C$917)</f>
        <v>1</v>
      </c>
      <c r="M2222" s="572"/>
      <c r="N2222" s="573"/>
      <c r="O2222" s="573"/>
      <c r="P2222" s="573"/>
    </row>
    <row r="2223" spans="1:16" x14ac:dyDescent="0.25">
      <c r="A2223" s="77">
        <f>E2223*A2221</f>
        <v>0</v>
      </c>
      <c r="B2223" s="160"/>
      <c r="C2223" s="452"/>
      <c r="D2223" s="91" t="s">
        <v>1887</v>
      </c>
      <c r="E2223" s="89">
        <v>10</v>
      </c>
      <c r="F2223">
        <f>SUMIF('список продуктов'!$A$8:$A$917,"="&amp;D6653,'список продуктов'!$C$8:$C$917)</f>
        <v>0</v>
      </c>
      <c r="M2223" s="572"/>
      <c r="N2223" s="573"/>
      <c r="O2223" s="573"/>
      <c r="P2223" s="573"/>
    </row>
    <row r="2224" spans="1:16" x14ac:dyDescent="0.25">
      <c r="A2224" s="77">
        <f>E2224*A2221</f>
        <v>0</v>
      </c>
      <c r="B2224" s="160"/>
      <c r="C2224" s="154"/>
      <c r="D2224" s="91" t="s">
        <v>1745</v>
      </c>
      <c r="E2224" s="89">
        <v>20</v>
      </c>
      <c r="F2224">
        <f>SUMIF('список продуктов'!$A$8:$A$917,"="&amp;D6654,'список продуктов'!$C$8:$C$917)</f>
        <v>0</v>
      </c>
      <c r="M2224" s="572"/>
      <c r="N2224" s="573"/>
      <c r="O2224" s="573"/>
      <c r="P2224" s="573"/>
    </row>
    <row r="2225" spans="1:16" x14ac:dyDescent="0.25">
      <c r="A2225" s="77">
        <f>E2225*A2221</f>
        <v>0</v>
      </c>
      <c r="B2225" s="160"/>
      <c r="C2225" s="154"/>
      <c r="D2225" s="91" t="s">
        <v>1919</v>
      </c>
      <c r="E2225" s="89">
        <v>5</v>
      </c>
      <c r="F2225">
        <f>SUMIF('список продуктов'!$A$8:$A$917,"="&amp;D6655,'список продуктов'!$C$8:$C$917)</f>
        <v>1</v>
      </c>
      <c r="M2225" s="572"/>
      <c r="N2225" s="573"/>
      <c r="O2225" s="573"/>
      <c r="P2225" s="573"/>
    </row>
    <row r="2226" spans="1:16" x14ac:dyDescent="0.25">
      <c r="A2226" s="77">
        <f>E2226*A2221</f>
        <v>0</v>
      </c>
      <c r="B2226" s="160"/>
      <c r="C2226" s="154"/>
      <c r="D2226" s="91" t="s">
        <v>1275</v>
      </c>
      <c r="E2226" s="89">
        <v>5</v>
      </c>
      <c r="F2226">
        <f>SUMIF('список продуктов'!$A$8:$A$917,"="&amp;D6656,'список продуктов'!$C$8:$C$917)</f>
        <v>1</v>
      </c>
      <c r="M2226" s="572"/>
      <c r="N2226" s="573"/>
      <c r="O2226" s="573"/>
      <c r="P2226" s="573"/>
    </row>
    <row r="2227" spans="1:16" x14ac:dyDescent="0.25">
      <c r="A2227" s="77">
        <f>E2227*A2221</f>
        <v>0</v>
      </c>
      <c r="B2227" s="160"/>
      <c r="C2227" s="154" t="s">
        <v>2543</v>
      </c>
      <c r="D2227" s="91"/>
      <c r="E2227" s="89"/>
      <c r="F2227">
        <f>SUMIF('список продуктов'!$A$8:$A$917,"="&amp;D6657,'список продуктов'!$C$8:$C$917)</f>
        <v>1</v>
      </c>
      <c r="M2227" s="572"/>
      <c r="N2227" s="573"/>
      <c r="O2227" s="573"/>
      <c r="P2227" s="573"/>
    </row>
    <row r="2228" spans="1:16" ht="29.25" x14ac:dyDescent="0.25">
      <c r="A2228" s="77">
        <f>E2228*A2221</f>
        <v>0</v>
      </c>
      <c r="B2228" s="160"/>
      <c r="C2228" s="154" t="s">
        <v>2544</v>
      </c>
      <c r="D2228" s="368" t="s">
        <v>194</v>
      </c>
      <c r="E2228" s="89">
        <v>5</v>
      </c>
      <c r="F2228">
        <f>SUMIF('список продуктов'!$A$8:$A$917,"="&amp;D6658,'список продуктов'!$C$8:$C$917)</f>
        <v>1</v>
      </c>
      <c r="M2228" s="572"/>
      <c r="N2228" s="573"/>
      <c r="O2228" s="573"/>
      <c r="P2228" s="573"/>
    </row>
    <row r="2229" spans="1:16" x14ac:dyDescent="0.25">
      <c r="A2229" s="77">
        <f>E2229*A2221</f>
        <v>0</v>
      </c>
      <c r="B2229" s="160"/>
      <c r="C2229" s="154" t="s">
        <v>2141</v>
      </c>
      <c r="D2229" s="368" t="s">
        <v>1262</v>
      </c>
      <c r="E2229" s="89">
        <v>15</v>
      </c>
      <c r="F2229">
        <f>SUMIF('список продуктов'!$A$8:$A$917,"="&amp;D6659,'список продуктов'!$C$8:$C$917)</f>
        <v>1</v>
      </c>
      <c r="M2229" s="572"/>
      <c r="N2229" s="573"/>
      <c r="O2229" s="573"/>
      <c r="P2229" s="573"/>
    </row>
    <row r="2230" spans="1:16" x14ac:dyDescent="0.25">
      <c r="A2230" s="77">
        <f>E2230*A2221</f>
        <v>0</v>
      </c>
      <c r="B2230" s="160"/>
      <c r="C2230" s="154" t="s">
        <v>2142</v>
      </c>
      <c r="D2230" s="368"/>
      <c r="E2230" s="89"/>
      <c r="F2230">
        <f>SUMIF('список продуктов'!$A$8:$A$917,"="&amp;D6660,'список продуктов'!$C$8:$C$917)</f>
        <v>1</v>
      </c>
      <c r="M2230" s="572"/>
      <c r="N2230" s="573"/>
      <c r="O2230" s="573"/>
      <c r="P2230" s="573"/>
    </row>
    <row r="2231" spans="1:16" x14ac:dyDescent="0.25">
      <c r="A2231" s="77">
        <f>E2231*A2221</f>
        <v>0</v>
      </c>
      <c r="B2231" s="160"/>
      <c r="C2231" s="154" t="s">
        <v>2143</v>
      </c>
      <c r="D2231" s="368"/>
      <c r="E2231" s="89"/>
      <c r="F2231">
        <f>SUMIF('список продуктов'!$A$8:$A$917,"="&amp;D6661,'список продуктов'!$C$8:$C$917)</f>
        <v>0</v>
      </c>
      <c r="M2231" s="572"/>
      <c r="N2231" s="573"/>
      <c r="O2231" s="573"/>
      <c r="P2231" s="573"/>
    </row>
    <row r="2232" spans="1:16" ht="29.25" x14ac:dyDescent="0.25">
      <c r="A2232" s="77">
        <f>E2232*A2221</f>
        <v>0</v>
      </c>
      <c r="B2232" s="160"/>
      <c r="C2232" s="154" t="s">
        <v>2144</v>
      </c>
      <c r="D2232" s="368"/>
      <c r="E2232" s="89"/>
      <c r="F2232">
        <f>SUMIF('список продуктов'!$A$8:$A$917,"="&amp;D6662,'список продуктов'!$C$8:$C$917)</f>
        <v>0</v>
      </c>
      <c r="M2232" s="572"/>
      <c r="N2232" s="573"/>
      <c r="O2232" s="573"/>
      <c r="P2232" s="573"/>
    </row>
    <row r="2233" spans="1:16" ht="29.25" x14ac:dyDescent="0.25">
      <c r="A2233" s="77">
        <f>E2233*A2221</f>
        <v>0</v>
      </c>
      <c r="B2233" s="160"/>
      <c r="C2233" s="154" t="s">
        <v>2145</v>
      </c>
      <c r="D2233" s="368"/>
      <c r="E2233" s="89"/>
      <c r="F2233">
        <f>SUMIF('список продуктов'!$A$8:$A$917,"="&amp;D6663,'список продуктов'!$C$8:$C$917)</f>
        <v>1</v>
      </c>
      <c r="M2233" s="572"/>
      <c r="N2233" s="573"/>
      <c r="O2233" s="573"/>
      <c r="P2233" s="573"/>
    </row>
    <row r="2234" spans="1:16" x14ac:dyDescent="0.25">
      <c r="A2234" s="77">
        <f>E2234*A2221</f>
        <v>0</v>
      </c>
      <c r="B2234" s="160"/>
      <c r="C2234" s="154" t="s">
        <v>2146</v>
      </c>
      <c r="D2234" s="91"/>
      <c r="E2234" s="89"/>
      <c r="F2234">
        <f>SUMIF('список продуктов'!$A$8:$A$917,"="&amp;D6664,'список продуктов'!$C$8:$C$917)</f>
        <v>1</v>
      </c>
      <c r="M2234" s="572"/>
      <c r="N2234" s="573"/>
      <c r="O2234" s="573"/>
      <c r="P2234" s="573"/>
    </row>
    <row r="2235" spans="1:16" ht="15.75" thickBot="1" x14ac:dyDescent="0.3">
      <c r="A2235" s="77">
        <f>E2235*A2221</f>
        <v>0</v>
      </c>
      <c r="B2235" s="160"/>
      <c r="C2235" s="154"/>
      <c r="D2235" s="91"/>
      <c r="E2235" s="89"/>
      <c r="F2235">
        <f>SUMIF('список продуктов'!$A$8:$A$917,"="&amp;D6665,'список продуктов'!$C$8:$C$917)</f>
        <v>1</v>
      </c>
      <c r="M2235" s="572"/>
      <c r="N2235" s="573"/>
      <c r="O2235" s="573"/>
      <c r="P2235" s="573"/>
    </row>
    <row r="2236" spans="1:16" ht="29.25" thickBot="1" x14ac:dyDescent="0.3">
      <c r="A2236" s="229"/>
      <c r="B2236" s="179">
        <v>250</v>
      </c>
      <c r="C2236" s="182" t="s">
        <v>855</v>
      </c>
      <c r="D2236" s="188"/>
      <c r="E2236" s="158"/>
      <c r="F2236">
        <f>SUMIF('список продуктов'!$A$8:$A$917,"="&amp;D6666,'список продуктов'!$C$8:$C$917)</f>
        <v>0</v>
      </c>
      <c r="G2236" t="s">
        <v>2926</v>
      </c>
      <c r="M2236" s="572"/>
      <c r="N2236" s="573"/>
      <c r="O2236" s="573"/>
      <c r="P2236" s="573"/>
    </row>
    <row r="2237" spans="1:16" x14ac:dyDescent="0.25">
      <c r="A2237" s="77">
        <f>E2237*A2236</f>
        <v>0</v>
      </c>
      <c r="B2237" s="278"/>
      <c r="C2237" s="154"/>
      <c r="D2237" s="91" t="s">
        <v>1706</v>
      </c>
      <c r="E2237" s="80">
        <v>200</v>
      </c>
      <c r="F2237">
        <f>SUMIF('список продуктов'!$A$8:$A$917,"="&amp;D6667,'список продуктов'!$C$8:$C$917)</f>
        <v>0</v>
      </c>
      <c r="M2237" s="572"/>
      <c r="N2237" s="573"/>
      <c r="O2237" s="573"/>
      <c r="P2237" s="573"/>
    </row>
    <row r="2238" spans="1:16" x14ac:dyDescent="0.25">
      <c r="A2238" s="77">
        <f>E2238*A2236</f>
        <v>0</v>
      </c>
      <c r="B2238" s="173"/>
      <c r="C2238" s="154"/>
      <c r="D2238" s="91" t="s">
        <v>1596</v>
      </c>
      <c r="E2238" s="80">
        <v>150</v>
      </c>
      <c r="F2238">
        <f>SUMIF('список продуктов'!$A$8:$A$917,"="&amp;D6668,'список продуктов'!$C$8:$C$917)</f>
        <v>1</v>
      </c>
      <c r="M2238" s="572"/>
      <c r="N2238" s="573"/>
      <c r="O2238" s="573"/>
      <c r="P2238" s="573"/>
    </row>
    <row r="2239" spans="1:16" x14ac:dyDescent="0.25">
      <c r="A2239" s="77">
        <f>E2239*A2236</f>
        <v>0</v>
      </c>
      <c r="B2239" s="173"/>
      <c r="C2239" s="154"/>
      <c r="D2239" s="91" t="s">
        <v>2343</v>
      </c>
      <c r="E2239" s="80">
        <v>15</v>
      </c>
      <c r="F2239">
        <f>SUMIF('список продуктов'!$A$8:$A$917,"="&amp;D6669,'список продуктов'!$C$8:$C$917)</f>
        <v>1</v>
      </c>
      <c r="M2239" s="572"/>
      <c r="N2239" s="573"/>
      <c r="O2239" s="573"/>
      <c r="P2239" s="573"/>
    </row>
    <row r="2240" spans="1:16" ht="15.75" thickBot="1" x14ac:dyDescent="0.3">
      <c r="A2240" s="77">
        <f>E2240*A2236</f>
        <v>0</v>
      </c>
      <c r="B2240" s="173"/>
      <c r="C2240" s="154"/>
      <c r="D2240" s="91" t="s">
        <v>1919</v>
      </c>
      <c r="E2240" s="80">
        <v>4</v>
      </c>
      <c r="F2240">
        <f>SUMIF('список продуктов'!$A$8:$A$917,"="&amp;D6670,'список продуктов'!$C$8:$C$917)</f>
        <v>1</v>
      </c>
      <c r="M2240" s="572"/>
      <c r="N2240" s="573"/>
      <c r="O2240" s="573"/>
      <c r="P2240" s="573"/>
    </row>
    <row r="2241" spans="1:16" ht="15.75" thickBot="1" x14ac:dyDescent="0.3">
      <c r="A2241" s="229"/>
      <c r="B2241" s="179">
        <v>100</v>
      </c>
      <c r="C2241" s="73" t="s">
        <v>475</v>
      </c>
      <c r="D2241" s="188"/>
      <c r="E2241" s="158">
        <f>SUM(E2242:E2250)</f>
        <v>201</v>
      </c>
      <c r="F2241">
        <f>SUMIF('список продуктов'!$A$8:$A$917,"="&amp;D6671,'список продуктов'!$C$8:$C$917)</f>
        <v>1</v>
      </c>
      <c r="G2241" t="s">
        <v>2926</v>
      </c>
      <c r="M2241" s="572"/>
      <c r="N2241" s="573"/>
      <c r="O2241" s="573"/>
      <c r="P2241" s="573"/>
    </row>
    <row r="2242" spans="1:16" x14ac:dyDescent="0.25">
      <c r="A2242" s="77">
        <f>E2242*A2241</f>
        <v>0</v>
      </c>
      <c r="B2242" s="173"/>
      <c r="C2242" s="154"/>
      <c r="D2242" s="91" t="s">
        <v>1365</v>
      </c>
      <c r="E2242" s="80">
        <v>70</v>
      </c>
      <c r="F2242">
        <f>SUMIF('список продуктов'!$A$8:$A$917,"="&amp;D6672,'список продуктов'!$C$8:$C$917)</f>
        <v>1</v>
      </c>
      <c r="M2242" s="572"/>
      <c r="N2242" s="573"/>
      <c r="O2242" s="573"/>
      <c r="P2242" s="573"/>
    </row>
    <row r="2243" spans="1:16" x14ac:dyDescent="0.25">
      <c r="A2243" s="77">
        <f>E2243*A2241</f>
        <v>0</v>
      </c>
      <c r="B2243" s="173"/>
      <c r="C2243" s="154"/>
      <c r="D2243" s="91" t="s">
        <v>1794</v>
      </c>
      <c r="E2243" s="80">
        <v>5</v>
      </c>
      <c r="F2243">
        <f>SUMIF('список продуктов'!$A$8:$A$917,"="&amp;D6673,'список продуктов'!$C$8:$C$917)</f>
        <v>1</v>
      </c>
      <c r="M2243" s="72"/>
      <c r="N2243" s="68"/>
      <c r="O2243" s="68"/>
      <c r="P2243" s="68"/>
    </row>
    <row r="2244" spans="1:16" x14ac:dyDescent="0.25">
      <c r="A2244" s="77">
        <f>E2244*A2241</f>
        <v>0</v>
      </c>
      <c r="B2244" s="173"/>
      <c r="C2244" s="154"/>
      <c r="D2244" s="91" t="s">
        <v>1767</v>
      </c>
      <c r="E2244" s="80">
        <v>5</v>
      </c>
      <c r="F2244">
        <f>SUMIF('список продуктов'!$A$8:$A$917,"="&amp;D6674,'список продуктов'!$C$8:$C$917)</f>
        <v>0</v>
      </c>
      <c r="M2244" s="572"/>
      <c r="N2244" s="573"/>
      <c r="O2244" s="573"/>
      <c r="P2244" s="573"/>
    </row>
    <row r="2245" spans="1:16" x14ac:dyDescent="0.25">
      <c r="A2245" s="77">
        <f>E2245*A2241</f>
        <v>0</v>
      </c>
      <c r="B2245" s="173"/>
      <c r="C2245" s="154"/>
      <c r="D2245" s="91" t="s">
        <v>1719</v>
      </c>
      <c r="E2245" s="80">
        <v>25</v>
      </c>
      <c r="F2245">
        <f>SUMIF('список продуктов'!$A$8:$A$917,"="&amp;D6675,'список продуктов'!$C$8:$C$917)</f>
        <v>1</v>
      </c>
      <c r="M2245" s="572"/>
      <c r="N2245" s="573"/>
      <c r="O2245" s="573"/>
      <c r="P2245" s="573"/>
    </row>
    <row r="2246" spans="1:16" x14ac:dyDescent="0.25">
      <c r="A2246" s="77">
        <f>E2246*A2241</f>
        <v>0</v>
      </c>
      <c r="B2246" s="173"/>
      <c r="C2246" s="154"/>
      <c r="D2246" s="91" t="s">
        <v>2337</v>
      </c>
      <c r="E2246" s="80">
        <v>25</v>
      </c>
      <c r="F2246">
        <f>SUMIF('список продуктов'!$A$8:$A$917,"="&amp;D6676,'список продуктов'!$C$8:$C$917)</f>
        <v>1</v>
      </c>
      <c r="M2246" s="572"/>
      <c r="N2246" s="573"/>
      <c r="O2246" s="573"/>
      <c r="P2246" s="573"/>
    </row>
    <row r="2247" spans="1:16" x14ac:dyDescent="0.25">
      <c r="A2247" s="77">
        <f>E2247*A2241</f>
        <v>0</v>
      </c>
      <c r="B2247" s="173"/>
      <c r="C2247" s="154"/>
      <c r="D2247" s="91" t="s">
        <v>1934</v>
      </c>
      <c r="E2247" s="80">
        <v>25</v>
      </c>
      <c r="F2247">
        <f>SUMIF('список продуктов'!$A$8:$A$917,"="&amp;D6677,'список продуктов'!$C$8:$C$917)</f>
        <v>1</v>
      </c>
      <c r="M2247" s="572"/>
      <c r="N2247" s="573"/>
      <c r="O2247" s="573"/>
      <c r="P2247" s="573"/>
    </row>
    <row r="2248" spans="1:16" x14ac:dyDescent="0.25">
      <c r="A2248" s="77">
        <f>E2248*A2241</f>
        <v>0</v>
      </c>
      <c r="B2248" s="173"/>
      <c r="C2248" s="154"/>
      <c r="D2248" s="91" t="s">
        <v>313</v>
      </c>
      <c r="E2248" s="80">
        <v>25</v>
      </c>
      <c r="F2248">
        <f>SUMIF('список продуктов'!$A$8:$A$917,"="&amp;D6678,'список продуктов'!$C$8:$C$917)</f>
        <v>1</v>
      </c>
      <c r="M2248" s="572"/>
      <c r="N2248" s="573"/>
      <c r="O2248" s="573"/>
      <c r="P2248" s="573"/>
    </row>
    <row r="2249" spans="1:16" x14ac:dyDescent="0.25">
      <c r="A2249" s="77">
        <f>E2249*A2241</f>
        <v>0</v>
      </c>
      <c r="B2249" s="173"/>
      <c r="C2249" s="154"/>
      <c r="D2249" s="91" t="s">
        <v>1736</v>
      </c>
      <c r="E2249" s="80">
        <v>20</v>
      </c>
      <c r="F2249">
        <f>SUMIF('список продуктов'!$A$8:$A$917,"="&amp;D6679,'список продуктов'!$C$8:$C$917)</f>
        <v>0</v>
      </c>
      <c r="M2249" s="572"/>
      <c r="N2249" s="573"/>
      <c r="O2249" s="573"/>
      <c r="P2249" s="573"/>
    </row>
    <row r="2250" spans="1:16" x14ac:dyDescent="0.25">
      <c r="A2250" s="77">
        <f>E2250*A2241</f>
        <v>0</v>
      </c>
      <c r="B2250" s="173"/>
      <c r="C2250" s="154"/>
      <c r="D2250" s="91" t="s">
        <v>1906</v>
      </c>
      <c r="E2250" s="80">
        <v>1</v>
      </c>
      <c r="F2250">
        <f>SUMIF('список продуктов'!$A$8:$A$917,"="&amp;D6680,'список продуктов'!$C$8:$C$917)</f>
        <v>0</v>
      </c>
      <c r="M2250" s="572"/>
      <c r="N2250" s="573"/>
      <c r="O2250" s="573"/>
      <c r="P2250" s="573"/>
    </row>
    <row r="2251" spans="1:16" ht="15.75" thickBot="1" x14ac:dyDescent="0.3">
      <c r="B2251" s="173"/>
      <c r="C2251" s="485"/>
      <c r="D2251" s="91"/>
      <c r="E2251" s="89"/>
      <c r="F2251">
        <f>SUMIF('список продуктов'!$A$8:$A$917,"="&amp;D6681,'список продуктов'!$C$8:$C$917)</f>
        <v>1</v>
      </c>
      <c r="M2251" s="572"/>
      <c r="N2251" s="573"/>
      <c r="O2251" s="573"/>
      <c r="P2251" s="573"/>
    </row>
    <row r="2252" spans="1:16" ht="15.75" thickBot="1" x14ac:dyDescent="0.3">
      <c r="A2252" s="229"/>
      <c r="B2252" s="181" t="s">
        <v>87</v>
      </c>
      <c r="C2252" s="73" t="s">
        <v>476</v>
      </c>
      <c r="D2252" s="188"/>
      <c r="E2252" s="205">
        <f>SUM(E2253:E2263)</f>
        <v>379</v>
      </c>
      <c r="F2252">
        <f>SUMIF('список продуктов'!$A$8:$A$917,"="&amp;D6682,'список продуктов'!$C$8:$C$917)</f>
        <v>1</v>
      </c>
      <c r="G2252" t="s">
        <v>2926</v>
      </c>
      <c r="M2252" s="572"/>
      <c r="N2252" s="573"/>
      <c r="O2252" s="573"/>
      <c r="P2252" s="573"/>
    </row>
    <row r="2253" spans="1:16" x14ac:dyDescent="0.25">
      <c r="A2253" s="77">
        <f>E2253*A2252</f>
        <v>0</v>
      </c>
      <c r="B2253" s="173"/>
      <c r="C2253" s="486" t="s">
        <v>88</v>
      </c>
      <c r="D2253" s="91" t="s">
        <v>1365</v>
      </c>
      <c r="E2253" s="80">
        <v>180</v>
      </c>
      <c r="F2253">
        <f>SUMIF('список продуктов'!$A$8:$A$917,"="&amp;D6683,'список продуктов'!$C$8:$C$917)</f>
        <v>1</v>
      </c>
      <c r="M2253" s="572"/>
      <c r="N2253" s="573"/>
      <c r="O2253" s="573"/>
      <c r="P2253" s="573"/>
    </row>
    <row r="2254" spans="1:16" x14ac:dyDescent="0.25">
      <c r="A2254" s="77">
        <f>E2254*A2252</f>
        <v>0</v>
      </c>
      <c r="B2254" s="173"/>
      <c r="C2254" s="449"/>
      <c r="D2254" s="91" t="s">
        <v>2292</v>
      </c>
      <c r="E2254" s="80">
        <v>50</v>
      </c>
      <c r="F2254">
        <f>SUMIF('список продуктов'!$A$8:$A$917,"="&amp;D6684,'список продуктов'!$C$8:$C$917)</f>
        <v>1</v>
      </c>
      <c r="M2254" s="572"/>
      <c r="N2254" s="573"/>
      <c r="O2254" s="573"/>
      <c r="P2254" s="573"/>
    </row>
    <row r="2255" spans="1:16" x14ac:dyDescent="0.25">
      <c r="A2255" s="77">
        <f>E2255*A2252</f>
        <v>0</v>
      </c>
      <c r="B2255" s="173"/>
      <c r="C2255" s="449"/>
      <c r="D2255" s="91" t="s">
        <v>1264</v>
      </c>
      <c r="E2255" s="80">
        <v>30</v>
      </c>
      <c r="F2255">
        <f>SUMIF('список продуктов'!$A$8:$A$917,"="&amp;D6685,'список продуктов'!$C$8:$C$917)</f>
        <v>1</v>
      </c>
      <c r="M2255" s="577" t="s">
        <v>1401</v>
      </c>
      <c r="N2255" s="576"/>
      <c r="O2255" s="576"/>
      <c r="P2255" s="576"/>
    </row>
    <row r="2256" spans="1:16" x14ac:dyDescent="0.25">
      <c r="A2256" s="77">
        <f>E2256*A2252</f>
        <v>0</v>
      </c>
      <c r="B2256" s="173"/>
      <c r="C2256" s="449"/>
      <c r="D2256" s="91" t="s">
        <v>2324</v>
      </c>
      <c r="E2256" s="80">
        <v>40</v>
      </c>
      <c r="F2256">
        <f>SUMIF('список продуктов'!$A$8:$A$917,"="&amp;D6686,'список продуктов'!$C$8:$C$917)</f>
        <v>0</v>
      </c>
      <c r="M2256" s="572"/>
      <c r="N2256" s="573"/>
      <c r="O2256" s="573"/>
      <c r="P2256" s="573"/>
    </row>
    <row r="2257" spans="1:16" ht="29.25" x14ac:dyDescent="0.25">
      <c r="A2257" s="77">
        <f>E2257*A2252</f>
        <v>0</v>
      </c>
      <c r="B2257" s="173"/>
      <c r="C2257" s="449" t="s">
        <v>89</v>
      </c>
      <c r="D2257" s="91" t="s">
        <v>2401</v>
      </c>
      <c r="E2257" s="80">
        <v>2</v>
      </c>
      <c r="F2257">
        <f>SUMIF('список продуктов'!$A$8:$A$917,"="&amp;D6687,'список продуктов'!$C$8:$C$917)</f>
        <v>1</v>
      </c>
      <c r="M2257" s="572"/>
      <c r="N2257" s="573"/>
      <c r="O2257" s="573"/>
      <c r="P2257" s="573"/>
    </row>
    <row r="2258" spans="1:16" x14ac:dyDescent="0.25">
      <c r="A2258" s="77">
        <f>E2258*A2252</f>
        <v>0</v>
      </c>
      <c r="B2258" s="173"/>
      <c r="C2258" s="449"/>
      <c r="D2258" s="91" t="s">
        <v>1262</v>
      </c>
      <c r="E2258" s="80">
        <v>2</v>
      </c>
      <c r="F2258">
        <f>SUMIF('список продуктов'!$A$8:$A$917,"="&amp;D6688,'список продуктов'!$C$8:$C$917)</f>
        <v>1</v>
      </c>
      <c r="M2258" s="572"/>
      <c r="N2258" s="573"/>
      <c r="O2258" s="573"/>
      <c r="P2258" s="573"/>
    </row>
    <row r="2259" spans="1:16" x14ac:dyDescent="0.25">
      <c r="A2259" s="77">
        <f>E2259*A2252</f>
        <v>0</v>
      </c>
      <c r="B2259" s="173"/>
      <c r="C2259" s="449"/>
      <c r="D2259" s="91" t="s">
        <v>2337</v>
      </c>
      <c r="E2259" s="80">
        <v>30</v>
      </c>
      <c r="F2259">
        <f>SUMIF('список продуктов'!$A$8:$A$917,"="&amp;D6689,'список продуктов'!$C$8:$C$917)</f>
        <v>1</v>
      </c>
      <c r="M2259" s="572"/>
      <c r="N2259" s="573"/>
      <c r="O2259" s="573"/>
      <c r="P2259" s="573"/>
    </row>
    <row r="2260" spans="1:16" x14ac:dyDescent="0.25">
      <c r="A2260" s="77">
        <f>E2260*A2252</f>
        <v>0</v>
      </c>
      <c r="B2260" s="173"/>
      <c r="C2260" s="449"/>
      <c r="D2260" s="91" t="s">
        <v>2591</v>
      </c>
      <c r="E2260" s="80">
        <v>20</v>
      </c>
      <c r="F2260">
        <f>SUMIF('список продуктов'!$A$8:$A$917,"="&amp;D6690,'список продуктов'!$C$8:$C$917)</f>
        <v>1</v>
      </c>
      <c r="M2260" s="572"/>
      <c r="N2260" s="573"/>
      <c r="O2260" s="573"/>
      <c r="P2260" s="573"/>
    </row>
    <row r="2261" spans="1:16" x14ac:dyDescent="0.25">
      <c r="A2261" s="77">
        <f>E2261*A2252</f>
        <v>0</v>
      </c>
      <c r="B2261" s="173"/>
      <c r="C2261" s="449"/>
      <c r="D2261" s="91" t="s">
        <v>1355</v>
      </c>
      <c r="E2261" s="80">
        <v>5</v>
      </c>
      <c r="F2261">
        <f>SUMIF('список продуктов'!$A$8:$A$917,"="&amp;D6691,'список продуктов'!$C$8:$C$917)</f>
        <v>0</v>
      </c>
      <c r="M2261" s="572"/>
      <c r="N2261" s="573"/>
      <c r="O2261" s="573"/>
      <c r="P2261" s="573"/>
    </row>
    <row r="2262" spans="1:16" x14ac:dyDescent="0.25">
      <c r="A2262" s="77">
        <f>E2262*A2252</f>
        <v>0</v>
      </c>
      <c r="B2262" s="173"/>
      <c r="C2262" s="449"/>
      <c r="D2262" s="91" t="s">
        <v>1805</v>
      </c>
      <c r="E2262" s="80">
        <v>10</v>
      </c>
      <c r="F2262">
        <f>SUMIF('список продуктов'!$A$8:$A$917,"="&amp;D6692,'список продуктов'!$C$8:$C$917)</f>
        <v>0</v>
      </c>
      <c r="M2262" s="572"/>
      <c r="N2262" s="573"/>
      <c r="O2262" s="573"/>
      <c r="P2262" s="573"/>
    </row>
    <row r="2263" spans="1:16" x14ac:dyDescent="0.25">
      <c r="A2263" s="77">
        <f>E2263*A2252</f>
        <v>0</v>
      </c>
      <c r="B2263" s="173"/>
      <c r="C2263" s="449"/>
      <c r="D2263" s="91" t="s">
        <v>1492</v>
      </c>
      <c r="E2263" s="80">
        <v>10</v>
      </c>
      <c r="F2263">
        <f>SUMIF('список продуктов'!$A$8:$A$917,"="&amp;D6693,'список продуктов'!$C$8:$C$917)</f>
        <v>1</v>
      </c>
      <c r="M2263" s="572"/>
      <c r="N2263" s="573"/>
      <c r="O2263" s="573"/>
      <c r="P2263" s="573"/>
    </row>
    <row r="2264" spans="1:16" ht="15.75" thickBot="1" x14ac:dyDescent="0.3">
      <c r="B2264" s="173"/>
      <c r="C2264" s="485"/>
      <c r="D2264" s="91"/>
      <c r="E2264" s="89"/>
      <c r="F2264">
        <f>SUMIF('список продуктов'!$A$8:$A$917,"="&amp;D6694,'список продуктов'!$C$8:$C$917)</f>
        <v>1</v>
      </c>
      <c r="M2264" s="572"/>
      <c r="N2264" s="573"/>
      <c r="O2264" s="573"/>
      <c r="P2264" s="573"/>
    </row>
    <row r="2265" spans="1:16" ht="15.75" thickBot="1" x14ac:dyDescent="0.3">
      <c r="A2265" s="229"/>
      <c r="B2265" s="179">
        <v>100</v>
      </c>
      <c r="C2265" s="245" t="s">
        <v>477</v>
      </c>
      <c r="D2265" s="188"/>
      <c r="E2265" s="158">
        <f>SUM(E2266:E2275)</f>
        <v>169</v>
      </c>
      <c r="F2265">
        <f>SUMIF('список продуктов'!$A$8:$A$917,"="&amp;D6695,'список продуктов'!$C$8:$C$917)</f>
        <v>1</v>
      </c>
      <c r="G2265" t="s">
        <v>2926</v>
      </c>
      <c r="M2265" s="572"/>
      <c r="N2265" s="573"/>
      <c r="O2265" s="573"/>
      <c r="P2265" s="573"/>
    </row>
    <row r="2266" spans="1:16" x14ac:dyDescent="0.25">
      <c r="A2266" s="77">
        <f>E2266*A2265</f>
        <v>0</v>
      </c>
      <c r="B2266" s="173"/>
      <c r="C2266" s="154"/>
      <c r="D2266" s="91" t="s">
        <v>1365</v>
      </c>
      <c r="E2266" s="80">
        <v>110</v>
      </c>
      <c r="F2266">
        <f>SUMIF('список продуктов'!$A$8:$A$917,"="&amp;D6696,'список продуктов'!$C$8:$C$917)</f>
        <v>1</v>
      </c>
      <c r="M2266" s="572"/>
      <c r="N2266" s="573"/>
      <c r="O2266" s="573"/>
      <c r="P2266" s="573"/>
    </row>
    <row r="2267" spans="1:16" x14ac:dyDescent="0.25">
      <c r="A2267" s="77">
        <f>E2267*A2265</f>
        <v>0</v>
      </c>
      <c r="B2267" s="173"/>
      <c r="C2267" s="154"/>
      <c r="D2267" s="91" t="s">
        <v>1670</v>
      </c>
      <c r="E2267" s="80">
        <v>25</v>
      </c>
      <c r="F2267">
        <f>SUMIF('список продуктов'!$A$8:$A$917,"="&amp;D6697,'список продуктов'!$C$8:$C$917)</f>
        <v>0</v>
      </c>
      <c r="M2267" s="572"/>
      <c r="N2267" s="573"/>
      <c r="O2267" s="573"/>
      <c r="P2267" s="573"/>
    </row>
    <row r="2268" spans="1:16" x14ac:dyDescent="0.25">
      <c r="A2268" s="77">
        <f>E2268*A2265</f>
        <v>0</v>
      </c>
      <c r="B2268" s="173"/>
      <c r="C2268" s="154"/>
      <c r="D2268" s="91" t="s">
        <v>1793</v>
      </c>
      <c r="E2268" s="80">
        <v>6</v>
      </c>
      <c r="F2268">
        <f>SUMIF('список продуктов'!$A$8:$A$917,"="&amp;D6698,'список продуктов'!$C$8:$C$917)</f>
        <v>0</v>
      </c>
      <c r="M2268" s="572"/>
      <c r="N2268" s="573"/>
      <c r="O2268" s="573"/>
      <c r="P2268" s="573"/>
    </row>
    <row r="2269" spans="1:16" x14ac:dyDescent="0.25">
      <c r="A2269" s="77">
        <f>E2269*A2265</f>
        <v>0</v>
      </c>
      <c r="B2269" s="173"/>
      <c r="C2269" s="154"/>
      <c r="D2269" s="91" t="s">
        <v>1489</v>
      </c>
      <c r="E2269" s="80">
        <v>10</v>
      </c>
      <c r="F2269">
        <f>SUMIF('список продуктов'!$A$8:$A$917,"="&amp;D6699,'список продуктов'!$C$8:$C$917)</f>
        <v>1</v>
      </c>
      <c r="M2269" s="572"/>
      <c r="N2269" s="573"/>
      <c r="O2269" s="573"/>
      <c r="P2269" s="573"/>
    </row>
    <row r="2270" spans="1:16" x14ac:dyDescent="0.25">
      <c r="A2270" s="77">
        <f>E2270*A2265</f>
        <v>0</v>
      </c>
      <c r="B2270" s="173"/>
      <c r="C2270" s="154"/>
      <c r="D2270" s="91" t="s">
        <v>1850</v>
      </c>
      <c r="E2270" s="80">
        <v>6</v>
      </c>
      <c r="F2270">
        <f>SUMIF('список продуктов'!$A$8:$A$917,"="&amp;D6700,'список продуктов'!$C$8:$C$917)</f>
        <v>1</v>
      </c>
      <c r="M2270" s="572"/>
      <c r="N2270" s="573"/>
      <c r="O2270" s="573"/>
      <c r="P2270" s="573"/>
    </row>
    <row r="2271" spans="1:16" x14ac:dyDescent="0.25">
      <c r="A2271" s="77">
        <f>E2271*A2265</f>
        <v>0</v>
      </c>
      <c r="B2271" s="173"/>
      <c r="C2271" s="154"/>
      <c r="D2271" s="91" t="s">
        <v>1262</v>
      </c>
      <c r="E2271" s="80">
        <v>1</v>
      </c>
      <c r="F2271">
        <f>SUMIF('список продуктов'!$A$8:$A$917,"="&amp;D6701,'список продуктов'!$C$8:$C$917)</f>
        <v>1</v>
      </c>
      <c r="M2271" s="572"/>
      <c r="N2271" s="573"/>
      <c r="O2271" s="573"/>
      <c r="P2271" s="573"/>
    </row>
    <row r="2272" spans="1:16" x14ac:dyDescent="0.25">
      <c r="A2272" s="77">
        <f>E2272*A2265</f>
        <v>0</v>
      </c>
      <c r="B2272" s="173"/>
      <c r="C2272" s="154"/>
      <c r="D2272" s="91" t="s">
        <v>2399</v>
      </c>
      <c r="E2272" s="80">
        <v>1</v>
      </c>
      <c r="F2272">
        <f>SUMIF('список продуктов'!$A$8:$A$917,"="&amp;D6702,'список продуктов'!$C$8:$C$917)</f>
        <v>0</v>
      </c>
      <c r="M2272" s="572"/>
      <c r="N2272" s="573"/>
      <c r="O2272" s="573"/>
      <c r="P2272" s="573"/>
    </row>
    <row r="2273" spans="1:16" x14ac:dyDescent="0.25">
      <c r="A2273" s="77">
        <f>E2273*A2265</f>
        <v>0</v>
      </c>
      <c r="B2273" s="173"/>
      <c r="C2273" s="154"/>
      <c r="D2273" s="91" t="s">
        <v>2546</v>
      </c>
      <c r="E2273" s="80">
        <v>1</v>
      </c>
      <c r="F2273">
        <f>SUMIF('список продуктов'!$A$8:$A$917,"="&amp;D6703,'список продуктов'!$C$8:$C$917)</f>
        <v>0</v>
      </c>
      <c r="M2273" s="572"/>
      <c r="N2273" s="573"/>
      <c r="O2273" s="573"/>
      <c r="P2273" s="573"/>
    </row>
    <row r="2274" spans="1:16" x14ac:dyDescent="0.25">
      <c r="A2274" s="77">
        <f>E2274*A2265</f>
        <v>0</v>
      </c>
      <c r="B2274" s="173"/>
      <c r="C2274" s="154"/>
      <c r="D2274" s="91" t="s">
        <v>1805</v>
      </c>
      <c r="E2274" s="80">
        <v>6</v>
      </c>
      <c r="F2274">
        <f>SUMIF('список продуктов'!$A$8:$A$917,"="&amp;D6704,'список продуктов'!$C$8:$C$917)</f>
        <v>0</v>
      </c>
      <c r="M2274" s="572"/>
      <c r="N2274" s="573"/>
      <c r="O2274" s="573"/>
      <c r="P2274" s="573"/>
    </row>
    <row r="2275" spans="1:16" x14ac:dyDescent="0.25">
      <c r="A2275" s="77">
        <f>E2275*A2265</f>
        <v>0</v>
      </c>
      <c r="B2275" s="173"/>
      <c r="C2275" s="154"/>
      <c r="D2275" s="91" t="s">
        <v>1804</v>
      </c>
      <c r="E2275" s="80">
        <v>3</v>
      </c>
      <c r="F2275">
        <f>SUMIF('список продуктов'!$A$8:$A$917,"="&amp;D6705,'список продуктов'!$C$8:$C$917)</f>
        <v>1</v>
      </c>
      <c r="M2275" s="572"/>
      <c r="N2275" s="573"/>
      <c r="O2275" s="573"/>
      <c r="P2275" s="573"/>
    </row>
    <row r="2276" spans="1:16" ht="15.75" thickBot="1" x14ac:dyDescent="0.3">
      <c r="B2276" s="173"/>
      <c r="C2276" s="485"/>
      <c r="D2276" s="91"/>
      <c r="E2276" s="89"/>
      <c r="F2276">
        <f>SUMIF('список продуктов'!$A$8:$A$917,"="&amp;D6706,'список продуктов'!$C$8:$C$917)</f>
        <v>0</v>
      </c>
      <c r="M2276" s="572"/>
      <c r="N2276" s="573"/>
      <c r="O2276" s="573"/>
      <c r="P2276" s="573"/>
    </row>
    <row r="2277" spans="1:16" ht="15.75" thickBot="1" x14ac:dyDescent="0.3">
      <c r="A2277" s="229"/>
      <c r="B2277" s="179">
        <v>100</v>
      </c>
      <c r="C2277" s="245" t="s">
        <v>478</v>
      </c>
      <c r="D2277" s="188"/>
      <c r="E2277" s="158">
        <f>SUM(E2278:E2288)</f>
        <v>156</v>
      </c>
      <c r="F2277">
        <f>SUMIF('список продуктов'!$A$8:$A$917,"="&amp;D6707,'список продуктов'!$C$8:$C$917)</f>
        <v>0</v>
      </c>
      <c r="G2277" t="s">
        <v>2926</v>
      </c>
      <c r="M2277" s="572"/>
      <c r="N2277" s="573"/>
      <c r="O2277" s="573"/>
      <c r="P2277" s="573"/>
    </row>
    <row r="2278" spans="1:16" x14ac:dyDescent="0.25">
      <c r="A2278" s="77">
        <f>E2278*A2277</f>
        <v>0</v>
      </c>
      <c r="B2278" s="173"/>
      <c r="C2278" s="154"/>
      <c r="D2278" s="91" t="s">
        <v>1365</v>
      </c>
      <c r="E2278" s="80">
        <v>75</v>
      </c>
      <c r="F2278">
        <f>SUMIF('список продуктов'!$A$8:$A$917,"="&amp;D6708,'список продуктов'!$C$8:$C$917)</f>
        <v>0</v>
      </c>
      <c r="M2278" s="572"/>
      <c r="N2278" s="573"/>
      <c r="O2278" s="573"/>
      <c r="P2278" s="573"/>
    </row>
    <row r="2279" spans="1:16" x14ac:dyDescent="0.25">
      <c r="A2279" s="77">
        <f>E2279*A2277</f>
        <v>0</v>
      </c>
      <c r="B2279" s="173"/>
      <c r="C2279" s="154"/>
      <c r="D2279" s="91" t="s">
        <v>2301</v>
      </c>
      <c r="E2279" s="80">
        <v>25</v>
      </c>
      <c r="F2279">
        <f>SUMIF('список продуктов'!$A$8:$A$917,"="&amp;D6709,'список продуктов'!$C$8:$C$917)</f>
        <v>0</v>
      </c>
      <c r="M2279" s="572"/>
      <c r="N2279" s="573"/>
      <c r="O2279" s="573"/>
      <c r="P2279" s="573"/>
    </row>
    <row r="2280" spans="1:16" x14ac:dyDescent="0.25">
      <c r="A2280" s="77">
        <f>E2280*A2277</f>
        <v>0</v>
      </c>
      <c r="B2280" s="173"/>
      <c r="C2280" s="154"/>
      <c r="D2280" s="91" t="s">
        <v>311</v>
      </c>
      <c r="E2280" s="80">
        <v>20</v>
      </c>
      <c r="F2280">
        <f>SUMIF('список продуктов'!$A$8:$A$917,"="&amp;D6710,'список продуктов'!$C$8:$C$917)</f>
        <v>1</v>
      </c>
      <c r="M2280" s="572"/>
      <c r="N2280" s="573"/>
      <c r="O2280" s="573"/>
      <c r="P2280" s="573"/>
    </row>
    <row r="2281" spans="1:16" x14ac:dyDescent="0.25">
      <c r="A2281" s="77">
        <f>E2281*A2277</f>
        <v>0</v>
      </c>
      <c r="B2281" s="173"/>
      <c r="C2281" s="154"/>
      <c r="D2281" s="91" t="s">
        <v>2446</v>
      </c>
      <c r="E2281" s="80">
        <v>12</v>
      </c>
      <c r="F2281">
        <f>SUMIF('список продуктов'!$A$8:$A$917,"="&amp;D6711,'список продуктов'!$C$8:$C$917)</f>
        <v>1</v>
      </c>
      <c r="M2281" s="572"/>
      <c r="N2281" s="573"/>
      <c r="O2281" s="573"/>
      <c r="P2281" s="573"/>
    </row>
    <row r="2282" spans="1:16" x14ac:dyDescent="0.25">
      <c r="A2282" s="77">
        <f>E2282*A2277</f>
        <v>0</v>
      </c>
      <c r="B2282" s="173"/>
      <c r="C2282" s="154"/>
      <c r="D2282" s="91" t="s">
        <v>1803</v>
      </c>
      <c r="E2282" s="80">
        <v>3</v>
      </c>
      <c r="F2282">
        <f>SUMIF('список продуктов'!$A$8:$A$917,"="&amp;D6712,'список продуктов'!$C$8:$C$917)</f>
        <v>1</v>
      </c>
      <c r="M2282" s="572"/>
      <c r="N2282" s="573"/>
      <c r="O2282" s="573"/>
      <c r="P2282" s="573"/>
    </row>
    <row r="2283" spans="1:16" x14ac:dyDescent="0.25">
      <c r="A2283" s="77">
        <f>E2283*A2277</f>
        <v>0</v>
      </c>
      <c r="B2283" s="173"/>
      <c r="C2283" s="154"/>
      <c r="D2283" s="91" t="s">
        <v>1758</v>
      </c>
      <c r="E2283" s="80">
        <v>12</v>
      </c>
      <c r="F2283">
        <f>SUMIF('список продуктов'!$A$8:$A$917,"="&amp;D6713,'список продуктов'!$C$8:$C$917)</f>
        <v>0</v>
      </c>
      <c r="M2283" s="572"/>
      <c r="N2283" s="573"/>
      <c r="O2283" s="573"/>
      <c r="P2283" s="573"/>
    </row>
    <row r="2284" spans="1:16" ht="15" customHeight="1" x14ac:dyDescent="0.25">
      <c r="A2284" s="77">
        <f>E2284*A2277</f>
        <v>0</v>
      </c>
      <c r="B2284" s="173"/>
      <c r="C2284" s="154"/>
      <c r="D2284" s="91" t="s">
        <v>1489</v>
      </c>
      <c r="E2284" s="80">
        <v>5</v>
      </c>
      <c r="F2284">
        <f>SUMIF('список продуктов'!$A$8:$A$917,"="&amp;D6714,'список продуктов'!$C$8:$C$917)</f>
        <v>0</v>
      </c>
      <c r="M2284" s="574" t="s">
        <v>1402</v>
      </c>
      <c r="N2284" s="575"/>
      <c r="O2284" s="575"/>
      <c r="P2284" s="575"/>
    </row>
    <row r="2285" spans="1:16" x14ac:dyDescent="0.25">
      <c r="A2285" s="77">
        <f>E2285*A2277</f>
        <v>0</v>
      </c>
      <c r="B2285" s="173"/>
      <c r="C2285" s="154"/>
      <c r="D2285" s="91" t="s">
        <v>1262</v>
      </c>
      <c r="E2285" s="80">
        <v>1</v>
      </c>
      <c r="F2285">
        <f>SUMIF('список продуктов'!$A$8:$A$917,"="&amp;D6715,'список продуктов'!$C$8:$C$917)</f>
        <v>1</v>
      </c>
      <c r="M2285" s="574"/>
      <c r="N2285" s="575"/>
      <c r="O2285" s="575"/>
      <c r="P2285" s="575"/>
    </row>
    <row r="2286" spans="1:16" x14ac:dyDescent="0.25">
      <c r="A2286" s="77">
        <f>E2286*A2277</f>
        <v>0</v>
      </c>
      <c r="B2286" s="173"/>
      <c r="C2286" s="154"/>
      <c r="D2286" s="91" t="s">
        <v>2399</v>
      </c>
      <c r="E2286" s="80">
        <v>1</v>
      </c>
      <c r="F2286">
        <f>SUMIF('список продуктов'!$A$8:$A$917,"="&amp;D6716,'список продуктов'!$C$8:$C$917)</f>
        <v>1</v>
      </c>
      <c r="M2286" s="572"/>
      <c r="N2286" s="573"/>
      <c r="O2286" s="573"/>
      <c r="P2286" s="573"/>
    </row>
    <row r="2287" spans="1:16" x14ac:dyDescent="0.25">
      <c r="A2287" s="77">
        <f>E2287*A2277</f>
        <v>0</v>
      </c>
      <c r="B2287" s="173"/>
      <c r="C2287" s="154"/>
      <c r="D2287" s="91" t="s">
        <v>2546</v>
      </c>
      <c r="E2287" s="80">
        <v>1</v>
      </c>
      <c r="F2287">
        <f>SUMIF('список продуктов'!$A$8:$A$917,"="&amp;D6717,'список продуктов'!$C$8:$C$917)</f>
        <v>1</v>
      </c>
      <c r="M2287" s="572"/>
      <c r="N2287" s="573"/>
      <c r="O2287" s="573"/>
      <c r="P2287" s="573"/>
    </row>
    <row r="2288" spans="1:16" x14ac:dyDescent="0.25">
      <c r="A2288" s="77">
        <f>E2288*A2277</f>
        <v>0</v>
      </c>
      <c r="B2288" s="173"/>
      <c r="C2288" s="154"/>
      <c r="D2288" s="91" t="s">
        <v>1804</v>
      </c>
      <c r="E2288" s="80">
        <v>1</v>
      </c>
      <c r="F2288">
        <f>SUMIF('список продуктов'!$A$8:$A$917,"="&amp;D6718,'список продуктов'!$C$8:$C$917)</f>
        <v>1</v>
      </c>
      <c r="M2288" s="572"/>
      <c r="N2288" s="573"/>
      <c r="O2288" s="573"/>
      <c r="P2288" s="573"/>
    </row>
    <row r="2289" spans="1:16" ht="15.75" thickBot="1" x14ac:dyDescent="0.3">
      <c r="A2289" s="83"/>
      <c r="B2289" s="220"/>
      <c r="C2289" s="154"/>
      <c r="D2289" s="91"/>
      <c r="E2289" s="80"/>
      <c r="F2289">
        <f>SUMIF('список продуктов'!$A$8:$A$917,"="&amp;D6719,'список продуктов'!$C$8:$C$917)</f>
        <v>0</v>
      </c>
      <c r="M2289" s="572"/>
      <c r="N2289" s="573"/>
      <c r="O2289" s="573"/>
      <c r="P2289" s="573"/>
    </row>
    <row r="2290" spans="1:16" ht="15.75" thickBot="1" x14ac:dyDescent="0.3">
      <c r="A2290" s="105"/>
      <c r="B2290" s="179" t="s">
        <v>90</v>
      </c>
      <c r="C2290" s="159" t="s">
        <v>479</v>
      </c>
      <c r="D2290" s="188"/>
      <c r="E2290" s="158">
        <f>SUM(E2291:E2300)</f>
        <v>383</v>
      </c>
      <c r="F2290">
        <f>SUMIF('список продуктов'!$A$8:$A$917,"="&amp;D6720,'список продуктов'!$C$8:$C$917)</f>
        <v>1</v>
      </c>
      <c r="G2290" t="s">
        <v>2926</v>
      </c>
      <c r="M2290" s="572"/>
      <c r="N2290" s="573"/>
      <c r="O2290" s="573"/>
      <c r="P2290" s="573"/>
    </row>
    <row r="2291" spans="1:16" x14ac:dyDescent="0.25">
      <c r="A2291" s="77">
        <f>E2291*A2290</f>
        <v>0</v>
      </c>
      <c r="B2291" s="239"/>
      <c r="C2291" s="485"/>
      <c r="D2291" s="91" t="s">
        <v>1598</v>
      </c>
      <c r="E2291" s="80">
        <v>315</v>
      </c>
      <c r="F2291">
        <f>SUMIF('список продуктов'!$A$8:$A$917,"="&amp;D6721,'список продуктов'!$C$8:$C$917)</f>
        <v>1</v>
      </c>
      <c r="M2291" s="572"/>
      <c r="N2291" s="573"/>
      <c r="O2291" s="573"/>
      <c r="P2291" s="573"/>
    </row>
    <row r="2292" spans="1:16" x14ac:dyDescent="0.25">
      <c r="A2292" s="77">
        <f>E2292*A2290</f>
        <v>0</v>
      </c>
      <c r="B2292" s="239"/>
      <c r="C2292" s="485"/>
      <c r="D2292" s="91" t="s">
        <v>2337</v>
      </c>
      <c r="E2292" s="80">
        <v>10</v>
      </c>
      <c r="F2292">
        <f>SUMIF('список продуктов'!$A$8:$A$917,"="&amp;D6722,'список продуктов'!$C$8:$C$917)</f>
        <v>1</v>
      </c>
      <c r="M2292" s="572"/>
      <c r="N2292" s="573"/>
      <c r="O2292" s="573"/>
      <c r="P2292" s="573"/>
    </row>
    <row r="2293" spans="1:16" x14ac:dyDescent="0.25">
      <c r="A2293" s="77">
        <f>E2293*A2290</f>
        <v>0</v>
      </c>
      <c r="B2293" s="239"/>
      <c r="C2293" s="485"/>
      <c r="D2293" s="91" t="s">
        <v>2334</v>
      </c>
      <c r="E2293" s="80">
        <v>5</v>
      </c>
      <c r="F2293">
        <f>SUMIF('список продуктов'!$A$8:$A$917,"="&amp;D6723,'список продуктов'!$C$8:$C$917)</f>
        <v>1</v>
      </c>
      <c r="M2293" s="572"/>
      <c r="N2293" s="573"/>
      <c r="O2293" s="573"/>
      <c r="P2293" s="573"/>
    </row>
    <row r="2294" spans="1:16" x14ac:dyDescent="0.25">
      <c r="A2294" s="77">
        <f>E2294*A2290</f>
        <v>0</v>
      </c>
      <c r="B2294" s="239"/>
      <c r="C2294" s="485"/>
      <c r="D2294" s="91" t="s">
        <v>2546</v>
      </c>
      <c r="E2294" s="80">
        <v>2</v>
      </c>
      <c r="F2294">
        <f>SUMIF('список продуктов'!$A$8:$A$917,"="&amp;D6724,'список продуктов'!$C$8:$C$917)</f>
        <v>1</v>
      </c>
      <c r="M2294" s="572"/>
      <c r="N2294" s="573"/>
      <c r="O2294" s="573"/>
      <c r="P2294" s="573"/>
    </row>
    <row r="2295" spans="1:16" x14ac:dyDescent="0.25">
      <c r="A2295" s="77">
        <f>E2295*A2290</f>
        <v>0</v>
      </c>
      <c r="B2295" s="239"/>
      <c r="C2295" s="485"/>
      <c r="D2295" s="91" t="s">
        <v>2591</v>
      </c>
      <c r="E2295" s="80">
        <v>30</v>
      </c>
      <c r="F2295">
        <f>SUMIF('список продуктов'!$A$8:$A$917,"="&amp;D6725,'список продуктов'!$C$8:$C$917)</f>
        <v>0</v>
      </c>
      <c r="M2295" s="572"/>
      <c r="N2295" s="573"/>
      <c r="O2295" s="573"/>
      <c r="P2295" s="573"/>
    </row>
    <row r="2296" spans="1:16" x14ac:dyDescent="0.25">
      <c r="A2296" s="77">
        <f>E2296*A2290</f>
        <v>0</v>
      </c>
      <c r="B2296" s="239"/>
      <c r="C2296" s="485"/>
      <c r="D2296" s="91" t="s">
        <v>1478</v>
      </c>
      <c r="E2296" s="80">
        <v>10</v>
      </c>
      <c r="F2296">
        <f>SUMIF('список продуктов'!$A$8:$A$917,"="&amp;D6726,'список продуктов'!$C$8:$C$917)</f>
        <v>0</v>
      </c>
      <c r="M2296" s="572"/>
      <c r="N2296" s="573"/>
      <c r="O2296" s="573"/>
      <c r="P2296" s="573"/>
    </row>
    <row r="2297" spans="1:16" x14ac:dyDescent="0.25">
      <c r="A2297" s="77">
        <f>E2297*A2290</f>
        <v>0</v>
      </c>
      <c r="B2297" s="239"/>
      <c r="C2297" s="485"/>
      <c r="D2297" s="91" t="s">
        <v>1262</v>
      </c>
      <c r="E2297" s="80">
        <v>2</v>
      </c>
      <c r="F2297">
        <f>SUMIF('список продуктов'!$A$8:$A$917,"="&amp;D6727,'список продуктов'!$C$8:$C$917)</f>
        <v>1</v>
      </c>
      <c r="M2297" s="572"/>
      <c r="N2297" s="573"/>
      <c r="O2297" s="573"/>
      <c r="P2297" s="573"/>
    </row>
    <row r="2298" spans="1:16" x14ac:dyDescent="0.25">
      <c r="A2298" s="77">
        <f>E2298*A2290</f>
        <v>0</v>
      </c>
      <c r="B2298" s="239"/>
      <c r="C2298" s="485"/>
      <c r="D2298" s="91" t="s">
        <v>2399</v>
      </c>
      <c r="E2298" s="80">
        <v>1</v>
      </c>
      <c r="F2298">
        <f>SUMIF('список продуктов'!$A$8:$A$917,"="&amp;D6728,'список продуктов'!$C$8:$C$917)</f>
        <v>1</v>
      </c>
      <c r="M2298" s="572"/>
      <c r="N2298" s="573"/>
      <c r="O2298" s="573"/>
      <c r="P2298" s="573"/>
    </row>
    <row r="2299" spans="1:16" x14ac:dyDescent="0.25">
      <c r="A2299" s="77">
        <f>E2299*A2290</f>
        <v>0</v>
      </c>
      <c r="B2299" s="239"/>
      <c r="C2299" s="485"/>
      <c r="D2299" s="91" t="s">
        <v>1797</v>
      </c>
      <c r="E2299" s="80">
        <v>3</v>
      </c>
      <c r="F2299">
        <f>SUMIF('список продуктов'!$A$8:$A$917,"="&amp;D6729,'список продуктов'!$C$8:$C$917)</f>
        <v>1</v>
      </c>
      <c r="M2299" s="572"/>
      <c r="N2299" s="573"/>
      <c r="O2299" s="573"/>
      <c r="P2299" s="573"/>
    </row>
    <row r="2300" spans="1:16" x14ac:dyDescent="0.25">
      <c r="A2300" s="77">
        <f>E2300*A2290</f>
        <v>0</v>
      </c>
      <c r="B2300" s="239"/>
      <c r="C2300" s="485"/>
      <c r="D2300" s="91" t="s">
        <v>1805</v>
      </c>
      <c r="E2300" s="80">
        <v>5</v>
      </c>
      <c r="F2300">
        <f>SUMIF('список продуктов'!$A$8:$A$917,"="&amp;D6730,'список продуктов'!$C$8:$C$917)</f>
        <v>0</v>
      </c>
      <c r="M2300" s="572"/>
      <c r="N2300" s="573"/>
      <c r="O2300" s="573"/>
      <c r="P2300" s="573"/>
    </row>
    <row r="2301" spans="1:16" ht="15.75" thickBot="1" x14ac:dyDescent="0.3">
      <c r="B2301" s="173"/>
      <c r="C2301" s="485"/>
      <c r="D2301" s="91"/>
      <c r="E2301" s="89"/>
      <c r="F2301">
        <f>SUMIF('список продуктов'!$A$8:$A$917,"="&amp;D6731,'список продуктов'!$C$8:$C$917)</f>
        <v>0</v>
      </c>
      <c r="M2301" s="572"/>
      <c r="N2301" s="573"/>
      <c r="O2301" s="573"/>
      <c r="P2301" s="573"/>
    </row>
    <row r="2302" spans="1:16" ht="30" thickBot="1" x14ac:dyDescent="0.3">
      <c r="A2302" s="105"/>
      <c r="B2302" s="196">
        <v>250</v>
      </c>
      <c r="C2302" s="159" t="s">
        <v>480</v>
      </c>
      <c r="D2302" s="188"/>
      <c r="E2302" s="189">
        <f>SUM(E2303:E2310)</f>
        <v>364</v>
      </c>
      <c r="F2302">
        <f>SUMIF('список продуктов'!$A$8:$A$917,"="&amp;D6732,'список продуктов'!$C$8:$C$917)</f>
        <v>0</v>
      </c>
      <c r="G2302" t="s">
        <v>2926</v>
      </c>
      <c r="M2302" s="572"/>
      <c r="N2302" s="573"/>
      <c r="O2302" s="573"/>
      <c r="P2302" s="573"/>
    </row>
    <row r="2303" spans="1:16" x14ac:dyDescent="0.25">
      <c r="A2303" s="77">
        <f>E2303*A2302</f>
        <v>0</v>
      </c>
      <c r="B2303" s="239"/>
      <c r="C2303" s="485"/>
      <c r="D2303" s="91" t="s">
        <v>1598</v>
      </c>
      <c r="E2303" s="80">
        <v>315</v>
      </c>
      <c r="F2303">
        <f>SUMIF('список продуктов'!$A$8:$A$917,"="&amp;D6733,'список продуктов'!$C$8:$C$917)</f>
        <v>1</v>
      </c>
      <c r="M2303" s="572"/>
      <c r="N2303" s="573"/>
      <c r="O2303" s="573"/>
      <c r="P2303" s="573"/>
    </row>
    <row r="2304" spans="1:16" x14ac:dyDescent="0.25">
      <c r="A2304" s="77">
        <f>E2304*A2302</f>
        <v>0</v>
      </c>
      <c r="B2304" s="239"/>
      <c r="C2304" s="485"/>
      <c r="D2304" s="91" t="s">
        <v>2337</v>
      </c>
      <c r="E2304" s="80">
        <v>10</v>
      </c>
      <c r="F2304">
        <f>SUMIF('список продуктов'!$A$8:$A$917,"="&amp;D6734,'список продуктов'!$C$8:$C$917)</f>
        <v>1</v>
      </c>
      <c r="M2304" s="572"/>
      <c r="N2304" s="573"/>
      <c r="O2304" s="573"/>
      <c r="P2304" s="573"/>
    </row>
    <row r="2305" spans="1:16" x14ac:dyDescent="0.25">
      <c r="A2305" s="77">
        <f>E2305*A2302</f>
        <v>0</v>
      </c>
      <c r="B2305" s="239"/>
      <c r="C2305" s="485"/>
      <c r="D2305" s="91" t="s">
        <v>2406</v>
      </c>
      <c r="E2305" s="80">
        <v>4</v>
      </c>
      <c r="F2305">
        <f>SUMIF('список продуктов'!$A$8:$A$917,"="&amp;D6735,'список продуктов'!$C$8:$C$917)</f>
        <v>1</v>
      </c>
      <c r="M2305" s="572"/>
      <c r="N2305" s="573"/>
      <c r="O2305" s="573"/>
      <c r="P2305" s="573"/>
    </row>
    <row r="2306" spans="1:16" x14ac:dyDescent="0.25">
      <c r="A2306" s="77">
        <f>E2306*A2302</f>
        <v>0</v>
      </c>
      <c r="B2306" s="239"/>
      <c r="C2306" s="485"/>
      <c r="D2306" s="91" t="s">
        <v>1268</v>
      </c>
      <c r="E2306" s="80">
        <v>10</v>
      </c>
      <c r="F2306">
        <f>SUMIF('список продуктов'!$A$8:$A$917,"="&amp;D6736,'список продуктов'!$C$8:$C$917)</f>
        <v>1</v>
      </c>
      <c r="M2306" s="572"/>
      <c r="N2306" s="573"/>
      <c r="O2306" s="573"/>
      <c r="P2306" s="573"/>
    </row>
    <row r="2307" spans="1:16" x14ac:dyDescent="0.25">
      <c r="A2307" s="77">
        <f>E2307*A2302</f>
        <v>0</v>
      </c>
      <c r="B2307" s="239"/>
      <c r="C2307" s="485"/>
      <c r="D2307" s="91" t="s">
        <v>1262</v>
      </c>
      <c r="E2307" s="80">
        <v>2</v>
      </c>
      <c r="F2307">
        <f>SUMIF('список продуктов'!$A$8:$A$917,"="&amp;D6737,'список продуктов'!$C$8:$C$917)</f>
        <v>0</v>
      </c>
      <c r="M2307" s="572"/>
      <c r="N2307" s="573"/>
      <c r="O2307" s="573"/>
      <c r="P2307" s="573"/>
    </row>
    <row r="2308" spans="1:16" x14ac:dyDescent="0.25">
      <c r="A2308" s="77">
        <f>E2308*A2302</f>
        <v>0</v>
      </c>
      <c r="B2308" s="239"/>
      <c r="C2308" s="485"/>
      <c r="D2308" s="91" t="s">
        <v>1815</v>
      </c>
      <c r="E2308" s="80">
        <v>5</v>
      </c>
      <c r="F2308">
        <f>SUMIF('список продуктов'!$A$8:$A$917,"="&amp;D6738,'список продуктов'!$C$8:$C$917)</f>
        <v>0</v>
      </c>
      <c r="M2308" s="572"/>
      <c r="N2308" s="573"/>
      <c r="O2308" s="573"/>
      <c r="P2308" s="573"/>
    </row>
    <row r="2309" spans="1:16" x14ac:dyDescent="0.25">
      <c r="A2309" s="77">
        <f>E2309*A2302</f>
        <v>0</v>
      </c>
      <c r="B2309" s="239"/>
      <c r="C2309" s="485"/>
      <c r="D2309" s="91" t="s">
        <v>1807</v>
      </c>
      <c r="E2309" s="80">
        <v>3</v>
      </c>
      <c r="F2309">
        <f>SUMIF('список продуктов'!$A$8:$A$917,"="&amp;D6739,'список продуктов'!$C$8:$C$917)</f>
        <v>1</v>
      </c>
      <c r="M2309" s="572"/>
      <c r="N2309" s="573"/>
      <c r="O2309" s="573"/>
      <c r="P2309" s="573"/>
    </row>
    <row r="2310" spans="1:16" x14ac:dyDescent="0.25">
      <c r="A2310" s="77">
        <f>E2310*A2302</f>
        <v>0</v>
      </c>
      <c r="B2310" s="239"/>
      <c r="C2310" s="485"/>
      <c r="D2310" s="91" t="s">
        <v>2591</v>
      </c>
      <c r="E2310" s="80">
        <v>15</v>
      </c>
      <c r="F2310">
        <f>SUMIF('список продуктов'!$A$8:$A$917,"="&amp;D6740,'список продуктов'!$C$8:$C$917)</f>
        <v>1</v>
      </c>
      <c r="M2310" s="572"/>
      <c r="N2310" s="573"/>
      <c r="O2310" s="573"/>
      <c r="P2310" s="573"/>
    </row>
    <row r="2311" spans="1:16" ht="15.75" thickBot="1" x14ac:dyDescent="0.3">
      <c r="B2311" s="173"/>
      <c r="C2311" s="485"/>
      <c r="D2311" s="91"/>
      <c r="E2311" s="89"/>
      <c r="F2311">
        <f>SUMIF('список продуктов'!$A$8:$A$917,"="&amp;D6741,'список продуктов'!$C$8:$C$917)</f>
        <v>1</v>
      </c>
      <c r="M2311" s="72"/>
      <c r="N2311" s="68"/>
      <c r="O2311" s="68"/>
      <c r="P2311" s="68"/>
    </row>
    <row r="2312" spans="1:16" ht="15.75" thickBot="1" x14ac:dyDescent="0.3">
      <c r="A2312" s="105"/>
      <c r="B2312" s="179" t="s">
        <v>92</v>
      </c>
      <c r="C2312" s="159" t="s">
        <v>481</v>
      </c>
      <c r="D2312" s="188"/>
      <c r="E2312" s="158">
        <f>SUM(E2313:E2321)</f>
        <v>440</v>
      </c>
      <c r="F2312">
        <f>SUMIF('список продуктов'!$A$8:$A$917,"="&amp;D6742,'список продуктов'!$C$8:$C$917)</f>
        <v>0</v>
      </c>
      <c r="G2312" t="s">
        <v>2926</v>
      </c>
      <c r="M2312" s="572"/>
      <c r="N2312" s="573"/>
      <c r="O2312" s="573"/>
      <c r="P2312" s="573"/>
    </row>
    <row r="2313" spans="1:16" x14ac:dyDescent="0.25">
      <c r="A2313" s="77">
        <f>E2313*A2312</f>
        <v>0</v>
      </c>
      <c r="B2313" s="239"/>
      <c r="C2313" s="485"/>
      <c r="D2313" s="91" t="s">
        <v>1598</v>
      </c>
      <c r="E2313" s="80">
        <v>315</v>
      </c>
      <c r="F2313">
        <f>SUMIF('список продуктов'!$A$8:$A$917,"="&amp;D6743,'список продуктов'!$C$8:$C$917)</f>
        <v>1</v>
      </c>
      <c r="M2313" s="572"/>
      <c r="N2313" s="573"/>
      <c r="O2313" s="573"/>
      <c r="P2313" s="573"/>
    </row>
    <row r="2314" spans="1:16" x14ac:dyDescent="0.25">
      <c r="A2314" s="77">
        <f>E2314*A2312</f>
        <v>0</v>
      </c>
      <c r="B2314" s="239"/>
      <c r="C2314" s="485"/>
      <c r="D2314" s="91" t="s">
        <v>2337</v>
      </c>
      <c r="E2314" s="80">
        <v>10</v>
      </c>
      <c r="F2314">
        <f>SUMIF('список продуктов'!$A$8:$A$917,"="&amp;D6744,'список продуктов'!$C$8:$C$917)</f>
        <v>1</v>
      </c>
      <c r="M2314" s="572"/>
      <c r="N2314" s="573"/>
      <c r="O2314" s="573"/>
      <c r="P2314" s="573"/>
    </row>
    <row r="2315" spans="1:16" x14ac:dyDescent="0.25">
      <c r="A2315" s="77">
        <f>E2315*A2312</f>
        <v>0</v>
      </c>
      <c r="B2315" s="239"/>
      <c r="C2315" s="485"/>
      <c r="D2315" s="91" t="s">
        <v>2334</v>
      </c>
      <c r="E2315" s="80">
        <v>5</v>
      </c>
      <c r="F2315">
        <f>SUMIF('список продуктов'!$A$8:$A$917,"="&amp;D6745,'список продуктов'!$C$8:$C$917)</f>
        <v>1</v>
      </c>
      <c r="M2315" s="72"/>
      <c r="N2315" s="68"/>
      <c r="O2315" s="68"/>
      <c r="P2315" s="68"/>
    </row>
    <row r="2316" spans="1:16" x14ac:dyDescent="0.25">
      <c r="A2316" s="77">
        <f>E2316*A2312</f>
        <v>0</v>
      </c>
      <c r="B2316" s="239"/>
      <c r="C2316" s="485"/>
      <c r="D2316" s="91" t="s">
        <v>2546</v>
      </c>
      <c r="E2316" s="80">
        <v>2</v>
      </c>
      <c r="F2316">
        <f>SUMIF('список продуктов'!$A$8:$A$917,"="&amp;D6746,'список продуктов'!$C$8:$C$917)</f>
        <v>0</v>
      </c>
      <c r="M2316" s="572"/>
      <c r="N2316" s="573"/>
      <c r="O2316" s="573"/>
      <c r="P2316" s="573"/>
    </row>
    <row r="2317" spans="1:16" x14ac:dyDescent="0.25">
      <c r="A2317" s="77">
        <f>E2317*A2312</f>
        <v>0</v>
      </c>
      <c r="B2317" s="239"/>
      <c r="C2317" s="485"/>
      <c r="D2317" s="91" t="s">
        <v>1945</v>
      </c>
      <c r="E2317" s="80">
        <v>25</v>
      </c>
      <c r="F2317">
        <f>SUMIF('список продуктов'!$A$8:$A$917,"="&amp;D6747,'список продуктов'!$C$8:$C$917)</f>
        <v>1</v>
      </c>
      <c r="M2317" s="572"/>
      <c r="N2317" s="573"/>
      <c r="O2317" s="573"/>
      <c r="P2317" s="573"/>
    </row>
    <row r="2318" spans="1:16" x14ac:dyDescent="0.25">
      <c r="A2318" s="77">
        <f>E2318*A2312</f>
        <v>0</v>
      </c>
      <c r="B2318" s="239"/>
      <c r="C2318" s="485"/>
      <c r="D2318" s="91" t="s">
        <v>2591</v>
      </c>
      <c r="E2318" s="80">
        <v>30</v>
      </c>
      <c r="F2318">
        <f>SUMIF('список продуктов'!$A$8:$A$917,"="&amp;D6748,'список продуктов'!$C$8:$C$917)</f>
        <v>1</v>
      </c>
      <c r="M2318" s="572"/>
      <c r="N2318" s="573"/>
      <c r="O2318" s="573"/>
      <c r="P2318" s="573"/>
    </row>
    <row r="2319" spans="1:16" x14ac:dyDescent="0.25">
      <c r="A2319" s="77">
        <f>E2319*A2312</f>
        <v>0</v>
      </c>
      <c r="B2319" s="239"/>
      <c r="C2319" s="485"/>
      <c r="D2319" s="365" t="s">
        <v>1265</v>
      </c>
      <c r="E2319" s="80">
        <v>0</v>
      </c>
      <c r="F2319">
        <f>SUMIF('список продуктов'!$A$8:$A$917,"="&amp;D6749,'список продуктов'!$C$8:$C$917)</f>
        <v>1</v>
      </c>
      <c r="M2319" s="572"/>
      <c r="N2319" s="573"/>
      <c r="O2319" s="573"/>
      <c r="P2319" s="573"/>
    </row>
    <row r="2320" spans="1:16" x14ac:dyDescent="0.25">
      <c r="A2320" s="77">
        <f>E2320*A2312</f>
        <v>0</v>
      </c>
      <c r="B2320" s="239"/>
      <c r="C2320" s="485"/>
      <c r="D2320" s="91" t="s">
        <v>1355</v>
      </c>
      <c r="E2320" s="80">
        <v>3</v>
      </c>
      <c r="F2320">
        <f>SUMIF('список продуктов'!$A$8:$A$917,"="&amp;D6750,'список продуктов'!$C$8:$C$917)</f>
        <v>1</v>
      </c>
    </row>
    <row r="2321" spans="1:18" x14ac:dyDescent="0.25">
      <c r="A2321" s="77">
        <f>E2321*A2312</f>
        <v>0</v>
      </c>
      <c r="B2321" s="239"/>
      <c r="C2321" s="485"/>
      <c r="D2321" s="91" t="s">
        <v>196</v>
      </c>
      <c r="E2321" s="80">
        <v>50</v>
      </c>
      <c r="F2321">
        <f>SUMIF('список продуктов'!$A$8:$A$917,"="&amp;D6751,'список продуктов'!$C$8:$C$917)</f>
        <v>1</v>
      </c>
    </row>
    <row r="2322" spans="1:18" ht="15.75" thickBot="1" x14ac:dyDescent="0.3">
      <c r="B2322" s="173"/>
      <c r="C2322" s="485"/>
      <c r="D2322" s="91"/>
      <c r="E2322" s="89"/>
      <c r="F2322">
        <f>SUMIF('список продуктов'!$A$8:$A$917,"="&amp;D6752,'список продуктов'!$C$8:$C$917)</f>
        <v>0</v>
      </c>
      <c r="M2322" s="572"/>
      <c r="N2322" s="573"/>
      <c r="O2322" s="573"/>
      <c r="P2322" s="573"/>
      <c r="R2322" t="s">
        <v>68</v>
      </c>
    </row>
    <row r="2323" spans="1:18" ht="15.75" thickBot="1" x14ac:dyDescent="0.3">
      <c r="A2323" s="229"/>
      <c r="B2323" s="181" t="s">
        <v>93</v>
      </c>
      <c r="C2323" s="73" t="s">
        <v>482</v>
      </c>
      <c r="D2323" s="188"/>
      <c r="E2323" s="205">
        <f>SUM(E2324:E2332)</f>
        <v>246</v>
      </c>
      <c r="F2323">
        <f>SUMIF('список продуктов'!$A$8:$A$917,"="&amp;D6753,'список продуктов'!$C$8:$C$917)</f>
        <v>1</v>
      </c>
      <c r="G2323" t="s">
        <v>2926</v>
      </c>
      <c r="M2323" s="572"/>
      <c r="N2323" s="573"/>
      <c r="O2323" s="573"/>
      <c r="P2323" s="573"/>
    </row>
    <row r="2324" spans="1:18" x14ac:dyDescent="0.25">
      <c r="A2324" s="77">
        <f>E2324*A2323</f>
        <v>0</v>
      </c>
      <c r="B2324" s="173"/>
      <c r="D2324" s="91" t="s">
        <v>1592</v>
      </c>
      <c r="E2324" s="80">
        <v>140</v>
      </c>
      <c r="F2324">
        <f>SUMIF('список продуктов'!$A$8:$A$917,"="&amp;D6754,'список продуктов'!$C$8:$C$917)</f>
        <v>1</v>
      </c>
      <c r="M2324" s="572"/>
      <c r="N2324" s="573"/>
      <c r="O2324" s="573"/>
      <c r="P2324" s="573"/>
    </row>
    <row r="2325" spans="1:18" x14ac:dyDescent="0.25">
      <c r="A2325" s="77">
        <f>E2325*A2323</f>
        <v>0</v>
      </c>
      <c r="B2325" s="173"/>
      <c r="C2325" s="449"/>
      <c r="D2325" s="91" t="s">
        <v>2591</v>
      </c>
      <c r="E2325" s="80">
        <v>20</v>
      </c>
      <c r="F2325">
        <f>SUMIF('список продуктов'!$A$8:$A$917,"="&amp;D6755,'список продуктов'!$C$8:$C$917)</f>
        <v>0</v>
      </c>
      <c r="M2325" s="572"/>
      <c r="N2325" s="573"/>
      <c r="O2325" s="573"/>
      <c r="P2325" s="573"/>
    </row>
    <row r="2326" spans="1:18" x14ac:dyDescent="0.25">
      <c r="A2326" s="77">
        <f>E2326*A2323</f>
        <v>0</v>
      </c>
      <c r="B2326" s="173"/>
      <c r="C2326" s="449"/>
      <c r="D2326" s="91" t="s">
        <v>1758</v>
      </c>
      <c r="E2326" s="80">
        <v>20</v>
      </c>
      <c r="F2326">
        <f>SUMIF('список продуктов'!$A$8:$A$917,"="&amp;D6756,'список продуктов'!$C$8:$C$917)</f>
        <v>1</v>
      </c>
      <c r="M2326" s="572"/>
      <c r="N2326" s="573"/>
      <c r="O2326" s="573"/>
      <c r="P2326" s="573"/>
    </row>
    <row r="2327" spans="1:18" x14ac:dyDescent="0.25">
      <c r="A2327" s="77">
        <f>E2327*A2323</f>
        <v>0</v>
      </c>
      <c r="B2327" s="173"/>
      <c r="C2327" s="449"/>
      <c r="D2327" s="91" t="s">
        <v>1262</v>
      </c>
      <c r="E2327" s="80">
        <v>2</v>
      </c>
      <c r="F2327">
        <f>SUMIF('список продуктов'!$A$8:$A$917,"="&amp;D6757,'список продуктов'!$C$8:$C$917)</f>
        <v>1</v>
      </c>
      <c r="M2327" s="572"/>
      <c r="N2327" s="573"/>
      <c r="O2327" s="573"/>
      <c r="P2327" s="573"/>
    </row>
    <row r="2328" spans="1:18" x14ac:dyDescent="0.25">
      <c r="A2328" s="77">
        <f>E2328*A2323</f>
        <v>0</v>
      </c>
      <c r="B2328" s="173"/>
      <c r="C2328" s="449"/>
      <c r="D2328" s="91" t="s">
        <v>2399</v>
      </c>
      <c r="E2328" s="80">
        <v>2</v>
      </c>
      <c r="F2328">
        <f>SUMIF('список продуктов'!$A$8:$A$917,"="&amp;D6758,'список продуктов'!$C$8:$C$917)</f>
        <v>1</v>
      </c>
      <c r="M2328" s="572"/>
      <c r="N2328" s="573"/>
      <c r="O2328" s="573"/>
      <c r="P2328" s="573"/>
    </row>
    <row r="2329" spans="1:18" x14ac:dyDescent="0.25">
      <c r="A2329" s="77">
        <f>E2329*A2323</f>
        <v>0</v>
      </c>
      <c r="B2329" s="173"/>
      <c r="C2329" s="449"/>
      <c r="D2329" s="91" t="s">
        <v>2546</v>
      </c>
      <c r="E2329" s="80">
        <v>2</v>
      </c>
      <c r="F2329">
        <f>SUMIF('список продуктов'!$A$8:$A$917,"="&amp;D6817,'список продуктов'!$C$8:$C$917)</f>
        <v>0</v>
      </c>
      <c r="M2329" s="572"/>
      <c r="N2329" s="573"/>
      <c r="O2329" s="573"/>
      <c r="P2329" s="573"/>
    </row>
    <row r="2330" spans="1:18" x14ac:dyDescent="0.25">
      <c r="A2330" s="77">
        <f>E2330*A2323</f>
        <v>0</v>
      </c>
      <c r="B2330" s="173"/>
      <c r="C2330" s="449"/>
      <c r="D2330" s="91" t="s">
        <v>1355</v>
      </c>
      <c r="E2330" s="80">
        <v>5</v>
      </c>
      <c r="F2330">
        <f>SUMIF('список продуктов'!$A$8:$A$917,"="&amp;#REF!,'список продуктов'!$C$8:$C$917)</f>
        <v>0</v>
      </c>
      <c r="M2330" s="572"/>
      <c r="N2330" s="573"/>
      <c r="O2330" s="573"/>
      <c r="P2330" s="573"/>
    </row>
    <row r="2331" spans="1:18" x14ac:dyDescent="0.25">
      <c r="A2331" s="77">
        <f>E2331*A2323</f>
        <v>0</v>
      </c>
      <c r="B2331" s="173"/>
      <c r="C2331" s="449"/>
      <c r="D2331" s="91" t="s">
        <v>1805</v>
      </c>
      <c r="E2331" s="80">
        <v>5</v>
      </c>
      <c r="F2331">
        <f>SUMIF('список продуктов'!$A$8:$A$917,"="&amp;D6866,'список продуктов'!$C$8:$C$917)</f>
        <v>0</v>
      </c>
      <c r="M2331" s="572"/>
      <c r="N2331" s="573"/>
      <c r="O2331" s="573"/>
      <c r="P2331" s="573"/>
    </row>
    <row r="2332" spans="1:18" x14ac:dyDescent="0.25">
      <c r="A2332" s="77">
        <f>E2332*A2323</f>
        <v>0</v>
      </c>
      <c r="B2332" s="173"/>
      <c r="C2332" s="449"/>
      <c r="D2332" s="91" t="s">
        <v>2328</v>
      </c>
      <c r="E2332" s="80">
        <v>50</v>
      </c>
      <c r="F2332">
        <f>SUMIF('список продуктов'!$A$8:$A$917,"="&amp;D6867,'список продуктов'!$C$8:$C$917)</f>
        <v>0</v>
      </c>
      <c r="M2332" s="572"/>
      <c r="N2332" s="573"/>
      <c r="O2332" s="573"/>
      <c r="P2332" s="573"/>
    </row>
    <row r="2333" spans="1:18" ht="15.75" thickBot="1" x14ac:dyDescent="0.3">
      <c r="B2333" s="173"/>
      <c r="C2333" s="485"/>
      <c r="D2333" s="91"/>
      <c r="E2333" s="89"/>
      <c r="F2333">
        <f>SUMIF('список продуктов'!$A$8:$A$917,"="&amp;D6868,'список продуктов'!$C$8:$C$917)</f>
        <v>1</v>
      </c>
      <c r="M2333" s="572"/>
      <c r="N2333" s="573"/>
      <c r="O2333" s="573"/>
      <c r="P2333" s="573"/>
    </row>
    <row r="2334" spans="1:18" ht="15.75" thickBot="1" x14ac:dyDescent="0.3">
      <c r="A2334" s="229"/>
      <c r="B2334" s="179">
        <v>100</v>
      </c>
      <c r="C2334" s="245" t="s">
        <v>483</v>
      </c>
      <c r="D2334" s="188"/>
      <c r="E2334" s="158">
        <f>SUM(E2335:E2344)</f>
        <v>165.5</v>
      </c>
      <c r="F2334">
        <f>SUMIF('список продуктов'!$A$8:$A$917,"="&amp;D6869,'список продуктов'!$C$8:$C$917)</f>
        <v>1</v>
      </c>
      <c r="G2334" t="s">
        <v>2926</v>
      </c>
      <c r="M2334" s="572"/>
      <c r="N2334" s="573"/>
      <c r="O2334" s="573"/>
      <c r="P2334" s="573"/>
    </row>
    <row r="2335" spans="1:18" x14ac:dyDescent="0.25">
      <c r="A2335" s="77">
        <f>E2335*A2334</f>
        <v>0</v>
      </c>
      <c r="B2335" s="173"/>
      <c r="C2335" s="115"/>
      <c r="D2335" s="91" t="s">
        <v>1767</v>
      </c>
      <c r="E2335" s="80">
        <v>5</v>
      </c>
      <c r="F2335">
        <f>SUMIF('список продуктов'!$A$8:$A$917,"="&amp;D6870,'список продуктов'!$C$8:$C$917)</f>
        <v>1</v>
      </c>
      <c r="M2335" s="572"/>
      <c r="N2335" s="573"/>
      <c r="O2335" s="573"/>
      <c r="P2335" s="573"/>
    </row>
    <row r="2336" spans="1:18" x14ac:dyDescent="0.25">
      <c r="A2336" s="77">
        <f>E2336*A2334</f>
        <v>0</v>
      </c>
      <c r="B2336" s="173"/>
      <c r="C2336" s="154"/>
      <c r="D2336" s="91" t="s">
        <v>1478</v>
      </c>
      <c r="E2336" s="80">
        <v>5</v>
      </c>
      <c r="F2336">
        <f>SUMIF('список продуктов'!$A$8:$A$917,"="&amp;D6871,'список продуктов'!$C$8:$C$917)</f>
        <v>1</v>
      </c>
      <c r="M2336" s="572"/>
      <c r="N2336" s="573"/>
      <c r="O2336" s="573"/>
      <c r="P2336" s="573"/>
    </row>
    <row r="2337" spans="1:16" x14ac:dyDescent="0.25">
      <c r="A2337" s="77">
        <f>E2337*A2334</f>
        <v>0</v>
      </c>
      <c r="B2337" s="173"/>
      <c r="C2337" s="154"/>
      <c r="D2337" s="91" t="s">
        <v>1797</v>
      </c>
      <c r="E2337" s="80">
        <v>2.5</v>
      </c>
      <c r="F2337">
        <f>SUMIF('список продуктов'!$A$8:$A$917,"="&amp;D6872,'список продуктов'!$C$8:$C$917)</f>
        <v>0</v>
      </c>
      <c r="M2337" s="572"/>
      <c r="N2337" s="573"/>
      <c r="O2337" s="573"/>
      <c r="P2337" s="573"/>
    </row>
    <row r="2338" spans="1:16" x14ac:dyDescent="0.25">
      <c r="A2338" s="77">
        <f>E2338*A2334</f>
        <v>0</v>
      </c>
      <c r="B2338" s="173"/>
      <c r="C2338" s="154"/>
      <c r="D2338" s="91" t="s">
        <v>1599</v>
      </c>
      <c r="E2338" s="80">
        <v>132</v>
      </c>
      <c r="F2338">
        <f>SUMIF('список продуктов'!$A$8:$A$917,"="&amp;D6873,'список продуктов'!$C$8:$C$917)</f>
        <v>0</v>
      </c>
      <c r="M2338" s="572"/>
      <c r="N2338" s="573"/>
      <c r="O2338" s="573"/>
      <c r="P2338" s="573"/>
    </row>
    <row r="2339" spans="1:16" x14ac:dyDescent="0.25">
      <c r="A2339" s="77">
        <f>E2339*A2334</f>
        <v>0</v>
      </c>
      <c r="B2339" s="173"/>
      <c r="C2339" s="154"/>
      <c r="D2339" s="91" t="s">
        <v>192</v>
      </c>
      <c r="E2339" s="80">
        <v>10</v>
      </c>
      <c r="F2339">
        <f>SUMIF('список продуктов'!$A$8:$A$917,"="&amp;D6874,'список продуктов'!$C$8:$C$917)</f>
        <v>1</v>
      </c>
      <c r="M2339" s="572"/>
      <c r="N2339" s="573"/>
      <c r="O2339" s="573"/>
      <c r="P2339" s="573"/>
    </row>
    <row r="2340" spans="1:16" x14ac:dyDescent="0.25">
      <c r="A2340" s="77">
        <f>E2340*A2334</f>
        <v>0</v>
      </c>
      <c r="B2340" s="173"/>
      <c r="C2340" s="154"/>
      <c r="D2340" s="91" t="s">
        <v>2591</v>
      </c>
      <c r="E2340" s="80">
        <v>5</v>
      </c>
      <c r="F2340">
        <f>SUMIF('список продуктов'!$A$8:$A$917,"="&amp;D6875,'список продуктов'!$C$8:$C$917)</f>
        <v>1</v>
      </c>
      <c r="M2340" s="572"/>
      <c r="N2340" s="573"/>
      <c r="O2340" s="573"/>
      <c r="P2340" s="573"/>
    </row>
    <row r="2341" spans="1:16" x14ac:dyDescent="0.25">
      <c r="A2341" s="77">
        <f>E2341*A2334</f>
        <v>0</v>
      </c>
      <c r="B2341" s="173"/>
      <c r="C2341" s="154"/>
      <c r="D2341" s="91" t="s">
        <v>1262</v>
      </c>
      <c r="E2341" s="80">
        <v>1</v>
      </c>
      <c r="F2341">
        <f>SUMIF('список продуктов'!$A$8:$A$917,"="&amp;D6876,'список продуктов'!$C$8:$C$917)</f>
        <v>1</v>
      </c>
      <c r="M2341" s="572"/>
      <c r="N2341" s="573"/>
      <c r="O2341" s="573"/>
      <c r="P2341" s="573"/>
    </row>
    <row r="2342" spans="1:16" x14ac:dyDescent="0.25">
      <c r="A2342" s="77">
        <f>E2342*A2334</f>
        <v>0</v>
      </c>
      <c r="B2342" s="173"/>
      <c r="C2342" s="154"/>
      <c r="D2342" s="91" t="s">
        <v>2399</v>
      </c>
      <c r="E2342" s="80">
        <v>1</v>
      </c>
      <c r="F2342">
        <f>SUMIF('список продуктов'!$A$8:$A$917,"="&amp;D6877,'список продуктов'!$C$8:$C$917)</f>
        <v>1</v>
      </c>
      <c r="M2342" s="572"/>
      <c r="N2342" s="573"/>
      <c r="O2342" s="573"/>
      <c r="P2342" s="573"/>
    </row>
    <row r="2343" spans="1:16" x14ac:dyDescent="0.25">
      <c r="A2343" s="77">
        <f>E2343*A2334</f>
        <v>0</v>
      </c>
      <c r="B2343" s="173"/>
      <c r="C2343" s="154"/>
      <c r="D2343" s="91" t="s">
        <v>2546</v>
      </c>
      <c r="E2343" s="80">
        <v>1.5</v>
      </c>
      <c r="F2343">
        <f>SUMIF('список продуктов'!$A$8:$A$917,"="&amp;D6878,'список продуктов'!$C$8:$C$917)</f>
        <v>1</v>
      </c>
      <c r="M2343" s="572"/>
      <c r="N2343" s="573"/>
      <c r="O2343" s="573"/>
      <c r="P2343" s="573"/>
    </row>
    <row r="2344" spans="1:16" x14ac:dyDescent="0.25">
      <c r="A2344" s="77">
        <f>E2344*A2334</f>
        <v>0</v>
      </c>
      <c r="B2344" s="173"/>
      <c r="C2344" s="154"/>
      <c r="D2344" s="91" t="s">
        <v>1795</v>
      </c>
      <c r="E2344" s="80">
        <v>2.5</v>
      </c>
      <c r="F2344">
        <f>SUMIF('список продуктов'!$A$8:$A$917,"="&amp;D6879,'список продуктов'!$C$8:$C$917)</f>
        <v>0</v>
      </c>
      <c r="M2344" s="572"/>
      <c r="N2344" s="573"/>
      <c r="O2344" s="573"/>
      <c r="P2344" s="573"/>
    </row>
    <row r="2345" spans="1:16" ht="15.75" thickBot="1" x14ac:dyDescent="0.3">
      <c r="B2345" s="173"/>
      <c r="C2345" s="485"/>
      <c r="D2345" s="91"/>
      <c r="E2345" s="89"/>
      <c r="F2345">
        <f>SUMIF('список продуктов'!$A$8:$A$917,"="&amp;D6880,'список продуктов'!$C$8:$C$917)</f>
        <v>0</v>
      </c>
      <c r="M2345" s="572"/>
      <c r="N2345" s="573"/>
      <c r="O2345" s="573"/>
      <c r="P2345" s="573"/>
    </row>
    <row r="2346" spans="1:16" ht="29.25" thickBot="1" x14ac:dyDescent="0.3">
      <c r="A2346" s="229"/>
      <c r="B2346" s="185" t="s">
        <v>94</v>
      </c>
      <c r="C2346" s="73" t="s">
        <v>484</v>
      </c>
      <c r="D2346" s="188"/>
      <c r="E2346" s="158">
        <f>SUM(E2347:E2356)</f>
        <v>331</v>
      </c>
      <c r="F2346">
        <f>SUMIF('список продуктов'!$A$8:$A$917,"="&amp;D6881,'список продуктов'!$C$8:$C$917)</f>
        <v>0</v>
      </c>
      <c r="G2346" t="s">
        <v>2926</v>
      </c>
      <c r="M2346" s="572"/>
      <c r="N2346" s="573"/>
      <c r="O2346" s="573"/>
      <c r="P2346" s="573"/>
    </row>
    <row r="2347" spans="1:16" x14ac:dyDescent="0.25">
      <c r="A2347" s="77">
        <f>E2347*A2346</f>
        <v>0</v>
      </c>
      <c r="B2347" s="173"/>
      <c r="C2347" s="487"/>
      <c r="D2347" s="91" t="s">
        <v>1365</v>
      </c>
      <c r="E2347" s="80">
        <v>125</v>
      </c>
      <c r="F2347">
        <f>SUMIF('список продуктов'!$A$8:$A$917,"="&amp;D6882,'список продуктов'!$C$8:$C$917)</f>
        <v>1</v>
      </c>
      <c r="M2347" s="572"/>
      <c r="N2347" s="573"/>
      <c r="O2347" s="573"/>
      <c r="P2347" s="573"/>
    </row>
    <row r="2348" spans="1:16" x14ac:dyDescent="0.25">
      <c r="A2348" s="77">
        <f>E2348*A2346</f>
        <v>0</v>
      </c>
      <c r="B2348" s="173"/>
      <c r="C2348" s="487"/>
      <c r="D2348" s="91" t="s">
        <v>1758</v>
      </c>
      <c r="E2348" s="80">
        <v>50</v>
      </c>
      <c r="F2348">
        <f>SUMIF('список продуктов'!$A$8:$A$917,"="&amp;D6883,'список продуктов'!$C$8:$C$917)</f>
        <v>1</v>
      </c>
      <c r="M2348" s="572"/>
      <c r="N2348" s="573"/>
      <c r="O2348" s="573"/>
      <c r="P2348" s="573"/>
    </row>
    <row r="2349" spans="1:16" x14ac:dyDescent="0.25">
      <c r="A2349" s="77">
        <f>E2349*A2346</f>
        <v>0</v>
      </c>
      <c r="B2349" s="173"/>
      <c r="C2349" s="487"/>
      <c r="D2349" s="365" t="s">
        <v>1744</v>
      </c>
      <c r="E2349" s="80">
        <v>10</v>
      </c>
      <c r="F2349">
        <f>SUMIF('список продуктов'!$A$8:$A$917,"="&amp;D6884,'список продуктов'!$C$8:$C$917)</f>
        <v>1</v>
      </c>
      <c r="M2349" s="572"/>
      <c r="N2349" s="573"/>
      <c r="O2349" s="573"/>
      <c r="P2349" s="573"/>
    </row>
    <row r="2350" spans="1:16" x14ac:dyDescent="0.25">
      <c r="A2350" s="77">
        <f>E2350*A2346</f>
        <v>0</v>
      </c>
      <c r="B2350" s="173"/>
      <c r="C2350" s="487"/>
      <c r="D2350" s="91" t="s">
        <v>1759</v>
      </c>
      <c r="E2350" s="80">
        <v>35</v>
      </c>
      <c r="F2350">
        <f>SUMIF('список продуктов'!$A$8:$A$917,"="&amp;D6885,'список продуктов'!$C$8:$C$917)</f>
        <v>1</v>
      </c>
      <c r="M2350" s="572"/>
      <c r="N2350" s="573"/>
      <c r="O2350" s="573"/>
      <c r="P2350" s="573"/>
    </row>
    <row r="2351" spans="1:16" x14ac:dyDescent="0.25">
      <c r="A2351" s="77">
        <f>E2351*A2346</f>
        <v>0</v>
      </c>
      <c r="B2351" s="173"/>
      <c r="C2351" s="487"/>
      <c r="D2351" s="91" t="s">
        <v>1806</v>
      </c>
      <c r="E2351" s="80">
        <v>2</v>
      </c>
      <c r="F2351">
        <f>SUMIF('список продуктов'!$A$8:$A$917,"="&amp;D6886,'список продуктов'!$C$8:$C$917)</f>
        <v>0</v>
      </c>
      <c r="M2351" s="572"/>
      <c r="N2351" s="573"/>
      <c r="O2351" s="573"/>
      <c r="P2351" s="573"/>
    </row>
    <row r="2352" spans="1:16" x14ac:dyDescent="0.25">
      <c r="A2352" s="77">
        <f>E2352*A2346</f>
        <v>0</v>
      </c>
      <c r="B2352" s="173"/>
      <c r="C2352" s="487"/>
      <c r="D2352" s="91" t="s">
        <v>2591</v>
      </c>
      <c r="E2352" s="80">
        <v>20</v>
      </c>
      <c r="F2352">
        <f>SUMIF('список продуктов'!$A$8:$A$917,"="&amp;D6887,'список продуктов'!$C$8:$C$917)</f>
        <v>0</v>
      </c>
      <c r="M2352" s="572"/>
      <c r="N2352" s="573"/>
      <c r="O2352" s="573"/>
      <c r="P2352" s="573"/>
    </row>
    <row r="2353" spans="1:16" x14ac:dyDescent="0.25">
      <c r="A2353" s="77">
        <f>E2353*A2346</f>
        <v>0</v>
      </c>
      <c r="B2353" s="173"/>
      <c r="C2353" s="487"/>
      <c r="D2353" s="91" t="s">
        <v>2546</v>
      </c>
      <c r="E2353" s="80">
        <v>6</v>
      </c>
      <c r="F2353">
        <f>SUMIF('список продуктов'!$A$8:$A$917,"="&amp;D6888,'список продуктов'!$C$8:$C$917)</f>
        <v>0</v>
      </c>
      <c r="M2353" s="572"/>
      <c r="N2353" s="573"/>
      <c r="O2353" s="573"/>
      <c r="P2353" s="573"/>
    </row>
    <row r="2354" spans="1:16" x14ac:dyDescent="0.25">
      <c r="A2354" s="77">
        <f>E2354*A2346</f>
        <v>0</v>
      </c>
      <c r="B2354" s="173"/>
      <c r="C2354" s="487"/>
      <c r="D2354" s="91" t="s">
        <v>1851</v>
      </c>
      <c r="E2354" s="80">
        <v>50</v>
      </c>
      <c r="F2354">
        <f>SUMIF('список продуктов'!$A$8:$A$917,"="&amp;D6889,'список продуктов'!$C$8:$C$917)</f>
        <v>1</v>
      </c>
      <c r="M2354" s="572"/>
      <c r="N2354" s="573"/>
      <c r="O2354" s="573"/>
      <c r="P2354" s="573"/>
    </row>
    <row r="2355" spans="1:16" x14ac:dyDescent="0.25">
      <c r="A2355" s="77">
        <f>E2355*A2346</f>
        <v>0</v>
      </c>
      <c r="B2355" s="173"/>
      <c r="C2355" s="487"/>
      <c r="D2355" s="91" t="s">
        <v>1719</v>
      </c>
      <c r="E2355" s="80">
        <v>30</v>
      </c>
      <c r="F2355">
        <f>SUMIF('список продуктов'!$A$8:$A$917,"="&amp;D6890,'список продуктов'!$C$8:$C$917)</f>
        <v>1</v>
      </c>
      <c r="M2355" s="572"/>
      <c r="N2355" s="573"/>
      <c r="O2355" s="573"/>
      <c r="P2355" s="573"/>
    </row>
    <row r="2356" spans="1:16" x14ac:dyDescent="0.25">
      <c r="A2356" s="77">
        <f>E2356*A2346</f>
        <v>0</v>
      </c>
      <c r="B2356" s="173"/>
      <c r="C2356" s="487"/>
      <c r="D2356" s="91" t="s">
        <v>1262</v>
      </c>
      <c r="E2356" s="80">
        <v>3</v>
      </c>
      <c r="M2356" s="72"/>
      <c r="N2356" s="68"/>
      <c r="O2356" s="68"/>
      <c r="P2356" s="68"/>
    </row>
    <row r="2357" spans="1:16" ht="15.75" thickBot="1" x14ac:dyDescent="0.3">
      <c r="B2357" s="173"/>
      <c r="C2357" s="485"/>
      <c r="D2357" s="91"/>
      <c r="E2357" s="89"/>
      <c r="M2357" s="72"/>
      <c r="N2357" s="68"/>
      <c r="O2357" s="68"/>
      <c r="P2357" s="68"/>
    </row>
    <row r="2358" spans="1:16" ht="15.75" thickBot="1" x14ac:dyDescent="0.3">
      <c r="A2358" s="229"/>
      <c r="B2358" s="181" t="s">
        <v>95</v>
      </c>
      <c r="C2358" s="73" t="s">
        <v>485</v>
      </c>
      <c r="D2358" s="188"/>
      <c r="E2358" s="205">
        <f>SUM(E2359:E2367)</f>
        <v>240</v>
      </c>
      <c r="G2358" t="s">
        <v>2926</v>
      </c>
      <c r="M2358" s="72"/>
      <c r="N2358" s="68"/>
      <c r="O2358" s="68"/>
      <c r="P2358" s="68"/>
    </row>
    <row r="2359" spans="1:16" x14ac:dyDescent="0.25">
      <c r="A2359" s="77">
        <f>E2359*A2358</f>
        <v>0</v>
      </c>
      <c r="B2359" s="173"/>
      <c r="D2359" s="91" t="s">
        <v>1365</v>
      </c>
      <c r="E2359" s="80">
        <v>130</v>
      </c>
      <c r="M2359" s="72"/>
      <c r="N2359" s="68"/>
      <c r="O2359" s="68"/>
      <c r="P2359" s="68"/>
    </row>
    <row r="2360" spans="1:16" x14ac:dyDescent="0.25">
      <c r="A2360" s="77">
        <f>E2360*A2358</f>
        <v>0</v>
      </c>
      <c r="B2360" s="173"/>
      <c r="C2360" s="449"/>
      <c r="D2360" s="91" t="s">
        <v>1902</v>
      </c>
      <c r="E2360" s="80">
        <v>4</v>
      </c>
      <c r="M2360" s="72"/>
      <c r="N2360" s="68"/>
      <c r="O2360" s="68"/>
      <c r="P2360" s="68"/>
    </row>
    <row r="2361" spans="1:16" x14ac:dyDescent="0.25">
      <c r="A2361" s="77">
        <f>E2361*A2358</f>
        <v>0</v>
      </c>
      <c r="B2361" s="173"/>
      <c r="C2361" s="449"/>
      <c r="D2361" s="91" t="s">
        <v>2498</v>
      </c>
      <c r="E2361" s="80">
        <v>30</v>
      </c>
      <c r="M2361" s="72"/>
      <c r="N2361" s="68"/>
      <c r="O2361" s="68"/>
      <c r="P2361" s="68"/>
    </row>
    <row r="2362" spans="1:16" x14ac:dyDescent="0.25">
      <c r="A2362" s="77">
        <f>E2362*A2358</f>
        <v>0</v>
      </c>
      <c r="B2362" s="173"/>
      <c r="C2362" s="449"/>
      <c r="D2362" s="91" t="s">
        <v>1705</v>
      </c>
      <c r="E2362" s="80">
        <v>30</v>
      </c>
      <c r="M2362" s="72"/>
      <c r="N2362" s="68"/>
      <c r="O2362" s="68"/>
      <c r="P2362" s="68"/>
    </row>
    <row r="2363" spans="1:16" x14ac:dyDescent="0.25">
      <c r="A2363" s="77">
        <f>E2363*A2358</f>
        <v>0</v>
      </c>
      <c r="B2363" s="173"/>
      <c r="C2363" s="449"/>
      <c r="D2363" s="91" t="s">
        <v>2337</v>
      </c>
      <c r="E2363" s="80">
        <v>4</v>
      </c>
      <c r="M2363" s="72"/>
      <c r="N2363" s="68"/>
      <c r="O2363" s="68"/>
      <c r="P2363" s="68"/>
    </row>
    <row r="2364" spans="1:16" x14ac:dyDescent="0.25">
      <c r="A2364" s="77">
        <f>E2364*A2358</f>
        <v>0</v>
      </c>
      <c r="B2364" s="173"/>
      <c r="C2364" s="449"/>
      <c r="D2364" s="365" t="s">
        <v>1744</v>
      </c>
      <c r="E2364" s="80">
        <v>2</v>
      </c>
      <c r="F2364">
        <f>SUMIF('список продуктов'!$A$8:$A$917,"="&amp;D6899,'список продуктов'!$C$8:$C$917)</f>
        <v>1</v>
      </c>
      <c r="M2364" s="572"/>
      <c r="N2364" s="573"/>
      <c r="O2364" s="573"/>
      <c r="P2364" s="573"/>
    </row>
    <row r="2365" spans="1:16" x14ac:dyDescent="0.25">
      <c r="A2365" s="77">
        <f>E2365*A2358</f>
        <v>0</v>
      </c>
      <c r="B2365" s="173"/>
      <c r="C2365" s="449"/>
      <c r="D2365" s="91" t="s">
        <v>925</v>
      </c>
      <c r="E2365" s="80">
        <v>20</v>
      </c>
      <c r="F2365">
        <f>SUMIF('список продуктов'!$A$8:$A$917,"="&amp;D6900,'список продуктов'!$C$8:$C$917)</f>
        <v>0</v>
      </c>
      <c r="M2365" s="572"/>
      <c r="N2365" s="573"/>
      <c r="O2365" s="573"/>
      <c r="P2365" s="573"/>
    </row>
    <row r="2366" spans="1:16" x14ac:dyDescent="0.25">
      <c r="A2366" s="77">
        <f>E2366*A2358</f>
        <v>0</v>
      </c>
      <c r="B2366" s="173"/>
      <c r="C2366" s="449"/>
      <c r="D2366" s="91" t="s">
        <v>1793</v>
      </c>
      <c r="E2366" s="80">
        <v>20</v>
      </c>
      <c r="F2366">
        <f>SUMIF('список продуктов'!$A$8:$A$917,"="&amp;D6901,'список продуктов'!$C$8:$C$917)</f>
        <v>0</v>
      </c>
      <c r="M2366" s="572"/>
      <c r="N2366" s="573"/>
      <c r="O2366" s="573"/>
      <c r="P2366" s="573"/>
    </row>
    <row r="2367" spans="1:16" x14ac:dyDescent="0.25">
      <c r="A2367" s="77">
        <f>E2367*A2358</f>
        <v>0</v>
      </c>
      <c r="B2367" s="173"/>
      <c r="C2367" s="449"/>
      <c r="D2367" s="91" t="s">
        <v>2546</v>
      </c>
      <c r="E2367" s="80">
        <v>0</v>
      </c>
      <c r="F2367">
        <f>SUMIF('список продуктов'!$A$8:$A$917,"="&amp;D6902,'список продуктов'!$C$8:$C$917)</f>
        <v>1</v>
      </c>
      <c r="M2367" s="72"/>
      <c r="N2367" s="68"/>
      <c r="O2367" s="68"/>
      <c r="P2367" s="68"/>
    </row>
    <row r="2368" spans="1:16" ht="15.75" thickBot="1" x14ac:dyDescent="0.3">
      <c r="B2368" s="173"/>
      <c r="C2368" s="485"/>
      <c r="D2368" s="91"/>
      <c r="E2368" s="89"/>
      <c r="F2368">
        <f>SUMIF('список продуктов'!$A$8:$A$917,"="&amp;D6903,'список продуктов'!$C$8:$C$917)</f>
        <v>1</v>
      </c>
      <c r="M2368" s="572"/>
      <c r="N2368" s="573"/>
      <c r="O2368" s="573"/>
      <c r="P2368" s="573"/>
    </row>
    <row r="2369" spans="1:16" ht="29.25" thickBot="1" x14ac:dyDescent="0.3">
      <c r="A2369" s="229"/>
      <c r="B2369" s="185" t="s">
        <v>96</v>
      </c>
      <c r="C2369" s="73" t="s">
        <v>486</v>
      </c>
      <c r="D2369" s="188"/>
      <c r="E2369" s="158">
        <f>SUM(E2370:E2379)</f>
        <v>316</v>
      </c>
      <c r="F2369">
        <f>SUMIF('список продуктов'!$A$8:$A$917,"="&amp;D6904,'список продуктов'!$C$8:$C$917)</f>
        <v>1</v>
      </c>
      <c r="G2369" t="s">
        <v>2926</v>
      </c>
      <c r="M2369" s="572"/>
      <c r="N2369" s="573"/>
      <c r="O2369" s="573"/>
      <c r="P2369" s="573"/>
    </row>
    <row r="2370" spans="1:16" x14ac:dyDescent="0.25">
      <c r="A2370" s="77">
        <f>E2370*A2369</f>
        <v>0</v>
      </c>
      <c r="B2370" s="173"/>
      <c r="C2370" s="449"/>
      <c r="D2370" s="91" t="s">
        <v>1050</v>
      </c>
      <c r="E2370" s="80">
        <v>75</v>
      </c>
      <c r="F2370">
        <f>SUMIF('список продуктов'!$A$8:$A$917,"="&amp;D6905,'список продуктов'!$C$8:$C$917)</f>
        <v>1</v>
      </c>
      <c r="M2370" s="572"/>
      <c r="N2370" s="573"/>
      <c r="O2370" s="573"/>
      <c r="P2370" s="573"/>
    </row>
    <row r="2371" spans="1:16" x14ac:dyDescent="0.25">
      <c r="A2371" s="77">
        <f>E2371*A2369</f>
        <v>0</v>
      </c>
      <c r="B2371" s="173"/>
      <c r="C2371" s="488" t="s">
        <v>1946</v>
      </c>
      <c r="D2371" s="91" t="s">
        <v>1365</v>
      </c>
      <c r="E2371" s="80">
        <v>100</v>
      </c>
      <c r="F2371">
        <f>SUMIF('список продуктов'!$A$8:$A$917,"="&amp;D6906,'список продуктов'!$C$8:$C$917)</f>
        <v>1</v>
      </c>
      <c r="M2371" s="577" t="s">
        <v>1406</v>
      </c>
      <c r="N2371" s="576"/>
      <c r="O2371" s="576"/>
      <c r="P2371" s="576"/>
    </row>
    <row r="2372" spans="1:16" x14ac:dyDescent="0.25">
      <c r="A2372" s="77">
        <f>E2372*A2369</f>
        <v>0</v>
      </c>
      <c r="B2372" s="173"/>
      <c r="C2372" s="449"/>
      <c r="D2372" s="91" t="s">
        <v>2255</v>
      </c>
      <c r="E2372" s="80">
        <v>50</v>
      </c>
      <c r="F2372">
        <f>SUMIF('список продуктов'!$A$8:$A$917,"="&amp;D6907,'список продуктов'!$C$8:$C$917)</f>
        <v>0</v>
      </c>
      <c r="M2372" s="572"/>
      <c r="N2372" s="573"/>
      <c r="O2372" s="573"/>
      <c r="P2372" s="573"/>
    </row>
    <row r="2373" spans="1:16" x14ac:dyDescent="0.25">
      <c r="A2373" s="77">
        <f>E2373*A2369</f>
        <v>0</v>
      </c>
      <c r="B2373" s="173"/>
      <c r="C2373" s="449"/>
      <c r="D2373" s="91" t="s">
        <v>1758</v>
      </c>
      <c r="E2373" s="80">
        <v>25</v>
      </c>
      <c r="F2373">
        <f>SUMIF('список продуктов'!$A$8:$A$917,"="&amp;D6908,'список продуктов'!$C$8:$C$917)</f>
        <v>0</v>
      </c>
      <c r="M2373" s="572"/>
      <c r="N2373" s="573"/>
      <c r="O2373" s="573"/>
      <c r="P2373" s="573"/>
    </row>
    <row r="2374" spans="1:16" x14ac:dyDescent="0.25">
      <c r="A2374" s="77">
        <f>E2374*A2369</f>
        <v>0</v>
      </c>
      <c r="B2374" s="173"/>
      <c r="C2374" s="449"/>
      <c r="D2374" s="91" t="s">
        <v>2591</v>
      </c>
      <c r="E2374" s="80">
        <v>20</v>
      </c>
      <c r="F2374">
        <f>SUMIF('список продуктов'!$A$8:$A$917,"="&amp;D6909,'список продуктов'!$C$8:$C$917)</f>
        <v>1</v>
      </c>
      <c r="M2374" s="572"/>
      <c r="N2374" s="573"/>
      <c r="O2374" s="573"/>
      <c r="P2374" s="573"/>
    </row>
    <row r="2375" spans="1:16" x14ac:dyDescent="0.25">
      <c r="A2375" s="77">
        <f>E2375*A2369</f>
        <v>0</v>
      </c>
      <c r="B2375" s="173"/>
      <c r="C2375" s="449"/>
      <c r="D2375" s="91" t="s">
        <v>2381</v>
      </c>
      <c r="E2375" s="80">
        <v>10</v>
      </c>
      <c r="F2375">
        <f>SUMIF('список продуктов'!$A$8:$A$917,"="&amp;D6910,'список продуктов'!$C$8:$C$917)</f>
        <v>1</v>
      </c>
      <c r="M2375" s="572"/>
      <c r="N2375" s="573"/>
      <c r="O2375" s="573"/>
      <c r="P2375" s="573"/>
    </row>
    <row r="2376" spans="1:16" x14ac:dyDescent="0.25">
      <c r="A2376" s="77">
        <f>E2376*A2369</f>
        <v>0</v>
      </c>
      <c r="B2376" s="173"/>
      <c r="C2376" s="449"/>
      <c r="D2376" s="91" t="s">
        <v>1355</v>
      </c>
      <c r="E2376" s="80">
        <v>20</v>
      </c>
      <c r="F2376">
        <f>SUMIF('список продуктов'!$A$8:$A$917,"="&amp;D6911,'список продуктов'!$C$8:$C$917)</f>
        <v>1</v>
      </c>
      <c r="M2376" s="572"/>
      <c r="N2376" s="573"/>
      <c r="O2376" s="573"/>
      <c r="P2376" s="573"/>
    </row>
    <row r="2377" spans="1:16" x14ac:dyDescent="0.25">
      <c r="A2377" s="77">
        <f>E2377*A2369</f>
        <v>0</v>
      </c>
      <c r="B2377" s="173"/>
      <c r="C2377" s="449"/>
      <c r="D2377" s="91" t="s">
        <v>1805</v>
      </c>
      <c r="E2377" s="80">
        <v>7</v>
      </c>
      <c r="F2377">
        <f>SUMIF('список продуктов'!$A$8:$A$917,"="&amp;D6912,'список продуктов'!$C$8:$C$917)</f>
        <v>1</v>
      </c>
      <c r="M2377" s="572"/>
      <c r="N2377" s="573"/>
      <c r="O2377" s="573"/>
      <c r="P2377" s="573"/>
    </row>
    <row r="2378" spans="1:16" x14ac:dyDescent="0.25">
      <c r="A2378" s="77">
        <f>E2378*A2369</f>
        <v>0</v>
      </c>
      <c r="B2378" s="173"/>
      <c r="C2378" s="449"/>
      <c r="D2378" s="91" t="s">
        <v>2472</v>
      </c>
      <c r="E2378" s="80">
        <v>7</v>
      </c>
      <c r="F2378">
        <f>SUMIF('список продуктов'!$A$8:$A$917,"="&amp;D6913,'список продуктов'!$C$8:$C$917)</f>
        <v>1</v>
      </c>
      <c r="M2378" s="572"/>
      <c r="N2378" s="573"/>
      <c r="O2378" s="573"/>
      <c r="P2378" s="573"/>
    </row>
    <row r="2379" spans="1:16" x14ac:dyDescent="0.25">
      <c r="A2379" s="77">
        <f>E2379*A2369</f>
        <v>0</v>
      </c>
      <c r="B2379" s="173"/>
      <c r="C2379" s="449"/>
      <c r="D2379" s="91" t="s">
        <v>2406</v>
      </c>
      <c r="E2379" s="80">
        <v>2</v>
      </c>
      <c r="F2379">
        <f>SUMIF('список продуктов'!$A$8:$A$917,"="&amp;D6914,'список продуктов'!$C$8:$C$917)</f>
        <v>1</v>
      </c>
      <c r="M2379" s="572"/>
      <c r="N2379" s="573"/>
      <c r="O2379" s="573"/>
      <c r="P2379" s="573"/>
    </row>
    <row r="2380" spans="1:16" ht="15.75" thickBot="1" x14ac:dyDescent="0.3">
      <c r="B2380" s="173"/>
      <c r="C2380" s="485"/>
      <c r="D2380" s="91"/>
      <c r="E2380" s="89"/>
      <c r="F2380">
        <f>SUMIF('список продуктов'!$A$8:$A$917,"="&amp;D6915,'список продуктов'!$C$8:$C$917)</f>
        <v>0</v>
      </c>
      <c r="M2380" s="572"/>
      <c r="N2380" s="573"/>
      <c r="O2380" s="573"/>
      <c r="P2380" s="573"/>
    </row>
    <row r="2381" spans="1:16" ht="15.75" thickBot="1" x14ac:dyDescent="0.3">
      <c r="A2381" s="229"/>
      <c r="B2381" s="179" t="s">
        <v>33</v>
      </c>
      <c r="C2381" s="245" t="s">
        <v>487</v>
      </c>
      <c r="D2381" s="188"/>
      <c r="E2381" s="158">
        <f>SUM(E2382:E2394)</f>
        <v>170</v>
      </c>
      <c r="F2381">
        <f>SUMIF('список продуктов'!$A$8:$A$917,"="&amp;D6916,'список продуктов'!$C$8:$C$917)</f>
        <v>0</v>
      </c>
      <c r="G2381" t="s">
        <v>2926</v>
      </c>
      <c r="M2381" s="572"/>
      <c r="N2381" s="573"/>
      <c r="O2381" s="573"/>
      <c r="P2381" s="573"/>
    </row>
    <row r="2382" spans="1:16" x14ac:dyDescent="0.25">
      <c r="A2382" s="77">
        <f>E2382*A2381</f>
        <v>0</v>
      </c>
      <c r="B2382" s="173"/>
      <c r="C2382" s="154"/>
      <c r="D2382" s="91" t="s">
        <v>1365</v>
      </c>
      <c r="E2382" s="80">
        <v>110</v>
      </c>
      <c r="F2382">
        <f>SUMIF('список продуктов'!$A$8:$A$917,"="&amp;D6917,'список продуктов'!$C$8:$C$917)</f>
        <v>1</v>
      </c>
      <c r="M2382" s="572"/>
      <c r="N2382" s="573"/>
      <c r="O2382" s="573"/>
      <c r="P2382" s="573"/>
    </row>
    <row r="2383" spans="1:16" x14ac:dyDescent="0.25">
      <c r="A2383" s="77">
        <f>E2383*A2381</f>
        <v>0</v>
      </c>
      <c r="B2383" s="173"/>
      <c r="C2383" s="154"/>
      <c r="D2383" s="91" t="s">
        <v>1489</v>
      </c>
      <c r="E2383" s="80">
        <v>12</v>
      </c>
      <c r="F2383">
        <f>SUMIF('список продуктов'!$A$8:$A$917,"="&amp;D6918,'список продуктов'!$C$8:$C$917)</f>
        <v>0</v>
      </c>
      <c r="M2383" s="572"/>
      <c r="N2383" s="573"/>
      <c r="O2383" s="573"/>
      <c r="P2383" s="573"/>
    </row>
    <row r="2384" spans="1:16" x14ac:dyDescent="0.25">
      <c r="A2384" s="77">
        <f>E2384*A2381</f>
        <v>0</v>
      </c>
      <c r="B2384" s="173"/>
      <c r="C2384" s="154"/>
      <c r="D2384" s="91" t="s">
        <v>192</v>
      </c>
      <c r="E2384" s="80">
        <v>12</v>
      </c>
      <c r="F2384">
        <f>SUMIF('список продуктов'!$A$8:$A$917,"="&amp;D6919,'список продуктов'!$C$8:$C$917)</f>
        <v>1</v>
      </c>
      <c r="M2384" s="572"/>
      <c r="N2384" s="573"/>
      <c r="O2384" s="573"/>
      <c r="P2384" s="573"/>
    </row>
    <row r="2385" spans="1:16" x14ac:dyDescent="0.25">
      <c r="A2385" s="77">
        <f>E2385*A2381</f>
        <v>0</v>
      </c>
      <c r="B2385" s="173"/>
      <c r="C2385" s="154"/>
      <c r="D2385" s="91" t="s">
        <v>1719</v>
      </c>
      <c r="E2385" s="80">
        <v>7</v>
      </c>
      <c r="F2385">
        <f>SUMIF('список продуктов'!$A$8:$A$917,"="&amp;D6920,'список продуктов'!$C$8:$C$917)</f>
        <v>1</v>
      </c>
      <c r="M2385" s="572"/>
      <c r="N2385" s="573"/>
      <c r="O2385" s="573"/>
      <c r="P2385" s="573"/>
    </row>
    <row r="2386" spans="1:16" x14ac:dyDescent="0.25">
      <c r="A2386" s="77">
        <f>E2386*A2381</f>
        <v>0</v>
      </c>
      <c r="B2386" s="173"/>
      <c r="C2386" s="154"/>
      <c r="D2386" s="91" t="s">
        <v>1793</v>
      </c>
      <c r="E2386" s="80">
        <v>2.5</v>
      </c>
      <c r="F2386">
        <f>SUMIF('список продуктов'!$A$8:$A$917,"="&amp;D6921,'список продуктов'!$C$8:$C$917)</f>
        <v>0</v>
      </c>
      <c r="M2386" s="572"/>
      <c r="N2386" s="573"/>
      <c r="O2386" s="573"/>
      <c r="P2386" s="573"/>
    </row>
    <row r="2387" spans="1:16" x14ac:dyDescent="0.25">
      <c r="A2387" s="77">
        <f>E2387*A2381</f>
        <v>0</v>
      </c>
      <c r="B2387" s="173"/>
      <c r="C2387" s="154"/>
      <c r="D2387" s="91" t="s">
        <v>1262</v>
      </c>
      <c r="E2387" s="80">
        <v>0.5</v>
      </c>
      <c r="F2387">
        <f>SUMIF('список продуктов'!$A$8:$A$917,"="&amp;D6922,'список продуктов'!$C$8:$C$917)</f>
        <v>0</v>
      </c>
      <c r="M2387" s="572"/>
      <c r="N2387" s="573"/>
      <c r="O2387" s="573"/>
      <c r="P2387" s="573"/>
    </row>
    <row r="2388" spans="1:16" x14ac:dyDescent="0.25">
      <c r="A2388" s="77">
        <f>E2388*A2381</f>
        <v>0</v>
      </c>
      <c r="B2388" s="173"/>
      <c r="C2388" s="154"/>
      <c r="D2388" s="91" t="s">
        <v>2399</v>
      </c>
      <c r="E2388" s="80">
        <v>0.5</v>
      </c>
      <c r="F2388">
        <f>SUMIF('список продуктов'!$A$8:$A$917,"="&amp;D6923,'список продуктов'!$C$8:$C$917)</f>
        <v>0</v>
      </c>
      <c r="M2388" s="572"/>
      <c r="N2388" s="573"/>
      <c r="O2388" s="573"/>
      <c r="P2388" s="573"/>
    </row>
    <row r="2389" spans="1:16" x14ac:dyDescent="0.25">
      <c r="A2389" s="77">
        <f>E2389*A2381</f>
        <v>0</v>
      </c>
      <c r="B2389" s="173"/>
      <c r="C2389" s="154"/>
      <c r="D2389" s="91" t="s">
        <v>2546</v>
      </c>
      <c r="E2389" s="80">
        <v>1</v>
      </c>
      <c r="F2389">
        <f>SUMIF('список продуктов'!$A$8:$A$917,"="&amp;D6924,'список продуктов'!$C$8:$C$917)</f>
        <v>1</v>
      </c>
      <c r="M2389" s="572"/>
      <c r="N2389" s="573"/>
      <c r="O2389" s="573"/>
      <c r="P2389" s="573"/>
    </row>
    <row r="2390" spans="1:16" x14ac:dyDescent="0.25">
      <c r="B2390" s="173"/>
      <c r="C2390" s="489" t="s">
        <v>1972</v>
      </c>
      <c r="D2390" s="91"/>
      <c r="E2390" s="80"/>
      <c r="F2390">
        <f>SUMIF('список продуктов'!$A$8:$A$917,"="&amp;D6925,'список продуктов'!$C$8:$C$917)</f>
        <v>1</v>
      </c>
      <c r="M2390" s="572"/>
      <c r="N2390" s="573"/>
      <c r="O2390" s="573"/>
      <c r="P2390" s="573"/>
    </row>
    <row r="2391" spans="1:16" x14ac:dyDescent="0.25">
      <c r="A2391" s="77">
        <f>E2391*A2381</f>
        <v>0</v>
      </c>
      <c r="B2391" s="173"/>
      <c r="C2391" s="154"/>
      <c r="D2391" s="91" t="s">
        <v>2541</v>
      </c>
      <c r="E2391" s="80">
        <v>12</v>
      </c>
      <c r="F2391">
        <f>SUMIF('список продуктов'!$A$8:$A$917,"="&amp;D6926,'список продуктов'!$C$8:$C$917)</f>
        <v>1</v>
      </c>
      <c r="M2391" s="572"/>
      <c r="N2391" s="573"/>
      <c r="O2391" s="573"/>
      <c r="P2391" s="573"/>
    </row>
    <row r="2392" spans="1:16" x14ac:dyDescent="0.25">
      <c r="A2392" s="77">
        <f>E2392*A2381</f>
        <v>0</v>
      </c>
      <c r="B2392" s="173"/>
      <c r="C2392" s="154"/>
      <c r="D2392" s="91" t="s">
        <v>1793</v>
      </c>
      <c r="E2392" s="80">
        <v>2.5</v>
      </c>
      <c r="F2392">
        <f>SUMIF('список продуктов'!$A$8:$A$917,"="&amp;D6927,'список продуктов'!$C$8:$C$917)</f>
        <v>1</v>
      </c>
      <c r="M2392" s="572"/>
      <c r="N2392" s="573"/>
      <c r="O2392" s="573"/>
      <c r="P2392" s="573"/>
    </row>
    <row r="2393" spans="1:16" x14ac:dyDescent="0.25">
      <c r="A2393" s="77">
        <f>E2393*A2381</f>
        <v>0</v>
      </c>
      <c r="B2393" s="173"/>
      <c r="C2393" s="154"/>
      <c r="D2393" s="91" t="s">
        <v>1719</v>
      </c>
      <c r="E2393" s="80">
        <v>7</v>
      </c>
      <c r="F2393">
        <f>SUMIF('список продуктов'!$A$8:$A$917,"="&amp;D6928,'список продуктов'!$C$8:$C$917)</f>
        <v>1</v>
      </c>
      <c r="M2393" s="72"/>
      <c r="N2393" s="68"/>
      <c r="O2393" s="68"/>
      <c r="P2393" s="68"/>
    </row>
    <row r="2394" spans="1:16" x14ac:dyDescent="0.25">
      <c r="A2394" s="77">
        <f>E2394*A2381</f>
        <v>0</v>
      </c>
      <c r="B2394" s="173"/>
      <c r="C2394" s="154"/>
      <c r="D2394" s="91" t="s">
        <v>1805</v>
      </c>
      <c r="E2394" s="80">
        <v>3</v>
      </c>
      <c r="F2394">
        <f>SUMIF('список продуктов'!$A$8:$A$917,"="&amp;D6929,'список продуктов'!$C$8:$C$917)</f>
        <v>1</v>
      </c>
      <c r="M2394" s="572"/>
      <c r="N2394" s="573"/>
      <c r="O2394" s="573"/>
      <c r="P2394" s="573"/>
    </row>
    <row r="2395" spans="1:16" ht="15.75" thickBot="1" x14ac:dyDescent="0.3">
      <c r="B2395" s="173"/>
      <c r="C2395" s="485"/>
      <c r="D2395" s="91"/>
      <c r="E2395" s="89"/>
      <c r="F2395">
        <f>SUMIF('список продуктов'!$A$8:$A$917,"="&amp;#REF!,'список продуктов'!$C$8:$C$917)</f>
        <v>0</v>
      </c>
      <c r="M2395" s="572"/>
      <c r="N2395" s="573"/>
      <c r="O2395" s="573"/>
      <c r="P2395" s="573"/>
    </row>
    <row r="2396" spans="1:16" ht="15.75" thickBot="1" x14ac:dyDescent="0.3">
      <c r="A2396" s="229"/>
      <c r="B2396" s="179">
        <v>100</v>
      </c>
      <c r="C2396" s="245" t="s">
        <v>488</v>
      </c>
      <c r="D2396" s="188"/>
      <c r="E2396" s="158">
        <f>SUM(E2397:E2405)</f>
        <v>146</v>
      </c>
      <c r="F2396">
        <f>SUMIF('список продуктов'!$A$8:$A$917,"="&amp;D6930,'список продуктов'!$C$8:$C$917)</f>
        <v>0</v>
      </c>
      <c r="G2396" t="s">
        <v>2926</v>
      </c>
      <c r="M2396" s="572"/>
      <c r="N2396" s="573"/>
      <c r="O2396" s="573"/>
      <c r="P2396" s="573"/>
    </row>
    <row r="2397" spans="1:16" x14ac:dyDescent="0.25">
      <c r="A2397" s="77">
        <f>E2397*A2396</f>
        <v>0</v>
      </c>
      <c r="B2397" s="173"/>
      <c r="C2397" s="154"/>
      <c r="D2397" s="91" t="s">
        <v>1365</v>
      </c>
      <c r="E2397" s="80">
        <v>90</v>
      </c>
      <c r="F2397">
        <f>SUMIF('список продуктов'!$A$8:$A$917,"="&amp;D6931,'список продуктов'!$C$8:$C$917)</f>
        <v>0</v>
      </c>
      <c r="M2397" s="572"/>
      <c r="N2397" s="573"/>
      <c r="O2397" s="573"/>
      <c r="P2397" s="573"/>
    </row>
    <row r="2398" spans="1:16" x14ac:dyDescent="0.25">
      <c r="A2398" s="77">
        <f>E2398*A2396</f>
        <v>0</v>
      </c>
      <c r="B2398" s="173"/>
      <c r="C2398" s="154"/>
      <c r="D2398" s="91" t="s">
        <v>2210</v>
      </c>
      <c r="E2398" s="80">
        <v>7</v>
      </c>
      <c r="F2398">
        <f>SUMIF('список продуктов'!$A$8:$A$917,"="&amp;D6932,'список продуктов'!$C$8:$C$917)</f>
        <v>1</v>
      </c>
      <c r="M2398" s="572"/>
      <c r="N2398" s="573"/>
      <c r="O2398" s="573"/>
      <c r="P2398" s="573"/>
    </row>
    <row r="2399" spans="1:16" x14ac:dyDescent="0.25">
      <c r="A2399" s="77">
        <f>E2399*A2396</f>
        <v>0</v>
      </c>
      <c r="B2399" s="173"/>
      <c r="C2399" s="154"/>
      <c r="D2399" s="91" t="s">
        <v>1565</v>
      </c>
      <c r="E2399" s="80">
        <v>5</v>
      </c>
      <c r="F2399">
        <f>SUMIF('список продуктов'!$A$8:$A$917,"="&amp;D6933,'список продуктов'!$C$8:$C$917)</f>
        <v>1</v>
      </c>
      <c r="M2399" s="572"/>
      <c r="N2399" s="573"/>
      <c r="O2399" s="573"/>
      <c r="P2399" s="573"/>
    </row>
    <row r="2400" spans="1:16" x14ac:dyDescent="0.25">
      <c r="A2400" s="77">
        <f>E2400*A2396</f>
        <v>0</v>
      </c>
      <c r="B2400" s="173"/>
      <c r="C2400" s="154"/>
      <c r="D2400" s="91" t="s">
        <v>192</v>
      </c>
      <c r="E2400" s="80">
        <v>12</v>
      </c>
      <c r="F2400">
        <f>SUMIF('список продуктов'!$A$8:$A$917,"="&amp;D6934,'список продуктов'!$C$8:$C$917)</f>
        <v>1</v>
      </c>
      <c r="M2400" s="572"/>
      <c r="N2400" s="573"/>
      <c r="O2400" s="573"/>
      <c r="P2400" s="573"/>
    </row>
    <row r="2401" spans="1:16" x14ac:dyDescent="0.25">
      <c r="A2401" s="77">
        <f>E2401*A2396</f>
        <v>0</v>
      </c>
      <c r="B2401" s="173"/>
      <c r="C2401" s="154"/>
      <c r="D2401" s="91" t="s">
        <v>2595</v>
      </c>
      <c r="E2401" s="80">
        <v>5</v>
      </c>
      <c r="F2401">
        <f>SUMIF('список продуктов'!$A$8:$A$917,"="&amp;D6935,'список продуктов'!$C$8:$C$917)</f>
        <v>1</v>
      </c>
      <c r="M2401" s="572"/>
      <c r="N2401" s="573"/>
      <c r="O2401" s="573"/>
      <c r="P2401" s="573"/>
    </row>
    <row r="2402" spans="1:16" x14ac:dyDescent="0.25">
      <c r="A2402" s="77">
        <f>E2402*A2396</f>
        <v>0</v>
      </c>
      <c r="B2402" s="173"/>
      <c r="C2402" s="154"/>
      <c r="D2402" s="91" t="s">
        <v>2399</v>
      </c>
      <c r="E2402" s="80">
        <v>1</v>
      </c>
      <c r="F2402">
        <f>SUMIF('список продуктов'!$A$8:$A$917,"="&amp;#REF!,'список продуктов'!$C$8:$C$917)</f>
        <v>0</v>
      </c>
      <c r="M2402" s="572"/>
      <c r="N2402" s="573"/>
      <c r="O2402" s="573"/>
      <c r="P2402" s="573"/>
    </row>
    <row r="2403" spans="1:16" x14ac:dyDescent="0.25">
      <c r="A2403" s="77">
        <f>E2403*A2396</f>
        <v>0</v>
      </c>
      <c r="B2403" s="173"/>
      <c r="C2403" s="154"/>
      <c r="D2403" s="91" t="s">
        <v>1262</v>
      </c>
      <c r="E2403" s="80">
        <v>1</v>
      </c>
      <c r="F2403">
        <f>SUMIF('список продуктов'!$A$8:$A$917,"="&amp;D6936,'список продуктов'!$C$8:$C$917)</f>
        <v>0</v>
      </c>
      <c r="M2403" s="572"/>
      <c r="N2403" s="573"/>
      <c r="O2403" s="573"/>
      <c r="P2403" s="573"/>
    </row>
    <row r="2404" spans="1:16" x14ac:dyDescent="0.25">
      <c r="A2404" s="77">
        <f>E2404*A2396</f>
        <v>0</v>
      </c>
      <c r="B2404" s="173"/>
      <c r="C2404" s="154"/>
      <c r="D2404" s="91" t="s">
        <v>1797</v>
      </c>
      <c r="E2404" s="80">
        <v>5</v>
      </c>
      <c r="F2404">
        <f>SUMIF('список продуктов'!$A$8:$A$917,"="&amp;D6937,'список продуктов'!$C$8:$C$917)</f>
        <v>0</v>
      </c>
      <c r="M2404" s="572"/>
      <c r="N2404" s="573"/>
      <c r="O2404" s="573"/>
      <c r="P2404" s="573"/>
    </row>
    <row r="2405" spans="1:16" x14ac:dyDescent="0.25">
      <c r="A2405" s="77">
        <f>E2405*A2396</f>
        <v>0</v>
      </c>
      <c r="B2405" s="173"/>
      <c r="C2405" s="154"/>
      <c r="D2405" s="91" t="s">
        <v>313</v>
      </c>
      <c r="E2405" s="80">
        <v>20</v>
      </c>
      <c r="F2405">
        <f>SUMIF('список продуктов'!$A$8:$A$917,"="&amp;D6938,'список продуктов'!$C$8:$C$917)</f>
        <v>1</v>
      </c>
      <c r="M2405" s="572"/>
      <c r="N2405" s="573"/>
      <c r="O2405" s="573"/>
      <c r="P2405" s="573"/>
    </row>
    <row r="2406" spans="1:16" ht="15.75" thickBot="1" x14ac:dyDescent="0.3">
      <c r="B2406" s="173"/>
      <c r="C2406" s="485"/>
      <c r="D2406" s="91"/>
      <c r="E2406" s="89"/>
      <c r="F2406">
        <f>SUMIF('список продуктов'!$A$8:$A$917,"="&amp;D6939,'список продуктов'!$C$8:$C$917)</f>
        <v>1</v>
      </c>
      <c r="M2406" s="572"/>
      <c r="N2406" s="573"/>
      <c r="O2406" s="573"/>
      <c r="P2406" s="573"/>
    </row>
    <row r="2407" spans="1:16" ht="15.75" thickBot="1" x14ac:dyDescent="0.3">
      <c r="A2407" s="229"/>
      <c r="B2407" s="181" t="s">
        <v>74</v>
      </c>
      <c r="C2407" s="73" t="s">
        <v>489</v>
      </c>
      <c r="D2407" s="188"/>
      <c r="E2407" s="158">
        <f>SUM(E2408:E2416)</f>
        <v>324</v>
      </c>
      <c r="F2407">
        <f>SUMIF('список продуктов'!$A$8:$A$917,"="&amp;D6940,'список продуктов'!$C$8:$C$917)</f>
        <v>1</v>
      </c>
      <c r="G2407" t="s">
        <v>2926</v>
      </c>
      <c r="M2407" s="572"/>
      <c r="N2407" s="573"/>
      <c r="O2407" s="573"/>
      <c r="P2407" s="573"/>
    </row>
    <row r="2408" spans="1:16" x14ac:dyDescent="0.25">
      <c r="A2408" s="77">
        <f>E2408*A2407</f>
        <v>0</v>
      </c>
      <c r="B2408" s="173"/>
      <c r="C2408" s="490" t="s">
        <v>1946</v>
      </c>
      <c r="D2408" s="91" t="s">
        <v>1365</v>
      </c>
      <c r="E2408" s="80">
        <v>200</v>
      </c>
      <c r="F2408">
        <f>SUMIF('список продуктов'!$A$8:$A$917,"="&amp;#REF!,'список продуктов'!$C$8:$C$917)</f>
        <v>0</v>
      </c>
      <c r="M2408" s="572"/>
      <c r="N2408" s="573"/>
      <c r="O2408" s="573"/>
      <c r="P2408" s="573"/>
    </row>
    <row r="2409" spans="1:16" x14ac:dyDescent="0.25">
      <c r="A2409" s="77">
        <f>E2409*A2407</f>
        <v>0</v>
      </c>
      <c r="B2409" s="173"/>
      <c r="C2409" s="449"/>
      <c r="D2409" s="91" t="s">
        <v>2244</v>
      </c>
      <c r="E2409" s="80">
        <v>50</v>
      </c>
      <c r="F2409">
        <f>SUMIF('список продуктов'!$A$8:$A$917,"="&amp;D6941,'список продуктов'!$C$8:$C$917)</f>
        <v>0</v>
      </c>
      <c r="M2409" s="572"/>
      <c r="N2409" s="573"/>
      <c r="O2409" s="573"/>
      <c r="P2409" s="573"/>
    </row>
    <row r="2410" spans="1:16" x14ac:dyDescent="0.25">
      <c r="A2410" s="77">
        <f>E2410*A2407</f>
        <v>0</v>
      </c>
      <c r="B2410" s="173" t="s">
        <v>97</v>
      </c>
      <c r="C2410" s="449"/>
      <c r="D2410" s="91" t="s">
        <v>2429</v>
      </c>
      <c r="E2410" s="80">
        <v>2</v>
      </c>
      <c r="F2410">
        <f>SUMIF('список продуктов'!$A$8:$A$917,"="&amp;D6942,'список продуктов'!$C$8:$C$917)</f>
        <v>0</v>
      </c>
      <c r="M2410" s="572"/>
      <c r="N2410" s="573"/>
      <c r="O2410" s="573"/>
      <c r="P2410" s="573"/>
    </row>
    <row r="2411" spans="1:16" x14ac:dyDescent="0.25">
      <c r="A2411" s="77">
        <f>E2411*A2407</f>
        <v>0</v>
      </c>
      <c r="B2411" s="173"/>
      <c r="C2411" s="449"/>
      <c r="D2411" s="91" t="s">
        <v>1355</v>
      </c>
      <c r="E2411" s="80">
        <v>5</v>
      </c>
      <c r="F2411">
        <f>SUMIF('список продуктов'!$A$8:$A$917,"="&amp;D6943,'список продуктов'!$C$8:$C$917)</f>
        <v>1</v>
      </c>
      <c r="M2411" s="572"/>
      <c r="N2411" s="573"/>
      <c r="O2411" s="573"/>
      <c r="P2411" s="573"/>
    </row>
    <row r="2412" spans="1:16" x14ac:dyDescent="0.25">
      <c r="A2412" s="77">
        <f>E2412*A2407</f>
        <v>0</v>
      </c>
      <c r="B2412" s="173"/>
      <c r="C2412" s="449"/>
      <c r="D2412" s="91" t="s">
        <v>1805</v>
      </c>
      <c r="E2412" s="80">
        <v>5</v>
      </c>
      <c r="F2412">
        <f>SUMIF('список продуктов'!$A$8:$A$917,"="&amp;D6944,'список продуктов'!$C$8:$C$917)</f>
        <v>1</v>
      </c>
      <c r="M2412" s="572"/>
      <c r="N2412" s="573"/>
      <c r="O2412" s="573"/>
      <c r="P2412" s="573"/>
    </row>
    <row r="2413" spans="1:16" ht="29.25" x14ac:dyDescent="0.25">
      <c r="A2413" s="77">
        <f>E2413*A2407</f>
        <v>0</v>
      </c>
      <c r="B2413" s="173"/>
      <c r="C2413" s="449"/>
      <c r="D2413" s="91" t="s">
        <v>2641</v>
      </c>
      <c r="E2413" s="80">
        <v>30</v>
      </c>
      <c r="F2413">
        <f>SUMIF('список продуктов'!$A$8:$A$917,"="&amp;D6945,'список продуктов'!$C$8:$C$917)</f>
        <v>1</v>
      </c>
      <c r="M2413" s="572"/>
      <c r="N2413" s="573"/>
      <c r="O2413" s="573"/>
      <c r="P2413" s="573"/>
    </row>
    <row r="2414" spans="1:16" x14ac:dyDescent="0.25">
      <c r="A2414" s="77">
        <f>E2414*A2407</f>
        <v>0</v>
      </c>
      <c r="B2414" s="173"/>
      <c r="C2414" s="449"/>
      <c r="D2414" s="91" t="s">
        <v>2591</v>
      </c>
      <c r="E2414" s="80">
        <v>20</v>
      </c>
      <c r="F2414">
        <f>SUMIF('список продуктов'!$A$8:$A$917,"="&amp;D6946,'список продуктов'!$C$8:$C$917)</f>
        <v>1</v>
      </c>
      <c r="M2414" s="572"/>
      <c r="N2414" s="573"/>
      <c r="O2414" s="573"/>
      <c r="P2414" s="573"/>
    </row>
    <row r="2415" spans="1:16" x14ac:dyDescent="0.25">
      <c r="A2415" s="77">
        <f>E2415*A2407</f>
        <v>0</v>
      </c>
      <c r="B2415" s="173"/>
      <c r="C2415" s="449"/>
      <c r="D2415" s="91" t="s">
        <v>1794</v>
      </c>
      <c r="E2415" s="80">
        <v>10</v>
      </c>
      <c r="F2415">
        <f>SUMIF('список продуктов'!$A$8:$A$917,"="&amp;#REF!,'список продуктов'!$C$8:$C$917)</f>
        <v>0</v>
      </c>
      <c r="M2415" s="572"/>
      <c r="N2415" s="573"/>
      <c r="O2415" s="573"/>
      <c r="P2415" s="573"/>
    </row>
    <row r="2416" spans="1:16" x14ac:dyDescent="0.25">
      <c r="A2416" s="77">
        <f>E2416*A2407</f>
        <v>0</v>
      </c>
      <c r="B2416" s="173"/>
      <c r="C2416" s="449"/>
      <c r="D2416" s="91" t="s">
        <v>2406</v>
      </c>
      <c r="E2416" s="80">
        <v>2</v>
      </c>
      <c r="F2416">
        <f>SUMIF('список продуктов'!$A$8:$A$917,"="&amp;D6947,'список продуктов'!$C$8:$C$917)</f>
        <v>0</v>
      </c>
      <c r="M2416" s="572"/>
      <c r="N2416" s="573"/>
      <c r="O2416" s="573"/>
      <c r="P2416" s="573"/>
    </row>
    <row r="2417" spans="1:16" ht="15.75" thickBot="1" x14ac:dyDescent="0.3">
      <c r="B2417" s="173"/>
      <c r="C2417" s="485"/>
      <c r="D2417" s="91"/>
      <c r="E2417" s="89"/>
      <c r="F2417">
        <f>SUMIF('список продуктов'!$A$8:$A$917,"="&amp;D6948,'список продуктов'!$C$8:$C$917)</f>
        <v>0</v>
      </c>
      <c r="M2417" s="572"/>
      <c r="N2417" s="573"/>
      <c r="O2417" s="573"/>
      <c r="P2417" s="573"/>
    </row>
    <row r="2418" spans="1:16" ht="15.75" thickBot="1" x14ac:dyDescent="0.3">
      <c r="A2418" s="229"/>
      <c r="B2418" s="181" t="s">
        <v>93</v>
      </c>
      <c r="C2418" s="73" t="s">
        <v>490</v>
      </c>
      <c r="D2418" s="188"/>
      <c r="E2418" s="158">
        <f>SUM(E2419:E2428)</f>
        <v>355</v>
      </c>
      <c r="F2418">
        <f>SUMIF('список продуктов'!$A$8:$A$917,"="&amp;D6949,'список продуктов'!$C$8:$C$917)</f>
        <v>1</v>
      </c>
      <c r="G2418" t="s">
        <v>2926</v>
      </c>
      <c r="M2418" s="572"/>
      <c r="N2418" s="573"/>
      <c r="O2418" s="573"/>
      <c r="P2418" s="573"/>
    </row>
    <row r="2419" spans="1:16" x14ac:dyDescent="0.25">
      <c r="A2419" s="77">
        <f>E2419*A2418</f>
        <v>0</v>
      </c>
      <c r="B2419" s="173"/>
      <c r="C2419" s="488" t="s">
        <v>1946</v>
      </c>
      <c r="D2419" s="91" t="s">
        <v>1365</v>
      </c>
      <c r="E2419" s="80">
        <v>120</v>
      </c>
      <c r="F2419">
        <f>SUMIF('список продуктов'!$A$8:$A$917,"="&amp;D6950,'список продуктов'!$C$8:$C$917)</f>
        <v>1</v>
      </c>
      <c r="M2419" s="572"/>
      <c r="N2419" s="573"/>
      <c r="O2419" s="573"/>
      <c r="P2419" s="573"/>
    </row>
    <row r="2420" spans="1:16" x14ac:dyDescent="0.25">
      <c r="A2420" s="77">
        <f>E2420*A2418</f>
        <v>0</v>
      </c>
      <c r="B2420" s="173"/>
      <c r="C2420" s="449"/>
      <c r="D2420" s="91" t="s">
        <v>1902</v>
      </c>
      <c r="E2420" s="80">
        <v>20</v>
      </c>
      <c r="F2420">
        <f>SUMIF('список продуктов'!$A$8:$A$917,"="&amp;D6951,'список продуктов'!$C$8:$C$917)</f>
        <v>1</v>
      </c>
      <c r="M2420" s="572"/>
      <c r="N2420" s="573"/>
      <c r="O2420" s="573"/>
      <c r="P2420" s="573"/>
    </row>
    <row r="2421" spans="1:16" x14ac:dyDescent="0.25">
      <c r="A2421" s="77">
        <f>E2421*A2418</f>
        <v>0</v>
      </c>
      <c r="B2421" s="173"/>
      <c r="C2421" s="449"/>
      <c r="D2421" s="91" t="s">
        <v>2498</v>
      </c>
      <c r="E2421" s="80">
        <v>100</v>
      </c>
      <c r="F2421">
        <f>SUMIF('список продуктов'!$A$8:$A$917,"="&amp;D6952,'список продуктов'!$C$8:$C$917)</f>
        <v>1</v>
      </c>
    </row>
    <row r="2422" spans="1:16" x14ac:dyDescent="0.25">
      <c r="A2422" s="77">
        <f>E2422*A2418</f>
        <v>0</v>
      </c>
      <c r="B2422" s="173"/>
      <c r="C2422" s="449"/>
      <c r="D2422" s="91" t="s">
        <v>1705</v>
      </c>
      <c r="E2422" s="80">
        <v>40</v>
      </c>
      <c r="F2422">
        <f>SUMIF('список продуктов'!$A$8:$A$917,"="&amp;#REF!,'список продуктов'!$C$8:$C$917)</f>
        <v>0</v>
      </c>
      <c r="M2422" s="572"/>
      <c r="N2422" s="573"/>
      <c r="O2422" s="573"/>
      <c r="P2422" s="573"/>
    </row>
    <row r="2423" spans="1:16" x14ac:dyDescent="0.25">
      <c r="A2423" s="77">
        <f>E2423*A2418</f>
        <v>0</v>
      </c>
      <c r="B2423" s="173"/>
      <c r="C2423" s="449"/>
      <c r="D2423" s="365" t="s">
        <v>1744</v>
      </c>
      <c r="E2423" s="80">
        <v>5</v>
      </c>
      <c r="F2423">
        <f>SUMIF('список продуктов'!$A$8:$A$917,"="&amp;D6953,'список продуктов'!$C$8:$C$917)</f>
        <v>0</v>
      </c>
      <c r="M2423" s="572"/>
      <c r="N2423" s="573"/>
      <c r="O2423" s="573"/>
      <c r="P2423" s="573"/>
    </row>
    <row r="2424" spans="1:16" x14ac:dyDescent="0.25">
      <c r="A2424" s="77">
        <f>E2424*A2418</f>
        <v>0</v>
      </c>
      <c r="B2424" s="173"/>
      <c r="C2424" s="449"/>
      <c r="D2424" s="91" t="s">
        <v>925</v>
      </c>
      <c r="E2424" s="80">
        <v>10</v>
      </c>
      <c r="F2424">
        <f>SUMIF('список продуктов'!$A$8:$A$917,"="&amp;D6954,'список продуктов'!$C$8:$C$917)</f>
        <v>0</v>
      </c>
      <c r="M2424" s="572"/>
      <c r="N2424" s="573"/>
      <c r="O2424" s="573"/>
      <c r="P2424" s="573"/>
    </row>
    <row r="2425" spans="1:16" x14ac:dyDescent="0.25">
      <c r="A2425" s="77">
        <f>E2425*A2418</f>
        <v>0</v>
      </c>
      <c r="B2425" s="173"/>
      <c r="C2425" s="449"/>
      <c r="D2425" s="91" t="s">
        <v>1793</v>
      </c>
      <c r="E2425" s="80">
        <v>10</v>
      </c>
      <c r="F2425">
        <f>SUMIF('список продуктов'!$A$8:$A$917,"="&amp;D6955,'список продуктов'!$C$8:$C$917)</f>
        <v>1</v>
      </c>
      <c r="M2425" s="572"/>
      <c r="N2425" s="573"/>
      <c r="O2425" s="573"/>
      <c r="P2425" s="573"/>
    </row>
    <row r="2426" spans="1:16" x14ac:dyDescent="0.25">
      <c r="A2426" s="77">
        <f>E2426*A2418</f>
        <v>0</v>
      </c>
      <c r="B2426" s="173"/>
      <c r="C2426" s="449"/>
      <c r="D2426" s="91" t="s">
        <v>1492</v>
      </c>
      <c r="E2426" s="80">
        <v>20</v>
      </c>
      <c r="F2426">
        <f>SUMIF('список продуктов'!$A$8:$A$917,"="&amp;D6956,'список продуктов'!$C$8:$C$917)</f>
        <v>1</v>
      </c>
      <c r="M2426" s="572"/>
      <c r="N2426" s="573"/>
      <c r="O2426" s="573"/>
      <c r="P2426" s="573"/>
    </row>
    <row r="2427" spans="1:16" x14ac:dyDescent="0.25">
      <c r="A2427" s="77">
        <f>E2427*A2418</f>
        <v>0</v>
      </c>
      <c r="B2427" s="173"/>
      <c r="C2427" s="449"/>
      <c r="D2427" s="91" t="s">
        <v>2546</v>
      </c>
      <c r="E2427" s="80">
        <v>20</v>
      </c>
      <c r="F2427">
        <f>SUMIF('список продуктов'!$A$8:$A$917,"="&amp;D6957,'список продуктов'!$C$8:$C$917)</f>
        <v>1</v>
      </c>
      <c r="M2427" s="572"/>
      <c r="N2427" s="573"/>
      <c r="O2427" s="573"/>
      <c r="P2427" s="573"/>
    </row>
    <row r="2428" spans="1:16" x14ac:dyDescent="0.25">
      <c r="A2428" s="77">
        <f>E2428*A2418</f>
        <v>0</v>
      </c>
      <c r="B2428" s="173"/>
      <c r="C2428" s="449"/>
      <c r="D2428" s="91" t="s">
        <v>2337</v>
      </c>
      <c r="E2428" s="80">
        <v>10</v>
      </c>
      <c r="F2428">
        <f>SUMIF('список продуктов'!$A$8:$A$917,"="&amp;D6958,'список продуктов'!$C$8:$C$917)</f>
        <v>1</v>
      </c>
      <c r="M2428" s="572"/>
      <c r="N2428" s="573"/>
      <c r="O2428" s="573"/>
      <c r="P2428" s="573"/>
    </row>
    <row r="2429" spans="1:16" ht="15.75" thickBot="1" x14ac:dyDescent="0.3">
      <c r="B2429" s="173"/>
      <c r="C2429" s="485"/>
      <c r="D2429" s="91"/>
      <c r="E2429" s="89"/>
      <c r="F2429">
        <f>SUMIF('список продуктов'!$A$8:$A$917,"="&amp;D6959,'список продуктов'!$C$8:$C$917)</f>
        <v>1</v>
      </c>
      <c r="M2429" s="572"/>
      <c r="N2429" s="573"/>
      <c r="O2429" s="573"/>
      <c r="P2429" s="573"/>
    </row>
    <row r="2430" spans="1:16" ht="15.75" thickBot="1" x14ac:dyDescent="0.3">
      <c r="A2430" s="105"/>
      <c r="B2430" s="179" t="s">
        <v>98</v>
      </c>
      <c r="C2430" s="159" t="s">
        <v>491</v>
      </c>
      <c r="D2430" s="188"/>
      <c r="E2430" s="158">
        <f>SUM(E2431:E2442)</f>
        <v>614</v>
      </c>
      <c r="F2430">
        <f>SUMIF('список продуктов'!$A$8:$A$917,"="&amp;D6960,'список продуктов'!$C$8:$C$917)</f>
        <v>0</v>
      </c>
      <c r="G2430" t="s">
        <v>2926</v>
      </c>
      <c r="M2430" s="572"/>
      <c r="N2430" s="573"/>
      <c r="O2430" s="573"/>
      <c r="P2430" s="573"/>
    </row>
    <row r="2431" spans="1:16" x14ac:dyDescent="0.25">
      <c r="A2431" s="77">
        <f>E2431*A2430</f>
        <v>0</v>
      </c>
      <c r="B2431" s="239"/>
      <c r="C2431" s="485"/>
      <c r="D2431" s="91" t="s">
        <v>1594</v>
      </c>
      <c r="E2431" s="80">
        <v>350</v>
      </c>
      <c r="F2431">
        <f>SUMIF('список продуктов'!$A$8:$A$917,"="&amp;D6961,'список продуктов'!$C$8:$C$917)</f>
        <v>0</v>
      </c>
      <c r="M2431" s="572"/>
      <c r="N2431" s="573"/>
      <c r="O2431" s="573"/>
      <c r="P2431" s="573"/>
    </row>
    <row r="2432" spans="1:16" x14ac:dyDescent="0.25">
      <c r="A2432" s="77">
        <f>E2432*A2430</f>
        <v>0</v>
      </c>
      <c r="B2432" s="239"/>
      <c r="C2432" s="485"/>
      <c r="D2432" s="91" t="s">
        <v>1492</v>
      </c>
      <c r="E2432" s="80">
        <v>30</v>
      </c>
      <c r="F2432">
        <f>SUMIF('список продуктов'!$A$8:$A$917,"="&amp;D6962,'список продуктов'!$C$8:$C$917)</f>
        <v>1</v>
      </c>
      <c r="M2432" s="572"/>
      <c r="N2432" s="573"/>
      <c r="O2432" s="573"/>
      <c r="P2432" s="573"/>
    </row>
    <row r="2433" spans="1:16" x14ac:dyDescent="0.25">
      <c r="A2433" s="77">
        <f>E2433*A2430</f>
        <v>0</v>
      </c>
      <c r="B2433" s="239"/>
      <c r="C2433" s="485"/>
      <c r="D2433" s="91" t="s">
        <v>1850</v>
      </c>
      <c r="E2433" s="80">
        <v>20</v>
      </c>
      <c r="F2433">
        <f>SUMIF('список продуктов'!$A$8:$A$917,"="&amp;D6963,'список продуктов'!$C$8:$C$917)</f>
        <v>1</v>
      </c>
      <c r="M2433" s="572"/>
      <c r="N2433" s="573"/>
      <c r="O2433" s="573"/>
      <c r="P2433" s="573"/>
    </row>
    <row r="2434" spans="1:16" x14ac:dyDescent="0.25">
      <c r="A2434" s="77">
        <f>E2434*A2430</f>
        <v>0</v>
      </c>
      <c r="B2434" s="239"/>
      <c r="C2434" s="485"/>
      <c r="D2434" s="91" t="s">
        <v>2591</v>
      </c>
      <c r="E2434" s="80">
        <v>20</v>
      </c>
      <c r="F2434">
        <f>SUMIF('список продуктов'!$A$8:$A$917,"="&amp;D6964,'список продуктов'!$C$8:$C$917)</f>
        <v>1</v>
      </c>
      <c r="M2434" s="572"/>
      <c r="N2434" s="573"/>
      <c r="O2434" s="573"/>
      <c r="P2434" s="573"/>
    </row>
    <row r="2435" spans="1:16" x14ac:dyDescent="0.25">
      <c r="A2435" s="77">
        <f>E2435*A2430</f>
        <v>0</v>
      </c>
      <c r="B2435" s="239"/>
      <c r="C2435" s="485"/>
      <c r="D2435" s="365" t="s">
        <v>1739</v>
      </c>
      <c r="E2435" s="80">
        <v>50</v>
      </c>
      <c r="F2435">
        <f>SUMIF('список продуктов'!$A$8:$A$917,"="&amp;D6965,'список продуктов'!$C$8:$C$917)</f>
        <v>1</v>
      </c>
      <c r="M2435" s="572"/>
      <c r="N2435" s="573"/>
      <c r="O2435" s="573"/>
      <c r="P2435" s="573"/>
    </row>
    <row r="2436" spans="1:16" x14ac:dyDescent="0.25">
      <c r="A2436" s="77">
        <f>E2436*A2430</f>
        <v>0</v>
      </c>
      <c r="B2436" s="239"/>
      <c r="C2436" s="485"/>
      <c r="D2436" s="91" t="s">
        <v>1758</v>
      </c>
      <c r="E2436" s="80">
        <v>40</v>
      </c>
      <c r="F2436">
        <f>SUMIF('список продуктов'!$A$8:$A$917,"="&amp;D6966,'список продуктов'!$C$8:$C$917)</f>
        <v>1</v>
      </c>
      <c r="M2436" s="572"/>
      <c r="N2436" s="573"/>
      <c r="O2436" s="573"/>
      <c r="P2436" s="573"/>
    </row>
    <row r="2437" spans="1:16" x14ac:dyDescent="0.25">
      <c r="A2437" s="77">
        <f>E2437*A2430</f>
        <v>0</v>
      </c>
      <c r="B2437" s="239"/>
      <c r="C2437" s="485"/>
      <c r="D2437" s="91" t="s">
        <v>1315</v>
      </c>
      <c r="E2437" s="80">
        <v>80</v>
      </c>
      <c r="F2437">
        <f>SUMIF('список продуктов'!$A$8:$A$917,"="&amp;D6967,'список продуктов'!$C$8:$C$917)</f>
        <v>0</v>
      </c>
      <c r="M2437" s="572"/>
      <c r="N2437" s="573"/>
      <c r="O2437" s="573"/>
      <c r="P2437" s="573"/>
    </row>
    <row r="2438" spans="1:16" x14ac:dyDescent="0.25">
      <c r="A2438" s="77">
        <f>E2438*A2430</f>
        <v>0</v>
      </c>
      <c r="B2438" s="239"/>
      <c r="C2438" s="485"/>
      <c r="D2438" s="91" t="s">
        <v>1262</v>
      </c>
      <c r="E2438" s="80">
        <v>2</v>
      </c>
      <c r="F2438">
        <f>SUMIF('список продуктов'!$A$8:$A$917,"="&amp;D6968,'список продуктов'!$C$8:$C$917)</f>
        <v>0</v>
      </c>
      <c r="M2438" s="572"/>
      <c r="N2438" s="573"/>
      <c r="O2438" s="573"/>
      <c r="P2438" s="573"/>
    </row>
    <row r="2439" spans="1:16" x14ac:dyDescent="0.25">
      <c r="A2439" s="77">
        <f>E2439*A2430</f>
        <v>0</v>
      </c>
      <c r="B2439" s="239"/>
      <c r="C2439" s="485"/>
      <c r="D2439" s="91" t="s">
        <v>2399</v>
      </c>
      <c r="E2439" s="80">
        <v>2</v>
      </c>
      <c r="F2439">
        <f>SUMIF('список продуктов'!$A$8:$A$917,"="&amp;D6969,'список продуктов'!$C$8:$C$917)</f>
        <v>1</v>
      </c>
      <c r="M2439" s="572"/>
      <c r="N2439" s="573"/>
      <c r="O2439" s="573"/>
      <c r="P2439" s="573"/>
    </row>
    <row r="2440" spans="1:16" x14ac:dyDescent="0.25">
      <c r="A2440" s="77">
        <f>E2440*A2430</f>
        <v>0</v>
      </c>
      <c r="B2440" s="239"/>
      <c r="C2440" s="485"/>
      <c r="D2440" s="91" t="s">
        <v>1478</v>
      </c>
      <c r="E2440" s="80">
        <v>5</v>
      </c>
      <c r="F2440">
        <f>SUMIF('список продуктов'!$A$8:$A$917,"="&amp;D6970,'список продуктов'!$C$8:$C$917)</f>
        <v>1</v>
      </c>
      <c r="M2440" s="572"/>
      <c r="N2440" s="573"/>
      <c r="O2440" s="573"/>
      <c r="P2440" s="573"/>
    </row>
    <row r="2441" spans="1:16" x14ac:dyDescent="0.25">
      <c r="A2441" s="77">
        <f>E2441*A2430</f>
        <v>0</v>
      </c>
      <c r="B2441" s="239"/>
      <c r="C2441" s="485"/>
      <c r="D2441" s="91" t="s">
        <v>1805</v>
      </c>
      <c r="E2441" s="80">
        <v>5</v>
      </c>
      <c r="F2441">
        <f>SUMIF('список продуктов'!$A$8:$A$917,"="&amp;D6971,'список продуктов'!$C$8:$C$917)</f>
        <v>1</v>
      </c>
      <c r="M2441" s="572"/>
      <c r="N2441" s="573"/>
      <c r="O2441" s="573"/>
      <c r="P2441" s="573"/>
    </row>
    <row r="2442" spans="1:16" ht="15.75" thickBot="1" x14ac:dyDescent="0.3">
      <c r="A2442" s="77">
        <f>E2442*A2430</f>
        <v>0</v>
      </c>
      <c r="B2442" s="239"/>
      <c r="C2442" s="485"/>
      <c r="D2442" s="91" t="s">
        <v>1793</v>
      </c>
      <c r="E2442" s="80">
        <v>10</v>
      </c>
      <c r="F2442">
        <f>SUMIF('список продуктов'!$A$8:$A$917,"="&amp;D6972,'список продуктов'!$C$8:$C$917)</f>
        <v>1</v>
      </c>
      <c r="M2442" s="572"/>
      <c r="N2442" s="573"/>
      <c r="O2442" s="573"/>
      <c r="P2442" s="573"/>
    </row>
    <row r="2443" spans="1:16" ht="29.25" thickBot="1" x14ac:dyDescent="0.3">
      <c r="A2443" s="234"/>
      <c r="B2443" s="190" t="s">
        <v>208</v>
      </c>
      <c r="C2443" s="182" t="s">
        <v>856</v>
      </c>
      <c r="D2443" s="188"/>
      <c r="E2443" s="191"/>
      <c r="F2443">
        <f>SUMIF('список продуктов'!$A$8:$A$917,"="&amp;D6973,'список продуктов'!$C$8:$C$917)</f>
        <v>0</v>
      </c>
      <c r="G2443" t="s">
        <v>2926</v>
      </c>
      <c r="M2443" s="572"/>
      <c r="N2443" s="573"/>
      <c r="O2443" s="573"/>
      <c r="P2443" s="573"/>
    </row>
    <row r="2444" spans="1:16" x14ac:dyDescent="0.25">
      <c r="A2444" s="77">
        <f>E2444*A2443</f>
        <v>0</v>
      </c>
      <c r="B2444" s="173"/>
      <c r="C2444" s="154"/>
      <c r="D2444" s="91" t="s">
        <v>1365</v>
      </c>
      <c r="E2444" s="89">
        <v>160</v>
      </c>
      <c r="F2444">
        <f>SUMIF('список продуктов'!$A$8:$A$917,"="&amp;D6974,'список продуктов'!$C$8:$C$917)</f>
        <v>0</v>
      </c>
      <c r="M2444" s="572"/>
      <c r="N2444" s="573"/>
      <c r="O2444" s="573"/>
      <c r="P2444" s="573"/>
    </row>
    <row r="2445" spans="1:16" x14ac:dyDescent="0.25">
      <c r="A2445" s="77">
        <f>E2445*A2443</f>
        <v>0</v>
      </c>
      <c r="B2445" s="173"/>
      <c r="C2445" s="154"/>
      <c r="D2445" s="91" t="s">
        <v>1739</v>
      </c>
      <c r="E2445" s="89">
        <v>80</v>
      </c>
      <c r="F2445">
        <f>SUMIF('список продуктов'!$A$8:$A$917,"="&amp;D6975,'список продуктов'!$C$8:$C$917)</f>
        <v>0</v>
      </c>
      <c r="M2445" s="572"/>
      <c r="N2445" s="573"/>
      <c r="O2445" s="573"/>
      <c r="P2445" s="573"/>
    </row>
    <row r="2446" spans="1:16" ht="29.25" x14ac:dyDescent="0.25">
      <c r="A2446" s="77">
        <f>E2446*A2443</f>
        <v>0</v>
      </c>
      <c r="B2446" s="173"/>
      <c r="C2446" s="154"/>
      <c r="D2446" s="91" t="s">
        <v>2641</v>
      </c>
      <c r="E2446" s="89">
        <v>30</v>
      </c>
      <c r="F2446">
        <f>SUMIF('список продуктов'!$A$8:$A$917,"="&amp;D6976,'список продуктов'!$C$8:$C$917)</f>
        <v>1</v>
      </c>
      <c r="M2446" s="572"/>
      <c r="N2446" s="573"/>
      <c r="O2446" s="573"/>
      <c r="P2446" s="573"/>
    </row>
    <row r="2447" spans="1:16" x14ac:dyDescent="0.25">
      <c r="A2447" s="77">
        <f>E2447*A2443</f>
        <v>0</v>
      </c>
      <c r="B2447" s="173"/>
      <c r="C2447" s="154"/>
      <c r="D2447" s="91" t="s">
        <v>1758</v>
      </c>
      <c r="E2447" s="89">
        <v>12</v>
      </c>
      <c r="F2447">
        <f>SUMIF('список продуктов'!$A$8:$A$917,"="&amp;D6977,'список продуктов'!$C$8:$C$917)</f>
        <v>1</v>
      </c>
      <c r="M2447" s="572"/>
      <c r="N2447" s="573"/>
      <c r="O2447" s="573"/>
      <c r="P2447" s="573"/>
    </row>
    <row r="2448" spans="1:16" x14ac:dyDescent="0.25">
      <c r="A2448" s="77">
        <f>E2448*A2443</f>
        <v>0</v>
      </c>
      <c r="B2448" s="173"/>
      <c r="C2448" s="154"/>
      <c r="D2448" s="91" t="s">
        <v>1262</v>
      </c>
      <c r="E2448" s="89">
        <v>2</v>
      </c>
      <c r="F2448">
        <f>SUMIF('список продуктов'!$A$8:$A$917,"="&amp;D6978,'список продуктов'!$C$8:$C$917)</f>
        <v>1</v>
      </c>
      <c r="M2448" s="572"/>
      <c r="N2448" s="573"/>
      <c r="O2448" s="573"/>
      <c r="P2448" s="573"/>
    </row>
    <row r="2449" spans="1:18" x14ac:dyDescent="0.25">
      <c r="A2449" s="77">
        <f>E2449*A2443</f>
        <v>0</v>
      </c>
      <c r="B2449" s="173"/>
      <c r="C2449" s="154"/>
      <c r="D2449" s="91" t="s">
        <v>2399</v>
      </c>
      <c r="E2449" s="89">
        <v>1</v>
      </c>
      <c r="F2449">
        <f>SUMIF('список продуктов'!$A$8:$A$917,"="&amp;D6979,'список продуктов'!$C$8:$C$917)</f>
        <v>1</v>
      </c>
      <c r="M2449" s="572"/>
      <c r="N2449" s="573"/>
      <c r="O2449" s="573"/>
      <c r="P2449" s="573"/>
    </row>
    <row r="2450" spans="1:18" x14ac:dyDescent="0.25">
      <c r="A2450" s="77">
        <f>E2450*A2443</f>
        <v>0</v>
      </c>
      <c r="B2450" s="173"/>
      <c r="C2450" s="154"/>
      <c r="D2450" s="91" t="s">
        <v>2249</v>
      </c>
      <c r="E2450" s="89">
        <v>3</v>
      </c>
      <c r="F2450">
        <f>SUMIF('список продуктов'!$A$8:$A$917,"="&amp;D6980,'список продуктов'!$C$8:$C$917)</f>
        <v>0</v>
      </c>
      <c r="M2450" s="572"/>
      <c r="N2450" s="573"/>
      <c r="O2450" s="573"/>
      <c r="P2450" s="573"/>
    </row>
    <row r="2451" spans="1:18" ht="15.75" thickBot="1" x14ac:dyDescent="0.3">
      <c r="A2451" s="77">
        <f>E2451*A2443</f>
        <v>0</v>
      </c>
      <c r="B2451" s="173"/>
      <c r="C2451" s="154"/>
      <c r="D2451" s="91" t="s">
        <v>2485</v>
      </c>
      <c r="E2451" s="89">
        <v>10</v>
      </c>
      <c r="F2451">
        <f>SUMIF('список продуктов'!$A$8:$A$917,"="&amp;D6981,'список продуктов'!$C$8:$C$917)</f>
        <v>0</v>
      </c>
      <c r="M2451" s="572"/>
      <c r="N2451" s="573"/>
      <c r="O2451" s="573"/>
      <c r="P2451" s="573"/>
    </row>
    <row r="2452" spans="1:18" ht="29.25" thickBot="1" x14ac:dyDescent="0.3">
      <c r="A2452" s="229"/>
      <c r="B2452" s="185" t="s">
        <v>99</v>
      </c>
      <c r="C2452" s="219" t="s">
        <v>492</v>
      </c>
      <c r="D2452" s="188"/>
      <c r="E2452" s="158">
        <f>SUM(E2453:E2464)</f>
        <v>307</v>
      </c>
      <c r="F2452">
        <f>SUMIF('список продуктов'!$A$8:$A$917,"="&amp;D6982,'список продуктов'!$C$8:$C$917)</f>
        <v>1</v>
      </c>
      <c r="G2452" t="s">
        <v>2926</v>
      </c>
      <c r="M2452" s="572"/>
      <c r="N2452" s="573"/>
      <c r="O2452" s="573"/>
      <c r="P2452" s="573"/>
    </row>
    <row r="2453" spans="1:18" x14ac:dyDescent="0.25">
      <c r="A2453" s="77">
        <f>E2453*A2452</f>
        <v>0</v>
      </c>
      <c r="B2453" s="173"/>
      <c r="C2453" s="154"/>
      <c r="D2453" s="91" t="s">
        <v>1365</v>
      </c>
      <c r="E2453" s="80">
        <v>150</v>
      </c>
      <c r="F2453">
        <f>SUMIF('список продуктов'!$A$8:$A$917,"="&amp;D6983,'список продуктов'!$C$8:$C$917)</f>
        <v>1</v>
      </c>
      <c r="M2453" s="572"/>
      <c r="N2453" s="573"/>
      <c r="O2453" s="573"/>
      <c r="P2453" s="573"/>
    </row>
    <row r="2454" spans="1:18" x14ac:dyDescent="0.25">
      <c r="A2454" s="77">
        <f>E2454*A2452</f>
        <v>0</v>
      </c>
      <c r="B2454" s="173" t="s">
        <v>100</v>
      </c>
      <c r="C2454" s="154"/>
      <c r="D2454" s="91" t="s">
        <v>2546</v>
      </c>
      <c r="E2454" s="80">
        <v>5</v>
      </c>
      <c r="F2454">
        <f>SUMIF('список продуктов'!$A$8:$A$917,"="&amp;D6984,'список продуктов'!$C$8:$C$917)</f>
        <v>1</v>
      </c>
      <c r="M2454" s="572"/>
      <c r="N2454" s="573"/>
      <c r="O2454" s="573"/>
      <c r="P2454" s="573"/>
    </row>
    <row r="2455" spans="1:18" x14ac:dyDescent="0.25">
      <c r="A2455" s="77">
        <f>E2455*A2452</f>
        <v>0</v>
      </c>
      <c r="B2455" s="173"/>
      <c r="C2455" s="154"/>
      <c r="D2455" s="91" t="s">
        <v>1771</v>
      </c>
      <c r="E2455" s="80">
        <v>30</v>
      </c>
      <c r="F2455">
        <f>SUMIF('список продуктов'!$A$8:$A$917,"="&amp;D6985,'список продуктов'!$C$8:$C$917)</f>
        <v>1</v>
      </c>
      <c r="M2455" s="572"/>
      <c r="N2455" s="573"/>
      <c r="O2455" s="573"/>
      <c r="P2455" s="573"/>
    </row>
    <row r="2456" spans="1:18" x14ac:dyDescent="0.25">
      <c r="A2456" s="77">
        <f>E2456*A2452</f>
        <v>0</v>
      </c>
      <c r="B2456" s="173"/>
      <c r="C2456" s="154"/>
      <c r="D2456" s="91" t="s">
        <v>2591</v>
      </c>
      <c r="E2456" s="80">
        <v>15</v>
      </c>
      <c r="F2456">
        <f>SUMIF('список продуктов'!$A$8:$A$917,"="&amp;D6986,'список продуктов'!$C$8:$C$917)</f>
        <v>0</v>
      </c>
      <c r="M2456" s="572"/>
      <c r="N2456" s="573"/>
      <c r="O2456" s="573"/>
      <c r="P2456" s="573"/>
    </row>
    <row r="2457" spans="1:18" x14ac:dyDescent="0.25">
      <c r="A2457" s="77">
        <f>E2457*A2452</f>
        <v>0</v>
      </c>
      <c r="B2457" s="173"/>
      <c r="C2457" s="154"/>
      <c r="D2457" s="91" t="s">
        <v>1793</v>
      </c>
      <c r="E2457" s="80">
        <v>3</v>
      </c>
      <c r="F2457">
        <f>SUMIF('список продуктов'!$A$8:$A$917,"="&amp;D6987,'список продуктов'!$C$8:$C$917)</f>
        <v>0</v>
      </c>
      <c r="M2457" s="572"/>
      <c r="N2457" s="573"/>
      <c r="O2457" s="573"/>
      <c r="P2457" s="573"/>
    </row>
    <row r="2458" spans="1:18" x14ac:dyDescent="0.25">
      <c r="A2458" s="77">
        <f>E2458*A2452</f>
        <v>0</v>
      </c>
      <c r="B2458" s="173"/>
      <c r="C2458" s="154"/>
      <c r="D2458" s="91" t="s">
        <v>1796</v>
      </c>
      <c r="E2458" s="80">
        <v>2</v>
      </c>
      <c r="F2458">
        <f>SUMIF('список продуктов'!$A$8:$A$917,"="&amp;D6988,'список продуктов'!$C$8:$C$917)</f>
        <v>1</v>
      </c>
      <c r="M2458" s="572"/>
      <c r="N2458" s="573"/>
      <c r="O2458" s="573"/>
      <c r="P2458" s="573"/>
    </row>
    <row r="2459" spans="1:18" x14ac:dyDescent="0.25">
      <c r="A2459" s="77">
        <f>E2459*A2452</f>
        <v>0</v>
      </c>
      <c r="B2459" s="173"/>
      <c r="C2459" s="154"/>
      <c r="D2459" s="91" t="s">
        <v>2409</v>
      </c>
      <c r="E2459" s="80">
        <v>3</v>
      </c>
      <c r="F2459">
        <f>SUMIF('список продуктов'!$A$8:$A$917,"="&amp;D6989,'список продуктов'!$C$8:$C$917)</f>
        <v>1</v>
      </c>
      <c r="M2459" s="572"/>
      <c r="N2459" s="573"/>
      <c r="O2459" s="573"/>
      <c r="P2459" s="573"/>
    </row>
    <row r="2460" spans="1:18" x14ac:dyDescent="0.25">
      <c r="A2460" s="77">
        <f>E2460*A2452</f>
        <v>0</v>
      </c>
      <c r="B2460" s="173"/>
      <c r="C2460" s="154"/>
      <c r="D2460" s="91" t="s">
        <v>1936</v>
      </c>
      <c r="E2460" s="80">
        <v>45</v>
      </c>
      <c r="F2460">
        <f>SUMIF('список продуктов'!$A$8:$A$917,"="&amp;D6990,'список продуктов'!$C$8:$C$917)</f>
        <v>1</v>
      </c>
      <c r="M2460" s="572"/>
      <c r="N2460" s="573"/>
      <c r="O2460" s="573"/>
      <c r="P2460" s="573"/>
    </row>
    <row r="2461" spans="1:18" x14ac:dyDescent="0.25">
      <c r="A2461" s="77">
        <f>E2461*A2452</f>
        <v>0</v>
      </c>
      <c r="B2461" s="173"/>
      <c r="C2461" s="154"/>
      <c r="D2461" s="91" t="s">
        <v>313</v>
      </c>
      <c r="E2461" s="80">
        <v>28</v>
      </c>
      <c r="F2461">
        <f>SUMIF('список продуктов'!$A$8:$A$917,"="&amp;D6991,'список продуктов'!$C$8:$C$917)</f>
        <v>1</v>
      </c>
      <c r="M2461" s="572"/>
      <c r="N2461" s="573"/>
      <c r="O2461" s="573"/>
      <c r="P2461" s="573"/>
    </row>
    <row r="2462" spans="1:18" x14ac:dyDescent="0.25">
      <c r="A2462" s="77">
        <f>E2462*A2452</f>
        <v>0</v>
      </c>
      <c r="B2462" s="173"/>
      <c r="C2462" s="154"/>
      <c r="D2462" s="91" t="s">
        <v>2361</v>
      </c>
      <c r="E2462" s="80">
        <v>3</v>
      </c>
      <c r="F2462">
        <f>SUMIF('список продуктов'!$A$8:$A$917,"="&amp;#REF!,'список продуктов'!$C$8:$C$917)</f>
        <v>0</v>
      </c>
      <c r="M2462" s="572"/>
      <c r="N2462" s="573"/>
      <c r="O2462" s="573"/>
      <c r="P2462" s="573"/>
    </row>
    <row r="2463" spans="1:18" x14ac:dyDescent="0.25">
      <c r="A2463" s="77">
        <f>E2463*A2452</f>
        <v>0</v>
      </c>
      <c r="B2463" s="173"/>
      <c r="C2463" s="154"/>
      <c r="D2463" s="91" t="s">
        <v>1492</v>
      </c>
      <c r="E2463" s="80">
        <v>8</v>
      </c>
      <c r="F2463">
        <f>SUMIF('список продуктов'!$A$8:$A$917,"="&amp;D7171,'список продуктов'!$C$8:$C$917)</f>
        <v>0</v>
      </c>
      <c r="M2463" s="572"/>
      <c r="N2463" s="573"/>
      <c r="O2463" s="573"/>
      <c r="P2463" s="573"/>
      <c r="R2463" t="s">
        <v>71</v>
      </c>
    </row>
    <row r="2464" spans="1:18" x14ac:dyDescent="0.25">
      <c r="A2464" s="77">
        <f>E2464*A2452</f>
        <v>0</v>
      </c>
      <c r="B2464" s="173"/>
      <c r="C2464" s="154"/>
      <c r="D2464" s="91" t="s">
        <v>2469</v>
      </c>
      <c r="E2464" s="80">
        <v>15</v>
      </c>
      <c r="F2464">
        <f>SUMIF('список продуктов'!$A$8:$A$917,"="&amp;D7172,'список продуктов'!$C$8:$C$917)</f>
        <v>1</v>
      </c>
      <c r="M2464" s="572"/>
      <c r="N2464" s="573"/>
      <c r="O2464" s="573"/>
      <c r="P2464" s="573"/>
    </row>
    <row r="2465" spans="1:18" ht="15.75" thickBot="1" x14ac:dyDescent="0.3">
      <c r="B2465" s="173"/>
      <c r="C2465" s="485"/>
      <c r="D2465" s="91"/>
      <c r="E2465" s="89"/>
      <c r="F2465">
        <f>SUMIF('список продуктов'!$A$8:$A$917,"="&amp;D7173,'список продуктов'!$C$8:$C$917)</f>
        <v>1</v>
      </c>
      <c r="M2465" s="572"/>
      <c r="N2465" s="573"/>
      <c r="O2465" s="573"/>
      <c r="P2465" s="573"/>
    </row>
    <row r="2466" spans="1:18" ht="15.75" thickBot="1" x14ac:dyDescent="0.3">
      <c r="A2466" s="229"/>
      <c r="B2466" s="186">
        <v>150</v>
      </c>
      <c r="C2466" s="73" t="s">
        <v>493</v>
      </c>
      <c r="D2466" s="188"/>
      <c r="E2466" s="158">
        <f>SUM(E2467:E2474)</f>
        <v>267</v>
      </c>
      <c r="F2466">
        <f>SUMIF('список продуктов'!$A$8:$A$917,"="&amp;D7174,'список продуктов'!$C$8:$C$917)</f>
        <v>1</v>
      </c>
      <c r="G2466" t="s">
        <v>2926</v>
      </c>
      <c r="M2466" s="572"/>
      <c r="N2466" s="573"/>
      <c r="O2466" s="573"/>
      <c r="P2466" s="573"/>
    </row>
    <row r="2467" spans="1:18" x14ac:dyDescent="0.25">
      <c r="A2467" s="77">
        <f>E2467*A2466</f>
        <v>0</v>
      </c>
      <c r="B2467" s="173"/>
      <c r="C2467" s="487"/>
      <c r="D2467" s="91" t="s">
        <v>1365</v>
      </c>
      <c r="E2467" s="80">
        <v>180</v>
      </c>
      <c r="F2467">
        <f>SUMIF('список продуктов'!$A$8:$A$917,"="&amp;D7175,'список продуктов'!$C$8:$C$917)</f>
        <v>1</v>
      </c>
      <c r="M2467" s="572"/>
      <c r="N2467" s="573"/>
      <c r="O2467" s="573"/>
      <c r="P2467" s="573"/>
    </row>
    <row r="2468" spans="1:18" x14ac:dyDescent="0.25">
      <c r="A2468" s="77">
        <f>E2468*A2466</f>
        <v>0</v>
      </c>
      <c r="B2468" s="173"/>
      <c r="C2468" s="487"/>
      <c r="D2468" s="91" t="s">
        <v>1719</v>
      </c>
      <c r="E2468" s="80">
        <v>25</v>
      </c>
      <c r="F2468">
        <f>SUMIF('список продуктов'!$A$8:$A$917,"="&amp;D7176,'список продуктов'!$C$8:$C$917)</f>
        <v>1</v>
      </c>
      <c r="M2468" s="572"/>
      <c r="N2468" s="573"/>
      <c r="O2468" s="573"/>
      <c r="P2468" s="573"/>
    </row>
    <row r="2469" spans="1:18" x14ac:dyDescent="0.25">
      <c r="A2469" s="77">
        <f>E2469*A2466</f>
        <v>0</v>
      </c>
      <c r="B2469" s="173"/>
      <c r="C2469" s="487"/>
      <c r="D2469" s="91" t="s">
        <v>1767</v>
      </c>
      <c r="E2469" s="80">
        <v>20</v>
      </c>
      <c r="F2469">
        <f>SUMIF('список продуктов'!$A$8:$A$917,"="&amp;D7177,'список продуктов'!$C$8:$C$917)</f>
        <v>1</v>
      </c>
      <c r="M2469" s="572"/>
      <c r="N2469" s="573"/>
      <c r="O2469" s="573"/>
      <c r="P2469" s="573"/>
    </row>
    <row r="2470" spans="1:18" x14ac:dyDescent="0.25">
      <c r="A2470" s="77">
        <f>E2470*A2466</f>
        <v>0</v>
      </c>
      <c r="B2470" s="173"/>
      <c r="C2470" s="487"/>
      <c r="D2470" s="91" t="s">
        <v>1917</v>
      </c>
      <c r="E2470" s="80">
        <v>5</v>
      </c>
      <c r="F2470">
        <f>SUMIF('список продуктов'!$A$8:$A$917,"="&amp;D7178,'список продуктов'!$C$8:$C$917)</f>
        <v>0</v>
      </c>
      <c r="M2470" s="572"/>
      <c r="N2470" s="573"/>
      <c r="O2470" s="573"/>
      <c r="P2470" s="573"/>
    </row>
    <row r="2471" spans="1:18" x14ac:dyDescent="0.25">
      <c r="A2471" s="77">
        <f>E2471*A2466</f>
        <v>0</v>
      </c>
      <c r="B2471" s="173"/>
      <c r="C2471" s="487"/>
      <c r="D2471" s="91" t="s">
        <v>2488</v>
      </c>
      <c r="E2471" s="80">
        <v>10</v>
      </c>
      <c r="F2471">
        <f>SUMIF('список продуктов'!$A$8:$A$917,"="&amp;D7179,'список продуктов'!$C$8:$C$917)</f>
        <v>0</v>
      </c>
      <c r="M2471" s="572"/>
      <c r="N2471" s="573"/>
      <c r="O2471" s="573"/>
      <c r="P2471" s="573"/>
      <c r="R2471" t="s">
        <v>71</v>
      </c>
    </row>
    <row r="2472" spans="1:18" x14ac:dyDescent="0.25">
      <c r="A2472" s="77">
        <f>E2472*A2466</f>
        <v>0</v>
      </c>
      <c r="B2472" s="173"/>
      <c r="C2472" s="487"/>
      <c r="D2472" s="91" t="s">
        <v>1478</v>
      </c>
      <c r="E2472" s="80">
        <v>10</v>
      </c>
      <c r="F2472">
        <f>SUMIF('список продуктов'!$A$8:$A$917,"="&amp;D7180,'список продуктов'!$C$8:$C$917)</f>
        <v>1</v>
      </c>
      <c r="M2472" s="572"/>
      <c r="N2472" s="573"/>
      <c r="O2472" s="573"/>
      <c r="P2472" s="573"/>
    </row>
    <row r="2473" spans="1:18" x14ac:dyDescent="0.25">
      <c r="A2473" s="77">
        <f>E2473*A2466</f>
        <v>0</v>
      </c>
      <c r="B2473" s="173"/>
      <c r="C2473" s="487"/>
      <c r="D2473" s="91" t="s">
        <v>2591</v>
      </c>
      <c r="E2473" s="80">
        <v>15</v>
      </c>
      <c r="F2473">
        <f>SUMIF('список продуктов'!$A$8:$A$917,"="&amp;D7181,'список продуктов'!$C$8:$C$917)</f>
        <v>1</v>
      </c>
      <c r="M2473" s="572"/>
      <c r="N2473" s="573"/>
      <c r="O2473" s="573"/>
      <c r="P2473" s="573"/>
    </row>
    <row r="2474" spans="1:18" x14ac:dyDescent="0.25">
      <c r="A2474" s="77">
        <f>A2466*E2474</f>
        <v>0</v>
      </c>
      <c r="B2474" s="173"/>
      <c r="C2474" s="491"/>
      <c r="D2474" s="91" t="s">
        <v>1803</v>
      </c>
      <c r="E2474" s="80">
        <v>2</v>
      </c>
      <c r="F2474">
        <f>SUMIF('список продуктов'!$A$8:$A$917,"="&amp;D7182,'список продуктов'!$C$8:$C$917)</f>
        <v>1</v>
      </c>
      <c r="M2474" s="572"/>
      <c r="N2474" s="573"/>
      <c r="O2474" s="573"/>
      <c r="P2474" s="573"/>
    </row>
    <row r="2475" spans="1:18" ht="15.75" thickBot="1" x14ac:dyDescent="0.3">
      <c r="B2475" s="173"/>
      <c r="C2475" s="485"/>
      <c r="D2475" s="91"/>
      <c r="E2475" s="89"/>
      <c r="F2475">
        <f>SUMIF('список продуктов'!$A$8:$A$917,"="&amp;D7183,'список продуктов'!$C$8:$C$917)</f>
        <v>1</v>
      </c>
      <c r="M2475" s="572"/>
      <c r="N2475" s="573"/>
      <c r="O2475" s="573"/>
      <c r="P2475" s="573"/>
    </row>
    <row r="2476" spans="1:18" ht="29.25" thickBot="1" x14ac:dyDescent="0.3">
      <c r="A2476" s="229"/>
      <c r="B2476" s="185" t="s">
        <v>101</v>
      </c>
      <c r="C2476" s="215" t="s">
        <v>494</v>
      </c>
      <c r="D2476" s="188"/>
      <c r="E2476" s="158">
        <f>SUM(E2477:E2485)</f>
        <v>1028</v>
      </c>
      <c r="F2476">
        <f>SUMIF('список продуктов'!$A$8:$A$917,"="&amp;D7184,'список продуктов'!$C$8:$C$917)</f>
        <v>1</v>
      </c>
      <c r="G2476" t="s">
        <v>2926</v>
      </c>
      <c r="M2476" s="572"/>
      <c r="N2476" s="573"/>
      <c r="O2476" s="573"/>
      <c r="P2476" s="573"/>
    </row>
    <row r="2477" spans="1:18" x14ac:dyDescent="0.25">
      <c r="A2477" s="77">
        <f>E2477*A2476</f>
        <v>0</v>
      </c>
      <c r="B2477" s="173"/>
      <c r="C2477" s="487"/>
      <c r="D2477" s="91" t="s">
        <v>1587</v>
      </c>
      <c r="E2477" s="80">
        <v>800</v>
      </c>
      <c r="F2477">
        <f>SUMIF('список продуктов'!$A$8:$A$917,"="&amp;D7185,'список продуктов'!$C$8:$C$917)</f>
        <v>1</v>
      </c>
      <c r="M2477" s="572"/>
      <c r="N2477" s="573"/>
      <c r="O2477" s="573"/>
      <c r="P2477" s="573"/>
    </row>
    <row r="2478" spans="1:18" x14ac:dyDescent="0.25">
      <c r="A2478" s="77">
        <f>E2478*A2476</f>
        <v>0</v>
      </c>
      <c r="B2478" s="173"/>
      <c r="C2478" s="487"/>
      <c r="D2478" s="91" t="s">
        <v>2591</v>
      </c>
      <c r="E2478" s="80">
        <v>30</v>
      </c>
      <c r="F2478">
        <f>SUMIF('список продуктов'!$A$8:$A$917,"="&amp;D7186,'список продуктов'!$C$8:$C$917)</f>
        <v>0</v>
      </c>
      <c r="M2478" s="572"/>
      <c r="N2478" s="573"/>
      <c r="O2478" s="573"/>
      <c r="P2478" s="573"/>
    </row>
    <row r="2479" spans="1:18" x14ac:dyDescent="0.25">
      <c r="A2479" s="77">
        <f>E2479*A2476</f>
        <v>0</v>
      </c>
      <c r="B2479" s="173"/>
      <c r="C2479" s="487"/>
      <c r="D2479" s="91" t="s">
        <v>2209</v>
      </c>
      <c r="E2479" s="80">
        <v>100</v>
      </c>
      <c r="F2479">
        <f>SUMIF('список продуктов'!$A$8:$A$917,"="&amp;D7187,'список продуктов'!$C$8:$C$917)</f>
        <v>0</v>
      </c>
      <c r="M2479" s="572"/>
      <c r="N2479" s="573"/>
      <c r="O2479" s="573"/>
      <c r="P2479" s="573"/>
      <c r="R2479" t="s">
        <v>71</v>
      </c>
    </row>
    <row r="2480" spans="1:18" x14ac:dyDescent="0.25">
      <c r="A2480" s="77">
        <f>E2480*A2476</f>
        <v>0</v>
      </c>
      <c r="B2480" s="173"/>
      <c r="C2480" s="487"/>
      <c r="D2480" s="91" t="s">
        <v>1262</v>
      </c>
      <c r="E2480" s="80">
        <v>10</v>
      </c>
      <c r="F2480">
        <f>SUMIF('список продуктов'!$A$8:$A$917,"="&amp;D7188,'список продуктов'!$C$8:$C$917)</f>
        <v>1</v>
      </c>
      <c r="M2480" s="572"/>
      <c r="N2480" s="573"/>
      <c r="O2480" s="573"/>
      <c r="P2480" s="573"/>
    </row>
    <row r="2481" spans="1:18" x14ac:dyDescent="0.25">
      <c r="A2481" s="77">
        <f>E2481*A2476</f>
        <v>0</v>
      </c>
      <c r="B2481" s="173"/>
      <c r="C2481" s="487"/>
      <c r="D2481" s="91" t="s">
        <v>2399</v>
      </c>
      <c r="E2481" s="80">
        <v>8</v>
      </c>
      <c r="F2481">
        <f>SUMIF('список продуктов'!$A$8:$A$917,"="&amp;D7189,'список продуктов'!$C$8:$C$917)</f>
        <v>1</v>
      </c>
      <c r="M2481" s="572"/>
      <c r="N2481" s="573"/>
      <c r="O2481" s="573"/>
      <c r="P2481" s="573"/>
    </row>
    <row r="2482" spans="1:18" x14ac:dyDescent="0.25">
      <c r="A2482" s="77">
        <f>E2482*A2476</f>
        <v>0</v>
      </c>
      <c r="B2482" s="173"/>
      <c r="C2482" s="487"/>
      <c r="D2482" s="91" t="s">
        <v>2417</v>
      </c>
      <c r="E2482" s="80">
        <v>10</v>
      </c>
      <c r="F2482">
        <f>SUMIF('список продуктов'!$A$8:$A$917,"="&amp;D7190,'список продуктов'!$C$8:$C$917)</f>
        <v>1</v>
      </c>
      <c r="M2482" s="572"/>
      <c r="N2482" s="573"/>
      <c r="O2482" s="573"/>
      <c r="P2482" s="573"/>
    </row>
    <row r="2483" spans="1:18" x14ac:dyDescent="0.25">
      <c r="A2483" s="77">
        <f>E2483*A2476</f>
        <v>0</v>
      </c>
      <c r="B2483" s="173"/>
      <c r="C2483" s="487"/>
      <c r="D2483" s="91" t="s">
        <v>1478</v>
      </c>
      <c r="E2483" s="80">
        <v>25</v>
      </c>
      <c r="F2483">
        <f>SUMIF('список продуктов'!$A$8:$A$917,"="&amp;D7191,'список продуктов'!$C$8:$C$917)</f>
        <v>1</v>
      </c>
      <c r="M2483" s="572"/>
      <c r="N2483" s="573"/>
      <c r="O2483" s="573"/>
      <c r="P2483" s="573"/>
      <c r="R2483" t="s">
        <v>71</v>
      </c>
    </row>
    <row r="2484" spans="1:18" x14ac:dyDescent="0.25">
      <c r="A2484" s="77">
        <f>E2484*A2476</f>
        <v>0</v>
      </c>
      <c r="B2484" s="173"/>
      <c r="C2484" s="487"/>
      <c r="D2484" s="91" t="s">
        <v>1797</v>
      </c>
      <c r="E2484" s="80">
        <v>20</v>
      </c>
      <c r="F2484">
        <f>SUMIF('список продуктов'!$A$8:$A$917,"="&amp;D7192,'список продуктов'!$C$8:$C$917)</f>
        <v>1</v>
      </c>
      <c r="M2484" s="572"/>
      <c r="N2484" s="573"/>
      <c r="O2484" s="573"/>
      <c r="P2484" s="573"/>
    </row>
    <row r="2485" spans="1:18" x14ac:dyDescent="0.25">
      <c r="A2485" s="77">
        <f>E2485*A2476</f>
        <v>0</v>
      </c>
      <c r="B2485" s="173"/>
      <c r="C2485" s="487"/>
      <c r="D2485" s="91" t="s">
        <v>1811</v>
      </c>
      <c r="E2485" s="80">
        <v>25</v>
      </c>
      <c r="F2485">
        <f>SUMIF('список продуктов'!$A$8:$A$917,"="&amp;D7193,'список продуктов'!$C$8:$C$917)</f>
        <v>1</v>
      </c>
      <c r="M2485" s="572"/>
      <c r="N2485" s="573"/>
      <c r="O2485" s="573"/>
      <c r="P2485" s="573"/>
    </row>
    <row r="2486" spans="1:18" ht="15.75" thickBot="1" x14ac:dyDescent="0.3">
      <c r="B2486" s="173"/>
      <c r="C2486" s="485"/>
      <c r="D2486" s="91"/>
      <c r="E2486" s="89"/>
      <c r="F2486">
        <f>SUMIF('список продуктов'!$A$8:$A$917,"="&amp;D7194,'список продуктов'!$C$8:$C$917)</f>
        <v>0</v>
      </c>
      <c r="M2486" s="572"/>
      <c r="N2486" s="573"/>
      <c r="O2486" s="573"/>
      <c r="P2486" s="573"/>
    </row>
    <row r="2487" spans="1:18" ht="15.75" thickBot="1" x14ac:dyDescent="0.3">
      <c r="A2487" s="229"/>
      <c r="B2487" s="181" t="s">
        <v>87</v>
      </c>
      <c r="C2487" s="73" t="s">
        <v>495</v>
      </c>
      <c r="D2487" s="188"/>
      <c r="E2487" s="205">
        <f>SUM(E2488:E2497)</f>
        <v>304</v>
      </c>
      <c r="F2487">
        <f>SUMIF('список продуктов'!$A$8:$A$917,"="&amp;D7195,'список продуктов'!$C$8:$C$917)</f>
        <v>0</v>
      </c>
      <c r="G2487" t="s">
        <v>2926</v>
      </c>
      <c r="M2487" s="572"/>
      <c r="N2487" s="573"/>
      <c r="O2487" s="573"/>
      <c r="P2487" s="573"/>
      <c r="R2487" t="s">
        <v>71</v>
      </c>
    </row>
    <row r="2488" spans="1:18" x14ac:dyDescent="0.25">
      <c r="A2488" s="77">
        <f>E2488*A2487</f>
        <v>0</v>
      </c>
      <c r="B2488" s="173"/>
      <c r="C2488" s="492" t="s">
        <v>1983</v>
      </c>
      <c r="D2488" s="91" t="s">
        <v>1587</v>
      </c>
      <c r="E2488" s="80">
        <v>180</v>
      </c>
      <c r="F2488">
        <f>SUMIF('список продуктов'!$A$8:$A$917,"="&amp;D7196,'список продуктов'!$C$8:$C$917)</f>
        <v>1</v>
      </c>
      <c r="M2488" s="572"/>
      <c r="N2488" s="573"/>
      <c r="O2488" s="573"/>
      <c r="P2488" s="573"/>
    </row>
    <row r="2489" spans="1:18" x14ac:dyDescent="0.25">
      <c r="A2489" s="77">
        <f>E2489*A2487</f>
        <v>0</v>
      </c>
      <c r="B2489" s="173"/>
      <c r="C2489" s="449"/>
      <c r="D2489" s="91" t="s">
        <v>1355</v>
      </c>
      <c r="E2489" s="80">
        <v>5</v>
      </c>
      <c r="F2489">
        <f>SUMIF('список продуктов'!$A$8:$A$917,"="&amp;D7197,'список продуктов'!$C$8:$C$917)</f>
        <v>1</v>
      </c>
      <c r="M2489" s="572"/>
      <c r="N2489" s="573"/>
      <c r="O2489" s="573"/>
      <c r="P2489" s="573"/>
    </row>
    <row r="2490" spans="1:18" x14ac:dyDescent="0.25">
      <c r="A2490" s="77">
        <f>E2490*A2487</f>
        <v>0</v>
      </c>
      <c r="B2490" s="173"/>
      <c r="C2490" s="449"/>
      <c r="D2490" s="91" t="s">
        <v>1805</v>
      </c>
      <c r="E2490" s="80">
        <v>5</v>
      </c>
      <c r="F2490">
        <f>SUMIF('список продуктов'!$A$8:$A$917,"="&amp;D7198,'список продуктов'!$C$8:$C$917)</f>
        <v>1</v>
      </c>
      <c r="M2490" s="572"/>
      <c r="N2490" s="573"/>
      <c r="O2490" s="573"/>
      <c r="P2490" s="573"/>
    </row>
    <row r="2491" spans="1:18" x14ac:dyDescent="0.25">
      <c r="A2491" s="77">
        <f>E2491*A2487</f>
        <v>0</v>
      </c>
      <c r="B2491" s="173"/>
      <c r="C2491" s="449"/>
      <c r="D2491" s="91" t="s">
        <v>1850</v>
      </c>
      <c r="E2491" s="80">
        <v>15</v>
      </c>
      <c r="F2491">
        <f>SUMIF('список продуктов'!$A$8:$A$917,"="&amp;D7199,'список продуктов'!$C$8:$C$917)</f>
        <v>1</v>
      </c>
      <c r="M2491" s="572"/>
      <c r="N2491" s="573"/>
      <c r="O2491" s="573"/>
      <c r="P2491" s="573"/>
    </row>
    <row r="2492" spans="1:18" ht="29.25" x14ac:dyDescent="0.25">
      <c r="A2492" s="77">
        <f>E2492*A2487</f>
        <v>0</v>
      </c>
      <c r="B2492" s="173"/>
      <c r="C2492" s="449"/>
      <c r="D2492" s="91" t="s">
        <v>2641</v>
      </c>
      <c r="E2492" s="80">
        <v>40</v>
      </c>
      <c r="F2492">
        <f>SUMIF('список продуктов'!$A$8:$A$917,"="&amp;D7200,'список продуктов'!$C$8:$C$917)</f>
        <v>1</v>
      </c>
      <c r="M2492" s="572"/>
      <c r="N2492" s="573"/>
      <c r="O2492" s="573"/>
      <c r="P2492" s="573"/>
    </row>
    <row r="2493" spans="1:18" x14ac:dyDescent="0.25">
      <c r="A2493" s="77">
        <f>E2493*A2487</f>
        <v>0</v>
      </c>
      <c r="B2493" s="173"/>
      <c r="C2493" s="449"/>
      <c r="D2493" s="91" t="s">
        <v>1492</v>
      </c>
      <c r="E2493" s="80">
        <v>10</v>
      </c>
      <c r="F2493">
        <f>SUMIF('список продуктов'!$A$8:$A$917,"="&amp;D7201,'список продуктов'!$C$8:$C$917)</f>
        <v>1</v>
      </c>
      <c r="M2493" s="572"/>
      <c r="N2493" s="573"/>
      <c r="O2493" s="573"/>
      <c r="P2493" s="573"/>
    </row>
    <row r="2494" spans="1:18" x14ac:dyDescent="0.25">
      <c r="A2494" s="77">
        <f>E2494*A2487</f>
        <v>0</v>
      </c>
      <c r="B2494" s="173"/>
      <c r="C2494" s="449"/>
      <c r="D2494" s="91" t="s">
        <v>2546</v>
      </c>
      <c r="E2494" s="80">
        <v>5</v>
      </c>
      <c r="F2494">
        <f>SUMIF('список продуктов'!$A$8:$A$917,"="&amp;D7202,'список продуктов'!$C$8:$C$917)</f>
        <v>0</v>
      </c>
      <c r="M2494" s="572"/>
      <c r="N2494" s="573"/>
      <c r="O2494" s="573"/>
      <c r="P2494" s="573"/>
    </row>
    <row r="2495" spans="1:18" x14ac:dyDescent="0.25">
      <c r="A2495" s="77">
        <f>E2495*A2487</f>
        <v>0</v>
      </c>
      <c r="B2495" s="173"/>
      <c r="C2495" s="449"/>
      <c r="D2495" s="91" t="s">
        <v>1262</v>
      </c>
      <c r="E2495" s="80">
        <v>2</v>
      </c>
      <c r="F2495">
        <f>SUMIF('список продуктов'!$A$8:$A$917,"="&amp;D7203,'список продуктов'!$C$8:$C$917)</f>
        <v>0</v>
      </c>
      <c r="M2495" s="572"/>
      <c r="N2495" s="573"/>
      <c r="O2495" s="573"/>
      <c r="P2495" s="573"/>
    </row>
    <row r="2496" spans="1:18" x14ac:dyDescent="0.25">
      <c r="A2496" s="77">
        <f>E2496*A2487</f>
        <v>0</v>
      </c>
      <c r="B2496" s="173"/>
      <c r="C2496" s="449"/>
      <c r="D2496" s="91" t="s">
        <v>2473</v>
      </c>
      <c r="E2496" s="80">
        <v>40</v>
      </c>
      <c r="F2496">
        <f>SUMIF('список продуктов'!$A$8:$A$917,"="&amp;D7204,'список продуктов'!$C$8:$C$917)</f>
        <v>0</v>
      </c>
      <c r="M2496" s="572"/>
      <c r="N2496" s="573"/>
      <c r="O2496" s="573"/>
      <c r="P2496" s="573"/>
      <c r="R2496" t="s">
        <v>71</v>
      </c>
    </row>
    <row r="2497" spans="1:16" x14ac:dyDescent="0.25">
      <c r="A2497" s="77">
        <f>E2497*A2487</f>
        <v>0</v>
      </c>
      <c r="B2497" s="173"/>
      <c r="C2497" s="449"/>
      <c r="D2497" s="91" t="s">
        <v>2399</v>
      </c>
      <c r="E2497" s="80">
        <v>2</v>
      </c>
      <c r="F2497">
        <f>SUMIF('список продуктов'!$A$8:$A$917,"="&amp;D7205,'список продуктов'!$C$8:$C$917)</f>
        <v>1</v>
      </c>
      <c r="M2497" s="572"/>
      <c r="N2497" s="573"/>
      <c r="O2497" s="573"/>
      <c r="P2497" s="573"/>
    </row>
    <row r="2498" spans="1:16" ht="15.75" thickBot="1" x14ac:dyDescent="0.3">
      <c r="B2498" s="173"/>
      <c r="C2498" s="485"/>
      <c r="D2498" s="91"/>
      <c r="E2498" s="89"/>
      <c r="F2498">
        <f>SUMIF('список продуктов'!$A$8:$A$917,"="&amp;D7206,'список продуктов'!$C$8:$C$917)</f>
        <v>1</v>
      </c>
      <c r="M2498" s="572"/>
      <c r="N2498" s="573"/>
      <c r="O2498" s="573"/>
      <c r="P2498" s="573"/>
    </row>
    <row r="2499" spans="1:16" ht="15.75" thickBot="1" x14ac:dyDescent="0.3">
      <c r="A2499" s="229"/>
      <c r="B2499" s="181" t="s">
        <v>87</v>
      </c>
      <c r="C2499" s="73" t="s">
        <v>496</v>
      </c>
      <c r="D2499" s="188"/>
      <c r="E2499" s="205">
        <f>SUM(E2500:E2512)</f>
        <v>273</v>
      </c>
      <c r="F2499">
        <f>SUMIF('список продуктов'!$A$8:$A$917,"="&amp;D7207,'список продуктов'!$C$8:$C$917)</f>
        <v>1</v>
      </c>
      <c r="G2499" t="s">
        <v>2926</v>
      </c>
      <c r="M2499" s="572"/>
      <c r="N2499" s="573"/>
      <c r="O2499" s="573"/>
      <c r="P2499" s="573"/>
    </row>
    <row r="2500" spans="1:16" x14ac:dyDescent="0.25">
      <c r="A2500" s="77">
        <f>E2500*A2499</f>
        <v>0</v>
      </c>
      <c r="B2500" s="173"/>
      <c r="C2500" s="492" t="s">
        <v>1984</v>
      </c>
      <c r="D2500" s="91" t="s">
        <v>1589</v>
      </c>
      <c r="E2500" s="80">
        <v>170</v>
      </c>
      <c r="F2500">
        <f>SUMIF('список продуктов'!$A$8:$A$917,"="&amp;D7208,'список продуктов'!$C$8:$C$917)</f>
        <v>1</v>
      </c>
      <c r="M2500" s="572"/>
      <c r="N2500" s="573"/>
      <c r="O2500" s="573"/>
      <c r="P2500" s="573"/>
    </row>
    <row r="2501" spans="1:16" x14ac:dyDescent="0.25">
      <c r="A2501" s="77">
        <f>E2501*A2499</f>
        <v>0</v>
      </c>
      <c r="B2501" s="173"/>
      <c r="C2501" s="449"/>
      <c r="D2501" s="91" t="s">
        <v>2491</v>
      </c>
      <c r="E2501" s="80">
        <v>35</v>
      </c>
      <c r="F2501">
        <f>SUMIF('список продуктов'!$A$8:$A$917,"="&amp;D7209,'список продуктов'!$C$8:$C$917)</f>
        <v>1</v>
      </c>
      <c r="M2501" s="572"/>
      <c r="N2501" s="573"/>
      <c r="O2501" s="573"/>
      <c r="P2501" s="573"/>
    </row>
    <row r="2502" spans="1:16" x14ac:dyDescent="0.25">
      <c r="A2502" s="77">
        <f>E2502*A2499</f>
        <v>0</v>
      </c>
      <c r="B2502" s="173"/>
      <c r="C2502" s="449"/>
      <c r="D2502" s="91" t="s">
        <v>1262</v>
      </c>
      <c r="E2502" s="80">
        <v>2</v>
      </c>
      <c r="F2502">
        <f>SUMIF('список продуктов'!$A$8:$A$917,"="&amp;D7210,'список продуктов'!$C$8:$C$917)</f>
        <v>0</v>
      </c>
      <c r="M2502" s="572"/>
      <c r="N2502" s="573"/>
      <c r="O2502" s="573"/>
      <c r="P2502" s="573"/>
    </row>
    <row r="2503" spans="1:16" x14ac:dyDescent="0.25">
      <c r="A2503" s="77">
        <f>E2503*A2499</f>
        <v>0</v>
      </c>
      <c r="B2503" s="173"/>
      <c r="C2503" s="449"/>
      <c r="D2503" s="91" t="s">
        <v>2399</v>
      </c>
      <c r="E2503" s="80">
        <v>2</v>
      </c>
      <c r="F2503">
        <f>SUMIF('список продуктов'!$A$8:$A$917,"="&amp;D7211,'список продуктов'!$C$8:$C$917)</f>
        <v>0</v>
      </c>
      <c r="M2503" s="572"/>
      <c r="N2503" s="573"/>
      <c r="O2503" s="573"/>
      <c r="P2503" s="573"/>
    </row>
    <row r="2504" spans="1:16" x14ac:dyDescent="0.25">
      <c r="A2504" s="77">
        <f>E2504*A2499</f>
        <v>0</v>
      </c>
      <c r="B2504" s="173"/>
      <c r="C2504" s="449"/>
      <c r="D2504" s="91" t="s">
        <v>2546</v>
      </c>
      <c r="E2504" s="80">
        <v>2</v>
      </c>
      <c r="F2504">
        <f>SUMIF('список продуктов'!$A$8:$A$917,"="&amp;D7212,'список продуктов'!$C$8:$C$917)</f>
        <v>1</v>
      </c>
      <c r="M2504" s="572"/>
      <c r="N2504" s="573"/>
      <c r="O2504" s="573"/>
      <c r="P2504" s="573"/>
    </row>
    <row r="2505" spans="1:16" x14ac:dyDescent="0.25">
      <c r="A2505" s="77">
        <f>E2505*A2499</f>
        <v>0</v>
      </c>
      <c r="B2505" s="173"/>
      <c r="C2505" s="449"/>
      <c r="D2505" s="91" t="s">
        <v>2381</v>
      </c>
      <c r="E2505" s="80">
        <v>2</v>
      </c>
      <c r="F2505">
        <f>SUMIF('список продуктов'!$A$8:$A$917,"="&amp;D7213,'список продуктов'!$C$8:$C$917)</f>
        <v>1</v>
      </c>
      <c r="M2505" s="572"/>
      <c r="N2505" s="573"/>
      <c r="O2505" s="573"/>
      <c r="P2505" s="573"/>
    </row>
    <row r="2506" spans="1:16" x14ac:dyDescent="0.25">
      <c r="A2506" s="77">
        <f>E2506*A2499</f>
        <v>0</v>
      </c>
      <c r="B2506" s="173"/>
      <c r="C2506" s="449"/>
      <c r="D2506" s="91" t="s">
        <v>1902</v>
      </c>
      <c r="E2506" s="80">
        <v>5</v>
      </c>
      <c r="F2506">
        <f>SUMIF('список продуктов'!$A$8:$A$917,"="&amp;D7214,'список продуктов'!$C$8:$C$917)</f>
        <v>1</v>
      </c>
      <c r="M2506" s="572"/>
      <c r="N2506" s="573"/>
      <c r="O2506" s="573"/>
      <c r="P2506" s="573"/>
    </row>
    <row r="2507" spans="1:16" x14ac:dyDescent="0.25">
      <c r="A2507" s="77">
        <f>E2507*A2499</f>
        <v>0</v>
      </c>
      <c r="B2507" s="173"/>
      <c r="C2507" s="449"/>
      <c r="D2507" s="91" t="s">
        <v>2498</v>
      </c>
      <c r="E2507" s="80">
        <v>20</v>
      </c>
      <c r="F2507">
        <f>SUMIF('список продуктов'!$A$8:$A$917,"="&amp;D7215,'список продуктов'!$C$8:$C$917)</f>
        <v>1</v>
      </c>
      <c r="M2507" s="572"/>
      <c r="N2507" s="573"/>
      <c r="O2507" s="573"/>
      <c r="P2507" s="573"/>
    </row>
    <row r="2508" spans="1:16" x14ac:dyDescent="0.25">
      <c r="A2508" s="77">
        <f>E2508*A2499</f>
        <v>0</v>
      </c>
      <c r="B2508" s="173"/>
      <c r="C2508" s="449"/>
      <c r="D2508" s="91" t="s">
        <v>2502</v>
      </c>
      <c r="E2508" s="80">
        <v>10</v>
      </c>
      <c r="F2508">
        <f>SUMIF('список продуктов'!$A$8:$A$917,"="&amp;D7216,'список продуктов'!$C$8:$C$917)</f>
        <v>1</v>
      </c>
      <c r="M2508" s="572"/>
      <c r="N2508" s="573"/>
      <c r="O2508" s="573"/>
      <c r="P2508" s="573"/>
    </row>
    <row r="2509" spans="1:16" x14ac:dyDescent="0.25">
      <c r="A2509" s="77">
        <f>E2509*A2499</f>
        <v>0</v>
      </c>
      <c r="B2509" s="173"/>
      <c r="C2509" s="449"/>
      <c r="D2509" s="91" t="s">
        <v>1850</v>
      </c>
      <c r="E2509" s="80">
        <v>10</v>
      </c>
      <c r="F2509">
        <f>SUMIF('список продуктов'!$A$8:$A$917,"="&amp;D7217,'список продуктов'!$C$8:$C$917)</f>
        <v>1</v>
      </c>
      <c r="M2509" s="572"/>
      <c r="N2509" s="573"/>
      <c r="O2509" s="573"/>
      <c r="P2509" s="573"/>
    </row>
    <row r="2510" spans="1:16" x14ac:dyDescent="0.25">
      <c r="A2510" s="77">
        <f>E2510*A2499</f>
        <v>0</v>
      </c>
      <c r="B2510" s="173"/>
      <c r="C2510" s="449"/>
      <c r="D2510" s="91" t="s">
        <v>2591</v>
      </c>
      <c r="E2510" s="80">
        <v>10</v>
      </c>
      <c r="F2510">
        <f>SUMIF('список продуктов'!$A$8:$A$917,"="&amp;D7218,'список продуктов'!$C$8:$C$917)</f>
        <v>0</v>
      </c>
      <c r="M2510" s="572"/>
      <c r="N2510" s="573"/>
      <c r="O2510" s="573"/>
      <c r="P2510" s="573"/>
    </row>
    <row r="2511" spans="1:16" x14ac:dyDescent="0.25">
      <c r="A2511" s="77">
        <f>E2511*A2499</f>
        <v>0</v>
      </c>
      <c r="B2511" s="173"/>
      <c r="C2511" s="449"/>
      <c r="D2511" s="91" t="s">
        <v>1796</v>
      </c>
      <c r="E2511" s="80">
        <v>3</v>
      </c>
      <c r="F2511">
        <f>SUMIF('список продуктов'!$A$8:$A$917,"="&amp;D7219,'список продуктов'!$C$8:$C$917)</f>
        <v>1</v>
      </c>
      <c r="M2511" s="572"/>
      <c r="N2511" s="573"/>
      <c r="O2511" s="573"/>
      <c r="P2511" s="573"/>
    </row>
    <row r="2512" spans="1:16" x14ac:dyDescent="0.25">
      <c r="A2512" s="77">
        <f>E2512*A2499</f>
        <v>0</v>
      </c>
      <c r="B2512" s="173"/>
      <c r="C2512" s="449"/>
      <c r="D2512" s="91" t="s">
        <v>1805</v>
      </c>
      <c r="E2512" s="80">
        <v>2</v>
      </c>
      <c r="F2512">
        <f>SUMIF('список продуктов'!$A$8:$A$917,"="&amp;D7220,'список продуктов'!$C$8:$C$917)</f>
        <v>1</v>
      </c>
      <c r="M2512" s="572"/>
      <c r="N2512" s="573"/>
      <c r="O2512" s="573"/>
      <c r="P2512" s="573"/>
    </row>
    <row r="2513" spans="1:16" ht="15.75" thickBot="1" x14ac:dyDescent="0.3">
      <c r="B2513" s="173"/>
      <c r="C2513" s="485"/>
      <c r="D2513" s="91"/>
      <c r="E2513" s="89"/>
      <c r="F2513">
        <f>SUMIF('список продуктов'!$A$8:$A$917,"="&amp;D7221,'список продуктов'!$C$8:$C$917)</f>
        <v>1</v>
      </c>
      <c r="M2513" s="572"/>
      <c r="N2513" s="573"/>
      <c r="O2513" s="573"/>
      <c r="P2513" s="573"/>
    </row>
    <row r="2514" spans="1:16" ht="15.75" thickBot="1" x14ac:dyDescent="0.3">
      <c r="A2514" s="229"/>
      <c r="B2514" s="181" t="s">
        <v>102</v>
      </c>
      <c r="C2514" s="73" t="s">
        <v>497</v>
      </c>
      <c r="D2514" s="188"/>
      <c r="E2514" s="158">
        <f>SUM(E2515:E2524)</f>
        <v>410</v>
      </c>
      <c r="F2514">
        <f>SUMIF('список продуктов'!$A$8:$A$917,"="&amp;D7222,'список продуктов'!$C$8:$C$917)</f>
        <v>1</v>
      </c>
      <c r="G2514" t="s">
        <v>2926</v>
      </c>
      <c r="M2514" s="572"/>
      <c r="N2514" s="573"/>
      <c r="O2514" s="573"/>
      <c r="P2514" s="573"/>
    </row>
    <row r="2515" spans="1:16" x14ac:dyDescent="0.25">
      <c r="A2515" s="77">
        <f>E2515*A2514</f>
        <v>0</v>
      </c>
      <c r="B2515" s="173"/>
      <c r="D2515" s="91" t="s">
        <v>1605</v>
      </c>
      <c r="E2515" s="80">
        <v>280</v>
      </c>
      <c r="F2515">
        <f>SUMIF('список продуктов'!$A$8:$A$917,"="&amp;D7223,'список продуктов'!$C$8:$C$917)</f>
        <v>1</v>
      </c>
      <c r="M2515" s="572"/>
      <c r="N2515" s="573"/>
      <c r="O2515" s="573"/>
      <c r="P2515" s="573"/>
    </row>
    <row r="2516" spans="1:16" x14ac:dyDescent="0.25">
      <c r="A2516" s="77">
        <f>E2516*A2514</f>
        <v>0</v>
      </c>
      <c r="B2516" s="173"/>
      <c r="C2516" s="449"/>
      <c r="D2516" s="91" t="s">
        <v>1271</v>
      </c>
      <c r="E2516" s="80">
        <v>80</v>
      </c>
      <c r="F2516">
        <f>SUMIF('список продуктов'!$A$8:$A$917,"="&amp;D7224,'список продуктов'!$C$8:$C$917)</f>
        <v>1</v>
      </c>
      <c r="M2516" s="572"/>
      <c r="N2516" s="573"/>
      <c r="O2516" s="573"/>
      <c r="P2516" s="573"/>
    </row>
    <row r="2517" spans="1:16" x14ac:dyDescent="0.25">
      <c r="A2517" s="77">
        <f>E2517*A2514</f>
        <v>0</v>
      </c>
      <c r="B2517" s="173"/>
      <c r="C2517" s="449"/>
      <c r="D2517" s="91" t="s">
        <v>1355</v>
      </c>
      <c r="E2517" s="80">
        <v>10</v>
      </c>
      <c r="F2517">
        <f>SUMIF('список продуктов'!$A$8:$A$917,"="&amp;D7225,'список продуктов'!$C$8:$C$917)</f>
        <v>1</v>
      </c>
      <c r="M2517" s="572"/>
      <c r="N2517" s="573"/>
      <c r="O2517" s="573"/>
      <c r="P2517" s="573"/>
    </row>
    <row r="2518" spans="1:16" x14ac:dyDescent="0.25">
      <c r="A2518" s="77">
        <f>E2518*A2514</f>
        <v>0</v>
      </c>
      <c r="B2518" s="173"/>
      <c r="C2518" s="449"/>
      <c r="D2518" s="91" t="s">
        <v>1805</v>
      </c>
      <c r="E2518" s="80">
        <v>5</v>
      </c>
      <c r="F2518">
        <f>SUMIF('список продуктов'!$A$8:$A$917,"="&amp;D7226,'список продуктов'!$C$8:$C$917)</f>
        <v>1</v>
      </c>
      <c r="M2518" s="572"/>
      <c r="N2518" s="573"/>
      <c r="O2518" s="573"/>
      <c r="P2518" s="573"/>
    </row>
    <row r="2519" spans="1:16" x14ac:dyDescent="0.25">
      <c r="A2519" s="77">
        <f>E2519*A2514</f>
        <v>0</v>
      </c>
      <c r="B2519" s="173"/>
      <c r="C2519" s="449"/>
      <c r="D2519" s="91" t="s">
        <v>1262</v>
      </c>
      <c r="E2519" s="80">
        <v>2</v>
      </c>
      <c r="F2519">
        <f>SUMIF('список продуктов'!$A$8:$A$917,"="&amp;D7227,'список продуктов'!$C$8:$C$917)</f>
        <v>0</v>
      </c>
      <c r="M2519" s="572"/>
      <c r="N2519" s="573"/>
      <c r="O2519" s="573"/>
      <c r="P2519" s="573"/>
    </row>
    <row r="2520" spans="1:16" x14ac:dyDescent="0.25">
      <c r="A2520" s="77">
        <f>E2520*A2514</f>
        <v>0</v>
      </c>
      <c r="B2520" s="173"/>
      <c r="C2520" s="449"/>
      <c r="D2520" s="91" t="s">
        <v>2399</v>
      </c>
      <c r="E2520" s="80">
        <v>1</v>
      </c>
      <c r="F2520">
        <f>SUMIF('список продуктов'!$A$8:$A$917,"="&amp;D7228,'список продуктов'!$C$8:$C$917)</f>
        <v>1</v>
      </c>
      <c r="M2520" s="572"/>
      <c r="N2520" s="573"/>
      <c r="O2520" s="573"/>
      <c r="P2520" s="573"/>
    </row>
    <row r="2521" spans="1:16" x14ac:dyDescent="0.25">
      <c r="A2521" s="77">
        <f>E2521*A2514</f>
        <v>0</v>
      </c>
      <c r="B2521" s="173"/>
      <c r="C2521" s="449"/>
      <c r="D2521" s="91" t="s">
        <v>2546</v>
      </c>
      <c r="E2521" s="80">
        <v>2</v>
      </c>
      <c r="F2521">
        <f>SUMIF('список продуктов'!$A$8:$A$917,"="&amp;D7229,'список продуктов'!$C$8:$C$917)</f>
        <v>1</v>
      </c>
      <c r="M2521" s="572"/>
      <c r="N2521" s="573"/>
      <c r="O2521" s="573"/>
      <c r="P2521" s="573"/>
    </row>
    <row r="2522" spans="1:16" x14ac:dyDescent="0.25">
      <c r="A2522" s="77">
        <f>E2522*A2514</f>
        <v>0</v>
      </c>
      <c r="B2522" s="173"/>
      <c r="C2522" s="449"/>
      <c r="D2522" s="91" t="s">
        <v>1268</v>
      </c>
      <c r="E2522" s="80">
        <v>10</v>
      </c>
      <c r="F2522">
        <f>SUMIF('список продуктов'!$A$8:$A$917,"="&amp;D7230,'список продуктов'!$C$8:$C$917)</f>
        <v>1</v>
      </c>
      <c r="M2522" s="572"/>
      <c r="N2522" s="573"/>
      <c r="O2522" s="573"/>
      <c r="P2522" s="573"/>
    </row>
    <row r="2523" spans="1:16" x14ac:dyDescent="0.25">
      <c r="A2523" s="77">
        <f>E2523*A2514</f>
        <v>0</v>
      </c>
      <c r="B2523" s="173"/>
      <c r="C2523" s="449"/>
      <c r="D2523" s="91" t="s">
        <v>2591</v>
      </c>
      <c r="E2523" s="80">
        <v>10</v>
      </c>
      <c r="F2523">
        <f>SUMIF('список продуктов'!$A$8:$A$917,"="&amp;D7231,'список продуктов'!$C$8:$C$917)</f>
        <v>1</v>
      </c>
      <c r="M2523" s="572"/>
      <c r="N2523" s="573"/>
      <c r="O2523" s="573"/>
      <c r="P2523" s="573"/>
    </row>
    <row r="2524" spans="1:16" x14ac:dyDescent="0.25">
      <c r="A2524" s="77">
        <f>E2524*A2514</f>
        <v>0</v>
      </c>
      <c r="B2524" s="173"/>
      <c r="C2524" s="449"/>
      <c r="D2524" s="91" t="s">
        <v>2337</v>
      </c>
      <c r="E2524" s="80">
        <v>10</v>
      </c>
      <c r="F2524">
        <f>SUMIF('список продуктов'!$A$8:$A$917,"="&amp;D7232,'список продуктов'!$C$8:$C$917)</f>
        <v>1</v>
      </c>
      <c r="M2524" s="572"/>
      <c r="N2524" s="573"/>
      <c r="O2524" s="573"/>
      <c r="P2524" s="573"/>
    </row>
    <row r="2525" spans="1:16" ht="15.75" thickBot="1" x14ac:dyDescent="0.3">
      <c r="B2525" s="173"/>
      <c r="C2525" s="485"/>
      <c r="D2525" s="91"/>
      <c r="E2525" s="89"/>
      <c r="F2525">
        <f>SUMIF('список продуктов'!$A$8:$A$917,"="&amp;D7233,'список продуктов'!$C$8:$C$917)</f>
        <v>1</v>
      </c>
      <c r="M2525" s="572"/>
      <c r="N2525" s="573"/>
      <c r="O2525" s="573"/>
      <c r="P2525" s="573"/>
    </row>
    <row r="2526" spans="1:16" ht="15.75" thickBot="1" x14ac:dyDescent="0.3">
      <c r="A2526" s="229"/>
      <c r="B2526" s="181" t="s">
        <v>103</v>
      </c>
      <c r="C2526" s="73" t="s">
        <v>498</v>
      </c>
      <c r="D2526" s="188"/>
      <c r="E2526" s="158">
        <f>SUM(E2527:E2540)</f>
        <v>418</v>
      </c>
      <c r="F2526">
        <f>SUMIF('список продуктов'!$A$8:$A$917,"="&amp;D7234,'список продуктов'!$C$8:$C$917)</f>
        <v>1</v>
      </c>
      <c r="G2526" t="s">
        <v>2926</v>
      </c>
      <c r="M2526" s="572"/>
      <c r="N2526" s="573"/>
      <c r="O2526" s="573"/>
      <c r="P2526" s="573"/>
    </row>
    <row r="2527" spans="1:16" x14ac:dyDescent="0.25">
      <c r="A2527" s="77">
        <f>E2527*A2526</f>
        <v>0</v>
      </c>
      <c r="B2527" s="173"/>
      <c r="D2527" s="91" t="s">
        <v>1620</v>
      </c>
      <c r="E2527" s="80">
        <v>280</v>
      </c>
      <c r="F2527">
        <f>SUMIF('список продуктов'!$A$8:$A$917,"="&amp;D7235,'список продуктов'!$C$8:$C$917)</f>
        <v>1</v>
      </c>
      <c r="M2527" s="572"/>
      <c r="N2527" s="573"/>
      <c r="O2527" s="573"/>
      <c r="P2527" s="573"/>
    </row>
    <row r="2528" spans="1:16" x14ac:dyDescent="0.25">
      <c r="A2528" s="77">
        <f>E2528*A2526</f>
        <v>0</v>
      </c>
      <c r="B2528" s="173"/>
      <c r="C2528" s="449"/>
      <c r="D2528" s="91" t="s">
        <v>1705</v>
      </c>
      <c r="E2528" s="80">
        <v>40</v>
      </c>
      <c r="F2528">
        <f>SUMIF('список продуктов'!$A$8:$A$917,"="&amp;D7236,'список продуктов'!$C$8:$C$917)</f>
        <v>1</v>
      </c>
      <c r="M2528" s="572"/>
      <c r="N2528" s="573"/>
      <c r="O2528" s="573"/>
      <c r="P2528" s="573"/>
    </row>
    <row r="2529" spans="1:17" x14ac:dyDescent="0.25">
      <c r="A2529" s="77">
        <f>E2529*A2526</f>
        <v>0</v>
      </c>
      <c r="B2529" s="173"/>
      <c r="C2529" s="449"/>
      <c r="D2529" s="91" t="s">
        <v>1355</v>
      </c>
      <c r="E2529" s="80">
        <v>5</v>
      </c>
      <c r="F2529">
        <f>SUMIF('список продуктов'!$A$8:$A$917,"="&amp;D7237,'список продуктов'!$C$8:$C$917)</f>
        <v>1</v>
      </c>
      <c r="M2529" s="572"/>
      <c r="N2529" s="573"/>
      <c r="O2529" s="573"/>
      <c r="P2529" s="573"/>
    </row>
    <row r="2530" spans="1:17" x14ac:dyDescent="0.25">
      <c r="A2530" s="77">
        <f>E2530*A2526</f>
        <v>0</v>
      </c>
      <c r="B2530" s="173"/>
      <c r="C2530" s="449"/>
      <c r="D2530" s="91" t="s">
        <v>1805</v>
      </c>
      <c r="E2530" s="80">
        <v>10</v>
      </c>
      <c r="F2530">
        <f>SUMIF('список продуктов'!$A$8:$A$917,"="&amp;#REF!,'список продуктов'!$C$8:$C$917)</f>
        <v>0</v>
      </c>
      <c r="M2530" s="572"/>
      <c r="N2530" s="573"/>
      <c r="O2530" s="573"/>
      <c r="P2530" s="573"/>
    </row>
    <row r="2531" spans="1:17" x14ac:dyDescent="0.25">
      <c r="A2531" s="77">
        <f>E2531*A2526</f>
        <v>0</v>
      </c>
      <c r="B2531" s="173"/>
      <c r="C2531" s="449"/>
      <c r="D2531" s="91" t="s">
        <v>2546</v>
      </c>
      <c r="E2531" s="80">
        <v>2</v>
      </c>
      <c r="F2531">
        <f>SUMIF('список продуктов'!$A$8:$A$917,"="&amp;D7247,'список продуктов'!$C$8:$C$917)</f>
        <v>0</v>
      </c>
      <c r="M2531" s="572"/>
      <c r="N2531" s="573"/>
      <c r="O2531" s="573"/>
      <c r="P2531" s="573"/>
    </row>
    <row r="2532" spans="1:17" x14ac:dyDescent="0.25">
      <c r="A2532" s="77">
        <f>E2532*A2526</f>
        <v>0</v>
      </c>
      <c r="B2532" s="173"/>
      <c r="C2532" s="449" t="s">
        <v>1985</v>
      </c>
      <c r="D2532" s="91" t="s">
        <v>2381</v>
      </c>
      <c r="E2532" s="80">
        <v>2</v>
      </c>
      <c r="F2532">
        <f>SUMIF('список продуктов'!$A$8:$A$917,"="&amp;D7248,'список продуктов'!$C$8:$C$917)</f>
        <v>1</v>
      </c>
      <c r="M2532" s="572"/>
      <c r="N2532" s="573"/>
      <c r="O2532" s="573"/>
      <c r="P2532" s="573"/>
    </row>
    <row r="2533" spans="1:17" x14ac:dyDescent="0.25">
      <c r="A2533" s="77">
        <f>E2533*A2526</f>
        <v>0</v>
      </c>
      <c r="B2533" s="173"/>
      <c r="C2533" s="449"/>
      <c r="D2533" s="91" t="s">
        <v>1902</v>
      </c>
      <c r="E2533" s="80">
        <v>2</v>
      </c>
      <c r="F2533">
        <f>SUMIF('список продуктов'!$A$8:$A$917,"="&amp;D7249,'список продуктов'!$C$8:$C$917)</f>
        <v>1</v>
      </c>
      <c r="M2533" s="572"/>
      <c r="N2533" s="573"/>
      <c r="O2533" s="573"/>
      <c r="P2533" s="573"/>
    </row>
    <row r="2534" spans="1:17" x14ac:dyDescent="0.25">
      <c r="A2534" s="77">
        <f>E2534*A2526</f>
        <v>0</v>
      </c>
      <c r="B2534" s="173"/>
      <c r="C2534" s="449"/>
      <c r="D2534" s="91" t="s">
        <v>2337</v>
      </c>
      <c r="E2534" s="80">
        <v>5</v>
      </c>
      <c r="F2534">
        <f>SUMIF('список продуктов'!$A$8:$A$917,"="&amp;D7250,'список продуктов'!$C$8:$C$917)</f>
        <v>1</v>
      </c>
      <c r="M2534" s="572"/>
      <c r="N2534" s="573"/>
      <c r="O2534" s="573"/>
      <c r="P2534" s="573"/>
    </row>
    <row r="2535" spans="1:17" x14ac:dyDescent="0.25">
      <c r="A2535" s="77">
        <f>E2535*A2526</f>
        <v>0</v>
      </c>
      <c r="B2535" s="173"/>
      <c r="C2535" s="449"/>
      <c r="D2535" s="91" t="s">
        <v>1262</v>
      </c>
      <c r="E2535" s="80">
        <v>1</v>
      </c>
      <c r="F2535">
        <f>SUMIF('список продуктов'!$A$8:$A$917,"="&amp;D7251,'список продуктов'!$C$8:$C$917)</f>
        <v>1</v>
      </c>
      <c r="M2535" s="577" t="s">
        <v>1394</v>
      </c>
      <c r="N2535" s="576"/>
      <c r="O2535" s="576"/>
      <c r="P2535" s="576"/>
    </row>
    <row r="2536" spans="1:17" x14ac:dyDescent="0.25">
      <c r="A2536" s="77">
        <f>E2536*A2526</f>
        <v>0</v>
      </c>
      <c r="B2536" s="173"/>
      <c r="C2536" s="449"/>
      <c r="D2536" s="91" t="s">
        <v>2399</v>
      </c>
      <c r="E2536" s="80">
        <v>1</v>
      </c>
      <c r="F2536">
        <f>SUMIF('список продуктов'!$A$8:$A$917,"="&amp;D7252,'список продуктов'!$C$8:$C$917)</f>
        <v>1</v>
      </c>
      <c r="M2536" s="572"/>
      <c r="N2536" s="573"/>
      <c r="O2536" s="573"/>
      <c r="P2536" s="573"/>
    </row>
    <row r="2537" spans="1:17" x14ac:dyDescent="0.25">
      <c r="A2537" s="77">
        <f>E2537*A2526</f>
        <v>0</v>
      </c>
      <c r="B2537" s="173"/>
      <c r="C2537" s="449"/>
      <c r="D2537" s="91" t="s">
        <v>2498</v>
      </c>
      <c r="E2537" s="80">
        <v>20</v>
      </c>
      <c r="F2537">
        <f>SUMIF('список продуктов'!$A$8:$A$917,"="&amp;D7253,'список продуктов'!$C$8:$C$917)</f>
        <v>1</v>
      </c>
      <c r="M2537" s="572"/>
      <c r="N2537" s="573"/>
      <c r="O2537" s="573"/>
      <c r="P2537" s="573"/>
    </row>
    <row r="2538" spans="1:17" x14ac:dyDescent="0.25">
      <c r="A2538" s="77">
        <f>E2538*A2526</f>
        <v>0</v>
      </c>
      <c r="B2538" s="173"/>
      <c r="C2538" s="449"/>
      <c r="D2538" s="91" t="s">
        <v>2292</v>
      </c>
      <c r="E2538" s="80">
        <v>20</v>
      </c>
      <c r="F2538">
        <f>SUMIF('список продуктов'!$A$8:$A$917,"="&amp;D7254,'список продуктов'!$C$8:$C$917)</f>
        <v>1</v>
      </c>
      <c r="M2538" s="572"/>
      <c r="N2538" s="573"/>
      <c r="O2538" s="573"/>
      <c r="P2538" s="573"/>
    </row>
    <row r="2539" spans="1:17" x14ac:dyDescent="0.25">
      <c r="A2539" s="77">
        <f>E2539*A2526</f>
        <v>0</v>
      </c>
      <c r="B2539" s="173"/>
      <c r="C2539" s="449"/>
      <c r="D2539" s="91" t="s">
        <v>1268</v>
      </c>
      <c r="E2539" s="80">
        <v>10</v>
      </c>
      <c r="F2539">
        <f>SUMIF('список продуктов'!$A$8:$A$917,"="&amp;D7255,'список продуктов'!$C$8:$C$917)</f>
        <v>1</v>
      </c>
      <c r="M2539" s="572"/>
      <c r="N2539" s="573"/>
      <c r="O2539" s="573"/>
      <c r="P2539" s="573"/>
    </row>
    <row r="2540" spans="1:17" x14ac:dyDescent="0.25">
      <c r="A2540" s="77">
        <f>E2540*A2526</f>
        <v>0</v>
      </c>
      <c r="B2540" s="173"/>
      <c r="C2540" s="449"/>
      <c r="D2540" s="91" t="s">
        <v>2591</v>
      </c>
      <c r="E2540" s="80">
        <v>20</v>
      </c>
      <c r="F2540">
        <f>SUMIF('список продуктов'!$A$8:$A$917,"="&amp;D7256,'список продуктов'!$C$8:$C$917)</f>
        <v>1</v>
      </c>
      <c r="M2540" s="572"/>
      <c r="N2540" s="573"/>
      <c r="O2540" s="573"/>
      <c r="P2540" s="573"/>
    </row>
    <row r="2541" spans="1:17" ht="15.75" thickBot="1" x14ac:dyDescent="0.3">
      <c r="B2541" s="173"/>
      <c r="C2541" s="485"/>
      <c r="D2541" s="91"/>
      <c r="E2541" s="89"/>
      <c r="F2541">
        <f>SUMIF('список продуктов'!$A$8:$A$917,"="&amp;D7257,'список продуктов'!$C$8:$C$917)</f>
        <v>1</v>
      </c>
      <c r="M2541" s="572"/>
      <c r="N2541" s="573"/>
      <c r="O2541" s="573"/>
      <c r="P2541" s="573"/>
    </row>
    <row r="2542" spans="1:17" ht="15.75" thickBot="1" x14ac:dyDescent="0.3">
      <c r="A2542" s="105"/>
      <c r="B2542" s="246">
        <v>1000</v>
      </c>
      <c r="C2542" s="159" t="s">
        <v>499</v>
      </c>
      <c r="D2542" s="188"/>
      <c r="E2542" s="158">
        <f>SUM(E2543:E2554)</f>
        <v>2140</v>
      </c>
      <c r="F2542">
        <f>SUMIF('список продуктов'!$A$8:$A$917,"="&amp;D7258,'список продуктов'!$C$8:$C$917)</f>
        <v>1</v>
      </c>
      <c r="G2542" t="s">
        <v>2926</v>
      </c>
      <c r="M2542" s="572"/>
      <c r="N2542" s="573"/>
      <c r="O2542" s="573"/>
      <c r="P2542" s="573"/>
    </row>
    <row r="2543" spans="1:17" x14ac:dyDescent="0.25">
      <c r="A2543" s="77">
        <f>E2543*A2542</f>
        <v>0</v>
      </c>
      <c r="B2543" s="239"/>
      <c r="C2543" s="485"/>
      <c r="D2543" s="91" t="s">
        <v>1588</v>
      </c>
      <c r="E2543" s="80">
        <v>1500</v>
      </c>
      <c r="F2543">
        <f>SUMIF('список продуктов'!$A$8:$A$917,"="&amp;D7259,'список продуктов'!$C$8:$C$917)</f>
        <v>1</v>
      </c>
      <c r="M2543" s="69"/>
      <c r="N2543" s="70"/>
      <c r="O2543" s="70"/>
      <c r="P2543" s="70"/>
    </row>
    <row r="2544" spans="1:17" x14ac:dyDescent="0.25">
      <c r="A2544" s="77">
        <f>E2544*A2542</f>
        <v>0</v>
      </c>
      <c r="B2544" s="239"/>
      <c r="C2544" s="485"/>
      <c r="D2544" s="91" t="s">
        <v>1628</v>
      </c>
      <c r="E2544" s="80">
        <v>75</v>
      </c>
      <c r="F2544">
        <f>SUMIF('список продуктов'!$A$8:$A$917,"="&amp;D7260,'список продуктов'!$C$8:$C$917)</f>
        <v>1</v>
      </c>
      <c r="M2544" s="69" t="s">
        <v>1408</v>
      </c>
      <c r="N2544" s="70"/>
      <c r="O2544" s="70"/>
      <c r="P2544" s="70"/>
      <c r="Q2544" s="70"/>
    </row>
    <row r="2545" spans="1:17" x14ac:dyDescent="0.25">
      <c r="A2545" s="77">
        <f>E2545*A2542</f>
        <v>0</v>
      </c>
      <c r="B2545" s="239"/>
      <c r="C2545" s="485"/>
      <c r="D2545" s="91" t="s">
        <v>1268</v>
      </c>
      <c r="E2545" s="80">
        <v>50</v>
      </c>
      <c r="F2545">
        <f>SUMIF('список продуктов'!$A$8:$A$917,"="&amp;D7261,'список продуктов'!$C$8:$C$917)</f>
        <v>0</v>
      </c>
      <c r="M2545" s="69"/>
      <c r="N2545" s="70"/>
      <c r="O2545" s="70"/>
      <c r="P2545" s="70"/>
      <c r="Q2545" s="70"/>
    </row>
    <row r="2546" spans="1:17" x14ac:dyDescent="0.25">
      <c r="A2546" s="77">
        <f>E2546*A2542</f>
        <v>0</v>
      </c>
      <c r="B2546" s="239"/>
      <c r="C2546" s="485"/>
      <c r="D2546" s="91" t="s">
        <v>2406</v>
      </c>
      <c r="E2546" s="80">
        <v>10</v>
      </c>
      <c r="F2546">
        <f>SUMIF('список продуктов'!$A$8:$A$917,"="&amp;D7262,'список продуктов'!$C$8:$C$917)</f>
        <v>1</v>
      </c>
      <c r="M2546" s="572"/>
      <c r="N2546" s="573"/>
      <c r="O2546" s="573"/>
      <c r="P2546" s="573"/>
    </row>
    <row r="2547" spans="1:17" x14ac:dyDescent="0.25">
      <c r="A2547" s="77">
        <f>E2547*A2542</f>
        <v>0</v>
      </c>
      <c r="B2547" s="239"/>
      <c r="C2547" s="485"/>
      <c r="D2547" s="91" t="s">
        <v>1262</v>
      </c>
      <c r="E2547" s="80">
        <v>20</v>
      </c>
      <c r="F2547">
        <f>SUMIF('список продуктов'!$A$8:$A$917,"="&amp;D7263,'список продуктов'!$C$8:$C$917)</f>
        <v>1</v>
      </c>
      <c r="M2547" s="572"/>
      <c r="N2547" s="573"/>
      <c r="O2547" s="573"/>
      <c r="P2547" s="573"/>
    </row>
    <row r="2548" spans="1:17" x14ac:dyDescent="0.25">
      <c r="A2548" s="77">
        <f>E2548*A2542</f>
        <v>0</v>
      </c>
      <c r="B2548" s="239"/>
      <c r="C2548" s="485"/>
      <c r="D2548" s="91" t="s">
        <v>2399</v>
      </c>
      <c r="E2548" s="80">
        <v>10</v>
      </c>
      <c r="F2548">
        <f>SUMIF('список продуктов'!$A$8:$A$917,"="&amp;D7264,'список продуктов'!$C$8:$C$917)</f>
        <v>1</v>
      </c>
      <c r="M2548" s="572"/>
      <c r="N2548" s="573"/>
      <c r="O2548" s="573"/>
      <c r="P2548" s="573"/>
    </row>
    <row r="2549" spans="1:17" x14ac:dyDescent="0.25">
      <c r="A2549" s="77">
        <f>E2549*A2542</f>
        <v>0</v>
      </c>
      <c r="B2549" s="239"/>
      <c r="C2549" s="485"/>
      <c r="D2549" s="91" t="s">
        <v>2337</v>
      </c>
      <c r="E2549" s="80">
        <v>30</v>
      </c>
      <c r="F2549">
        <f>SUMIF('список продуктов'!$A$8:$A$917,"="&amp;D7265,'список продуктов'!$C$8:$C$917)</f>
        <v>1</v>
      </c>
      <c r="M2549" s="572"/>
      <c r="N2549" s="573"/>
      <c r="O2549" s="573"/>
      <c r="P2549" s="573"/>
    </row>
    <row r="2550" spans="1:17" x14ac:dyDescent="0.25">
      <c r="A2550" s="77">
        <f>E2550*A2542</f>
        <v>0</v>
      </c>
      <c r="B2550" s="239"/>
      <c r="C2550" s="485"/>
      <c r="D2550" s="91" t="s">
        <v>1271</v>
      </c>
      <c r="E2550" s="80">
        <v>200</v>
      </c>
      <c r="F2550">
        <f>SUMIF('список продуктов'!$A$8:$A$917,"="&amp;D7266,'список продуктов'!$C$8:$C$917)</f>
        <v>1</v>
      </c>
      <c r="M2550" s="572"/>
      <c r="N2550" s="573"/>
      <c r="O2550" s="573"/>
      <c r="P2550" s="573"/>
    </row>
    <row r="2551" spans="1:17" x14ac:dyDescent="0.25">
      <c r="A2551" s="77">
        <f>E2551*A2542</f>
        <v>0</v>
      </c>
      <c r="B2551" s="239"/>
      <c r="C2551" s="485"/>
      <c r="D2551" s="91" t="s">
        <v>2591</v>
      </c>
      <c r="E2551" s="80">
        <v>20</v>
      </c>
      <c r="F2551">
        <f>SUMIF('список продуктов'!$A$8:$A$917,"="&amp;D7267,'список продуктов'!$C$8:$C$917)</f>
        <v>1</v>
      </c>
      <c r="M2551" s="572"/>
      <c r="N2551" s="573"/>
      <c r="O2551" s="573"/>
      <c r="P2551" s="573"/>
    </row>
    <row r="2552" spans="1:17" x14ac:dyDescent="0.25">
      <c r="A2552" s="77">
        <f>E2552*A2542</f>
        <v>0</v>
      </c>
      <c r="B2552" s="239"/>
      <c r="C2552" s="485"/>
      <c r="D2552" s="91" t="s">
        <v>1805</v>
      </c>
      <c r="E2552" s="80">
        <v>20</v>
      </c>
      <c r="F2552">
        <f>SUMIF('список продуктов'!$A$8:$A$917,"="&amp;D7268,'список продуктов'!$C$8:$C$917)</f>
        <v>1</v>
      </c>
      <c r="M2552" s="572"/>
      <c r="N2552" s="573"/>
      <c r="O2552" s="573"/>
      <c r="P2552" s="573"/>
    </row>
    <row r="2553" spans="1:17" x14ac:dyDescent="0.25">
      <c r="A2553" s="77">
        <f>E2553*A2542</f>
        <v>0</v>
      </c>
      <c r="B2553" s="239"/>
      <c r="C2553" s="485"/>
      <c r="D2553" s="91" t="s">
        <v>1796</v>
      </c>
      <c r="E2553" s="80">
        <v>5</v>
      </c>
      <c r="F2553">
        <f>SUMIF('список продуктов'!$A$8:$A$917,"="&amp;D7269,'список продуктов'!$C$8:$C$917)</f>
        <v>1</v>
      </c>
      <c r="M2553" s="572"/>
      <c r="N2553" s="573"/>
      <c r="O2553" s="573"/>
      <c r="P2553" s="573"/>
    </row>
    <row r="2554" spans="1:17" x14ac:dyDescent="0.25">
      <c r="A2554" s="77">
        <f>E2554*A2542</f>
        <v>0</v>
      </c>
      <c r="B2554" s="239"/>
      <c r="C2554" s="485"/>
      <c r="D2554" s="91" t="s">
        <v>2242</v>
      </c>
      <c r="E2554" s="80">
        <v>200</v>
      </c>
      <c r="F2554">
        <f>SUMIF('список продуктов'!$A$8:$A$917,"="&amp;D7270,'список продуктов'!$C$8:$C$917)</f>
        <v>1</v>
      </c>
      <c r="M2554" s="572"/>
      <c r="N2554" s="573"/>
      <c r="O2554" s="573"/>
      <c r="P2554" s="573"/>
    </row>
    <row r="2555" spans="1:17" ht="15.75" thickBot="1" x14ac:dyDescent="0.3">
      <c r="B2555" s="173"/>
      <c r="C2555" s="485"/>
      <c r="D2555" s="91"/>
      <c r="E2555" s="89"/>
      <c r="F2555">
        <f>SUMIF('список продуктов'!$A$8:$A$917,"="&amp;D7271,'список продуктов'!$C$8:$C$917)</f>
        <v>1</v>
      </c>
      <c r="M2555" s="572"/>
      <c r="N2555" s="573"/>
      <c r="O2555" s="573"/>
      <c r="P2555" s="573"/>
    </row>
    <row r="2556" spans="1:17" ht="15.75" thickBot="1" x14ac:dyDescent="0.3">
      <c r="A2556" s="229"/>
      <c r="B2556" s="179">
        <v>100</v>
      </c>
      <c r="C2556" s="159" t="s">
        <v>500</v>
      </c>
      <c r="D2556" s="188"/>
      <c r="E2556" s="158">
        <f>SUM(E2557:E2562)</f>
        <v>174</v>
      </c>
      <c r="F2556">
        <f>SUMIF('список продуктов'!$A$8:$A$917,"="&amp;D7272,'список продуктов'!$C$8:$C$917)</f>
        <v>1</v>
      </c>
      <c r="G2556" t="s">
        <v>2926</v>
      </c>
      <c r="M2556" s="572"/>
      <c r="N2556" s="573"/>
      <c r="O2556" s="573"/>
      <c r="P2556" s="573"/>
    </row>
    <row r="2557" spans="1:17" x14ac:dyDescent="0.25">
      <c r="A2557" s="77">
        <f>E2557*A2556</f>
        <v>0</v>
      </c>
      <c r="B2557" s="239"/>
      <c r="C2557" s="485"/>
      <c r="D2557" s="91" t="s">
        <v>1588</v>
      </c>
      <c r="E2557" s="80">
        <v>140</v>
      </c>
      <c r="F2557">
        <f>SUMIF('список продуктов'!$A$8:$A$917,"="&amp;D7273,'список продуктов'!$C$8:$C$917)</f>
        <v>1</v>
      </c>
      <c r="M2557" s="572" t="s">
        <v>1409</v>
      </c>
      <c r="N2557" s="573"/>
      <c r="O2557" s="573"/>
      <c r="P2557" s="573"/>
      <c r="Q2557" s="573"/>
    </row>
    <row r="2558" spans="1:17" x14ac:dyDescent="0.25">
      <c r="A2558" s="77">
        <f>E2558*A2556</f>
        <v>0</v>
      </c>
      <c r="B2558" s="239"/>
      <c r="C2558" s="485"/>
      <c r="D2558" s="91" t="s">
        <v>1268</v>
      </c>
      <c r="E2558" s="80">
        <v>15</v>
      </c>
      <c r="F2558">
        <f>SUMIF('список продуктов'!$A$8:$A$917,"="&amp;D7274,'список продуктов'!$C$8:$C$917)</f>
        <v>0</v>
      </c>
      <c r="M2558" s="572"/>
      <c r="N2558" s="573"/>
      <c r="O2558" s="573"/>
      <c r="P2558" s="573"/>
    </row>
    <row r="2559" spans="1:17" x14ac:dyDescent="0.25">
      <c r="A2559" s="77">
        <f>E2559*A2556</f>
        <v>0</v>
      </c>
      <c r="B2559" s="239"/>
      <c r="C2559" s="485"/>
      <c r="D2559" s="91" t="s">
        <v>2337</v>
      </c>
      <c r="E2559" s="80">
        <v>10</v>
      </c>
      <c r="F2559">
        <f>SUMIF('список продуктов'!$A$8:$A$917,"="&amp;D7275,'список продуктов'!$C$8:$C$917)</f>
        <v>1</v>
      </c>
      <c r="M2559" s="572"/>
      <c r="N2559" s="573"/>
      <c r="O2559" s="573"/>
      <c r="P2559" s="573"/>
    </row>
    <row r="2560" spans="1:17" x14ac:dyDescent="0.25">
      <c r="A2560" s="77">
        <f>E2560*A2556</f>
        <v>0</v>
      </c>
      <c r="B2560" s="239"/>
      <c r="C2560" s="485"/>
      <c r="D2560" s="91" t="s">
        <v>2591</v>
      </c>
      <c r="E2560" s="80">
        <v>5</v>
      </c>
      <c r="F2560">
        <f>SUMIF('список продуктов'!$A$8:$A$917,"="&amp;D7276,'список продуктов'!$C$8:$C$917)</f>
        <v>0</v>
      </c>
      <c r="M2560" s="572"/>
      <c r="N2560" s="573"/>
      <c r="O2560" s="573"/>
      <c r="P2560" s="573"/>
    </row>
    <row r="2561" spans="1:17" x14ac:dyDescent="0.25">
      <c r="A2561" s="77">
        <f>E2561*A2556</f>
        <v>0</v>
      </c>
      <c r="B2561" s="239"/>
      <c r="C2561" s="485"/>
      <c r="D2561" s="91" t="s">
        <v>1262</v>
      </c>
      <c r="E2561" s="80">
        <v>2</v>
      </c>
      <c r="F2561">
        <f>SUMIF('список продуктов'!$A$8:$A$917,"="&amp;D7277,'список продуктов'!$C$8:$C$917)</f>
        <v>1</v>
      </c>
      <c r="M2561" s="572"/>
      <c r="N2561" s="573"/>
      <c r="O2561" s="573"/>
      <c r="P2561" s="573"/>
    </row>
    <row r="2562" spans="1:17" x14ac:dyDescent="0.25">
      <c r="A2562" s="77">
        <f>E2562*A2556</f>
        <v>0</v>
      </c>
      <c r="B2562" s="239"/>
      <c r="C2562" s="485"/>
      <c r="D2562" s="91" t="s">
        <v>2399</v>
      </c>
      <c r="E2562" s="80">
        <v>2</v>
      </c>
      <c r="F2562">
        <f>SUMIF('список продуктов'!$A$8:$A$917,"="&amp;D7278,'список продуктов'!$C$8:$C$917)</f>
        <v>1</v>
      </c>
      <c r="M2562" s="572"/>
      <c r="N2562" s="573"/>
      <c r="O2562" s="573"/>
      <c r="P2562" s="573"/>
    </row>
    <row r="2563" spans="1:17" ht="15.75" thickBot="1" x14ac:dyDescent="0.3">
      <c r="B2563" s="173"/>
      <c r="C2563" s="485"/>
      <c r="D2563" s="91"/>
      <c r="E2563" s="89"/>
      <c r="F2563">
        <f>SUMIF('список продуктов'!$A$8:$A$917,"="&amp;D7279,'список продуктов'!$C$8:$C$917)</f>
        <v>1</v>
      </c>
      <c r="M2563" s="572"/>
      <c r="N2563" s="573"/>
      <c r="O2563" s="573"/>
      <c r="P2563" s="573"/>
    </row>
    <row r="2564" spans="1:17" ht="15.75" thickBot="1" x14ac:dyDescent="0.3">
      <c r="A2564" s="229"/>
      <c r="B2564" s="181" t="s">
        <v>8</v>
      </c>
      <c r="C2564" s="247" t="s">
        <v>501</v>
      </c>
      <c r="D2564" s="188"/>
      <c r="E2564" s="158">
        <f>SUM(E2565:E2573)</f>
        <v>129</v>
      </c>
      <c r="F2564">
        <f>SUMIF('список продуктов'!$A$8:$A$917,"="&amp;D7280,'список продуктов'!$C$8:$C$917)</f>
        <v>1</v>
      </c>
      <c r="G2564" t="s">
        <v>2926</v>
      </c>
      <c r="M2564" s="572"/>
      <c r="N2564" s="573"/>
      <c r="O2564" s="573"/>
      <c r="P2564" s="573"/>
    </row>
    <row r="2565" spans="1:17" x14ac:dyDescent="0.25">
      <c r="A2565" s="77">
        <f>E2565*A2564</f>
        <v>0</v>
      </c>
      <c r="B2565" s="173"/>
      <c r="C2565" s="154"/>
      <c r="D2565" s="91" t="s">
        <v>1600</v>
      </c>
      <c r="E2565" s="80">
        <v>80</v>
      </c>
      <c r="F2565">
        <f>SUMIF('список продуктов'!$A$8:$A$917,"="&amp;D7281,'список продуктов'!$C$8:$C$917)</f>
        <v>1</v>
      </c>
      <c r="M2565" s="572"/>
      <c r="N2565" s="573"/>
      <c r="O2565" s="573"/>
      <c r="P2565" s="573"/>
    </row>
    <row r="2566" spans="1:17" x14ac:dyDescent="0.25">
      <c r="A2566" s="77">
        <f>E2566*A2564</f>
        <v>0</v>
      </c>
      <c r="B2566" s="173"/>
      <c r="C2566" s="154"/>
      <c r="D2566" s="91" t="s">
        <v>1708</v>
      </c>
      <c r="E2566" s="80">
        <v>15</v>
      </c>
      <c r="F2566">
        <f>SUMIF('список продуктов'!$A$8:$A$917,"="&amp;D7282,'список продуктов'!$C$8:$C$917)</f>
        <v>1</v>
      </c>
      <c r="M2566" s="572"/>
      <c r="N2566" s="573"/>
      <c r="O2566" s="573"/>
      <c r="P2566" s="573"/>
    </row>
    <row r="2567" spans="1:17" x14ac:dyDescent="0.25">
      <c r="A2567" s="77">
        <f>E2567*A2564</f>
        <v>0</v>
      </c>
      <c r="B2567" s="173"/>
      <c r="C2567" s="154"/>
      <c r="D2567" s="91" t="s">
        <v>1716</v>
      </c>
      <c r="E2567" s="80">
        <v>15</v>
      </c>
      <c r="F2567">
        <f>SUMIF('список продуктов'!$A$8:$A$917,"="&amp;D7283,'список продуктов'!$C$8:$C$917)</f>
        <v>1</v>
      </c>
      <c r="M2567" s="572"/>
      <c r="N2567" s="573"/>
      <c r="O2567" s="573"/>
      <c r="P2567" s="573"/>
    </row>
    <row r="2568" spans="1:17" x14ac:dyDescent="0.25">
      <c r="A2568" s="77">
        <f>E2568*A2564</f>
        <v>0</v>
      </c>
      <c r="B2568" s="173"/>
      <c r="C2568" s="154"/>
      <c r="D2568" s="91" t="s">
        <v>2591</v>
      </c>
      <c r="E2568" s="80">
        <v>7</v>
      </c>
      <c r="F2568">
        <f>SUMIF('список продуктов'!$A$8:$A$917,"="&amp;D7284,'список продуктов'!$C$8:$C$917)</f>
        <v>1</v>
      </c>
      <c r="M2568" s="572"/>
      <c r="N2568" s="573"/>
      <c r="O2568" s="573"/>
      <c r="P2568" s="573"/>
    </row>
    <row r="2569" spans="1:17" x14ac:dyDescent="0.25">
      <c r="A2569" s="77">
        <f>E2569*A2564</f>
        <v>0</v>
      </c>
      <c r="B2569" s="173"/>
      <c r="C2569" s="154"/>
      <c r="D2569" s="91" t="s">
        <v>2393</v>
      </c>
      <c r="E2569" s="80">
        <v>2</v>
      </c>
      <c r="F2569">
        <f>SUMIF('список продуктов'!$A$8:$A$917,"="&amp;D7285,'список продуктов'!$C$8:$C$917)</f>
        <v>1</v>
      </c>
      <c r="M2569" s="572"/>
      <c r="N2569" s="573"/>
      <c r="O2569" s="573"/>
      <c r="P2569" s="573"/>
    </row>
    <row r="2570" spans="1:17" x14ac:dyDescent="0.25">
      <c r="A2570" s="77">
        <f>E2570*A2564</f>
        <v>0</v>
      </c>
      <c r="B2570" s="173"/>
      <c r="C2570" s="154"/>
      <c r="D2570" s="91" t="s">
        <v>2546</v>
      </c>
      <c r="E2570" s="80">
        <v>2</v>
      </c>
      <c r="F2570">
        <f>SUMIF('список продуктов'!$A$8:$A$917,"="&amp;D7286,'список продуктов'!$C$8:$C$917)</f>
        <v>1</v>
      </c>
      <c r="M2570" s="572"/>
      <c r="N2570" s="573"/>
      <c r="O2570" s="573"/>
      <c r="P2570" s="573"/>
    </row>
    <row r="2571" spans="1:17" x14ac:dyDescent="0.25">
      <c r="A2571" s="77">
        <f>E2571*A2564</f>
        <v>0</v>
      </c>
      <c r="B2571" s="173"/>
      <c r="C2571" s="154"/>
      <c r="D2571" s="91" t="s">
        <v>1262</v>
      </c>
      <c r="E2571" s="80">
        <v>1</v>
      </c>
      <c r="F2571">
        <f>SUMIF('список продуктов'!$A$8:$A$917,"="&amp;D7287,'список продуктов'!$C$8:$C$917)</f>
        <v>1</v>
      </c>
      <c r="M2571" s="572"/>
      <c r="N2571" s="573"/>
      <c r="O2571" s="573"/>
      <c r="P2571" s="573"/>
    </row>
    <row r="2572" spans="1:17" x14ac:dyDescent="0.25">
      <c r="A2572" s="77">
        <f>E2572*A2564</f>
        <v>0</v>
      </c>
      <c r="B2572" s="173"/>
      <c r="C2572" s="154"/>
      <c r="D2572" s="91" t="s">
        <v>1782</v>
      </c>
      <c r="E2572" s="80">
        <v>7</v>
      </c>
      <c r="F2572">
        <f>SUMIF('список продуктов'!$A$8:$A$917,"="&amp;D7288,'список продуктов'!$C$8:$C$917)</f>
        <v>1</v>
      </c>
      <c r="M2572" s="572" t="s">
        <v>1409</v>
      </c>
      <c r="N2572" s="573"/>
      <c r="O2572" s="573"/>
      <c r="P2572" s="573"/>
      <c r="Q2572" s="573"/>
    </row>
    <row r="2573" spans="1:17" ht="15.75" thickBot="1" x14ac:dyDescent="0.3">
      <c r="B2573" s="173"/>
      <c r="C2573" s="485"/>
      <c r="D2573" s="91"/>
      <c r="E2573" s="89"/>
      <c r="F2573">
        <f>SUMIF('список продуктов'!$A$8:$A$917,"="&amp;D7289,'список продуктов'!$C$8:$C$917)</f>
        <v>0</v>
      </c>
      <c r="M2573" s="572"/>
      <c r="N2573" s="573"/>
      <c r="O2573" s="573"/>
      <c r="P2573" s="573"/>
    </row>
    <row r="2574" spans="1:17" ht="15.75" thickBot="1" x14ac:dyDescent="0.3">
      <c r="A2574" s="105"/>
      <c r="B2574" s="181" t="s">
        <v>33</v>
      </c>
      <c r="C2574" s="159" t="s">
        <v>502</v>
      </c>
      <c r="D2574" s="188"/>
      <c r="E2574" s="158">
        <f>SUM(E2575:E2583)</f>
        <v>208</v>
      </c>
      <c r="F2574">
        <f>SUMIF('список продуктов'!$A$8:$A$917,"="&amp;D7290,'список продуктов'!$C$8:$C$917)</f>
        <v>1</v>
      </c>
      <c r="G2574" t="s">
        <v>2926</v>
      </c>
      <c r="M2574" s="572"/>
      <c r="N2574" s="573"/>
      <c r="O2574" s="573"/>
      <c r="P2574" s="573"/>
    </row>
    <row r="2575" spans="1:17" x14ac:dyDescent="0.25">
      <c r="A2575" s="77">
        <f>E2575*A2574</f>
        <v>0</v>
      </c>
      <c r="B2575" s="221"/>
      <c r="C2575" s="485"/>
      <c r="D2575" s="91" t="s">
        <v>1660</v>
      </c>
      <c r="E2575" s="100">
        <v>120</v>
      </c>
      <c r="F2575">
        <f>SUMIF('список продуктов'!$A$8:$A$917,"="&amp;D7291,'список продуктов'!$C$8:$C$917)</f>
        <v>1</v>
      </c>
      <c r="M2575" s="572"/>
      <c r="N2575" s="573"/>
      <c r="O2575" s="573"/>
      <c r="P2575" s="573"/>
    </row>
    <row r="2576" spans="1:17" x14ac:dyDescent="0.25">
      <c r="A2576" s="77">
        <f>E2576*A2574</f>
        <v>0</v>
      </c>
      <c r="B2576" s="221"/>
      <c r="C2576" s="485"/>
      <c r="D2576" s="91" t="s">
        <v>1591</v>
      </c>
      <c r="E2576" s="100">
        <v>35</v>
      </c>
      <c r="F2576">
        <f>SUMIF('список продуктов'!$A$8:$A$917,"="&amp;D7292,'список продуктов'!$C$8:$C$917)</f>
        <v>1</v>
      </c>
      <c r="M2576" s="572"/>
      <c r="N2576" s="573"/>
      <c r="O2576" s="573"/>
      <c r="P2576" s="573"/>
    </row>
    <row r="2577" spans="1:16" x14ac:dyDescent="0.25">
      <c r="A2577" s="77">
        <f>E2577*A2574</f>
        <v>0</v>
      </c>
      <c r="B2577" s="221"/>
      <c r="C2577" s="485"/>
      <c r="D2577" s="91" t="s">
        <v>1780</v>
      </c>
      <c r="E2577" s="100">
        <v>25</v>
      </c>
      <c r="F2577">
        <f>SUMIF('список продуктов'!$A$8:$A$917,"="&amp;D7293,'список продуктов'!$C$8:$C$917)</f>
        <v>1</v>
      </c>
      <c r="M2577" s="572"/>
      <c r="N2577" s="573"/>
      <c r="O2577" s="573"/>
      <c r="P2577" s="573"/>
    </row>
    <row r="2578" spans="1:16" x14ac:dyDescent="0.25">
      <c r="A2578" s="77">
        <f>E2578*A2574</f>
        <v>0</v>
      </c>
      <c r="B2578" s="221"/>
      <c r="C2578" s="485"/>
      <c r="D2578" s="91" t="s">
        <v>1492</v>
      </c>
      <c r="E2578" s="100">
        <v>3</v>
      </c>
      <c r="F2578">
        <f>SUMIF('список продуктов'!$A$8:$A$917,"="&amp;D7294,'список продуктов'!$C$8:$C$917)</f>
        <v>1</v>
      </c>
      <c r="M2578" s="572"/>
      <c r="N2578" s="573"/>
      <c r="O2578" s="573"/>
      <c r="P2578" s="573"/>
    </row>
    <row r="2579" spans="1:16" x14ac:dyDescent="0.25">
      <c r="A2579" s="77">
        <f>E2579*A2574</f>
        <v>0</v>
      </c>
      <c r="B2579" s="221"/>
      <c r="C2579" s="485"/>
      <c r="D2579" s="91" t="s">
        <v>2591</v>
      </c>
      <c r="E2579" s="100">
        <v>15</v>
      </c>
      <c r="F2579">
        <f>SUMIF('список продуктов'!$A$8:$A$917,"="&amp;D7295,'список продуктов'!$C$8:$C$917)</f>
        <v>1</v>
      </c>
      <c r="M2579" s="572"/>
      <c r="N2579" s="573"/>
      <c r="O2579" s="573"/>
      <c r="P2579" s="573"/>
    </row>
    <row r="2580" spans="1:16" x14ac:dyDescent="0.25">
      <c r="A2580" s="77">
        <f>E2580*A2574</f>
        <v>0</v>
      </c>
      <c r="B2580" s="221"/>
      <c r="C2580" s="485"/>
      <c r="D2580" s="91" t="s">
        <v>2473</v>
      </c>
      <c r="E2580" s="100">
        <v>5</v>
      </c>
      <c r="F2580">
        <f>SUMIF('список продуктов'!$A$8:$A$917,"="&amp;D7296,'список продуктов'!$C$8:$C$917)</f>
        <v>1</v>
      </c>
      <c r="M2580" s="572"/>
      <c r="N2580" s="573"/>
      <c r="O2580" s="573"/>
      <c r="P2580" s="573"/>
    </row>
    <row r="2581" spans="1:16" x14ac:dyDescent="0.25">
      <c r="A2581" s="77">
        <f>E2581*A2574</f>
        <v>0</v>
      </c>
      <c r="B2581" s="221"/>
      <c r="C2581" s="485"/>
      <c r="D2581" s="91" t="s">
        <v>1262</v>
      </c>
      <c r="E2581" s="100">
        <v>2</v>
      </c>
      <c r="F2581">
        <f>SUMIF('список продуктов'!$A$8:$A$917,"="&amp;D7297,'список продуктов'!$C$8:$C$917)</f>
        <v>0</v>
      </c>
      <c r="M2581" s="572"/>
      <c r="N2581" s="573"/>
      <c r="O2581" s="573"/>
      <c r="P2581" s="573"/>
    </row>
    <row r="2582" spans="1:16" x14ac:dyDescent="0.25">
      <c r="A2582" s="77">
        <f>E2582*A2574</f>
        <v>0</v>
      </c>
      <c r="B2582" s="221"/>
      <c r="C2582" s="485"/>
      <c r="D2582" s="91" t="s">
        <v>2399</v>
      </c>
      <c r="E2582" s="100">
        <v>1</v>
      </c>
      <c r="F2582">
        <f>SUMIF('список продуктов'!$A$8:$A$917,"="&amp;D7298,'список продуктов'!$C$8:$C$917)</f>
        <v>1</v>
      </c>
      <c r="M2582" s="572"/>
      <c r="N2582" s="573"/>
      <c r="O2582" s="573"/>
      <c r="P2582" s="573"/>
    </row>
    <row r="2583" spans="1:16" x14ac:dyDescent="0.25">
      <c r="A2583" s="77">
        <f>E2583*A2574</f>
        <v>0</v>
      </c>
      <c r="B2583" s="221"/>
      <c r="C2583" s="485"/>
      <c r="D2583" s="91" t="s">
        <v>2546</v>
      </c>
      <c r="E2583" s="100">
        <v>2</v>
      </c>
      <c r="F2583">
        <f>SUMIF('список продуктов'!$A$8:$A$917,"="&amp;D7299,'список продуктов'!$C$8:$C$917)</f>
        <v>1</v>
      </c>
      <c r="M2583" s="572"/>
      <c r="N2583" s="573"/>
      <c r="O2583" s="573"/>
      <c r="P2583" s="573"/>
    </row>
    <row r="2584" spans="1:16" ht="15.75" thickBot="1" x14ac:dyDescent="0.3">
      <c r="B2584" s="173"/>
      <c r="C2584" s="485"/>
      <c r="D2584" s="91"/>
      <c r="E2584" s="89"/>
      <c r="F2584">
        <f>SUMIF('список продуктов'!$A$8:$A$917,"="&amp;D7300,'список продуктов'!$C$8:$C$917)</f>
        <v>1</v>
      </c>
      <c r="M2584" s="572"/>
      <c r="N2584" s="573"/>
      <c r="O2584" s="573"/>
      <c r="P2584" s="573"/>
    </row>
    <row r="2585" spans="1:16" ht="15.75" thickBot="1" x14ac:dyDescent="0.3">
      <c r="A2585" s="105"/>
      <c r="B2585" s="179" t="s">
        <v>104</v>
      </c>
      <c r="C2585" s="159" t="s">
        <v>503</v>
      </c>
      <c r="D2585" s="188"/>
      <c r="E2585" s="158">
        <f>SUM(E2586:E2594)</f>
        <v>464</v>
      </c>
      <c r="F2585">
        <f>SUMIF('список продуктов'!$A$8:$A$917,"="&amp;D7301,'список продуктов'!$C$8:$C$917)</f>
        <v>1</v>
      </c>
      <c r="G2585" t="s">
        <v>2926</v>
      </c>
      <c r="M2585" s="572"/>
      <c r="N2585" s="573"/>
      <c r="O2585" s="573"/>
      <c r="P2585" s="573"/>
    </row>
    <row r="2586" spans="1:16" x14ac:dyDescent="0.25">
      <c r="A2586" s="77">
        <f>E2586*A2585</f>
        <v>0</v>
      </c>
      <c r="B2586" s="239"/>
      <c r="C2586" s="485"/>
      <c r="D2586" s="91" t="s">
        <v>1660</v>
      </c>
      <c r="E2586" s="80">
        <v>260</v>
      </c>
      <c r="F2586">
        <f>SUMIF('список продуктов'!$A$8:$A$917,"="&amp;D7302,'список продуктов'!$C$8:$C$917)</f>
        <v>1</v>
      </c>
      <c r="M2586" s="572"/>
      <c r="N2586" s="573"/>
      <c r="O2586" s="573"/>
      <c r="P2586" s="573"/>
    </row>
    <row r="2587" spans="1:16" x14ac:dyDescent="0.25">
      <c r="A2587" s="77">
        <f>E2587*A2585</f>
        <v>0</v>
      </c>
      <c r="B2587" s="239"/>
      <c r="C2587" s="485"/>
      <c r="D2587" s="91" t="s">
        <v>1354</v>
      </c>
      <c r="E2587" s="80">
        <v>45</v>
      </c>
      <c r="F2587">
        <f>SUMIF('список продуктов'!$A$8:$A$917,"="&amp;D7303,'список продуктов'!$C$8:$C$917)</f>
        <v>1</v>
      </c>
      <c r="M2587" s="572"/>
      <c r="N2587" s="573"/>
      <c r="O2587" s="573"/>
      <c r="P2587" s="573"/>
    </row>
    <row r="2588" spans="1:16" x14ac:dyDescent="0.25">
      <c r="A2588" s="77">
        <f>E2588*A2585</f>
        <v>0</v>
      </c>
      <c r="B2588" s="239"/>
      <c r="C2588" s="485"/>
      <c r="D2588" s="91" t="s">
        <v>1758</v>
      </c>
      <c r="E2588" s="80">
        <v>45</v>
      </c>
      <c r="F2588">
        <f>SUMIF('список продуктов'!$A$8:$A$917,"="&amp;D7304,'список продуктов'!$C$8:$C$917)</f>
        <v>1</v>
      </c>
      <c r="M2588" s="572"/>
      <c r="N2588" s="573"/>
      <c r="O2588" s="573"/>
      <c r="P2588" s="573"/>
    </row>
    <row r="2589" spans="1:16" x14ac:dyDescent="0.25">
      <c r="A2589" s="77">
        <f>E2589*A2585</f>
        <v>0</v>
      </c>
      <c r="B2589" s="239"/>
      <c r="C2589" s="485"/>
      <c r="D2589" s="91" t="s">
        <v>1478</v>
      </c>
      <c r="E2589" s="80">
        <v>5</v>
      </c>
      <c r="F2589">
        <f>SUMIF('список продуктов'!$A$8:$A$917,"="&amp;D7305,'список продуктов'!$C$8:$C$917)</f>
        <v>0</v>
      </c>
      <c r="M2589" s="572"/>
      <c r="N2589" s="573"/>
      <c r="O2589" s="573"/>
      <c r="P2589" s="573"/>
    </row>
    <row r="2590" spans="1:16" x14ac:dyDescent="0.25">
      <c r="A2590" s="77">
        <f>E2590*A2585</f>
        <v>0</v>
      </c>
      <c r="B2590" s="239"/>
      <c r="C2590" s="485"/>
      <c r="D2590" s="91" t="s">
        <v>1262</v>
      </c>
      <c r="E2590" s="80">
        <v>2</v>
      </c>
      <c r="F2590">
        <f>SUMIF('список продуктов'!$A$8:$A$917,"="&amp;D7306,'список продуктов'!$C$8:$C$917)</f>
        <v>1</v>
      </c>
      <c r="M2590" s="572"/>
      <c r="N2590" s="573"/>
      <c r="O2590" s="573"/>
      <c r="P2590" s="573"/>
    </row>
    <row r="2591" spans="1:16" x14ac:dyDescent="0.25">
      <c r="A2591" s="77">
        <f>E2591*A2585</f>
        <v>0</v>
      </c>
      <c r="B2591" s="239"/>
      <c r="C2591" s="485"/>
      <c r="D2591" s="91" t="s">
        <v>2399</v>
      </c>
      <c r="E2591" s="80">
        <v>2</v>
      </c>
      <c r="F2591">
        <f>SUMIF('список продуктов'!$A$8:$A$917,"="&amp;D7307,'список продуктов'!$C$8:$C$917)</f>
        <v>1</v>
      </c>
      <c r="M2591" s="572"/>
      <c r="N2591" s="573"/>
      <c r="O2591" s="573"/>
      <c r="P2591" s="573"/>
    </row>
    <row r="2592" spans="1:16" x14ac:dyDescent="0.25">
      <c r="A2592" s="77">
        <f>E2592*A2585</f>
        <v>0</v>
      </c>
      <c r="B2592" s="239"/>
      <c r="C2592" s="485"/>
      <c r="D2592" s="91" t="s">
        <v>1858</v>
      </c>
      <c r="E2592" s="80">
        <v>80</v>
      </c>
      <c r="F2592">
        <f>SUMIF('список продуктов'!$A$8:$A$917,"="&amp;D7308,'список продуктов'!$C$8:$C$917)</f>
        <v>1</v>
      </c>
      <c r="M2592" s="572"/>
      <c r="N2592" s="573"/>
      <c r="O2592" s="573"/>
      <c r="P2592" s="573"/>
    </row>
    <row r="2593" spans="1:16" x14ac:dyDescent="0.25">
      <c r="A2593" s="77">
        <f>E2593*A2585</f>
        <v>0</v>
      </c>
      <c r="B2593" s="239"/>
      <c r="C2593" s="485"/>
      <c r="D2593" s="91" t="s">
        <v>2591</v>
      </c>
      <c r="E2593" s="80">
        <v>20</v>
      </c>
      <c r="F2593">
        <f>SUMIF('список продуктов'!$A$8:$A$917,"="&amp;D7309,'список продуктов'!$C$8:$C$917)</f>
        <v>1</v>
      </c>
      <c r="M2593" s="572"/>
      <c r="N2593" s="573"/>
      <c r="O2593" s="573"/>
      <c r="P2593" s="573"/>
    </row>
    <row r="2594" spans="1:16" x14ac:dyDescent="0.25">
      <c r="A2594" s="77">
        <f>E2594*A2585</f>
        <v>0</v>
      </c>
      <c r="B2594" s="239"/>
      <c r="C2594" s="485"/>
      <c r="D2594" s="91" t="s">
        <v>1355</v>
      </c>
      <c r="E2594" s="80">
        <v>5</v>
      </c>
      <c r="F2594">
        <f>SUMIF('список продуктов'!$A$8:$A$917,"="&amp;D7310,'список продуктов'!$C$8:$C$917)</f>
        <v>1</v>
      </c>
      <c r="M2594" s="572"/>
      <c r="N2594" s="573"/>
      <c r="O2594" s="573"/>
      <c r="P2594" s="573"/>
    </row>
    <row r="2595" spans="1:16" ht="15.75" thickBot="1" x14ac:dyDescent="0.3">
      <c r="B2595" s="173"/>
      <c r="C2595" s="485"/>
      <c r="D2595" s="91"/>
      <c r="E2595" s="89"/>
      <c r="F2595">
        <f>SUMIF('список продуктов'!$A$8:$A$917,"="&amp;D7311,'список продуктов'!$C$8:$C$917)</f>
        <v>1</v>
      </c>
      <c r="M2595" s="572"/>
      <c r="N2595" s="573"/>
      <c r="O2595" s="573"/>
      <c r="P2595" s="573"/>
    </row>
    <row r="2596" spans="1:16" ht="15.75" thickBot="1" x14ac:dyDescent="0.3">
      <c r="A2596" s="229"/>
      <c r="B2596" s="190" t="s">
        <v>105</v>
      </c>
      <c r="C2596" s="159" t="s">
        <v>504</v>
      </c>
      <c r="D2596" s="188"/>
      <c r="E2596" s="158">
        <f>SUM(E2597:E2613)</f>
        <v>355.3</v>
      </c>
      <c r="F2596">
        <f>SUMIF('список продуктов'!$A$8:$A$917,"="&amp;D7312,'список продуктов'!$C$8:$C$917)</f>
        <v>1</v>
      </c>
      <c r="G2596" t="s">
        <v>2926</v>
      </c>
      <c r="M2596" s="572"/>
      <c r="N2596" s="573"/>
      <c r="O2596" s="573"/>
      <c r="P2596" s="573"/>
    </row>
    <row r="2597" spans="1:16" x14ac:dyDescent="0.25">
      <c r="A2597" s="77">
        <f>E2597*A2596</f>
        <v>0</v>
      </c>
      <c r="B2597" s="173"/>
      <c r="C2597" s="493"/>
      <c r="D2597" s="91" t="s">
        <v>1365</v>
      </c>
      <c r="E2597" s="80">
        <v>50</v>
      </c>
      <c r="F2597">
        <f>SUMIF('список продуктов'!$A$8:$A$917,"="&amp;D7313,'список продуктов'!$C$8:$C$917)</f>
        <v>1</v>
      </c>
      <c r="M2597" s="572"/>
      <c r="N2597" s="573"/>
      <c r="O2597" s="573"/>
      <c r="P2597" s="573"/>
    </row>
    <row r="2598" spans="1:16" x14ac:dyDescent="0.25">
      <c r="A2598" s="77">
        <f>E2598*A2596</f>
        <v>0</v>
      </c>
      <c r="B2598" s="173"/>
      <c r="C2598" s="154"/>
      <c r="D2598" s="91" t="s">
        <v>1758</v>
      </c>
      <c r="E2598" s="80">
        <v>37</v>
      </c>
      <c r="F2598">
        <f>SUMIF('список продуктов'!$A$8:$A$917,"="&amp;D7314,'список продуктов'!$C$8:$C$917)</f>
        <v>1</v>
      </c>
      <c r="M2598" s="572"/>
      <c r="N2598" s="573"/>
      <c r="O2598" s="573"/>
      <c r="P2598" s="573"/>
    </row>
    <row r="2599" spans="1:16" x14ac:dyDescent="0.25">
      <c r="A2599" s="77">
        <f>E2599*A2596</f>
        <v>0</v>
      </c>
      <c r="B2599" s="173"/>
      <c r="C2599" s="154"/>
      <c r="D2599" s="365" t="s">
        <v>1739</v>
      </c>
      <c r="E2599" s="80">
        <v>60</v>
      </c>
      <c r="F2599">
        <f>SUMIF('список продуктов'!$A$8:$A$917,"="&amp;D7315,'список продуктов'!$C$8:$C$917)</f>
        <v>1</v>
      </c>
      <c r="M2599" s="572"/>
      <c r="N2599" s="573"/>
      <c r="O2599" s="573"/>
      <c r="P2599" s="573"/>
    </row>
    <row r="2600" spans="1:16" ht="29.25" x14ac:dyDescent="0.25">
      <c r="A2600" s="77">
        <f>E2600*A2596</f>
        <v>0</v>
      </c>
      <c r="B2600" s="173"/>
      <c r="C2600" s="154"/>
      <c r="D2600" s="91" t="s">
        <v>2641</v>
      </c>
      <c r="E2600" s="80">
        <v>17</v>
      </c>
      <c r="F2600">
        <f>SUMIF('список продуктов'!$A$8:$A$917,"="&amp;D7316,'список продуктов'!$C$8:$C$917)</f>
        <v>1</v>
      </c>
      <c r="M2600" s="572"/>
      <c r="N2600" s="573"/>
      <c r="O2600" s="573"/>
      <c r="P2600" s="573"/>
    </row>
    <row r="2601" spans="1:16" x14ac:dyDescent="0.25">
      <c r="A2601" s="77">
        <f>E2601*A2596</f>
        <v>0</v>
      </c>
      <c r="B2601" s="173"/>
      <c r="C2601" s="154"/>
      <c r="D2601" s="91" t="s">
        <v>1492</v>
      </c>
      <c r="E2601" s="80">
        <v>2</v>
      </c>
      <c r="F2601">
        <f>SUMIF('список продуктов'!$A$8:$A$917,"="&amp;#REF!,'список продуктов'!$C$8:$C$917)</f>
        <v>0</v>
      </c>
      <c r="M2601" s="572"/>
      <c r="N2601" s="573"/>
      <c r="O2601" s="573"/>
      <c r="P2601" s="573"/>
    </row>
    <row r="2602" spans="1:16" x14ac:dyDescent="0.25">
      <c r="A2602" s="77">
        <f>E2602*A2596</f>
        <v>0</v>
      </c>
      <c r="B2602" s="173"/>
      <c r="C2602" s="154"/>
      <c r="D2602" s="91" t="s">
        <v>1264</v>
      </c>
      <c r="E2602" s="80">
        <v>6.4</v>
      </c>
      <c r="F2602">
        <f>SUMIF('список продуктов'!$A$8:$A$917,"="&amp;#REF!,'список продуктов'!$C$8:$C$917)</f>
        <v>0</v>
      </c>
      <c r="M2602" s="572"/>
      <c r="N2602" s="573"/>
      <c r="O2602" s="573"/>
      <c r="P2602" s="573"/>
    </row>
    <row r="2603" spans="1:16" x14ac:dyDescent="0.25">
      <c r="A2603" s="77">
        <f>E2603*A2596</f>
        <v>0</v>
      </c>
      <c r="B2603" s="173"/>
      <c r="C2603" s="154"/>
      <c r="D2603" s="91" t="s">
        <v>2546</v>
      </c>
      <c r="E2603" s="80">
        <v>1</v>
      </c>
      <c r="F2603">
        <f>SUMIF('список продуктов'!$A$8:$A$917,"="&amp;#REF!,'список продуктов'!$C$8:$C$917)</f>
        <v>0</v>
      </c>
      <c r="M2603" s="572"/>
      <c r="N2603" s="573"/>
      <c r="O2603" s="573"/>
      <c r="P2603" s="573"/>
    </row>
    <row r="2604" spans="1:16" x14ac:dyDescent="0.25">
      <c r="A2604" s="77">
        <f>E2604*A2596</f>
        <v>0</v>
      </c>
      <c r="B2604" s="173"/>
      <c r="C2604" s="154"/>
      <c r="D2604" s="91" t="s">
        <v>1262</v>
      </c>
      <c r="E2604" s="80">
        <v>1</v>
      </c>
      <c r="F2604">
        <f>SUMIF('список продуктов'!$A$8:$A$917,"="&amp;#REF!,'список продуктов'!$C$8:$C$917)</f>
        <v>0</v>
      </c>
      <c r="M2604" s="572"/>
      <c r="N2604" s="573"/>
      <c r="O2604" s="573"/>
      <c r="P2604" s="573"/>
    </row>
    <row r="2605" spans="1:16" x14ac:dyDescent="0.25">
      <c r="A2605" s="77">
        <f>E2605*A2596</f>
        <v>0</v>
      </c>
      <c r="B2605" s="173"/>
      <c r="C2605" s="154"/>
      <c r="D2605" s="91" t="s">
        <v>2591</v>
      </c>
      <c r="E2605" s="80">
        <v>6.4</v>
      </c>
      <c r="F2605">
        <f>SUMIF('список продуктов'!$A$8:$A$917,"="&amp;D13038,'список продуктов'!$C$8:$C$917)</f>
        <v>0</v>
      </c>
      <c r="M2605" s="572"/>
      <c r="N2605" s="573"/>
      <c r="O2605" s="573"/>
      <c r="P2605" s="573"/>
    </row>
    <row r="2606" spans="1:16" x14ac:dyDescent="0.25">
      <c r="A2606" s="77">
        <f>E2606*A2596</f>
        <v>0</v>
      </c>
      <c r="B2606" s="173"/>
      <c r="C2606" s="154"/>
      <c r="D2606" s="91" t="s">
        <v>1355</v>
      </c>
      <c r="E2606" s="80">
        <v>2</v>
      </c>
      <c r="F2606">
        <f>SUMIF('список продуктов'!$A$8:$A$917,"="&amp;D13039,'список продуктов'!$C$8:$C$917)</f>
        <v>0</v>
      </c>
      <c r="M2606" s="572"/>
      <c r="N2606" s="573"/>
      <c r="O2606" s="573"/>
      <c r="P2606" s="573"/>
    </row>
    <row r="2607" spans="1:16" x14ac:dyDescent="0.25">
      <c r="B2607" s="173"/>
      <c r="C2607" s="453" t="s">
        <v>1955</v>
      </c>
      <c r="D2607" s="91"/>
      <c r="E2607" s="80"/>
      <c r="F2607">
        <f>SUMIF('список продуктов'!$A$8:$A$917,"="&amp;D13040,'список продуктов'!$C$8:$C$917)</f>
        <v>0</v>
      </c>
      <c r="M2607" s="572"/>
      <c r="N2607" s="573"/>
      <c r="O2607" s="573"/>
      <c r="P2607" s="573"/>
    </row>
    <row r="2608" spans="1:16" x14ac:dyDescent="0.25">
      <c r="A2608" s="77">
        <f>E2608*A2596</f>
        <v>0</v>
      </c>
      <c r="B2608" s="173"/>
      <c r="C2608" s="154"/>
      <c r="D2608" s="91" t="s">
        <v>1492</v>
      </c>
      <c r="E2608" s="80">
        <v>41</v>
      </c>
      <c r="F2608">
        <f>SUMIF('список продуктов'!$A$8:$A$917,"="&amp;D13041,'список продуктов'!$C$8:$C$917)</f>
        <v>1</v>
      </c>
      <c r="M2608" s="572"/>
      <c r="N2608" s="573"/>
      <c r="O2608" s="573"/>
      <c r="P2608" s="573"/>
    </row>
    <row r="2609" spans="1:18" x14ac:dyDescent="0.25">
      <c r="A2609" s="77">
        <f>E2609*A2596</f>
        <v>0</v>
      </c>
      <c r="B2609" s="173"/>
      <c r="C2609" s="154"/>
      <c r="D2609" s="91" t="s">
        <v>1315</v>
      </c>
      <c r="E2609" s="80">
        <v>104</v>
      </c>
      <c r="F2609">
        <f>SUMIF('список продуктов'!$A$8:$A$917,"="&amp;D13042,'список продуктов'!$C$8:$C$917)</f>
        <v>1</v>
      </c>
      <c r="M2609" s="572"/>
      <c r="N2609" s="573"/>
      <c r="O2609" s="573"/>
      <c r="P2609" s="573"/>
    </row>
    <row r="2610" spans="1:18" x14ac:dyDescent="0.25">
      <c r="A2610" s="77">
        <f>E2610*A2596</f>
        <v>0</v>
      </c>
      <c r="B2610" s="173"/>
      <c r="C2610" s="154"/>
      <c r="D2610" s="91" t="s">
        <v>2469</v>
      </c>
      <c r="E2610" s="80">
        <v>16</v>
      </c>
      <c r="F2610">
        <f>SUMIF('список продуктов'!$A$8:$A$917,"="&amp;D13043,'список продуктов'!$C$8:$C$917)</f>
        <v>1</v>
      </c>
      <c r="M2610" s="572"/>
      <c r="N2610" s="573"/>
      <c r="O2610" s="573"/>
      <c r="P2610" s="573"/>
    </row>
    <row r="2611" spans="1:18" x14ac:dyDescent="0.25">
      <c r="A2611" s="77">
        <f>E2611*A2596</f>
        <v>0</v>
      </c>
      <c r="B2611" s="173"/>
      <c r="C2611" s="154"/>
      <c r="D2611" s="91" t="s">
        <v>1262</v>
      </c>
      <c r="E2611" s="80">
        <v>1</v>
      </c>
      <c r="F2611">
        <f>SUMIF('список продуктов'!$A$8:$A$917,"="&amp;D13044,'список продуктов'!$C$8:$C$917)</f>
        <v>1</v>
      </c>
      <c r="M2611" s="572"/>
      <c r="N2611" s="573"/>
      <c r="O2611" s="573"/>
      <c r="P2611" s="573"/>
      <c r="R2611" t="s">
        <v>75</v>
      </c>
    </row>
    <row r="2612" spans="1:18" x14ac:dyDescent="0.25">
      <c r="A2612" s="77">
        <f>E2612*A2596</f>
        <v>0</v>
      </c>
      <c r="B2612" s="173"/>
      <c r="C2612" s="154"/>
      <c r="D2612" s="91" t="s">
        <v>1280</v>
      </c>
      <c r="E2612" s="80">
        <v>3.5</v>
      </c>
      <c r="F2612">
        <f>SUMIF('список продуктов'!$A$8:$A$917,"="&amp;D13045,'список продуктов'!$C$8:$C$917)</f>
        <v>1</v>
      </c>
      <c r="M2612" s="572"/>
      <c r="N2612" s="573"/>
      <c r="O2612" s="573"/>
      <c r="P2612" s="573"/>
    </row>
    <row r="2613" spans="1:18" x14ac:dyDescent="0.25">
      <c r="A2613" s="77">
        <f>E2613*A2596</f>
        <v>0</v>
      </c>
      <c r="B2613" s="173"/>
      <c r="C2613" s="154"/>
      <c r="D2613" s="91" t="s">
        <v>2591</v>
      </c>
      <c r="E2613" s="80">
        <v>7</v>
      </c>
      <c r="F2613">
        <f>SUMIF('список продуктов'!$A$8:$A$917,"="&amp;D13046,'список продуктов'!$C$8:$C$917)</f>
        <v>1</v>
      </c>
      <c r="M2613" s="572"/>
      <c r="N2613" s="573"/>
      <c r="O2613" s="573"/>
      <c r="P2613" s="573"/>
    </row>
    <row r="2614" spans="1:18" ht="15.75" thickBot="1" x14ac:dyDescent="0.3">
      <c r="B2614" s="173"/>
      <c r="C2614" s="485"/>
      <c r="D2614" s="91"/>
      <c r="E2614" s="89"/>
      <c r="F2614">
        <f>SUMIF('список продуктов'!$A$8:$A$917,"="&amp;D13047,'список продуктов'!$C$8:$C$917)</f>
        <v>1</v>
      </c>
      <c r="M2614" s="572"/>
      <c r="N2614" s="573"/>
      <c r="O2614" s="573"/>
      <c r="P2614" s="573"/>
    </row>
    <row r="2615" spans="1:18" ht="15.75" thickBot="1" x14ac:dyDescent="0.3">
      <c r="A2615" s="229"/>
      <c r="B2615" s="186">
        <v>150</v>
      </c>
      <c r="C2615" s="73" t="s">
        <v>505</v>
      </c>
      <c r="D2615" s="188"/>
      <c r="E2615" s="158">
        <f>SUM(E2616:E2624)</f>
        <v>264</v>
      </c>
      <c r="F2615">
        <f>SUMIF('список продуктов'!$A$8:$A$917,"="&amp;D13048,'список продуктов'!$C$8:$C$917)</f>
        <v>1</v>
      </c>
      <c r="G2615" t="s">
        <v>2926</v>
      </c>
      <c r="M2615" s="572"/>
      <c r="N2615" s="573"/>
      <c r="O2615" s="573"/>
      <c r="P2615" s="573"/>
    </row>
    <row r="2616" spans="1:18" x14ac:dyDescent="0.25">
      <c r="A2616" s="77">
        <f>E2616*A2615</f>
        <v>0</v>
      </c>
      <c r="B2616" s="173"/>
      <c r="C2616" s="154"/>
      <c r="D2616" s="365" t="s">
        <v>1739</v>
      </c>
      <c r="E2616" s="80">
        <v>130</v>
      </c>
      <c r="F2616">
        <f>SUMIF('список продуктов'!$A$8:$A$917,"="&amp;D13049,'список продуктов'!$C$8:$C$917)</f>
        <v>0</v>
      </c>
      <c r="M2616" s="572"/>
      <c r="N2616" s="573"/>
      <c r="O2616" s="573"/>
      <c r="P2616" s="573"/>
    </row>
    <row r="2617" spans="1:18" x14ac:dyDescent="0.25">
      <c r="A2617" s="77">
        <f>E2617*A2615</f>
        <v>0</v>
      </c>
      <c r="B2617" s="173"/>
      <c r="C2617" s="154"/>
      <c r="D2617" s="91" t="s">
        <v>1758</v>
      </c>
      <c r="E2617" s="80">
        <v>65</v>
      </c>
      <c r="F2617">
        <f>SUMIF('список продуктов'!$A$8:$A$917,"="&amp;D13050,'список продуктов'!$C$8:$C$917)</f>
        <v>0</v>
      </c>
      <c r="M2617" s="572"/>
      <c r="N2617" s="573"/>
      <c r="O2617" s="573"/>
      <c r="P2617" s="573"/>
    </row>
    <row r="2618" spans="1:18" ht="29.25" x14ac:dyDescent="0.25">
      <c r="A2618" s="77">
        <f>E2618*A2615</f>
        <v>0</v>
      </c>
      <c r="B2618" s="173"/>
      <c r="C2618" s="154"/>
      <c r="D2618" s="91" t="s">
        <v>2641</v>
      </c>
      <c r="E2618" s="80">
        <v>40</v>
      </c>
      <c r="F2618">
        <f>SUMIF('список продуктов'!$A$8:$A$917,"="&amp;D13051,'список продуктов'!$C$8:$C$917)</f>
        <v>1</v>
      </c>
      <c r="M2618" s="572"/>
      <c r="N2618" s="573"/>
      <c r="O2618" s="573"/>
      <c r="P2618" s="573"/>
    </row>
    <row r="2619" spans="1:18" x14ac:dyDescent="0.25">
      <c r="A2619" s="77">
        <f>E2619*A2615</f>
        <v>0</v>
      </c>
      <c r="B2619" s="173"/>
      <c r="C2619" s="154"/>
      <c r="D2619" s="91" t="s">
        <v>1850</v>
      </c>
      <c r="E2619" s="80">
        <v>10</v>
      </c>
      <c r="F2619">
        <f>SUMIF('список продуктов'!$A$8:$A$917,"="&amp;D13052,'список продуктов'!$C$8:$C$917)</f>
        <v>1</v>
      </c>
      <c r="M2619" s="572"/>
      <c r="N2619" s="573"/>
      <c r="O2619" s="573"/>
      <c r="P2619" s="573"/>
    </row>
    <row r="2620" spans="1:18" x14ac:dyDescent="0.25">
      <c r="A2620" s="77">
        <f>E2620*A2615</f>
        <v>0</v>
      </c>
      <c r="B2620" s="173"/>
      <c r="C2620" s="154"/>
      <c r="D2620" s="91" t="s">
        <v>2546</v>
      </c>
      <c r="E2620" s="80">
        <v>2</v>
      </c>
      <c r="F2620">
        <f>SUMIF('список продуктов'!$A$8:$A$917,"="&amp;D13053,'список продуктов'!$C$8:$C$917)</f>
        <v>1</v>
      </c>
      <c r="M2620" s="572"/>
      <c r="N2620" s="573"/>
      <c r="O2620" s="573"/>
      <c r="P2620" s="573"/>
    </row>
    <row r="2621" spans="1:18" x14ac:dyDescent="0.25">
      <c r="A2621" s="77">
        <f>E2621*A2615</f>
        <v>0</v>
      </c>
      <c r="B2621" s="173"/>
      <c r="C2621" s="154"/>
      <c r="D2621" s="91" t="s">
        <v>1262</v>
      </c>
      <c r="E2621" s="80">
        <v>1</v>
      </c>
      <c r="F2621">
        <f>SUMIF('список продуктов'!$A$8:$A$917,"="&amp;D13054,'список продуктов'!$C$8:$C$917)</f>
        <v>1</v>
      </c>
      <c r="M2621" s="572"/>
      <c r="N2621" s="573"/>
      <c r="O2621" s="573"/>
      <c r="P2621" s="573"/>
    </row>
    <row r="2622" spans="1:18" x14ac:dyDescent="0.25">
      <c r="A2622" s="77">
        <f>E2622*A2615</f>
        <v>0</v>
      </c>
      <c r="B2622" s="173"/>
      <c r="C2622" s="154"/>
      <c r="D2622" s="91" t="s">
        <v>1264</v>
      </c>
      <c r="E2622" s="80">
        <v>10</v>
      </c>
      <c r="F2622">
        <f>SUMIF('список продуктов'!$A$8:$A$917,"="&amp;D13055,'список продуктов'!$C$8:$C$917)</f>
        <v>1</v>
      </c>
      <c r="M2622" s="572"/>
      <c r="N2622" s="573"/>
      <c r="O2622" s="573"/>
      <c r="P2622" s="573"/>
    </row>
    <row r="2623" spans="1:18" x14ac:dyDescent="0.25">
      <c r="A2623" s="77">
        <f>E2623*A2615</f>
        <v>0</v>
      </c>
      <c r="B2623" s="173"/>
      <c r="C2623" s="154"/>
      <c r="D2623" s="91" t="s">
        <v>1355</v>
      </c>
      <c r="E2623" s="80">
        <v>3</v>
      </c>
      <c r="F2623">
        <f>SUMIF('список продуктов'!$A$8:$A$917,"="&amp;D13056,'список продуктов'!$C$8:$C$917)</f>
        <v>0</v>
      </c>
      <c r="M2623" s="572"/>
      <c r="N2623" s="573"/>
      <c r="O2623" s="573"/>
      <c r="P2623" s="573"/>
    </row>
    <row r="2624" spans="1:18" x14ac:dyDescent="0.25">
      <c r="A2624" s="77">
        <f>E2624*A2615</f>
        <v>0</v>
      </c>
      <c r="B2624" s="173"/>
      <c r="C2624" s="154"/>
      <c r="D2624" s="91" t="s">
        <v>1492</v>
      </c>
      <c r="E2624" s="80">
        <v>3</v>
      </c>
      <c r="F2624">
        <f>SUMIF('список продуктов'!$A$8:$A$917,"="&amp;D13057,'список продуктов'!$C$8:$C$917)</f>
        <v>1</v>
      </c>
      <c r="M2624" s="572"/>
      <c r="N2624" s="573"/>
      <c r="O2624" s="573"/>
      <c r="P2624" s="573"/>
    </row>
    <row r="2625" spans="1:16" ht="15.75" thickBot="1" x14ac:dyDescent="0.3">
      <c r="B2625" s="173"/>
      <c r="C2625" s="485"/>
      <c r="D2625" s="91"/>
      <c r="E2625" s="89"/>
      <c r="F2625">
        <f>SUMIF('список продуктов'!$A$8:$A$917,"="&amp;D13058,'список продуктов'!$C$8:$C$917)</f>
        <v>1</v>
      </c>
      <c r="M2625" s="572"/>
      <c r="N2625" s="573"/>
      <c r="O2625" s="573"/>
      <c r="P2625" s="573"/>
    </row>
    <row r="2626" spans="1:16" ht="15.75" thickBot="1" x14ac:dyDescent="0.3">
      <c r="A2626" s="229"/>
      <c r="B2626" s="186">
        <v>100</v>
      </c>
      <c r="C2626" s="73" t="s">
        <v>506</v>
      </c>
      <c r="D2626" s="188"/>
      <c r="E2626" s="158">
        <f>SUM(E2627:E2637)</f>
        <v>249</v>
      </c>
      <c r="F2626">
        <f>SUMIF('список продуктов'!$A$8:$A$917,"="&amp;D13059,'список продуктов'!$C$8:$C$917)</f>
        <v>1</v>
      </c>
      <c r="G2626" t="s">
        <v>2926</v>
      </c>
      <c r="M2626" s="572"/>
      <c r="N2626" s="573"/>
      <c r="O2626" s="573"/>
      <c r="P2626" s="573"/>
    </row>
    <row r="2627" spans="1:16" x14ac:dyDescent="0.25">
      <c r="A2627" s="77">
        <f>E2627*A2626</f>
        <v>0</v>
      </c>
      <c r="B2627" s="173"/>
      <c r="C2627" s="154"/>
      <c r="D2627" s="91" t="s">
        <v>1586</v>
      </c>
      <c r="E2627" s="80">
        <v>140</v>
      </c>
      <c r="F2627">
        <f>SUMIF('список продуктов'!$A$8:$A$917,"="&amp;D13060,'список продуктов'!$C$8:$C$917)</f>
        <v>1</v>
      </c>
      <c r="M2627" s="572"/>
      <c r="N2627" s="573"/>
      <c r="O2627" s="573"/>
      <c r="P2627" s="573"/>
    </row>
    <row r="2628" spans="1:16" x14ac:dyDescent="0.25">
      <c r="A2628" s="77">
        <f>E2628*A2626</f>
        <v>0</v>
      </c>
      <c r="B2628" s="173"/>
      <c r="C2628" s="154"/>
      <c r="D2628" s="91" t="s">
        <v>2480</v>
      </c>
      <c r="E2628" s="80">
        <v>30</v>
      </c>
      <c r="F2628">
        <f>SUMIF('список продуктов'!$A$8:$A$917,"="&amp;D13061,'список продуктов'!$C$8:$C$917)</f>
        <v>1</v>
      </c>
      <c r="M2628" s="572"/>
      <c r="N2628" s="573"/>
      <c r="O2628" s="573"/>
      <c r="P2628" s="573"/>
    </row>
    <row r="2629" spans="1:16" x14ac:dyDescent="0.25">
      <c r="A2629" s="77">
        <f>E2629*A2626</f>
        <v>0</v>
      </c>
      <c r="B2629" s="173"/>
      <c r="C2629" s="154"/>
      <c r="D2629" s="91" t="s">
        <v>1758</v>
      </c>
      <c r="E2629" s="80">
        <v>25</v>
      </c>
      <c r="F2629">
        <f>SUMIF('список продуктов'!$A$8:$A$917,"="&amp;D13062,'список продуктов'!$C$8:$C$917)</f>
        <v>1</v>
      </c>
      <c r="M2629" s="572"/>
      <c r="N2629" s="573"/>
      <c r="O2629" s="573"/>
      <c r="P2629" s="573"/>
    </row>
    <row r="2630" spans="1:16" x14ac:dyDescent="0.25">
      <c r="A2630" s="77">
        <f>E2630*A2626</f>
        <v>0</v>
      </c>
      <c r="B2630" s="173"/>
      <c r="C2630" s="154"/>
      <c r="D2630" s="91" t="s">
        <v>1354</v>
      </c>
      <c r="E2630" s="80">
        <v>25</v>
      </c>
      <c r="F2630">
        <f>SUMIF('список продуктов'!$A$8:$A$917,"="&amp;D13063,'список продуктов'!$C$8:$C$917)</f>
        <v>1</v>
      </c>
      <c r="M2630" s="572"/>
      <c r="N2630" s="573"/>
      <c r="O2630" s="573"/>
      <c r="P2630" s="573"/>
    </row>
    <row r="2631" spans="1:16" x14ac:dyDescent="0.25">
      <c r="A2631" s="77">
        <f>E2631*A2626</f>
        <v>0</v>
      </c>
      <c r="B2631" s="173"/>
      <c r="C2631" s="154"/>
      <c r="D2631" s="91" t="s">
        <v>1478</v>
      </c>
      <c r="E2631" s="80">
        <v>5</v>
      </c>
      <c r="F2631">
        <f>SUMIF('список продуктов'!$A$8:$A$917,"="&amp;D13064,'список продуктов'!$C$8:$C$917)</f>
        <v>0</v>
      </c>
      <c r="M2631" s="572"/>
      <c r="N2631" s="573"/>
      <c r="O2631" s="573"/>
      <c r="P2631" s="573"/>
    </row>
    <row r="2632" spans="1:16" x14ac:dyDescent="0.25">
      <c r="A2632" s="77">
        <f>E2632*A2626</f>
        <v>0</v>
      </c>
      <c r="B2632" s="173"/>
      <c r="C2632" s="154"/>
      <c r="D2632" s="91" t="s">
        <v>2408</v>
      </c>
      <c r="E2632" s="80">
        <v>2</v>
      </c>
      <c r="F2632">
        <f>SUMIF('список продуктов'!$A$8:$A$917,"="&amp;D13065,'список продуктов'!$C$8:$C$917)</f>
        <v>1</v>
      </c>
      <c r="M2632" s="572"/>
      <c r="N2632" s="573"/>
      <c r="O2632" s="573"/>
      <c r="P2632" s="573"/>
    </row>
    <row r="2633" spans="1:16" x14ac:dyDescent="0.25">
      <c r="A2633" s="77">
        <f>E2633*A2626</f>
        <v>0</v>
      </c>
      <c r="B2633" s="173"/>
      <c r="C2633" s="154"/>
      <c r="D2633" s="91" t="s">
        <v>2591</v>
      </c>
      <c r="E2633" s="80">
        <v>10</v>
      </c>
      <c r="F2633">
        <f>SUMIF('список продуктов'!$A$8:$A$917,"="&amp;D13066,'список продуктов'!$C$8:$C$917)</f>
        <v>1</v>
      </c>
      <c r="M2633" s="572"/>
      <c r="N2633" s="573"/>
      <c r="O2633" s="573"/>
      <c r="P2633" s="573"/>
    </row>
    <row r="2634" spans="1:16" x14ac:dyDescent="0.25">
      <c r="A2634" s="77">
        <f>E2634*A2626</f>
        <v>0</v>
      </c>
      <c r="B2634" s="173"/>
      <c r="C2634" s="154"/>
      <c r="D2634" s="91" t="s">
        <v>2428</v>
      </c>
      <c r="E2634" s="80">
        <v>5</v>
      </c>
      <c r="F2634">
        <f>SUMIF('список продуктов'!$A$8:$A$917,"="&amp;D13067,'список продуктов'!$C$8:$C$917)</f>
        <v>1</v>
      </c>
      <c r="M2634" s="572"/>
      <c r="N2634" s="573"/>
      <c r="O2634" s="573"/>
      <c r="P2634" s="573"/>
    </row>
    <row r="2635" spans="1:16" x14ac:dyDescent="0.25">
      <c r="A2635" s="77">
        <f>E2635*A2626</f>
        <v>0</v>
      </c>
      <c r="B2635" s="173"/>
      <c r="C2635" s="154"/>
      <c r="D2635" s="91" t="s">
        <v>1262</v>
      </c>
      <c r="E2635" s="80">
        <v>1</v>
      </c>
      <c r="F2635">
        <f>SUMIF('список продуктов'!$A$8:$A$917,"="&amp;D13068,'список продуктов'!$C$8:$C$917)</f>
        <v>1</v>
      </c>
      <c r="M2635" s="572"/>
      <c r="N2635" s="573"/>
      <c r="O2635" s="573"/>
      <c r="P2635" s="573"/>
    </row>
    <row r="2636" spans="1:16" x14ac:dyDescent="0.25">
      <c r="A2636" s="77">
        <f>E2636*A2626</f>
        <v>0</v>
      </c>
      <c r="B2636" s="173"/>
      <c r="C2636" s="154"/>
      <c r="D2636" s="91" t="s">
        <v>2399</v>
      </c>
      <c r="E2636" s="80">
        <v>1</v>
      </c>
      <c r="F2636">
        <f>SUMIF('список продуктов'!$A$8:$A$917,"="&amp;D13069,'список продуктов'!$C$8:$C$917)</f>
        <v>1</v>
      </c>
      <c r="M2636" s="572"/>
      <c r="N2636" s="573"/>
      <c r="O2636" s="573"/>
      <c r="P2636" s="573"/>
    </row>
    <row r="2637" spans="1:16" x14ac:dyDescent="0.25">
      <c r="A2637" s="77">
        <f>E2637*A2626</f>
        <v>0</v>
      </c>
      <c r="B2637" s="173"/>
      <c r="C2637" s="154"/>
      <c r="D2637" s="91" t="s">
        <v>1797</v>
      </c>
      <c r="E2637" s="80">
        <v>5</v>
      </c>
      <c r="F2637">
        <f>SUMIF('список продуктов'!$A$8:$A$917,"="&amp;D13070,'список продуктов'!$C$8:$C$917)</f>
        <v>1</v>
      </c>
      <c r="M2637" s="572"/>
      <c r="N2637" s="573"/>
      <c r="O2637" s="573"/>
      <c r="P2637" s="573"/>
    </row>
    <row r="2638" spans="1:16" ht="15.75" thickBot="1" x14ac:dyDescent="0.3">
      <c r="B2638" s="173"/>
      <c r="C2638" s="449"/>
      <c r="D2638" s="91"/>
      <c r="E2638" s="80"/>
      <c r="F2638">
        <f>SUMIF('список продуктов'!$A$8:$A$917,"="&amp;D13071,'список продуктов'!$C$8:$C$917)</f>
        <v>1</v>
      </c>
      <c r="M2638" s="572"/>
      <c r="N2638" s="573"/>
      <c r="O2638" s="573"/>
      <c r="P2638" s="573"/>
    </row>
    <row r="2639" spans="1:16" ht="30" thickBot="1" x14ac:dyDescent="0.3">
      <c r="A2639" s="229"/>
      <c r="B2639" s="187" t="s">
        <v>106</v>
      </c>
      <c r="C2639" s="184" t="s">
        <v>507</v>
      </c>
      <c r="D2639" s="188"/>
      <c r="E2639" s="191">
        <f>SUM(E2640:E2650)</f>
        <v>479</v>
      </c>
      <c r="F2639">
        <f>SUMIF('список продуктов'!$A$8:$A$917,"="&amp;D13072,'список продуктов'!$C$8:$C$917)</f>
        <v>1</v>
      </c>
      <c r="G2639" t="s">
        <v>2926</v>
      </c>
      <c r="M2639" s="572"/>
      <c r="N2639" s="573"/>
      <c r="O2639" s="573"/>
      <c r="P2639" s="573"/>
    </row>
    <row r="2640" spans="1:16" x14ac:dyDescent="0.25">
      <c r="A2640" s="77">
        <f>E2640*A2639</f>
        <v>0</v>
      </c>
      <c r="B2640" s="173"/>
      <c r="C2640" s="154"/>
      <c r="D2640" s="91" t="s">
        <v>1589</v>
      </c>
      <c r="E2640" s="89">
        <v>250</v>
      </c>
      <c r="F2640">
        <f>SUMIF('список продуктов'!$A$8:$A$917,"="&amp;D13073,'список продуктов'!$C$8:$C$917)</f>
        <v>0</v>
      </c>
      <c r="M2640" s="572"/>
      <c r="N2640" s="573"/>
      <c r="O2640" s="573"/>
      <c r="P2640" s="573"/>
    </row>
    <row r="2641" spans="1:16" x14ac:dyDescent="0.25">
      <c r="A2641" s="77">
        <f>E2641*A2639</f>
        <v>0</v>
      </c>
      <c r="B2641" s="173"/>
      <c r="C2641" s="154"/>
      <c r="D2641" s="91" t="s">
        <v>2256</v>
      </c>
      <c r="E2641" s="89">
        <v>100</v>
      </c>
      <c r="F2641">
        <f>SUMIF('список продуктов'!$A$8:$A$917,"="&amp;D13074,'список продуктов'!$C$8:$C$917)</f>
        <v>1</v>
      </c>
      <c r="M2641" s="572"/>
      <c r="N2641" s="573"/>
      <c r="O2641" s="573"/>
      <c r="P2641" s="573"/>
    </row>
    <row r="2642" spans="1:16" x14ac:dyDescent="0.25">
      <c r="A2642" s="77">
        <f>E2642*A2639</f>
        <v>0</v>
      </c>
      <c r="B2642" s="173"/>
      <c r="C2642" s="154"/>
      <c r="D2642" s="91" t="s">
        <v>1280</v>
      </c>
      <c r="E2642" s="89">
        <v>30</v>
      </c>
      <c r="F2642">
        <f>SUMIF('список продуктов'!$A$8:$A$917,"="&amp;D13075,'список продуктов'!$C$8:$C$917)</f>
        <v>1</v>
      </c>
      <c r="M2642" s="572"/>
      <c r="N2642" s="573"/>
      <c r="O2642" s="573"/>
      <c r="P2642" s="573"/>
    </row>
    <row r="2643" spans="1:16" x14ac:dyDescent="0.25">
      <c r="A2643" s="77">
        <f>E2643*A2639</f>
        <v>0</v>
      </c>
      <c r="B2643" s="173"/>
      <c r="C2643" s="154"/>
      <c r="D2643" s="91" t="s">
        <v>1355</v>
      </c>
      <c r="E2643" s="89">
        <v>10</v>
      </c>
      <c r="F2643">
        <f>SUMIF('список продуктов'!$A$8:$A$917,"="&amp;D13076,'список продуктов'!$C$8:$C$917)</f>
        <v>1</v>
      </c>
      <c r="M2643" s="572"/>
      <c r="N2643" s="573"/>
      <c r="O2643" s="573"/>
      <c r="P2643" s="573"/>
    </row>
    <row r="2644" spans="1:16" x14ac:dyDescent="0.25">
      <c r="A2644" s="77">
        <f>E2644*A2639</f>
        <v>0</v>
      </c>
      <c r="B2644" s="173"/>
      <c r="C2644" s="154"/>
      <c r="D2644" s="91" t="s">
        <v>1779</v>
      </c>
      <c r="E2644" s="89">
        <v>80</v>
      </c>
      <c r="F2644">
        <f>SUMIF('список продуктов'!$A$8:$A$917,"="&amp;D13077,'список продуктов'!$C$8:$C$917)</f>
        <v>1</v>
      </c>
      <c r="M2644" s="572"/>
      <c r="N2644" s="573"/>
      <c r="O2644" s="573"/>
      <c r="P2644" s="573"/>
    </row>
    <row r="2645" spans="1:16" x14ac:dyDescent="0.25">
      <c r="A2645" s="77">
        <f>E2645*A2639</f>
        <v>0</v>
      </c>
      <c r="B2645" s="173"/>
      <c r="C2645" s="154"/>
      <c r="D2645" s="91" t="s">
        <v>1262</v>
      </c>
      <c r="E2645" s="89">
        <v>3</v>
      </c>
      <c r="F2645">
        <f>SUMIF('список продуктов'!$A$8:$A$917,"="&amp;D13078,'список продуктов'!$C$8:$C$917)</f>
        <v>1</v>
      </c>
      <c r="M2645" s="572"/>
      <c r="N2645" s="573"/>
      <c r="O2645" s="573"/>
      <c r="P2645" s="573"/>
    </row>
    <row r="2646" spans="1:16" x14ac:dyDescent="0.25">
      <c r="A2646" s="77">
        <f>E2646*A2639</f>
        <v>0</v>
      </c>
      <c r="B2646" s="173"/>
      <c r="C2646" s="154"/>
      <c r="D2646" s="91" t="s">
        <v>2399</v>
      </c>
      <c r="E2646" s="89">
        <v>1</v>
      </c>
      <c r="F2646">
        <f>SUMIF('список продуктов'!$A$8:$A$917,"="&amp;D13079,'список продуктов'!$C$8:$C$917)</f>
        <v>1</v>
      </c>
      <c r="M2646" s="572"/>
      <c r="N2646" s="573"/>
      <c r="O2646" s="573"/>
      <c r="P2646" s="573"/>
    </row>
    <row r="2647" spans="1:16" x14ac:dyDescent="0.25">
      <c r="A2647" s="77">
        <f>E2647*A2639</f>
        <v>0</v>
      </c>
      <c r="B2647" s="173"/>
      <c r="C2647" s="154"/>
      <c r="D2647" s="91" t="s">
        <v>2546</v>
      </c>
      <c r="E2647" s="89">
        <v>5</v>
      </c>
      <c r="F2647">
        <f>SUMIF('список продуктов'!$A$8:$A$917,"="&amp;D13080,'список продуктов'!$C$8:$C$917)</f>
        <v>1</v>
      </c>
      <c r="M2647" s="572"/>
      <c r="N2647" s="573"/>
      <c r="O2647" s="573"/>
      <c r="P2647" s="573"/>
    </row>
    <row r="2648" spans="1:16" x14ac:dyDescent="0.25">
      <c r="A2648" s="77">
        <f>E2648*A2639</f>
        <v>0</v>
      </c>
      <c r="B2648" s="173"/>
      <c r="C2648" s="154"/>
      <c r="D2648" s="91"/>
      <c r="E2648" s="89"/>
      <c r="F2648">
        <f>SUMIF('список продуктов'!$A$8:$A$917,"="&amp;D13081,'список продуктов'!$C$8:$C$917)</f>
        <v>0</v>
      </c>
      <c r="M2648" s="572"/>
      <c r="N2648" s="573"/>
      <c r="O2648" s="573"/>
      <c r="P2648" s="573"/>
    </row>
    <row r="2649" spans="1:16" x14ac:dyDescent="0.25">
      <c r="A2649" s="77">
        <f>E2649*A2639</f>
        <v>0</v>
      </c>
      <c r="B2649" s="173"/>
      <c r="C2649" s="154"/>
      <c r="D2649" s="91"/>
      <c r="E2649" s="89"/>
      <c r="F2649">
        <f>SUMIF('список продуктов'!$A$8:$A$917,"="&amp;D13082,'список продуктов'!$C$8:$C$917)</f>
        <v>1</v>
      </c>
      <c r="M2649" s="572"/>
      <c r="N2649" s="573"/>
      <c r="O2649" s="573"/>
      <c r="P2649" s="573"/>
    </row>
    <row r="2650" spans="1:16" x14ac:dyDescent="0.25">
      <c r="A2650" s="77">
        <f>E2650*A2639</f>
        <v>0</v>
      </c>
      <c r="B2650" s="173"/>
      <c r="C2650" s="154"/>
      <c r="D2650" s="91"/>
      <c r="E2650" s="89"/>
      <c r="F2650">
        <f>SUMIF('список продуктов'!$A$8:$A$917,"="&amp;D13083,'список продуктов'!$C$8:$C$917)</f>
        <v>1</v>
      </c>
      <c r="M2650" s="572"/>
      <c r="N2650" s="573"/>
      <c r="O2650" s="573"/>
      <c r="P2650" s="573"/>
    </row>
    <row r="2651" spans="1:16" ht="15.75" thickBot="1" x14ac:dyDescent="0.3">
      <c r="B2651" s="173"/>
      <c r="C2651" s="485"/>
      <c r="D2651" s="91"/>
      <c r="E2651" s="89"/>
      <c r="F2651">
        <f>SUMIF('список продуктов'!$A$8:$A$917,"="&amp;D13084,'список продуктов'!$C$8:$C$917)</f>
        <v>1</v>
      </c>
      <c r="M2651" s="572"/>
      <c r="N2651" s="573"/>
      <c r="O2651" s="573"/>
      <c r="P2651" s="573"/>
    </row>
    <row r="2652" spans="1:16" ht="29.25" thickBot="1" x14ac:dyDescent="0.3">
      <c r="A2652" s="229"/>
      <c r="B2652" s="212" t="s">
        <v>107</v>
      </c>
      <c r="C2652" s="184" t="s">
        <v>508</v>
      </c>
      <c r="D2652" s="188"/>
      <c r="E2652" s="191">
        <f>SUM(E2653:E2663)</f>
        <v>696</v>
      </c>
      <c r="F2652">
        <f>SUMIF('список продуктов'!$A$8:$A$917,"="&amp;D13085,'список продуктов'!$C$8:$C$917)</f>
        <v>1</v>
      </c>
      <c r="G2652" t="s">
        <v>2926</v>
      </c>
      <c r="M2652" s="572"/>
      <c r="N2652" s="573"/>
      <c r="O2652" s="573"/>
      <c r="P2652" s="573"/>
    </row>
    <row r="2653" spans="1:16" x14ac:dyDescent="0.25">
      <c r="A2653" s="77">
        <f>E2653*A2652</f>
        <v>0</v>
      </c>
      <c r="B2653" s="173"/>
      <c r="C2653" s="154"/>
      <c r="D2653" s="91" t="s">
        <v>1590</v>
      </c>
      <c r="E2653" s="89">
        <v>300</v>
      </c>
      <c r="F2653">
        <f>SUMIF('список продуктов'!$A$8:$A$917,"="&amp;D13086,'список продуктов'!$C$8:$C$917)</f>
        <v>1</v>
      </c>
      <c r="M2653" s="572"/>
      <c r="N2653" s="573"/>
      <c r="O2653" s="573"/>
      <c r="P2653" s="573"/>
    </row>
    <row r="2654" spans="1:16" x14ac:dyDescent="0.25">
      <c r="A2654" s="77">
        <f>E2654*A2652</f>
        <v>0</v>
      </c>
      <c r="B2654" s="173"/>
      <c r="C2654" s="154"/>
      <c r="D2654" s="91" t="s">
        <v>1262</v>
      </c>
      <c r="E2654" s="89">
        <v>3</v>
      </c>
      <c r="F2654">
        <f>SUMIF('список продуктов'!$A$8:$A$917,"="&amp;D13087,'список продуктов'!$C$8:$C$917)</f>
        <v>1</v>
      </c>
      <c r="M2654" s="572"/>
      <c r="N2654" s="573"/>
      <c r="O2654" s="573"/>
      <c r="P2654" s="573"/>
    </row>
    <row r="2655" spans="1:16" x14ac:dyDescent="0.25">
      <c r="A2655" s="77">
        <f>E2655*A2652</f>
        <v>0</v>
      </c>
      <c r="B2655" s="173"/>
      <c r="C2655" s="154"/>
      <c r="D2655" s="91" t="s">
        <v>2546</v>
      </c>
      <c r="E2655" s="89">
        <v>3</v>
      </c>
      <c r="F2655">
        <f>SUMIF('список продуктов'!$A$8:$A$917,"="&amp;D13088,'список продуктов'!$C$8:$C$917)</f>
        <v>1</v>
      </c>
      <c r="M2655" s="572"/>
      <c r="N2655" s="573"/>
      <c r="O2655" s="573"/>
      <c r="P2655" s="573"/>
    </row>
    <row r="2656" spans="1:16" x14ac:dyDescent="0.25">
      <c r="A2656" s="77">
        <f>E2656*A2652</f>
        <v>0</v>
      </c>
      <c r="B2656" s="173"/>
      <c r="C2656" s="154"/>
      <c r="D2656" s="91" t="s">
        <v>2337</v>
      </c>
      <c r="E2656" s="89">
        <v>50</v>
      </c>
      <c r="F2656">
        <f>SUMIF('список продуктов'!$A$8:$A$917,"="&amp;D13089,'список продуктов'!$C$8:$C$917)</f>
        <v>1</v>
      </c>
      <c r="M2656" s="572"/>
      <c r="N2656" s="573"/>
      <c r="O2656" s="573"/>
      <c r="P2656" s="573"/>
    </row>
    <row r="2657" spans="1:16" x14ac:dyDescent="0.25">
      <c r="A2657" s="77">
        <f>E2657*A2652</f>
        <v>0</v>
      </c>
      <c r="B2657" s="173"/>
      <c r="C2657" s="154"/>
      <c r="D2657" s="91" t="s">
        <v>1711</v>
      </c>
      <c r="E2657" s="89">
        <v>100</v>
      </c>
      <c r="F2657">
        <f>SUMIF('список продуктов'!$A$8:$A$917,"="&amp;#REF!,'список продуктов'!$C$8:$C$917)</f>
        <v>0</v>
      </c>
      <c r="M2657" s="572"/>
      <c r="N2657" s="573"/>
      <c r="O2657" s="573"/>
      <c r="P2657" s="573"/>
    </row>
    <row r="2658" spans="1:16" x14ac:dyDescent="0.25">
      <c r="A2658" s="77">
        <f>E2658*A2652</f>
        <v>0</v>
      </c>
      <c r="B2658" s="173"/>
      <c r="C2658" s="456" t="s">
        <v>1986</v>
      </c>
      <c r="D2658" s="91" t="s">
        <v>1270</v>
      </c>
      <c r="E2658" s="89">
        <v>100</v>
      </c>
      <c r="F2658">
        <f>SUMIF('список продуктов'!$A$8:$A$917,"="&amp;#REF!,'список продуктов'!$C$8:$C$917)</f>
        <v>0</v>
      </c>
      <c r="M2658" s="572"/>
      <c r="N2658" s="573"/>
      <c r="O2658" s="573"/>
      <c r="P2658" s="573"/>
    </row>
    <row r="2659" spans="1:16" x14ac:dyDescent="0.25">
      <c r="A2659" s="77">
        <f>E2659*A2652</f>
        <v>0</v>
      </c>
      <c r="B2659" s="173"/>
      <c r="C2659" s="154"/>
      <c r="D2659" s="91" t="s">
        <v>1280</v>
      </c>
      <c r="E2659" s="89">
        <v>40</v>
      </c>
      <c r="F2659">
        <f>SUMIF('список продуктов'!$A$8:$A$917,"="&amp;#REF!,'список продуктов'!$C$8:$C$917)</f>
        <v>0</v>
      </c>
      <c r="M2659" s="572"/>
      <c r="N2659" s="573"/>
      <c r="O2659" s="573"/>
      <c r="P2659" s="573"/>
    </row>
    <row r="2660" spans="1:16" x14ac:dyDescent="0.25">
      <c r="A2660" s="77">
        <f>E2660*A2652</f>
        <v>0</v>
      </c>
      <c r="B2660" s="173"/>
      <c r="C2660" s="154"/>
      <c r="D2660" s="91" t="s">
        <v>1758</v>
      </c>
      <c r="E2660" s="89">
        <v>15</v>
      </c>
      <c r="F2660">
        <f>SUMIF('список продуктов'!$A$8:$A$917,"="&amp;#REF!,'список продуктов'!$C$8:$C$917)</f>
        <v>0</v>
      </c>
    </row>
    <row r="2661" spans="1:16" x14ac:dyDescent="0.25">
      <c r="A2661" s="77">
        <f>E2661*A2652</f>
        <v>0</v>
      </c>
      <c r="B2661" s="173"/>
      <c r="C2661" s="154"/>
      <c r="D2661" s="91" t="s">
        <v>2475</v>
      </c>
      <c r="E2661" s="89">
        <v>50</v>
      </c>
      <c r="F2661">
        <f>SUMIF('список продуктов'!$A$8:$A$917,"="&amp;#REF!,'список продуктов'!$C$8:$C$917)</f>
        <v>0</v>
      </c>
      <c r="M2661" s="572"/>
      <c r="N2661" s="573"/>
      <c r="O2661" s="573"/>
      <c r="P2661" s="573"/>
    </row>
    <row r="2662" spans="1:16" x14ac:dyDescent="0.25">
      <c r="A2662" s="77">
        <f>E2662*A2652</f>
        <v>0</v>
      </c>
      <c r="B2662" s="173"/>
      <c r="C2662" s="154"/>
      <c r="D2662" s="91" t="s">
        <v>1705</v>
      </c>
      <c r="E2662" s="89">
        <v>30</v>
      </c>
      <c r="F2662">
        <f>SUMIF('список продуктов'!$A$8:$A$917,"="&amp;#REF!,'список продуктов'!$C$8:$C$917)</f>
        <v>0</v>
      </c>
      <c r="M2662" s="572"/>
      <c r="N2662" s="573"/>
      <c r="O2662" s="573"/>
      <c r="P2662" s="573"/>
    </row>
    <row r="2663" spans="1:16" x14ac:dyDescent="0.25">
      <c r="A2663" s="77">
        <f>E2663*A2652</f>
        <v>0</v>
      </c>
      <c r="B2663" s="173"/>
      <c r="C2663" s="154"/>
      <c r="D2663" s="91" t="s">
        <v>1902</v>
      </c>
      <c r="E2663" s="89">
        <v>5</v>
      </c>
      <c r="F2663">
        <f>SUMIF('список продуктов'!$A$8:$A$917,"="&amp;D1266,'список продуктов'!$C$8:$C$917)</f>
        <v>0</v>
      </c>
      <c r="M2663" s="572"/>
      <c r="N2663" s="573"/>
      <c r="O2663" s="573"/>
      <c r="P2663" s="573"/>
    </row>
    <row r="2664" spans="1:16" ht="15.75" thickBot="1" x14ac:dyDescent="0.3">
      <c r="B2664" s="173"/>
      <c r="C2664" s="154"/>
      <c r="D2664" s="91"/>
      <c r="E2664" s="89"/>
      <c r="F2664">
        <f>SUMIF('список продуктов'!$A$8:$A$917,"="&amp;D1267,'список продуктов'!$C$8:$C$917)</f>
        <v>1</v>
      </c>
      <c r="M2664" s="572"/>
      <c r="N2664" s="573"/>
      <c r="O2664" s="573"/>
      <c r="P2664" s="573"/>
    </row>
    <row r="2665" spans="1:16" ht="30" thickBot="1" x14ac:dyDescent="0.3">
      <c r="A2665" s="229"/>
      <c r="B2665" s="190" t="s">
        <v>87</v>
      </c>
      <c r="C2665" s="184" t="s">
        <v>509</v>
      </c>
      <c r="D2665" s="188"/>
      <c r="E2665" s="191">
        <f>SUM(E2666:E2678)</f>
        <v>356</v>
      </c>
      <c r="F2665">
        <f>SUMIF('список продуктов'!$A$8:$A$917,"="&amp;D1268,'список продуктов'!$C$8:$C$917)</f>
        <v>1</v>
      </c>
      <c r="G2665" t="s">
        <v>2926</v>
      </c>
      <c r="M2665" s="572"/>
      <c r="N2665" s="573"/>
      <c r="O2665" s="573"/>
      <c r="P2665" s="573"/>
    </row>
    <row r="2666" spans="1:16" x14ac:dyDescent="0.25">
      <c r="A2666" s="77">
        <f>E2666*A2665</f>
        <v>0</v>
      </c>
      <c r="B2666" s="173"/>
      <c r="C2666" s="154"/>
      <c r="D2666" s="91" t="s">
        <v>1365</v>
      </c>
      <c r="E2666" s="89">
        <v>130</v>
      </c>
      <c r="F2666">
        <f>SUMIF('список продуктов'!$A$8:$A$917,"="&amp;D1269,'список продуктов'!$C$8:$C$917)</f>
        <v>1</v>
      </c>
      <c r="M2666" s="572"/>
      <c r="N2666" s="573"/>
      <c r="O2666" s="573"/>
      <c r="P2666" s="573"/>
    </row>
    <row r="2667" spans="1:16" x14ac:dyDescent="0.25">
      <c r="A2667" s="77">
        <f>E2667*A2665</f>
        <v>0</v>
      </c>
      <c r="B2667" s="173"/>
      <c r="C2667" s="154"/>
      <c r="D2667" s="91" t="s">
        <v>1262</v>
      </c>
      <c r="E2667" s="89">
        <v>5</v>
      </c>
      <c r="F2667">
        <f>SUMIF('список продуктов'!$A$8:$A$917,"="&amp;D1270,'список продуктов'!$C$8:$C$917)</f>
        <v>1</v>
      </c>
      <c r="M2667" s="572"/>
      <c r="N2667" s="573"/>
      <c r="O2667" s="573"/>
      <c r="P2667" s="573"/>
    </row>
    <row r="2668" spans="1:16" x14ac:dyDescent="0.25">
      <c r="A2668" s="77">
        <f>E2668*A2665</f>
        <v>0</v>
      </c>
      <c r="B2668" s="173"/>
      <c r="C2668" s="154"/>
      <c r="D2668" s="91" t="s">
        <v>2546</v>
      </c>
      <c r="E2668" s="89">
        <v>5</v>
      </c>
      <c r="F2668">
        <f>SUMIF('список продуктов'!$A$8:$A$917,"="&amp;D1271,'список продуктов'!$C$8:$C$917)</f>
        <v>1</v>
      </c>
      <c r="M2668" s="572"/>
      <c r="N2668" s="573"/>
      <c r="O2668" s="573"/>
      <c r="P2668" s="573"/>
    </row>
    <row r="2669" spans="1:16" x14ac:dyDescent="0.25">
      <c r="A2669" s="77">
        <f>E2669*A2665</f>
        <v>0</v>
      </c>
      <c r="B2669" s="173"/>
      <c r="C2669" s="154"/>
      <c r="D2669" s="91" t="s">
        <v>2591</v>
      </c>
      <c r="E2669" s="89">
        <v>20</v>
      </c>
      <c r="F2669">
        <f>SUMIF('список продуктов'!$A$8:$A$917,"="&amp;D1272,'список продуктов'!$C$8:$C$917)</f>
        <v>0</v>
      </c>
      <c r="M2669" s="572"/>
      <c r="N2669" s="573"/>
      <c r="O2669" s="573"/>
      <c r="P2669" s="573"/>
    </row>
    <row r="2670" spans="1:16" x14ac:dyDescent="0.25">
      <c r="A2670" s="77">
        <f>E2670*A2665</f>
        <v>0</v>
      </c>
      <c r="B2670" s="173"/>
      <c r="C2670" s="154"/>
      <c r="D2670" s="91" t="s">
        <v>1477</v>
      </c>
      <c r="E2670" s="89">
        <v>20</v>
      </c>
      <c r="F2670">
        <f>SUMIF('список продуктов'!$A$8:$A$917,"="&amp;D1273,'список продуктов'!$C$8:$C$917)</f>
        <v>1</v>
      </c>
      <c r="M2670" s="572"/>
      <c r="N2670" s="573"/>
      <c r="O2670" s="573"/>
      <c r="P2670" s="573"/>
    </row>
    <row r="2671" spans="1:16" x14ac:dyDescent="0.25">
      <c r="A2671" s="77">
        <f>E2671*A2665</f>
        <v>0</v>
      </c>
      <c r="B2671" s="173"/>
      <c r="C2671" s="154"/>
      <c r="D2671" s="91" t="s">
        <v>1745</v>
      </c>
      <c r="E2671" s="89">
        <v>20</v>
      </c>
      <c r="F2671">
        <f>SUMIF('список продуктов'!$A$8:$A$917,"="&amp;D1274,'список продуктов'!$C$8:$C$917)</f>
        <v>1</v>
      </c>
      <c r="M2671" s="572"/>
      <c r="N2671" s="573"/>
      <c r="O2671" s="573"/>
      <c r="P2671" s="573"/>
    </row>
    <row r="2672" spans="1:16" x14ac:dyDescent="0.25">
      <c r="A2672" s="77">
        <f>E2672*A2665</f>
        <v>0</v>
      </c>
      <c r="B2672" s="173"/>
      <c r="C2672" s="154"/>
      <c r="D2672" s="91" t="s">
        <v>313</v>
      </c>
      <c r="E2672" s="89">
        <v>20</v>
      </c>
      <c r="F2672">
        <f>SUMIF('список продуктов'!$A$8:$A$917,"="&amp;D1275,'список продуктов'!$C$8:$C$917)</f>
        <v>1</v>
      </c>
      <c r="M2672" s="572"/>
      <c r="N2672" s="573"/>
      <c r="O2672" s="573"/>
      <c r="P2672" s="573"/>
    </row>
    <row r="2673" spans="1:16" x14ac:dyDescent="0.25">
      <c r="A2673" s="77">
        <f>E2673*A2665</f>
        <v>0</v>
      </c>
      <c r="B2673" s="173"/>
      <c r="C2673" s="154"/>
      <c r="D2673" s="91" t="s">
        <v>1478</v>
      </c>
      <c r="E2673" s="89">
        <v>3</v>
      </c>
      <c r="F2673">
        <f>SUMIF('список продуктов'!$A$8:$A$917,"="&amp;D1276,'список продуктов'!$C$8:$C$917)</f>
        <v>0</v>
      </c>
      <c r="M2673" s="572"/>
      <c r="N2673" s="573"/>
      <c r="O2673" s="573"/>
      <c r="P2673" s="573"/>
    </row>
    <row r="2674" spans="1:16" x14ac:dyDescent="0.25">
      <c r="A2674" s="77">
        <f>E2674*A2665</f>
        <v>0</v>
      </c>
      <c r="B2674" s="173"/>
      <c r="C2674" s="154"/>
      <c r="D2674" s="91" t="s">
        <v>2357</v>
      </c>
      <c r="E2674" s="89">
        <v>3</v>
      </c>
      <c r="F2674">
        <f>SUMIF('список продуктов'!$A$8:$A$917,"="&amp;D1277,'список продуктов'!$C$8:$C$917)</f>
        <v>0</v>
      </c>
      <c r="M2674" s="572"/>
      <c r="N2674" s="573"/>
      <c r="O2674" s="573"/>
      <c r="P2674" s="573"/>
    </row>
    <row r="2675" spans="1:16" x14ac:dyDescent="0.25">
      <c r="A2675" s="77">
        <f>E2675*A2665</f>
        <v>0</v>
      </c>
      <c r="B2675" s="173"/>
      <c r="C2675" s="155" t="s">
        <v>1987</v>
      </c>
      <c r="D2675" s="91" t="s">
        <v>1757</v>
      </c>
      <c r="E2675" s="89">
        <v>10</v>
      </c>
      <c r="F2675">
        <f>SUMIF('список продуктов'!$A$8:$A$917,"="&amp;D1278,'список продуктов'!$C$8:$C$917)</f>
        <v>1</v>
      </c>
      <c r="M2675" s="572"/>
      <c r="N2675" s="573"/>
      <c r="O2675" s="573"/>
      <c r="P2675" s="573"/>
    </row>
    <row r="2676" spans="1:16" ht="29.25" x14ac:dyDescent="0.25">
      <c r="A2676" s="77">
        <f>E2676*A2665</f>
        <v>0</v>
      </c>
      <c r="B2676" s="173"/>
      <c r="C2676" s="154"/>
      <c r="D2676" s="91" t="s">
        <v>2641</v>
      </c>
      <c r="E2676" s="89">
        <v>50</v>
      </c>
      <c r="F2676">
        <f>SUMIF('список продуктов'!$A$8:$A$917,"="&amp;D1279,'список продуктов'!$C$8:$C$917)</f>
        <v>1</v>
      </c>
      <c r="M2676" s="572"/>
      <c r="N2676" s="573"/>
      <c r="O2676" s="573"/>
      <c r="P2676" s="573"/>
    </row>
    <row r="2677" spans="1:16" x14ac:dyDescent="0.25">
      <c r="A2677" s="77">
        <f>E2677*A2665</f>
        <v>0</v>
      </c>
      <c r="B2677" s="173"/>
      <c r="C2677" s="154"/>
      <c r="D2677" s="91" t="s">
        <v>924</v>
      </c>
      <c r="E2677" s="89">
        <v>50</v>
      </c>
      <c r="F2677">
        <f>SUMIF('список продуктов'!$A$8:$A$917,"="&amp;D1280,'список продуктов'!$C$8:$C$917)</f>
        <v>1</v>
      </c>
      <c r="M2677" s="572"/>
      <c r="N2677" s="573"/>
      <c r="O2677" s="573"/>
      <c r="P2677" s="573"/>
    </row>
    <row r="2678" spans="1:16" x14ac:dyDescent="0.25">
      <c r="A2678" s="77">
        <f>E2678*A2665</f>
        <v>0</v>
      </c>
      <c r="B2678" s="173"/>
      <c r="C2678" s="154"/>
      <c r="D2678" s="91" t="s">
        <v>2472</v>
      </c>
      <c r="E2678" s="89">
        <v>20</v>
      </c>
      <c r="F2678">
        <f>SUMIF('список продуктов'!$A$8:$A$917,"="&amp;D1281,'список продуктов'!$C$8:$C$917)</f>
        <v>1</v>
      </c>
      <c r="M2678" s="572"/>
      <c r="N2678" s="573"/>
      <c r="O2678" s="573"/>
      <c r="P2678" s="573"/>
    </row>
    <row r="2679" spans="1:16" ht="15.75" thickBot="1" x14ac:dyDescent="0.3">
      <c r="B2679" s="173"/>
      <c r="C2679" s="154"/>
      <c r="D2679" s="91"/>
      <c r="E2679" s="89"/>
      <c r="F2679">
        <f>SUMIF('список продуктов'!$A$8:$A$917,"="&amp;D1282,'список продуктов'!$C$8:$C$917)</f>
        <v>1</v>
      </c>
      <c r="M2679" s="572"/>
      <c r="N2679" s="573"/>
      <c r="O2679" s="573"/>
      <c r="P2679" s="573"/>
    </row>
    <row r="2680" spans="1:16" ht="15.75" thickBot="1" x14ac:dyDescent="0.3">
      <c r="A2680" s="229"/>
      <c r="B2680" s="186">
        <v>300</v>
      </c>
      <c r="C2680" s="184" t="s">
        <v>510</v>
      </c>
      <c r="D2680" s="188"/>
      <c r="E2680" s="191">
        <f>SUM(E2681:E2689)</f>
        <v>648</v>
      </c>
      <c r="F2680">
        <f>SUMIF('список продуктов'!$A$8:$A$917,"="&amp;D1283,'список продуктов'!$C$8:$C$917)</f>
        <v>1</v>
      </c>
      <c r="G2680" t="s">
        <v>2926</v>
      </c>
      <c r="M2680" s="572"/>
      <c r="N2680" s="573"/>
      <c r="O2680" s="573"/>
      <c r="P2680" s="573"/>
    </row>
    <row r="2681" spans="1:16" x14ac:dyDescent="0.25">
      <c r="A2681" s="77">
        <f>E2681*A2680</f>
        <v>0</v>
      </c>
      <c r="B2681" s="173"/>
      <c r="C2681" s="154"/>
      <c r="D2681" s="91" t="s">
        <v>1365</v>
      </c>
      <c r="E2681" s="89">
        <v>180</v>
      </c>
      <c r="F2681">
        <f>SUMIF('список продуктов'!$A$8:$A$917,"="&amp;D1284,'список продуктов'!$C$8:$C$917)</f>
        <v>1</v>
      </c>
      <c r="M2681" s="572"/>
      <c r="N2681" s="573"/>
      <c r="O2681" s="573"/>
      <c r="P2681" s="573"/>
    </row>
    <row r="2682" spans="1:16" x14ac:dyDescent="0.25">
      <c r="A2682" s="77">
        <f>E2682*A2680</f>
        <v>0</v>
      </c>
      <c r="B2682" s="173"/>
      <c r="C2682" s="154"/>
      <c r="D2682" s="91" t="s">
        <v>313</v>
      </c>
      <c r="E2682" s="89">
        <v>180</v>
      </c>
      <c r="F2682">
        <f>SUMIF('список продуктов'!$A$8:$A$917,"="&amp;D1285,'список продуктов'!$C$8:$C$917)</f>
        <v>1</v>
      </c>
      <c r="M2682" s="572"/>
      <c r="N2682" s="573"/>
      <c r="O2682" s="573"/>
      <c r="P2682" s="573"/>
    </row>
    <row r="2683" spans="1:16" x14ac:dyDescent="0.25">
      <c r="A2683" s="77">
        <f>E2683*A2680</f>
        <v>0</v>
      </c>
      <c r="B2683" s="173"/>
      <c r="C2683" s="154"/>
      <c r="D2683" s="91" t="s">
        <v>1736</v>
      </c>
      <c r="E2683" s="89">
        <v>120</v>
      </c>
      <c r="F2683">
        <f>SUMIF('список продуктов'!$A$8:$A$917,"="&amp;D1286,'список продуктов'!$C$8:$C$917)</f>
        <v>0</v>
      </c>
      <c r="M2683" s="572"/>
      <c r="N2683" s="573"/>
      <c r="O2683" s="573"/>
      <c r="P2683" s="573"/>
    </row>
    <row r="2684" spans="1:16" x14ac:dyDescent="0.25">
      <c r="A2684" s="77">
        <f>E2684*A2680</f>
        <v>0</v>
      </c>
      <c r="B2684" s="173"/>
      <c r="C2684" s="154"/>
      <c r="D2684" s="91" t="s">
        <v>2475</v>
      </c>
      <c r="E2684" s="89">
        <v>70</v>
      </c>
      <c r="F2684">
        <f>SUMIF('список продуктов'!$A$8:$A$917,"="&amp;D1287,'список продуктов'!$C$8:$C$917)</f>
        <v>0</v>
      </c>
      <c r="M2684" s="572"/>
      <c r="N2684" s="573"/>
      <c r="O2684" s="573"/>
      <c r="P2684" s="573"/>
    </row>
    <row r="2685" spans="1:16" x14ac:dyDescent="0.25">
      <c r="A2685" s="77">
        <f>E2685*A2680</f>
        <v>0</v>
      </c>
      <c r="B2685" s="173"/>
      <c r="C2685" s="154"/>
      <c r="D2685" s="91" t="s">
        <v>2324</v>
      </c>
      <c r="E2685" s="89">
        <v>50</v>
      </c>
      <c r="F2685">
        <f>SUMIF('список продуктов'!$A$8:$A$917,"="&amp;D1288,'список продуктов'!$C$8:$C$917)</f>
        <v>1</v>
      </c>
      <c r="M2685" s="572"/>
      <c r="N2685" s="573"/>
      <c r="O2685" s="573"/>
      <c r="P2685" s="573"/>
    </row>
    <row r="2686" spans="1:16" x14ac:dyDescent="0.25">
      <c r="A2686" s="77">
        <f>E2686*A2680</f>
        <v>0</v>
      </c>
      <c r="B2686" s="173"/>
      <c r="C2686" s="154"/>
      <c r="D2686" s="91" t="s">
        <v>2546</v>
      </c>
      <c r="E2686" s="89">
        <v>4</v>
      </c>
      <c r="F2686">
        <f>SUMIF('список продуктов'!$A$8:$A$917,"="&amp;D1289,'список продуктов'!$C$8:$C$917)</f>
        <v>1</v>
      </c>
      <c r="M2686" s="572"/>
      <c r="N2686" s="573"/>
      <c r="O2686" s="573"/>
      <c r="P2686" s="573"/>
    </row>
    <row r="2687" spans="1:16" x14ac:dyDescent="0.25">
      <c r="A2687" s="77">
        <f>E2687*A2680</f>
        <v>0</v>
      </c>
      <c r="B2687" s="173"/>
      <c r="C2687" s="154"/>
      <c r="D2687" s="91" t="s">
        <v>1262</v>
      </c>
      <c r="E2687" s="89">
        <v>10</v>
      </c>
      <c r="F2687">
        <f>SUMIF('список продуктов'!$A$8:$A$917,"="&amp;D1290,'список продуктов'!$C$8:$C$917)</f>
        <v>1</v>
      </c>
      <c r="M2687" s="572"/>
      <c r="N2687" s="573"/>
      <c r="O2687" s="573"/>
      <c r="P2687" s="573"/>
    </row>
    <row r="2688" spans="1:16" x14ac:dyDescent="0.25">
      <c r="A2688" s="77">
        <f>E2688*A2680</f>
        <v>0</v>
      </c>
      <c r="B2688" s="173"/>
      <c r="C2688" s="154"/>
      <c r="D2688" s="91" t="s">
        <v>2399</v>
      </c>
      <c r="E2688" s="89">
        <v>4</v>
      </c>
      <c r="F2688">
        <f>SUMIF('список продуктов'!$A$8:$A$917,"="&amp;D1291,'список продуктов'!$C$8:$C$917)</f>
        <v>1</v>
      </c>
      <c r="M2688" s="572"/>
      <c r="N2688" s="573"/>
      <c r="O2688" s="573"/>
      <c r="P2688" s="573"/>
    </row>
    <row r="2689" spans="1:16" x14ac:dyDescent="0.25">
      <c r="A2689" s="77">
        <f>E2689*A2680</f>
        <v>0</v>
      </c>
      <c r="B2689" s="173"/>
      <c r="C2689" s="154"/>
      <c r="D2689" s="91" t="s">
        <v>2591</v>
      </c>
      <c r="E2689" s="89">
        <v>30</v>
      </c>
      <c r="F2689">
        <f>SUMIF('список продуктов'!$A$8:$A$917,"="&amp;D1292,'список продуктов'!$C$8:$C$917)</f>
        <v>1</v>
      </c>
      <c r="M2689" s="572"/>
      <c r="N2689" s="573"/>
      <c r="O2689" s="573"/>
      <c r="P2689" s="573"/>
    </row>
    <row r="2690" spans="1:16" ht="15.75" thickBot="1" x14ac:dyDescent="0.3">
      <c r="B2690" s="173"/>
      <c r="C2690" s="154"/>
      <c r="D2690" s="91"/>
      <c r="E2690" s="89"/>
      <c r="F2690">
        <f>SUMIF('список продуктов'!$A$8:$A$917,"="&amp;D1293,'список продуктов'!$C$8:$C$917)</f>
        <v>1</v>
      </c>
      <c r="M2690" s="572"/>
      <c r="N2690" s="573"/>
      <c r="O2690" s="573"/>
      <c r="P2690" s="573"/>
    </row>
    <row r="2691" spans="1:16" ht="15.75" thickBot="1" x14ac:dyDescent="0.3">
      <c r="A2691" s="229"/>
      <c r="B2691" s="186">
        <v>250</v>
      </c>
      <c r="C2691" s="184" t="s">
        <v>511</v>
      </c>
      <c r="D2691" s="188"/>
      <c r="E2691" s="191">
        <f>SUM(E2692:E2701)</f>
        <v>356</v>
      </c>
      <c r="F2691">
        <f>SUMIF('список продуктов'!$A$8:$A$917,"="&amp;D1294,'список продуктов'!$C$8:$C$917)</f>
        <v>1</v>
      </c>
      <c r="G2691" t="s">
        <v>2926</v>
      </c>
      <c r="M2691" s="572"/>
      <c r="N2691" s="573"/>
      <c r="O2691" s="573"/>
      <c r="P2691" s="573"/>
    </row>
    <row r="2692" spans="1:16" x14ac:dyDescent="0.25">
      <c r="A2692" s="77">
        <f>A2691*E2692</f>
        <v>0</v>
      </c>
      <c r="B2692" s="173"/>
      <c r="C2692" s="154"/>
      <c r="D2692" s="91" t="s">
        <v>2450</v>
      </c>
      <c r="E2692" s="89">
        <v>2</v>
      </c>
      <c r="F2692">
        <f>SUMIF('список продуктов'!$A$8:$A$917,"="&amp;D1295,'список продуктов'!$C$8:$C$917)</f>
        <v>1</v>
      </c>
      <c r="M2692" s="572"/>
      <c r="N2692" s="573"/>
      <c r="O2692" s="573"/>
      <c r="P2692" s="573"/>
    </row>
    <row r="2693" spans="1:16" x14ac:dyDescent="0.25">
      <c r="A2693" s="77">
        <f>E2693*A2691</f>
        <v>0</v>
      </c>
      <c r="B2693" s="173"/>
      <c r="C2693" s="154"/>
      <c r="D2693" s="91" t="s">
        <v>1246</v>
      </c>
      <c r="E2693" s="89">
        <v>80</v>
      </c>
      <c r="F2693">
        <f>SUMIF('список продуктов'!$A$8:$A$917,"="&amp;D1296,'список продуктов'!$C$8:$C$917)</f>
        <v>1</v>
      </c>
      <c r="M2693" s="572"/>
      <c r="N2693" s="573"/>
      <c r="O2693" s="573"/>
      <c r="P2693" s="573"/>
    </row>
    <row r="2694" spans="1:16" x14ac:dyDescent="0.25">
      <c r="A2694" s="77">
        <f>E2694*A2691</f>
        <v>0</v>
      </c>
      <c r="B2694" s="173"/>
      <c r="C2694" s="154"/>
      <c r="D2694" s="91" t="s">
        <v>2324</v>
      </c>
      <c r="E2694" s="89">
        <v>10</v>
      </c>
      <c r="F2694">
        <f>SUMIF('список продуктов'!$A$8:$A$917,"="&amp;D1297,'список продуктов'!$C$8:$C$917)</f>
        <v>0</v>
      </c>
      <c r="M2694" s="572"/>
      <c r="N2694" s="573"/>
      <c r="O2694" s="573"/>
      <c r="P2694" s="573"/>
    </row>
    <row r="2695" spans="1:16" x14ac:dyDescent="0.25">
      <c r="A2695" s="77">
        <f>E2695*A2691</f>
        <v>0</v>
      </c>
      <c r="B2695" s="173"/>
      <c r="C2695" s="154"/>
      <c r="D2695" s="91" t="s">
        <v>1758</v>
      </c>
      <c r="E2695" s="89">
        <v>80</v>
      </c>
      <c r="F2695">
        <f>SUMIF('список продуктов'!$A$8:$A$917,"="&amp;D1298,'список продуктов'!$C$8:$C$917)</f>
        <v>0</v>
      </c>
      <c r="M2695" s="572"/>
      <c r="N2695" s="573"/>
      <c r="O2695" s="573"/>
      <c r="P2695" s="573"/>
    </row>
    <row r="2696" spans="1:16" x14ac:dyDescent="0.25">
      <c r="A2696" s="77">
        <f>E2696*A2691</f>
        <v>0</v>
      </c>
      <c r="B2696" s="173"/>
      <c r="C2696" s="154"/>
      <c r="D2696" s="91" t="s">
        <v>313</v>
      </c>
      <c r="E2696" s="89">
        <v>100</v>
      </c>
      <c r="F2696">
        <f>SUMIF('список продуктов'!$A$8:$A$917,"="&amp;D1299,'список продуктов'!$C$8:$C$917)</f>
        <v>1</v>
      </c>
      <c r="M2696" s="572"/>
      <c r="N2696" s="573"/>
      <c r="O2696" s="573"/>
      <c r="P2696" s="573"/>
    </row>
    <row r="2697" spans="1:16" x14ac:dyDescent="0.25">
      <c r="A2697" s="77">
        <f>E2697*A2691</f>
        <v>0</v>
      </c>
      <c r="B2697" s="173"/>
      <c r="C2697" s="154"/>
      <c r="D2697" s="91" t="s">
        <v>2591</v>
      </c>
      <c r="E2697" s="89">
        <v>15</v>
      </c>
      <c r="F2697">
        <f>SUMIF('список продуктов'!$A$8:$A$917,"="&amp;D1300,'список продуктов'!$C$8:$C$917)</f>
        <v>1</v>
      </c>
      <c r="M2697" s="572"/>
      <c r="N2697" s="573"/>
      <c r="O2697" s="573"/>
      <c r="P2697" s="573"/>
    </row>
    <row r="2698" spans="1:16" x14ac:dyDescent="0.25">
      <c r="A2698" s="77">
        <f>E2698*A2691</f>
        <v>0</v>
      </c>
      <c r="B2698" s="173"/>
      <c r="C2698" s="154"/>
      <c r="D2698" s="91" t="s">
        <v>2546</v>
      </c>
      <c r="E2698" s="89">
        <v>3</v>
      </c>
      <c r="F2698">
        <f>SUMIF('список продуктов'!$A$8:$A$917,"="&amp;D1301,'список продуктов'!$C$8:$C$917)</f>
        <v>1</v>
      </c>
      <c r="M2698" s="572"/>
      <c r="N2698" s="573"/>
      <c r="O2698" s="573"/>
      <c r="P2698" s="573"/>
    </row>
    <row r="2699" spans="1:16" x14ac:dyDescent="0.25">
      <c r="A2699" s="77">
        <f>E2699*A2691</f>
        <v>0</v>
      </c>
      <c r="B2699" s="173"/>
      <c r="C2699" s="154"/>
      <c r="D2699" s="91" t="s">
        <v>1262</v>
      </c>
      <c r="E2699" s="89">
        <v>5</v>
      </c>
      <c r="F2699">
        <f>SUMIF('список продуктов'!$A$8:$A$917,"="&amp;D1302,'список продуктов'!$C$8:$C$917)</f>
        <v>1</v>
      </c>
      <c r="M2699" s="572"/>
      <c r="N2699" s="573"/>
      <c r="O2699" s="573"/>
      <c r="P2699" s="573"/>
    </row>
    <row r="2700" spans="1:16" x14ac:dyDescent="0.25">
      <c r="A2700" s="77">
        <f>E2700*A2691</f>
        <v>0</v>
      </c>
      <c r="B2700" s="173"/>
      <c r="C2700" s="154"/>
      <c r="D2700" s="91" t="s">
        <v>2399</v>
      </c>
      <c r="E2700" s="89">
        <v>1</v>
      </c>
      <c r="F2700">
        <f>SUMIF('список продуктов'!$A$8:$A$917,"="&amp;D1303,'список продуктов'!$C$8:$C$917)</f>
        <v>1</v>
      </c>
      <c r="M2700" s="572"/>
      <c r="N2700" s="573"/>
      <c r="O2700" s="573"/>
      <c r="P2700" s="573"/>
    </row>
    <row r="2701" spans="1:16" x14ac:dyDescent="0.25">
      <c r="A2701" s="77">
        <f>E2701*A2691</f>
        <v>0</v>
      </c>
      <c r="B2701" s="173"/>
      <c r="C2701" s="154"/>
      <c r="D2701" s="91" t="s">
        <v>1365</v>
      </c>
      <c r="E2701" s="89">
        <v>60</v>
      </c>
      <c r="F2701">
        <f>SUMIF('список продуктов'!$A$8:$A$917,"="&amp;D1304,'список продуктов'!$C$8:$C$917)</f>
        <v>1</v>
      </c>
      <c r="M2701" s="572"/>
      <c r="N2701" s="573"/>
      <c r="O2701" s="573"/>
      <c r="P2701" s="573"/>
    </row>
    <row r="2702" spans="1:16" ht="15.75" thickBot="1" x14ac:dyDescent="0.3">
      <c r="B2702" s="173"/>
      <c r="C2702" s="154"/>
      <c r="D2702" s="91"/>
      <c r="E2702" s="89"/>
      <c r="F2702">
        <f>SUMIF('список продуктов'!$A$8:$A$917,"="&amp;D1305,'список продуктов'!$C$8:$C$917)</f>
        <v>1</v>
      </c>
      <c r="M2702" s="572"/>
      <c r="N2702" s="573"/>
      <c r="O2702" s="573"/>
      <c r="P2702" s="573"/>
    </row>
    <row r="2703" spans="1:16" ht="35.25" customHeight="1" thickBot="1" x14ac:dyDescent="0.3">
      <c r="A2703" s="229"/>
      <c r="B2703" s="212" t="s">
        <v>109</v>
      </c>
      <c r="C2703" s="184" t="s">
        <v>512</v>
      </c>
      <c r="D2703" s="188"/>
      <c r="E2703" s="191">
        <f>SUM(E2704:E2720)</f>
        <v>431</v>
      </c>
      <c r="F2703">
        <f>SUMIF('список продуктов'!$A$8:$A$917,"="&amp;D1306,'список продуктов'!$C$8:$C$917)</f>
        <v>1</v>
      </c>
      <c r="G2703" t="s">
        <v>2926</v>
      </c>
      <c r="M2703" s="572"/>
      <c r="N2703" s="573"/>
      <c r="O2703" s="573"/>
      <c r="P2703" s="573"/>
    </row>
    <row r="2704" spans="1:16" x14ac:dyDescent="0.25">
      <c r="A2704" s="77">
        <f>E2704*A2703</f>
        <v>0</v>
      </c>
      <c r="B2704" s="173"/>
      <c r="C2704" s="154"/>
      <c r="D2704" s="91" t="s">
        <v>1619</v>
      </c>
      <c r="E2704" s="89">
        <v>210</v>
      </c>
      <c r="F2704">
        <f>SUMIF('список продуктов'!$A$8:$A$917,"="&amp;D1307,'список продуктов'!$C$8:$C$917)</f>
        <v>0</v>
      </c>
      <c r="M2704" s="572"/>
      <c r="N2704" s="573"/>
      <c r="O2704" s="573"/>
      <c r="P2704" s="573"/>
    </row>
    <row r="2705" spans="1:16" x14ac:dyDescent="0.25">
      <c r="A2705" s="77">
        <f>E2705*A2703</f>
        <v>0</v>
      </c>
      <c r="B2705" s="173"/>
      <c r="C2705" s="154"/>
      <c r="D2705" s="91" t="s">
        <v>1849</v>
      </c>
      <c r="E2705" s="89">
        <v>20</v>
      </c>
      <c r="F2705">
        <f>SUMIF('список продуктов'!$A$8:$A$917,"="&amp;D1308,'список продуктов'!$C$8:$C$917)</f>
        <v>0</v>
      </c>
      <c r="M2705" s="572"/>
      <c r="N2705" s="573"/>
      <c r="O2705" s="573"/>
      <c r="P2705" s="573"/>
    </row>
    <row r="2706" spans="1:16" x14ac:dyDescent="0.25">
      <c r="A2706" s="77">
        <f>E2706*A2703</f>
        <v>0</v>
      </c>
      <c r="B2706" s="173"/>
      <c r="C2706" s="154"/>
      <c r="D2706" s="91" t="s">
        <v>1858</v>
      </c>
      <c r="E2706" s="89">
        <v>10</v>
      </c>
      <c r="F2706">
        <f>SUMIF('список продуктов'!$A$8:$A$917,"="&amp;D1309,'список продуктов'!$C$8:$C$917)</f>
        <v>1</v>
      </c>
      <c r="M2706" s="572"/>
      <c r="N2706" s="573"/>
      <c r="O2706" s="573"/>
      <c r="P2706" s="573"/>
    </row>
    <row r="2707" spans="1:16" x14ac:dyDescent="0.25">
      <c r="A2707" s="77">
        <f>E2707*A2703</f>
        <v>0</v>
      </c>
      <c r="B2707" s="173"/>
      <c r="C2707" s="154"/>
      <c r="D2707" s="91" t="s">
        <v>2392</v>
      </c>
      <c r="E2707" s="89">
        <v>1</v>
      </c>
      <c r="F2707">
        <f>SUMIF('список продуктов'!$A$8:$A$917,"="&amp;D1310,'список продуктов'!$C$8:$C$917)</f>
        <v>1</v>
      </c>
      <c r="M2707" s="572"/>
      <c r="N2707" s="573"/>
      <c r="O2707" s="573"/>
      <c r="P2707" s="573"/>
    </row>
    <row r="2708" spans="1:16" x14ac:dyDescent="0.25">
      <c r="A2708" s="77">
        <f>E2708*A2703</f>
        <v>0</v>
      </c>
      <c r="B2708" s="173"/>
      <c r="C2708" s="154"/>
      <c r="D2708" s="91" t="s">
        <v>2406</v>
      </c>
      <c r="E2708" s="89">
        <v>1</v>
      </c>
      <c r="F2708">
        <f>SUMIF('список продуктов'!$A$8:$A$917,"="&amp;D1311,'список продуктов'!$C$8:$C$917)</f>
        <v>1</v>
      </c>
      <c r="M2708" s="572"/>
      <c r="N2708" s="573"/>
      <c r="O2708" s="573"/>
      <c r="P2708" s="573"/>
    </row>
    <row r="2709" spans="1:16" x14ac:dyDescent="0.25">
      <c r="A2709" s="77">
        <f>E2709*A2703</f>
        <v>0</v>
      </c>
      <c r="B2709" s="173"/>
      <c r="C2709" s="154"/>
      <c r="D2709" s="91" t="s">
        <v>2337</v>
      </c>
      <c r="E2709" s="89">
        <v>10</v>
      </c>
      <c r="F2709">
        <f>SUMIF('список продуктов'!$A$8:$A$917,"="&amp;D1312,'список продуктов'!$C$8:$C$917)</f>
        <v>1</v>
      </c>
      <c r="M2709" s="572"/>
      <c r="N2709" s="573"/>
      <c r="O2709" s="573"/>
      <c r="P2709" s="573"/>
    </row>
    <row r="2710" spans="1:16" x14ac:dyDescent="0.25">
      <c r="A2710" s="77">
        <f>E2710*A2703</f>
        <v>0</v>
      </c>
      <c r="B2710" s="173"/>
      <c r="C2710" s="154"/>
      <c r="D2710" s="91" t="s">
        <v>1262</v>
      </c>
      <c r="E2710" s="89">
        <v>2</v>
      </c>
      <c r="F2710">
        <f>SUMIF('список продуктов'!$A$8:$A$917,"="&amp;D1313,'список продуктов'!$C$8:$C$917)</f>
        <v>1</v>
      </c>
      <c r="M2710" s="572"/>
      <c r="N2710" s="573"/>
      <c r="O2710" s="573"/>
      <c r="P2710" s="573"/>
    </row>
    <row r="2711" spans="1:16" x14ac:dyDescent="0.25">
      <c r="A2711" s="77">
        <f>E2711*A2703</f>
        <v>0</v>
      </c>
      <c r="B2711" s="173"/>
      <c r="C2711" s="154"/>
      <c r="D2711" s="91" t="s">
        <v>2399</v>
      </c>
      <c r="E2711" s="89">
        <v>1</v>
      </c>
      <c r="F2711">
        <f>SUMIF('список продуктов'!$A$8:$A$917,"="&amp;D1314,'список продуктов'!$C$8:$C$917)</f>
        <v>1</v>
      </c>
      <c r="M2711" s="572"/>
      <c r="N2711" s="573"/>
      <c r="O2711" s="573"/>
      <c r="P2711" s="573"/>
    </row>
    <row r="2712" spans="1:16" x14ac:dyDescent="0.25">
      <c r="A2712" s="77">
        <f>E2712*A2703</f>
        <v>0</v>
      </c>
      <c r="B2712" s="173"/>
      <c r="C2712" s="154"/>
      <c r="D2712" s="91" t="s">
        <v>1754</v>
      </c>
      <c r="E2712" s="89">
        <v>50</v>
      </c>
      <c r="F2712">
        <f>SUMIF('список продуктов'!$A$8:$A$917,"="&amp;D1315,'список продуктов'!$C$8:$C$917)</f>
        <v>1</v>
      </c>
      <c r="M2712" s="572"/>
      <c r="N2712" s="573"/>
      <c r="O2712" s="573"/>
      <c r="P2712" s="573"/>
    </row>
    <row r="2713" spans="1:16" x14ac:dyDescent="0.25">
      <c r="A2713" s="77">
        <f>E2713*A2703</f>
        <v>0</v>
      </c>
      <c r="B2713" s="173"/>
      <c r="C2713" s="154"/>
      <c r="D2713" s="91" t="s">
        <v>1789</v>
      </c>
      <c r="E2713" s="89">
        <v>70</v>
      </c>
      <c r="F2713">
        <f>SUMIF('список продуктов'!$A$8:$A$917,"="&amp;D1316,'список продуктов'!$C$8:$C$917)</f>
        <v>1</v>
      </c>
      <c r="M2713" s="572"/>
      <c r="N2713" s="573"/>
      <c r="O2713" s="573"/>
      <c r="P2713" s="573"/>
    </row>
    <row r="2714" spans="1:16" x14ac:dyDescent="0.25">
      <c r="A2714" s="77">
        <f>E2714*A2703</f>
        <v>0</v>
      </c>
      <c r="B2714" s="173"/>
      <c r="C2714" s="154"/>
      <c r="D2714" s="91" t="s">
        <v>1355</v>
      </c>
      <c r="E2714" s="89">
        <v>3</v>
      </c>
      <c r="F2714">
        <f>SUMIF('список продуктов'!$A$8:$A$917,"="&amp;D1317,'список продуктов'!$C$8:$C$917)</f>
        <v>1</v>
      </c>
      <c r="M2714" s="572"/>
      <c r="N2714" s="573"/>
      <c r="O2714" s="573"/>
      <c r="P2714" s="573"/>
    </row>
    <row r="2715" spans="1:16" x14ac:dyDescent="0.25">
      <c r="A2715" s="77">
        <f>E2715*A2703</f>
        <v>0</v>
      </c>
      <c r="B2715" s="173"/>
      <c r="C2715" s="154"/>
      <c r="D2715" s="91" t="s">
        <v>1736</v>
      </c>
      <c r="E2715" s="89">
        <v>3</v>
      </c>
      <c r="F2715">
        <f>SUMIF('список продуктов'!$A$8:$A$917,"="&amp;D1318,'список продуктов'!$C$8:$C$917)</f>
        <v>1</v>
      </c>
      <c r="M2715" s="572"/>
      <c r="N2715" s="573"/>
      <c r="O2715" s="573"/>
      <c r="P2715" s="573"/>
    </row>
    <row r="2716" spans="1:16" x14ac:dyDescent="0.25">
      <c r="A2716" s="77">
        <f>E2716*A2703</f>
        <v>0</v>
      </c>
      <c r="B2716" s="173"/>
      <c r="C2716" s="155" t="s">
        <v>1972</v>
      </c>
      <c r="D2716" s="91" t="s">
        <v>1848</v>
      </c>
      <c r="E2716" s="89">
        <v>40</v>
      </c>
      <c r="F2716">
        <f>SUMIF('список продуктов'!$A$8:$A$917,"="&amp;D1319,'список продуктов'!$C$8:$C$917)</f>
        <v>1</v>
      </c>
      <c r="M2716" s="572"/>
      <c r="N2716" s="573"/>
      <c r="O2716" s="573"/>
      <c r="P2716" s="573"/>
    </row>
    <row r="2717" spans="1:16" x14ac:dyDescent="0.25">
      <c r="A2717" s="77">
        <f>E2717*A2703</f>
        <v>0</v>
      </c>
      <c r="B2717" s="173"/>
      <c r="C2717" s="154"/>
      <c r="D2717" s="91" t="s">
        <v>1478</v>
      </c>
      <c r="E2717" s="89">
        <v>5</v>
      </c>
      <c r="F2717">
        <f>SUMIF('список продуктов'!$A$8:$A$917,"="&amp;D1320,'список продуктов'!$C$8:$C$917)</f>
        <v>1</v>
      </c>
      <c r="M2717" s="572"/>
      <c r="N2717" s="573"/>
      <c r="O2717" s="573"/>
      <c r="P2717" s="573"/>
    </row>
    <row r="2718" spans="1:16" x14ac:dyDescent="0.25">
      <c r="A2718" s="77">
        <f>E2718*A2703</f>
        <v>0</v>
      </c>
      <c r="B2718" s="173"/>
      <c r="C2718" s="154"/>
      <c r="D2718" s="91" t="s">
        <v>1804</v>
      </c>
      <c r="E2718" s="89">
        <v>3</v>
      </c>
      <c r="F2718">
        <f>SUMIF('список продуктов'!$A$8:$A$917,"="&amp;D1321,'список продуктов'!$C$8:$C$917)</f>
        <v>0</v>
      </c>
      <c r="M2718" s="572"/>
      <c r="N2718" s="573"/>
      <c r="O2718" s="573"/>
      <c r="P2718" s="573"/>
    </row>
    <row r="2719" spans="1:16" x14ac:dyDescent="0.25">
      <c r="A2719" s="77">
        <f>E2719*A2703</f>
        <v>0</v>
      </c>
      <c r="B2719" s="173"/>
      <c r="C2719" s="154"/>
      <c r="D2719" s="91" t="s">
        <v>1262</v>
      </c>
      <c r="E2719" s="89">
        <v>1</v>
      </c>
      <c r="F2719">
        <f>SUMIF('список продуктов'!$A$8:$A$917,"="&amp;D1322,'список продуктов'!$C$8:$C$917)</f>
        <v>0</v>
      </c>
      <c r="M2719" s="572"/>
      <c r="N2719" s="573"/>
      <c r="O2719" s="573"/>
      <c r="P2719" s="573"/>
    </row>
    <row r="2720" spans="1:16" x14ac:dyDescent="0.25">
      <c r="A2720" s="77">
        <f>E2720*A2703</f>
        <v>0</v>
      </c>
      <c r="B2720" s="173"/>
      <c r="C2720" s="154"/>
      <c r="D2720" s="91" t="s">
        <v>2399</v>
      </c>
      <c r="E2720" s="89">
        <v>1</v>
      </c>
      <c r="F2720">
        <f>SUMIF('список продуктов'!$A$8:$A$917,"="&amp;D1323,'список продуктов'!$C$8:$C$917)</f>
        <v>1</v>
      </c>
      <c r="M2720" s="572"/>
      <c r="N2720" s="573"/>
      <c r="O2720" s="573"/>
      <c r="P2720" s="573"/>
    </row>
    <row r="2721" spans="1:16" ht="15.75" thickBot="1" x14ac:dyDescent="0.3">
      <c r="B2721" s="173"/>
      <c r="C2721" s="154"/>
      <c r="D2721" s="91"/>
      <c r="E2721" s="89"/>
      <c r="F2721">
        <f>SUMIF('список продуктов'!$A$8:$A$917,"="&amp;D1324,'список продуктов'!$C$8:$C$917)</f>
        <v>1</v>
      </c>
      <c r="M2721" s="572"/>
      <c r="N2721" s="573"/>
      <c r="O2721" s="573"/>
      <c r="P2721" s="573"/>
    </row>
    <row r="2722" spans="1:16" ht="15.75" thickBot="1" x14ac:dyDescent="0.3">
      <c r="A2722" s="229"/>
      <c r="B2722" s="186">
        <v>200</v>
      </c>
      <c r="C2722" s="184" t="s">
        <v>513</v>
      </c>
      <c r="D2722" s="188"/>
      <c r="E2722" s="191">
        <f>SUM(E2723:E2730)</f>
        <v>372</v>
      </c>
      <c r="F2722">
        <f>SUMIF('список продуктов'!$A$8:$A$917,"="&amp;D1325,'список продуктов'!$C$8:$C$917)</f>
        <v>1</v>
      </c>
      <c r="G2722" t="s">
        <v>2926</v>
      </c>
      <c r="M2722" s="572"/>
      <c r="N2722" s="573"/>
      <c r="O2722" s="573"/>
      <c r="P2722" s="573"/>
    </row>
    <row r="2723" spans="1:16" x14ac:dyDescent="0.25">
      <c r="A2723" s="77">
        <f>E2723*A2722</f>
        <v>0</v>
      </c>
      <c r="B2723" s="173"/>
      <c r="C2723" s="154"/>
      <c r="D2723" s="91" t="s">
        <v>1596</v>
      </c>
      <c r="E2723" s="89">
        <v>170</v>
      </c>
      <c r="F2723">
        <f>SUMIF('список продуктов'!$A$8:$A$917,"="&amp;D1326,'список продуктов'!$C$8:$C$917)</f>
        <v>1</v>
      </c>
      <c r="M2723" s="572"/>
      <c r="N2723" s="573"/>
      <c r="O2723" s="573"/>
      <c r="P2723" s="573"/>
    </row>
    <row r="2724" spans="1:16" x14ac:dyDescent="0.25">
      <c r="A2724" s="77">
        <f>E2724*A2722</f>
        <v>0</v>
      </c>
      <c r="B2724" s="173"/>
      <c r="C2724" s="154"/>
      <c r="D2724" s="91" t="s">
        <v>2498</v>
      </c>
      <c r="E2724" s="89">
        <v>80</v>
      </c>
      <c r="F2724">
        <f>SUMIF('список продуктов'!$A$8:$A$917,"="&amp;D1327,'список продуктов'!$C$8:$C$917)</f>
        <v>1</v>
      </c>
      <c r="M2724" s="572"/>
      <c r="N2724" s="573"/>
      <c r="O2724" s="573"/>
      <c r="P2724" s="573"/>
    </row>
    <row r="2725" spans="1:16" x14ac:dyDescent="0.25">
      <c r="A2725" s="77">
        <f>E2725*A2722</f>
        <v>0</v>
      </c>
      <c r="B2725" s="173"/>
      <c r="C2725" s="154"/>
      <c r="D2725" s="91" t="s">
        <v>1489</v>
      </c>
      <c r="E2725" s="89">
        <v>10</v>
      </c>
      <c r="F2725">
        <f>SUMIF('список продуктов'!$A$8:$A$917,"="&amp;D1328,'список продуктов'!$C$8:$C$917)</f>
        <v>1</v>
      </c>
      <c r="M2725" s="572"/>
      <c r="N2725" s="573"/>
      <c r="O2725" s="573"/>
      <c r="P2725" s="573"/>
    </row>
    <row r="2726" spans="1:16" x14ac:dyDescent="0.25">
      <c r="A2726" s="77">
        <f>E2726*A2722</f>
        <v>0</v>
      </c>
      <c r="B2726" s="173"/>
      <c r="C2726" s="154"/>
      <c r="D2726" s="91" t="s">
        <v>1478</v>
      </c>
      <c r="E2726" s="89">
        <v>5</v>
      </c>
      <c r="F2726">
        <f>SUMIF('список продуктов'!$A$8:$A$917,"="&amp;D1329,'список продуктов'!$C$8:$C$917)</f>
        <v>1</v>
      </c>
      <c r="M2726" s="572"/>
      <c r="N2726" s="573"/>
      <c r="O2726" s="573"/>
      <c r="P2726" s="573"/>
    </row>
    <row r="2727" spans="1:16" x14ac:dyDescent="0.25">
      <c r="A2727" s="77">
        <f>E2727*A2722</f>
        <v>0</v>
      </c>
      <c r="B2727" s="173"/>
      <c r="C2727" s="154"/>
      <c r="D2727" s="91" t="s">
        <v>2379</v>
      </c>
      <c r="E2727" s="89">
        <v>5</v>
      </c>
      <c r="F2727">
        <f>SUMIF('список продуктов'!$A$8:$A$917,"="&amp;D1330,'список продуктов'!$C$8:$C$917)</f>
        <v>1</v>
      </c>
      <c r="M2727" s="572"/>
      <c r="N2727" s="573"/>
      <c r="O2727" s="573"/>
      <c r="P2727" s="573"/>
    </row>
    <row r="2728" spans="1:16" x14ac:dyDescent="0.25">
      <c r="A2728" s="77">
        <f>E2728*A2722</f>
        <v>0</v>
      </c>
      <c r="B2728" s="173"/>
      <c r="C2728" s="154"/>
      <c r="D2728" s="91" t="s">
        <v>2384</v>
      </c>
      <c r="E2728" s="89">
        <v>1</v>
      </c>
      <c r="F2728">
        <f>SUMIF('список продуктов'!$A$8:$A$917,"="&amp;D1331,'список продуктов'!$C$8:$C$917)</f>
        <v>1</v>
      </c>
      <c r="M2728" s="572"/>
      <c r="N2728" s="573"/>
      <c r="O2728" s="573"/>
      <c r="P2728" s="573"/>
    </row>
    <row r="2729" spans="1:16" x14ac:dyDescent="0.25">
      <c r="A2729" s="77">
        <f>E2729*A2722</f>
        <v>0</v>
      </c>
      <c r="B2729" s="173"/>
      <c r="C2729" s="154"/>
      <c r="D2729" s="91" t="s">
        <v>2387</v>
      </c>
      <c r="E2729" s="89">
        <v>1</v>
      </c>
      <c r="F2729">
        <f>SUMIF('список продуктов'!$A$8:$A$917,"="&amp;D1332,'список продуктов'!$C$8:$C$917)</f>
        <v>0</v>
      </c>
      <c r="M2729" s="572"/>
      <c r="N2729" s="573"/>
      <c r="O2729" s="573"/>
      <c r="P2729" s="573"/>
    </row>
    <row r="2730" spans="1:16" ht="15.75" thickBot="1" x14ac:dyDescent="0.3">
      <c r="A2730" s="77">
        <f>E2730*A2722</f>
        <v>0</v>
      </c>
      <c r="B2730" s="173"/>
      <c r="C2730" s="154"/>
      <c r="D2730" s="91" t="s">
        <v>1705</v>
      </c>
      <c r="E2730" s="89">
        <v>100</v>
      </c>
      <c r="F2730">
        <f>SUMIF('список продуктов'!$A$8:$A$917,"="&amp;D1333,'список продуктов'!$C$8:$C$917)</f>
        <v>0</v>
      </c>
      <c r="M2730" s="572"/>
      <c r="N2730" s="573"/>
      <c r="O2730" s="573"/>
      <c r="P2730" s="573"/>
    </row>
    <row r="2731" spans="1:16" ht="29.25" thickBot="1" x14ac:dyDescent="0.3">
      <c r="A2731" s="229"/>
      <c r="B2731" s="187" t="s">
        <v>1614</v>
      </c>
      <c r="C2731" s="248" t="s">
        <v>514</v>
      </c>
      <c r="D2731" s="188"/>
      <c r="E2731" s="191">
        <f>SUM(E2732:E2736)</f>
        <v>1815</v>
      </c>
      <c r="F2731">
        <f>SUMIF('список продуктов'!$A$8:$A$917,"="&amp;D1334,'список продуктов'!$C$8:$C$917)</f>
        <v>1</v>
      </c>
      <c r="G2731" t="s">
        <v>2926</v>
      </c>
      <c r="M2731" s="572"/>
      <c r="N2731" s="573"/>
      <c r="O2731" s="573"/>
      <c r="P2731" s="573"/>
    </row>
    <row r="2732" spans="1:16" x14ac:dyDescent="0.25">
      <c r="A2732" s="77">
        <f>E2732*A2731</f>
        <v>0</v>
      </c>
      <c r="B2732" s="173"/>
      <c r="C2732" s="154"/>
      <c r="D2732" s="91" t="s">
        <v>1588</v>
      </c>
      <c r="E2732" s="89">
        <v>1300</v>
      </c>
      <c r="F2732">
        <f>SUMIF('список продуктов'!$A$8:$A$917,"="&amp;D1335,'список продуктов'!$C$8:$C$917)</f>
        <v>1</v>
      </c>
      <c r="M2732" s="572"/>
      <c r="N2732" s="573"/>
      <c r="O2732" s="573"/>
      <c r="P2732" s="573"/>
    </row>
    <row r="2733" spans="1:16" x14ac:dyDescent="0.25">
      <c r="A2733" s="77">
        <f>E2733*A2731</f>
        <v>0</v>
      </c>
      <c r="B2733" s="173"/>
      <c r="C2733" s="154"/>
      <c r="D2733" s="91" t="s">
        <v>1271</v>
      </c>
      <c r="E2733" s="89">
        <v>300</v>
      </c>
      <c r="F2733">
        <f>SUMIF('список продуктов'!$A$8:$A$917,"="&amp;D1336,'список продуктов'!$C$8:$C$917)</f>
        <v>1</v>
      </c>
      <c r="M2733" s="572"/>
      <c r="N2733" s="573"/>
      <c r="O2733" s="573"/>
      <c r="P2733" s="573"/>
    </row>
    <row r="2734" spans="1:16" x14ac:dyDescent="0.25">
      <c r="A2734" s="77">
        <f>E2734*A2731</f>
        <v>0</v>
      </c>
      <c r="B2734" s="173"/>
      <c r="C2734" s="154"/>
      <c r="D2734" s="91" t="s">
        <v>2337</v>
      </c>
      <c r="E2734" s="89">
        <v>200</v>
      </c>
      <c r="F2734">
        <f>SUMIF('список продуктов'!$A$8:$A$917,"="&amp;D1337,'список продуктов'!$C$8:$C$917)</f>
        <v>1</v>
      </c>
      <c r="M2734" s="572"/>
      <c r="N2734" s="573"/>
      <c r="O2734" s="573"/>
      <c r="P2734" s="573"/>
    </row>
    <row r="2735" spans="1:16" x14ac:dyDescent="0.25">
      <c r="A2735" s="77">
        <f>E2735*A2731</f>
        <v>0</v>
      </c>
      <c r="B2735" s="173"/>
      <c r="C2735" s="154"/>
      <c r="D2735" s="91" t="s">
        <v>1262</v>
      </c>
      <c r="E2735" s="89">
        <v>10</v>
      </c>
      <c r="F2735">
        <f>SUMIF('список продуктов'!$A$8:$A$917,"="&amp;D1338,'список продуктов'!$C$8:$C$917)</f>
        <v>1</v>
      </c>
      <c r="M2735" s="572"/>
      <c r="N2735" s="573"/>
      <c r="O2735" s="573"/>
      <c r="P2735" s="573"/>
    </row>
    <row r="2736" spans="1:16" ht="15.75" thickBot="1" x14ac:dyDescent="0.3">
      <c r="A2736" s="77">
        <f>E2736*A2731</f>
        <v>0</v>
      </c>
      <c r="B2736" s="173"/>
      <c r="C2736" s="154"/>
      <c r="D2736" s="91" t="s">
        <v>2393</v>
      </c>
      <c r="E2736" s="89">
        <v>5</v>
      </c>
      <c r="F2736">
        <f>SUMIF('список продуктов'!$A$8:$A$917,"="&amp;D1339,'список продуктов'!$C$8:$C$917)</f>
        <v>1</v>
      </c>
      <c r="M2736" s="572"/>
      <c r="N2736" s="573"/>
      <c r="O2736" s="573"/>
      <c r="P2736" s="573"/>
    </row>
    <row r="2737" spans="1:18" ht="15.75" thickBot="1" x14ac:dyDescent="0.3">
      <c r="A2737" s="229"/>
      <c r="B2737" s="186" t="s">
        <v>110</v>
      </c>
      <c r="C2737" s="184" t="s">
        <v>111</v>
      </c>
      <c r="D2737" s="188"/>
      <c r="E2737" s="191">
        <f>SUM(E2738:E2744)</f>
        <v>616</v>
      </c>
      <c r="F2737">
        <f>SUMIF('список продуктов'!$A$8:$A$917,"="&amp;D1340,'список продуктов'!$C$8:$C$917)</f>
        <v>1</v>
      </c>
      <c r="G2737" t="s">
        <v>2926</v>
      </c>
      <c r="M2737" s="572"/>
      <c r="N2737" s="573"/>
      <c r="O2737" s="573"/>
      <c r="P2737" s="573"/>
    </row>
    <row r="2738" spans="1:18" x14ac:dyDescent="0.25">
      <c r="A2738" s="77">
        <f>E2738*A2737</f>
        <v>0</v>
      </c>
      <c r="B2738" s="173"/>
      <c r="C2738" s="154"/>
      <c r="D2738" s="91" t="s">
        <v>1594</v>
      </c>
      <c r="E2738" s="89">
        <v>500</v>
      </c>
      <c r="F2738">
        <f>SUMIF('список продуктов'!$A$8:$A$917,"="&amp;D1341,'список продуктов'!$C$8:$C$917)</f>
        <v>1</v>
      </c>
      <c r="M2738" s="572"/>
      <c r="N2738" s="573"/>
      <c r="O2738" s="573"/>
      <c r="P2738" s="573"/>
    </row>
    <row r="2739" spans="1:18" x14ac:dyDescent="0.25">
      <c r="A2739" s="77">
        <f>E2739*A2737</f>
        <v>0</v>
      </c>
      <c r="B2739" s="173"/>
      <c r="C2739" s="154"/>
      <c r="D2739" s="91" t="s">
        <v>2591</v>
      </c>
      <c r="E2739" s="89">
        <v>30</v>
      </c>
      <c r="F2739">
        <f>SUMIF('список продуктов'!$A$8:$A$917,"="&amp;D1342,'список продуктов'!$C$8:$C$917)</f>
        <v>0</v>
      </c>
      <c r="M2739" s="572"/>
      <c r="N2739" s="573"/>
      <c r="O2739" s="573"/>
      <c r="P2739" s="573"/>
    </row>
    <row r="2740" spans="1:18" ht="23.25" x14ac:dyDescent="0.25">
      <c r="A2740" s="77">
        <f>E2740*A2737</f>
        <v>0</v>
      </c>
      <c r="B2740" s="173"/>
      <c r="C2740" s="154"/>
      <c r="D2740" s="91" t="s">
        <v>1262</v>
      </c>
      <c r="E2740" s="89">
        <v>5</v>
      </c>
      <c r="F2740">
        <f>SUMIF('список продуктов'!$A$8:$A$917,"="&amp;D1343,'список продуктов'!$C$8:$C$917)</f>
        <v>0</v>
      </c>
      <c r="M2740" s="596" t="s">
        <v>1344</v>
      </c>
      <c r="N2740" s="597"/>
      <c r="O2740" s="597"/>
      <c r="P2740" s="597"/>
      <c r="Q2740" s="597"/>
      <c r="R2740" s="597"/>
    </row>
    <row r="2741" spans="1:18" x14ac:dyDescent="0.25">
      <c r="A2741" s="77">
        <f>E2741*A2737</f>
        <v>0</v>
      </c>
      <c r="B2741" s="173"/>
      <c r="C2741" s="154"/>
      <c r="D2741" s="91" t="s">
        <v>2399</v>
      </c>
      <c r="E2741" s="89">
        <v>3</v>
      </c>
      <c r="F2741">
        <f>SUMIF('список продуктов'!$A$8:$A$917,"="&amp;D1344,'список продуктов'!$C$8:$C$917)</f>
        <v>1</v>
      </c>
      <c r="M2741" s="572"/>
      <c r="N2741" s="573"/>
      <c r="O2741" s="573"/>
      <c r="P2741" s="573"/>
    </row>
    <row r="2742" spans="1:18" x14ac:dyDescent="0.25">
      <c r="A2742" s="77">
        <f>E2742*A2737</f>
        <v>0</v>
      </c>
      <c r="B2742" s="173"/>
      <c r="C2742" s="154"/>
      <c r="D2742" s="91" t="s">
        <v>1355</v>
      </c>
      <c r="E2742" s="89">
        <v>15</v>
      </c>
      <c r="F2742">
        <f>SUMIF('список продуктов'!$A$8:$A$917,"="&amp;D1345,'список продуктов'!$C$8:$C$917)</f>
        <v>1</v>
      </c>
      <c r="M2742" s="572"/>
      <c r="N2742" s="573"/>
      <c r="O2742" s="573"/>
      <c r="P2742" s="573"/>
    </row>
    <row r="2743" spans="1:18" x14ac:dyDescent="0.25">
      <c r="A2743" s="77">
        <f>A2737*E2743</f>
        <v>0</v>
      </c>
      <c r="B2743" s="173"/>
      <c r="C2743" s="154"/>
      <c r="D2743" s="91" t="s">
        <v>1789</v>
      </c>
      <c r="E2743" s="89">
        <v>60</v>
      </c>
      <c r="F2743">
        <f>SUMIF('список продуктов'!$A$8:$A$917,"="&amp;D1346,'список продуктов'!$C$8:$C$917)</f>
        <v>1</v>
      </c>
      <c r="M2743" s="572"/>
      <c r="N2743" s="573"/>
      <c r="O2743" s="573"/>
      <c r="P2743" s="573"/>
    </row>
    <row r="2744" spans="1:18" x14ac:dyDescent="0.25">
      <c r="A2744" s="77">
        <f>A2737*E2744</f>
        <v>0</v>
      </c>
      <c r="B2744" s="173"/>
      <c r="C2744" s="154" t="s">
        <v>112</v>
      </c>
      <c r="D2744" s="91" t="s">
        <v>2546</v>
      </c>
      <c r="E2744" s="89">
        <v>3</v>
      </c>
      <c r="F2744">
        <f>SUMIF('список продуктов'!$A$8:$A$917,"="&amp;D1347,'список продуктов'!$C$8:$C$917)</f>
        <v>0</v>
      </c>
      <c r="M2744" s="572"/>
      <c r="N2744" s="573"/>
      <c r="O2744" s="573"/>
      <c r="P2744" s="573"/>
    </row>
    <row r="2745" spans="1:18" ht="15.75" thickBot="1" x14ac:dyDescent="0.3">
      <c r="B2745" s="173"/>
      <c r="C2745" s="154"/>
      <c r="D2745" s="91"/>
      <c r="E2745" s="89"/>
      <c r="F2745">
        <f>SUMIF('список продуктов'!$A$8:$A$917,"="&amp;D1348,'список продуктов'!$C$8:$C$917)</f>
        <v>1</v>
      </c>
      <c r="M2745" s="572"/>
      <c r="N2745" s="573"/>
      <c r="O2745" s="573"/>
      <c r="P2745" s="573"/>
    </row>
    <row r="2746" spans="1:18" ht="15.75" thickBot="1" x14ac:dyDescent="0.3">
      <c r="A2746" s="229"/>
      <c r="B2746" s="186">
        <v>250</v>
      </c>
      <c r="C2746" s="248" t="s">
        <v>515</v>
      </c>
      <c r="D2746" s="188"/>
      <c r="E2746" s="191">
        <f>SUM(E2747:E2753)</f>
        <v>394</v>
      </c>
      <c r="F2746">
        <f>SUMIF('список продуктов'!$A$8:$A$917,"="&amp;D1349,'список продуктов'!$C$8:$C$917)</f>
        <v>1</v>
      </c>
      <c r="G2746" t="s">
        <v>2926</v>
      </c>
      <c r="M2746" s="572"/>
      <c r="N2746" s="573"/>
      <c r="O2746" s="573"/>
      <c r="P2746" s="573"/>
    </row>
    <row r="2747" spans="1:18" x14ac:dyDescent="0.25">
      <c r="A2747" s="77">
        <f>E2747*A2746</f>
        <v>0</v>
      </c>
      <c r="B2747" s="173"/>
      <c r="C2747" s="154"/>
      <c r="D2747" s="91" t="s">
        <v>1606</v>
      </c>
      <c r="E2747" s="89">
        <v>120</v>
      </c>
      <c r="F2747">
        <f>SUMIF('список продуктов'!$A$8:$A$917,"="&amp;D1350,'список продуктов'!$C$8:$C$917)</f>
        <v>1</v>
      </c>
      <c r="M2747" s="572"/>
      <c r="N2747" s="573"/>
      <c r="O2747" s="573"/>
      <c r="P2747" s="573"/>
    </row>
    <row r="2748" spans="1:18" x14ac:dyDescent="0.25">
      <c r="A2748" s="77">
        <f>E2748*A2746</f>
        <v>0</v>
      </c>
      <c r="B2748" s="173"/>
      <c r="C2748" s="154"/>
      <c r="D2748" s="91" t="s">
        <v>1271</v>
      </c>
      <c r="E2748" s="89">
        <v>120</v>
      </c>
      <c r="F2748">
        <f>SUMIF('список продуктов'!$A$8:$A$917,"="&amp;D1351,'список продуктов'!$C$8:$C$917)</f>
        <v>1</v>
      </c>
      <c r="M2748" s="572"/>
      <c r="N2748" s="573"/>
      <c r="O2748" s="573"/>
      <c r="P2748" s="573"/>
    </row>
    <row r="2749" spans="1:18" x14ac:dyDescent="0.25">
      <c r="A2749" s="77">
        <f>E2749*A2746</f>
        <v>0</v>
      </c>
      <c r="B2749" s="173"/>
      <c r="C2749" s="154"/>
      <c r="D2749" s="91" t="s">
        <v>2258</v>
      </c>
      <c r="E2749" s="89">
        <v>80</v>
      </c>
      <c r="F2749">
        <f>SUMIF('список продуктов'!$A$8:$A$917,"="&amp;D1352,'список продуктов'!$C$8:$C$917)</f>
        <v>1</v>
      </c>
      <c r="M2749" s="572"/>
      <c r="N2749" s="573"/>
      <c r="O2749" s="573"/>
      <c r="P2749" s="573"/>
    </row>
    <row r="2750" spans="1:18" x14ac:dyDescent="0.25">
      <c r="A2750" s="77">
        <f>E2750*A2746</f>
        <v>0</v>
      </c>
      <c r="B2750" s="173"/>
      <c r="C2750" s="154"/>
      <c r="D2750" s="91" t="s">
        <v>1280</v>
      </c>
      <c r="E2750" s="89">
        <v>50</v>
      </c>
      <c r="F2750">
        <f>SUMIF('список продуктов'!$A$8:$A$917,"="&amp;D1353,'список продуктов'!$C$8:$C$917)</f>
        <v>0</v>
      </c>
      <c r="M2750" s="572"/>
      <c r="N2750" s="573"/>
      <c r="O2750" s="573"/>
      <c r="P2750" s="573"/>
    </row>
    <row r="2751" spans="1:18" x14ac:dyDescent="0.25">
      <c r="A2751" s="77">
        <f>E2751*A2746</f>
        <v>0</v>
      </c>
      <c r="B2751" s="173"/>
      <c r="C2751" s="154"/>
      <c r="D2751" s="91" t="s">
        <v>1492</v>
      </c>
      <c r="E2751" s="89">
        <v>20</v>
      </c>
      <c r="F2751">
        <f>SUMIF('список продуктов'!$A$8:$A$917,"="&amp;D1354,'список продуктов'!$C$8:$C$917)</f>
        <v>0</v>
      </c>
      <c r="M2751" s="572"/>
      <c r="N2751" s="573"/>
      <c r="O2751" s="573"/>
      <c r="P2751" s="573"/>
    </row>
    <row r="2752" spans="1:18" x14ac:dyDescent="0.25">
      <c r="A2752" s="77">
        <f>A2746*E2752</f>
        <v>0</v>
      </c>
      <c r="B2752" s="173"/>
      <c r="C2752" s="154"/>
      <c r="D2752" s="91" t="s">
        <v>1262</v>
      </c>
      <c r="E2752" s="89">
        <v>3</v>
      </c>
      <c r="F2752">
        <f>SUMIF('список продуктов'!$A$8:$A$917,"="&amp;D1355,'список продуктов'!$C$8:$C$917)</f>
        <v>1</v>
      </c>
      <c r="M2752" s="572"/>
      <c r="N2752" s="573"/>
      <c r="O2752" s="573"/>
      <c r="P2752" s="573"/>
    </row>
    <row r="2753" spans="1:16" x14ac:dyDescent="0.25">
      <c r="A2753" s="77">
        <f>A2746*E2753</f>
        <v>0</v>
      </c>
      <c r="B2753" s="173"/>
      <c r="C2753" s="154"/>
      <c r="D2753" s="91" t="s">
        <v>2399</v>
      </c>
      <c r="E2753" s="89">
        <v>1</v>
      </c>
      <c r="F2753">
        <f>SUMIF('список продуктов'!$A$8:$A$917,"="&amp;D1356,'список продуктов'!$C$8:$C$917)</f>
        <v>1</v>
      </c>
      <c r="M2753" s="572"/>
      <c r="N2753" s="573"/>
      <c r="O2753" s="573"/>
      <c r="P2753" s="573"/>
    </row>
    <row r="2754" spans="1:16" ht="15.75" thickBot="1" x14ac:dyDescent="0.3">
      <c r="B2754" s="173"/>
      <c r="C2754" s="154"/>
      <c r="D2754" s="91"/>
      <c r="E2754" s="89"/>
      <c r="F2754">
        <f>SUMIF('список продуктов'!$A$8:$A$917,"="&amp;D1357,'список продуктов'!$C$8:$C$917)</f>
        <v>1</v>
      </c>
      <c r="M2754" s="572"/>
      <c r="N2754" s="573"/>
      <c r="O2754" s="573"/>
      <c r="P2754" s="573"/>
    </row>
    <row r="2755" spans="1:16" ht="15.75" thickBot="1" x14ac:dyDescent="0.3">
      <c r="A2755" s="229"/>
      <c r="B2755" s="186">
        <v>200</v>
      </c>
      <c r="C2755" s="184" t="s">
        <v>516</v>
      </c>
      <c r="D2755" s="366"/>
      <c r="E2755" s="191">
        <f>SUM(E2756:E2766)</f>
        <v>260</v>
      </c>
      <c r="F2755">
        <f>SUMIF('список продуктов'!$A$8:$A$917,"="&amp;D1358,'список продуктов'!$C$8:$C$917)</f>
        <v>1</v>
      </c>
      <c r="G2755" t="s">
        <v>2926</v>
      </c>
      <c r="M2755" s="572"/>
      <c r="N2755" s="573"/>
      <c r="O2755" s="573"/>
      <c r="P2755" s="573"/>
    </row>
    <row r="2756" spans="1:16" x14ac:dyDescent="0.25">
      <c r="A2756" s="77">
        <f>E2756*A2755</f>
        <v>0</v>
      </c>
      <c r="B2756" s="173"/>
      <c r="C2756" s="456" t="s">
        <v>1957</v>
      </c>
      <c r="D2756" s="91" t="s">
        <v>2452</v>
      </c>
      <c r="E2756" s="89">
        <v>1</v>
      </c>
      <c r="F2756">
        <f>SUMIF('список продуктов'!$A$8:$A$917,"="&amp;D1359,'список продуктов'!$C$8:$C$917)</f>
        <v>1</v>
      </c>
      <c r="M2756" s="572"/>
      <c r="N2756" s="573"/>
      <c r="O2756" s="573"/>
      <c r="P2756" s="573"/>
    </row>
    <row r="2757" spans="1:16" x14ac:dyDescent="0.25">
      <c r="A2757" s="77">
        <f>E2757*A2755</f>
        <v>0</v>
      </c>
      <c r="B2757" s="173"/>
      <c r="C2757" s="154"/>
      <c r="D2757" s="91" t="s">
        <v>2292</v>
      </c>
      <c r="E2757" s="89">
        <v>40</v>
      </c>
      <c r="F2757">
        <f>SUMIF('список продуктов'!$A$8:$A$917,"="&amp;D1360,'список продуктов'!$C$8:$C$917)</f>
        <v>1</v>
      </c>
      <c r="M2757" s="572"/>
      <c r="N2757" s="573"/>
      <c r="O2757" s="573"/>
      <c r="P2757" s="573"/>
    </row>
    <row r="2758" spans="1:16" x14ac:dyDescent="0.25">
      <c r="A2758" s="77">
        <f>E2758*A2755</f>
        <v>0</v>
      </c>
      <c r="B2758" s="173"/>
      <c r="C2758" s="154"/>
      <c r="D2758" s="91" t="s">
        <v>2269</v>
      </c>
      <c r="E2758" s="89">
        <v>50</v>
      </c>
      <c r="F2758">
        <f>SUMIF('список продуктов'!$A$8:$A$917,"="&amp;D1361,'список продуктов'!$C$8:$C$917)</f>
        <v>0</v>
      </c>
      <c r="M2758" s="572"/>
      <c r="N2758" s="573"/>
      <c r="O2758" s="573"/>
      <c r="P2758" s="573"/>
    </row>
    <row r="2759" spans="1:16" x14ac:dyDescent="0.25">
      <c r="A2759" s="77">
        <f>E2759*A2755</f>
        <v>0</v>
      </c>
      <c r="B2759" s="173"/>
      <c r="C2759" s="154"/>
      <c r="D2759" s="91" t="s">
        <v>2469</v>
      </c>
      <c r="E2759" s="89">
        <v>40</v>
      </c>
      <c r="F2759">
        <f>SUMIF('список продуктов'!$A$8:$A$917,"="&amp;D1362,'список продуктов'!$C$8:$C$917)</f>
        <v>1</v>
      </c>
      <c r="M2759" s="572"/>
      <c r="N2759" s="573"/>
      <c r="O2759" s="573"/>
      <c r="P2759" s="573"/>
    </row>
    <row r="2760" spans="1:16" x14ac:dyDescent="0.25">
      <c r="A2760" s="77">
        <f>E2760*A2755</f>
        <v>0</v>
      </c>
      <c r="B2760" s="173"/>
      <c r="C2760" s="154"/>
      <c r="D2760" s="91" t="s">
        <v>1850</v>
      </c>
      <c r="E2760" s="89">
        <v>50</v>
      </c>
      <c r="F2760">
        <f>SUMIF('список продуктов'!$A$8:$A$917,"="&amp;D1363,'список продуктов'!$C$8:$C$917)</f>
        <v>1</v>
      </c>
      <c r="M2760" s="572"/>
      <c r="N2760" s="573"/>
      <c r="O2760" s="573"/>
      <c r="P2760" s="573"/>
    </row>
    <row r="2761" spans="1:16" x14ac:dyDescent="0.25">
      <c r="A2761" s="77">
        <f>A2755*E2761</f>
        <v>0</v>
      </c>
      <c r="B2761" s="173"/>
      <c r="C2761" s="154"/>
      <c r="D2761" s="91" t="s">
        <v>192</v>
      </c>
      <c r="E2761" s="89">
        <v>50</v>
      </c>
      <c r="F2761">
        <f>SUMIF('список продуктов'!$A$8:$A$917,"="&amp;D1364,'список продуктов'!$C$8:$C$917)</f>
        <v>1</v>
      </c>
      <c r="M2761" s="572"/>
      <c r="N2761" s="573"/>
      <c r="O2761" s="573"/>
      <c r="P2761" s="573"/>
    </row>
    <row r="2762" spans="1:16" x14ac:dyDescent="0.25">
      <c r="A2762" s="77">
        <f>A2755*E2762</f>
        <v>0</v>
      </c>
      <c r="B2762" s="173"/>
      <c r="C2762" s="154"/>
      <c r="D2762" s="91" t="s">
        <v>2472</v>
      </c>
      <c r="E2762" s="89">
        <v>10</v>
      </c>
      <c r="F2762">
        <f>SUMIF('список продуктов'!$A$8:$A$917,"="&amp;D1365,'список продуктов'!$C$8:$C$917)</f>
        <v>1</v>
      </c>
      <c r="M2762" s="572"/>
      <c r="N2762" s="573"/>
      <c r="O2762" s="573"/>
      <c r="P2762" s="573"/>
    </row>
    <row r="2763" spans="1:16" x14ac:dyDescent="0.25">
      <c r="A2763" s="77">
        <f>A2755*E2763</f>
        <v>0</v>
      </c>
      <c r="B2763" s="173"/>
      <c r="C2763" s="154"/>
      <c r="D2763" s="91" t="s">
        <v>1262</v>
      </c>
      <c r="E2763" s="89">
        <v>1</v>
      </c>
      <c r="F2763">
        <f>SUMIF('список продуктов'!$A$8:$A$917,"="&amp;D1366,'список продуктов'!$C$8:$C$917)</f>
        <v>1</v>
      </c>
      <c r="M2763" s="572"/>
      <c r="N2763" s="573"/>
      <c r="O2763" s="573"/>
      <c r="P2763" s="573"/>
    </row>
    <row r="2764" spans="1:16" x14ac:dyDescent="0.25">
      <c r="A2764" s="77">
        <f>A2755*E2764</f>
        <v>0</v>
      </c>
      <c r="B2764" s="173"/>
      <c r="C2764" s="154"/>
      <c r="D2764" s="91" t="s">
        <v>2591</v>
      </c>
      <c r="E2764" s="89">
        <v>3</v>
      </c>
      <c r="F2764">
        <f>SUMIF('список продуктов'!$A$8:$A$917,"="&amp;D1367,'список продуктов'!$C$8:$C$917)</f>
        <v>0</v>
      </c>
      <c r="M2764" s="572"/>
      <c r="N2764" s="573"/>
      <c r="O2764" s="573"/>
      <c r="P2764" s="573"/>
    </row>
    <row r="2765" spans="1:16" x14ac:dyDescent="0.25">
      <c r="A2765" s="77">
        <f>A2755*E2765</f>
        <v>0</v>
      </c>
      <c r="B2765" s="173"/>
      <c r="C2765" s="154"/>
      <c r="D2765" s="91" t="s">
        <v>1280</v>
      </c>
      <c r="E2765" s="89">
        <v>5</v>
      </c>
      <c r="F2765">
        <f>SUMIF('список продуктов'!$A$8:$A$917,"="&amp;D1368,'список продуктов'!$C$8:$C$917)</f>
        <v>0</v>
      </c>
      <c r="M2765" s="572"/>
      <c r="N2765" s="573"/>
      <c r="O2765" s="573"/>
      <c r="P2765" s="573"/>
    </row>
    <row r="2766" spans="1:16" ht="15.75" thickBot="1" x14ac:dyDescent="0.3">
      <c r="A2766" s="77">
        <f>A2755*E2766</f>
        <v>0</v>
      </c>
      <c r="B2766" s="173"/>
      <c r="C2766" s="154"/>
      <c r="D2766" s="91" t="s">
        <v>1355</v>
      </c>
      <c r="E2766" s="89">
        <v>10</v>
      </c>
      <c r="F2766">
        <f>SUMIF('список продуктов'!$A$8:$A$917,"="&amp;D1369,'список продуктов'!$C$8:$C$917)</f>
        <v>1</v>
      </c>
      <c r="M2766" s="572"/>
      <c r="N2766" s="573"/>
      <c r="O2766" s="573"/>
      <c r="P2766" s="573"/>
    </row>
    <row r="2767" spans="1:16" ht="15.75" thickBot="1" x14ac:dyDescent="0.3">
      <c r="A2767" s="229"/>
      <c r="B2767" s="186" t="s">
        <v>113</v>
      </c>
      <c r="C2767" s="184" t="s">
        <v>517</v>
      </c>
      <c r="D2767" s="188"/>
      <c r="E2767" s="191">
        <f>SUM(E2768:E2781)</f>
        <v>216.99000000000004</v>
      </c>
      <c r="F2767">
        <f>SUMIF('список продуктов'!$A$8:$A$917,"="&amp;D1370,'список продуктов'!$C$8:$C$917)</f>
        <v>1</v>
      </c>
      <c r="G2767" t="s">
        <v>2926</v>
      </c>
      <c r="M2767" s="572"/>
      <c r="N2767" s="573"/>
      <c r="O2767" s="573"/>
      <c r="P2767" s="573"/>
    </row>
    <row r="2768" spans="1:16" x14ac:dyDescent="0.25">
      <c r="A2768" s="77">
        <f>E2768*A2767</f>
        <v>0</v>
      </c>
      <c r="B2768" s="173"/>
      <c r="C2768" s="154"/>
      <c r="D2768" s="91" t="s">
        <v>1593</v>
      </c>
      <c r="E2768" s="89">
        <v>135</v>
      </c>
      <c r="F2768">
        <f>SUMIF('список продуктов'!$A$8:$A$917,"="&amp;D1371,'список продуктов'!$C$8:$C$917)</f>
        <v>1</v>
      </c>
      <c r="M2768" s="572"/>
      <c r="N2768" s="573"/>
      <c r="O2768" s="573"/>
      <c r="P2768" s="573"/>
    </row>
    <row r="2769" spans="1:16" x14ac:dyDescent="0.25">
      <c r="A2769" s="77">
        <f>E2769*A2767</f>
        <v>0</v>
      </c>
      <c r="B2769" s="173"/>
      <c r="C2769" s="154"/>
      <c r="D2769" s="91" t="s">
        <v>2399</v>
      </c>
      <c r="E2769" s="89">
        <v>1</v>
      </c>
      <c r="F2769">
        <f>SUMIF('список продуктов'!$A$8:$A$917,"="&amp;D1372,'список продуктов'!$C$8:$C$917)</f>
        <v>0</v>
      </c>
      <c r="M2769" s="572"/>
      <c r="N2769" s="573"/>
      <c r="O2769" s="573"/>
      <c r="P2769" s="573"/>
    </row>
    <row r="2770" spans="1:16" x14ac:dyDescent="0.25">
      <c r="A2770" s="77">
        <f>E2770*A2767</f>
        <v>0</v>
      </c>
      <c r="B2770" s="173"/>
      <c r="C2770" s="154"/>
      <c r="D2770" s="91" t="s">
        <v>2591</v>
      </c>
      <c r="E2770" s="89">
        <v>15</v>
      </c>
      <c r="F2770">
        <f>SUMIF('список продуктов'!$A$8:$A$917,"="&amp;D1373,'список продуктов'!$C$8:$C$917)</f>
        <v>1</v>
      </c>
      <c r="M2770" s="572"/>
      <c r="N2770" s="573"/>
      <c r="O2770" s="573"/>
      <c r="P2770" s="573"/>
    </row>
    <row r="2771" spans="1:16" x14ac:dyDescent="0.25">
      <c r="A2771" s="77">
        <f>E2771*A2767</f>
        <v>0</v>
      </c>
      <c r="B2771" s="173"/>
      <c r="C2771" s="154"/>
      <c r="D2771" s="91" t="s">
        <v>2357</v>
      </c>
      <c r="E2771" s="89">
        <v>5</v>
      </c>
      <c r="F2771">
        <f>SUMIF('список продуктов'!$A$8:$A$917,"="&amp;D1374,'список продуктов'!$C$8:$C$917)</f>
        <v>1</v>
      </c>
      <c r="M2771" s="572"/>
      <c r="N2771" s="573"/>
      <c r="O2771" s="573"/>
      <c r="P2771" s="573"/>
    </row>
    <row r="2772" spans="1:16" x14ac:dyDescent="0.25">
      <c r="A2772" s="77">
        <f>E2772*A2767</f>
        <v>0</v>
      </c>
      <c r="B2772" s="173"/>
      <c r="C2772" s="154"/>
      <c r="D2772" s="91" t="s">
        <v>1758</v>
      </c>
      <c r="E2772" s="89">
        <v>30</v>
      </c>
      <c r="F2772">
        <f>SUMIF('список продуктов'!$A$8:$A$917,"="&amp;D1375,'список продуктов'!$C$8:$C$917)</f>
        <v>1</v>
      </c>
      <c r="M2772" s="572"/>
      <c r="N2772" s="573"/>
      <c r="O2772" s="573"/>
      <c r="P2772" s="573"/>
    </row>
    <row r="2773" spans="1:16" x14ac:dyDescent="0.25">
      <c r="B2773" s="173"/>
      <c r="C2773" s="154"/>
      <c r="D2773" s="374" t="s">
        <v>114</v>
      </c>
      <c r="E2773" s="89"/>
      <c r="F2773">
        <f>SUMIF('список продуктов'!$A$8:$A$917,"="&amp;D1376,'список продуктов'!$C$8:$C$917)</f>
        <v>1</v>
      </c>
      <c r="M2773" s="572"/>
      <c r="N2773" s="573"/>
      <c r="O2773" s="573"/>
      <c r="P2773" s="573"/>
    </row>
    <row r="2774" spans="1:16" x14ac:dyDescent="0.25">
      <c r="A2774" s="77">
        <f>A2767*E2774</f>
        <v>0</v>
      </c>
      <c r="B2774" s="173"/>
      <c r="C2774" s="154"/>
      <c r="D2774" s="91" t="s">
        <v>2324</v>
      </c>
      <c r="E2774" s="89">
        <v>18</v>
      </c>
      <c r="F2774">
        <f>SUMIF('список продуктов'!$A$8:$A$917,"="&amp;D1377,'список продуктов'!$C$8:$C$917)</f>
        <v>1</v>
      </c>
      <c r="M2774" s="572"/>
      <c r="N2774" s="573"/>
      <c r="O2774" s="573"/>
      <c r="P2774" s="573"/>
    </row>
    <row r="2775" spans="1:16" x14ac:dyDescent="0.25">
      <c r="A2775" s="77">
        <f>A2767*E2775</f>
        <v>0</v>
      </c>
      <c r="B2775" s="173"/>
      <c r="C2775" s="154"/>
      <c r="D2775" s="91" t="s">
        <v>1478</v>
      </c>
      <c r="E2775" s="116">
        <v>0.09</v>
      </c>
      <c r="F2775">
        <f>SUMIF('список продуктов'!$A$8:$A$917,"="&amp;D1378,'список продуктов'!$C$8:$C$917)</f>
        <v>0</v>
      </c>
      <c r="M2775" s="572"/>
      <c r="N2775" s="573"/>
      <c r="O2775" s="573"/>
      <c r="P2775" s="573"/>
    </row>
    <row r="2776" spans="1:16" x14ac:dyDescent="0.25">
      <c r="A2776" s="77">
        <f>A2767*E2776</f>
        <v>0</v>
      </c>
      <c r="B2776" s="173"/>
      <c r="C2776" s="154"/>
      <c r="D2776" s="91" t="s">
        <v>313</v>
      </c>
      <c r="E2776" s="89">
        <v>7.5</v>
      </c>
      <c r="F2776">
        <f>SUMIF('список продуктов'!$A$8:$A$917,"="&amp;D1379,'список продуктов'!$C$8:$C$917)</f>
        <v>1</v>
      </c>
      <c r="M2776" s="572"/>
      <c r="N2776" s="573"/>
      <c r="O2776" s="573"/>
      <c r="P2776" s="573"/>
    </row>
    <row r="2777" spans="1:16" x14ac:dyDescent="0.25">
      <c r="A2777" s="77">
        <f>A2767*E2777</f>
        <v>0</v>
      </c>
      <c r="B2777" s="173"/>
      <c r="C2777" s="154"/>
      <c r="D2777" s="91" t="s">
        <v>1758</v>
      </c>
      <c r="E2777" s="89">
        <v>1.5</v>
      </c>
      <c r="F2777">
        <f>SUMIF('список продуктов'!$A$8:$A$917,"="&amp;D1380,'список продуктов'!$C$8:$C$917)</f>
        <v>1</v>
      </c>
      <c r="M2777" s="572"/>
      <c r="N2777" s="573"/>
      <c r="O2777" s="573"/>
      <c r="P2777" s="573"/>
    </row>
    <row r="2778" spans="1:16" x14ac:dyDescent="0.25">
      <c r="A2778" s="77">
        <f>A2767*E2778</f>
        <v>0</v>
      </c>
      <c r="B2778" s="173"/>
      <c r="C2778" s="154"/>
      <c r="D2778" s="91" t="s">
        <v>1794</v>
      </c>
      <c r="E2778" s="89">
        <v>0.3</v>
      </c>
      <c r="F2778">
        <f>SUMIF('список продуктов'!$A$8:$A$917,"="&amp;D1381,'список продуктов'!$C$8:$C$917)</f>
        <v>0</v>
      </c>
      <c r="M2778" s="572"/>
      <c r="N2778" s="573"/>
      <c r="O2778" s="573"/>
      <c r="P2778" s="573"/>
    </row>
    <row r="2779" spans="1:16" x14ac:dyDescent="0.25">
      <c r="A2779" s="77">
        <f>E2779*A2767</f>
        <v>0</v>
      </c>
      <c r="B2779" s="173"/>
      <c r="C2779" s="154"/>
      <c r="D2779" s="91" t="s">
        <v>1804</v>
      </c>
      <c r="E2779" s="89">
        <v>0.3</v>
      </c>
      <c r="F2779">
        <f>SUMIF('список продуктов'!$A$8:$A$917,"="&amp;D1382,'список продуктов'!$C$8:$C$917)</f>
        <v>0</v>
      </c>
      <c r="M2779" s="572"/>
      <c r="N2779" s="573"/>
      <c r="O2779" s="573"/>
      <c r="P2779" s="573"/>
    </row>
    <row r="2780" spans="1:16" x14ac:dyDescent="0.25">
      <c r="A2780" s="77">
        <f>E2780*A2767</f>
        <v>0</v>
      </c>
      <c r="B2780" s="173"/>
      <c r="C2780" s="154"/>
      <c r="D2780" s="91" t="s">
        <v>1797</v>
      </c>
      <c r="E2780" s="89">
        <v>0.3</v>
      </c>
      <c r="F2780">
        <f>SUMIF('список продуктов'!$A$8:$A$917,"="&amp;D1383,'список продуктов'!$C$8:$C$917)</f>
        <v>1</v>
      </c>
      <c r="M2780" s="572"/>
      <c r="N2780" s="573"/>
      <c r="O2780" s="573"/>
      <c r="P2780" s="573"/>
    </row>
    <row r="2781" spans="1:16" ht="15.75" thickBot="1" x14ac:dyDescent="0.3">
      <c r="A2781" s="77">
        <f>E2781*A2767</f>
        <v>0</v>
      </c>
      <c r="B2781" s="173"/>
      <c r="C2781" s="154"/>
      <c r="D2781" s="91" t="s">
        <v>2477</v>
      </c>
      <c r="E2781" s="89">
        <v>3</v>
      </c>
      <c r="F2781">
        <f>SUMIF('список продуктов'!$A$8:$A$917,"="&amp;D1384,'список продуктов'!$C$8:$C$917)</f>
        <v>1</v>
      </c>
      <c r="M2781" s="572"/>
      <c r="N2781" s="573"/>
      <c r="O2781" s="573"/>
      <c r="P2781" s="573"/>
    </row>
    <row r="2782" spans="1:16" ht="15.75" thickBot="1" x14ac:dyDescent="0.3">
      <c r="A2782" s="229"/>
      <c r="B2782" s="186" t="s">
        <v>113</v>
      </c>
      <c r="C2782" s="184" t="s">
        <v>518</v>
      </c>
      <c r="D2782" s="188"/>
      <c r="E2782" s="191">
        <f>SUM(E2783:E2796)</f>
        <v>216.99000000000004</v>
      </c>
      <c r="F2782">
        <f>SUMIF('список продуктов'!$A$8:$A$917,"="&amp;D1385,'список продуктов'!$C$8:$C$917)</f>
        <v>0</v>
      </c>
      <c r="G2782" t="s">
        <v>2926</v>
      </c>
      <c r="M2782" s="572"/>
      <c r="N2782" s="573"/>
      <c r="O2782" s="573"/>
      <c r="P2782" s="573"/>
    </row>
    <row r="2783" spans="1:16" x14ac:dyDescent="0.25">
      <c r="A2783" s="77">
        <f>E2783*A2782</f>
        <v>0</v>
      </c>
      <c r="B2783" s="173"/>
      <c r="C2783" s="154"/>
      <c r="D2783" s="91" t="s">
        <v>1601</v>
      </c>
      <c r="E2783" s="89">
        <v>135</v>
      </c>
      <c r="F2783">
        <f>SUMIF('список продуктов'!$A$8:$A$917,"="&amp;D1386,'список продуктов'!$C$8:$C$917)</f>
        <v>1</v>
      </c>
      <c r="M2783" s="572"/>
      <c r="N2783" s="573"/>
      <c r="O2783" s="573"/>
      <c r="P2783" s="573"/>
    </row>
    <row r="2784" spans="1:16" x14ac:dyDescent="0.25">
      <c r="A2784" s="77">
        <f>E2784*A2782</f>
        <v>0</v>
      </c>
      <c r="B2784" s="173"/>
      <c r="C2784" s="154"/>
      <c r="D2784" s="91" t="s">
        <v>2399</v>
      </c>
      <c r="E2784" s="89">
        <v>1</v>
      </c>
      <c r="F2784">
        <f>SUMIF('список продуктов'!$A$8:$A$917,"="&amp;D1387,'список продуктов'!$C$8:$C$917)</f>
        <v>1</v>
      </c>
      <c r="M2784" s="572"/>
      <c r="N2784" s="573"/>
      <c r="O2784" s="573"/>
      <c r="P2784" s="573"/>
    </row>
    <row r="2785" spans="1:16" x14ac:dyDescent="0.25">
      <c r="A2785" s="77">
        <f>E2785*A2782</f>
        <v>0</v>
      </c>
      <c r="B2785" s="173"/>
      <c r="C2785" s="154"/>
      <c r="D2785" s="91" t="s">
        <v>2591</v>
      </c>
      <c r="E2785" s="89">
        <v>15</v>
      </c>
      <c r="F2785">
        <f>SUMIF('список продуктов'!$A$8:$A$917,"="&amp;D1388,'список продуктов'!$C$8:$C$917)</f>
        <v>1</v>
      </c>
      <c r="M2785" s="572"/>
      <c r="N2785" s="573"/>
      <c r="O2785" s="573"/>
      <c r="P2785" s="573"/>
    </row>
    <row r="2786" spans="1:16" x14ac:dyDescent="0.25">
      <c r="A2786" s="77">
        <f>E2786*A2782</f>
        <v>0</v>
      </c>
      <c r="B2786" s="173"/>
      <c r="C2786" s="154"/>
      <c r="D2786" s="91" t="s">
        <v>2357</v>
      </c>
      <c r="E2786" s="89">
        <v>5</v>
      </c>
      <c r="F2786">
        <f>SUMIF('список продуктов'!$A$8:$A$917,"="&amp;D1389,'список продуктов'!$C$8:$C$917)</f>
        <v>1</v>
      </c>
      <c r="M2786" s="572"/>
      <c r="N2786" s="573"/>
      <c r="O2786" s="573"/>
      <c r="P2786" s="573"/>
    </row>
    <row r="2787" spans="1:16" x14ac:dyDescent="0.25">
      <c r="A2787" s="77">
        <f>E2787*A2782</f>
        <v>0</v>
      </c>
      <c r="B2787" s="173"/>
      <c r="C2787" s="154"/>
      <c r="D2787" s="91" t="s">
        <v>1758</v>
      </c>
      <c r="E2787" s="89">
        <v>30</v>
      </c>
      <c r="F2787">
        <f>SUMIF('список продуктов'!$A$8:$A$917,"="&amp;D1390,'список продуктов'!$C$8:$C$917)</f>
        <v>0</v>
      </c>
      <c r="M2787" s="572"/>
      <c r="N2787" s="573"/>
      <c r="O2787" s="573"/>
      <c r="P2787" s="573"/>
    </row>
    <row r="2788" spans="1:16" x14ac:dyDescent="0.25">
      <c r="B2788" s="173"/>
      <c r="C2788" s="154"/>
      <c r="D2788" s="374" t="s">
        <v>114</v>
      </c>
      <c r="E2788" s="89"/>
      <c r="F2788">
        <f>SUMIF('список продуктов'!$A$8:$A$917,"="&amp;D1391,'список продуктов'!$C$8:$C$917)</f>
        <v>0</v>
      </c>
      <c r="M2788" s="572"/>
      <c r="N2788" s="573"/>
      <c r="O2788" s="573"/>
      <c r="P2788" s="573"/>
    </row>
    <row r="2789" spans="1:16" x14ac:dyDescent="0.25">
      <c r="A2789" s="77">
        <f>A2782*E2789</f>
        <v>0</v>
      </c>
      <c r="B2789" s="173"/>
      <c r="C2789" s="154"/>
      <c r="D2789" s="91" t="s">
        <v>2324</v>
      </c>
      <c r="E2789" s="89">
        <v>18</v>
      </c>
      <c r="F2789">
        <f>SUMIF('список продуктов'!$A$8:$A$917,"="&amp;D1392,'список продуктов'!$C$8:$C$917)</f>
        <v>0</v>
      </c>
      <c r="M2789" s="572"/>
      <c r="N2789" s="573"/>
      <c r="O2789" s="573"/>
      <c r="P2789" s="573"/>
    </row>
    <row r="2790" spans="1:16" x14ac:dyDescent="0.25">
      <c r="A2790" s="77">
        <f>A2782*E2790</f>
        <v>0</v>
      </c>
      <c r="B2790" s="173"/>
      <c r="C2790" s="154"/>
      <c r="D2790" s="91" t="s">
        <v>1478</v>
      </c>
      <c r="E2790" s="116">
        <v>0.09</v>
      </c>
      <c r="F2790">
        <f>SUMIF('список продуктов'!$A$8:$A$917,"="&amp;D1393,'список продуктов'!$C$8:$C$917)</f>
        <v>0</v>
      </c>
      <c r="M2790" s="572"/>
      <c r="N2790" s="573"/>
      <c r="O2790" s="573"/>
      <c r="P2790" s="573"/>
    </row>
    <row r="2791" spans="1:16" x14ac:dyDescent="0.25">
      <c r="A2791" s="77">
        <f>A2782*E2791</f>
        <v>0</v>
      </c>
      <c r="B2791" s="173"/>
      <c r="C2791" s="154"/>
      <c r="D2791" s="91" t="s">
        <v>313</v>
      </c>
      <c r="E2791" s="89">
        <v>7.5</v>
      </c>
      <c r="F2791">
        <f>SUMIF('список продуктов'!$A$8:$A$917,"="&amp;D1394,'список продуктов'!$C$8:$C$917)</f>
        <v>1</v>
      </c>
      <c r="M2791" s="572"/>
      <c r="N2791" s="573"/>
      <c r="O2791" s="573"/>
      <c r="P2791" s="573"/>
    </row>
    <row r="2792" spans="1:16" x14ac:dyDescent="0.25">
      <c r="A2792" s="77">
        <f>A2782*E2792</f>
        <v>0</v>
      </c>
      <c r="B2792" s="173"/>
      <c r="C2792" s="154"/>
      <c r="D2792" s="91" t="s">
        <v>1758</v>
      </c>
      <c r="E2792" s="89">
        <v>1.5</v>
      </c>
      <c r="F2792">
        <f>SUMIF('список продуктов'!$A$8:$A$917,"="&amp;D1395,'список продуктов'!$C$8:$C$917)</f>
        <v>1</v>
      </c>
      <c r="M2792" s="572"/>
      <c r="N2792" s="573"/>
      <c r="O2792" s="573"/>
      <c r="P2792" s="573"/>
    </row>
    <row r="2793" spans="1:16" x14ac:dyDescent="0.25">
      <c r="A2793" s="77">
        <f>A2782*E2793</f>
        <v>0</v>
      </c>
      <c r="B2793" s="173"/>
      <c r="C2793" s="154"/>
      <c r="D2793" s="91" t="s">
        <v>1794</v>
      </c>
      <c r="E2793" s="89">
        <v>0.3</v>
      </c>
      <c r="F2793">
        <f>SUMIF('список продуктов'!$A$8:$A$917,"="&amp;D1396,'список продуктов'!$C$8:$C$917)</f>
        <v>1</v>
      </c>
      <c r="M2793" s="572"/>
      <c r="N2793" s="573"/>
      <c r="O2793" s="573"/>
      <c r="P2793" s="573"/>
    </row>
    <row r="2794" spans="1:16" x14ac:dyDescent="0.25">
      <c r="A2794" s="77">
        <f>E2794*A2782</f>
        <v>0</v>
      </c>
      <c r="B2794" s="173"/>
      <c r="C2794" s="154"/>
      <c r="D2794" s="91" t="s">
        <v>1804</v>
      </c>
      <c r="E2794" s="89">
        <v>0.3</v>
      </c>
      <c r="F2794">
        <f>SUMIF('список продуктов'!$A$8:$A$917,"="&amp;D1397,'список продуктов'!$C$8:$C$917)</f>
        <v>1</v>
      </c>
      <c r="M2794" s="572"/>
      <c r="N2794" s="573"/>
      <c r="O2794" s="573"/>
      <c r="P2794" s="573"/>
    </row>
    <row r="2795" spans="1:16" x14ac:dyDescent="0.25">
      <c r="A2795" s="77">
        <f>E2795*A2782</f>
        <v>0</v>
      </c>
      <c r="B2795" s="173"/>
      <c r="C2795" s="154"/>
      <c r="D2795" s="91" t="s">
        <v>1797</v>
      </c>
      <c r="E2795" s="89">
        <v>0.3</v>
      </c>
      <c r="F2795">
        <f>SUMIF('список продуктов'!$A$8:$A$917,"="&amp;D1398,'список продуктов'!$C$8:$C$917)</f>
        <v>1</v>
      </c>
      <c r="M2795" s="572"/>
      <c r="N2795" s="573"/>
      <c r="O2795" s="573"/>
      <c r="P2795" s="573"/>
    </row>
    <row r="2796" spans="1:16" ht="15.75" thickBot="1" x14ac:dyDescent="0.3">
      <c r="A2796" s="77">
        <f>E2796*A2782</f>
        <v>0</v>
      </c>
      <c r="B2796" s="173"/>
      <c r="C2796" s="154"/>
      <c r="D2796" s="91" t="s">
        <v>2477</v>
      </c>
      <c r="E2796" s="89">
        <v>3</v>
      </c>
      <c r="F2796">
        <f>SUMIF('список продуктов'!$A$8:$A$917,"="&amp;D1399,'список продуктов'!$C$8:$C$917)</f>
        <v>1</v>
      </c>
      <c r="M2796" s="572"/>
      <c r="N2796" s="573"/>
      <c r="O2796" s="573"/>
      <c r="P2796" s="573"/>
    </row>
    <row r="2797" spans="1:16" ht="15.75" thickBot="1" x14ac:dyDescent="0.3">
      <c r="A2797" s="229"/>
      <c r="B2797" s="186" t="s">
        <v>113</v>
      </c>
      <c r="C2797" s="184" t="s">
        <v>519</v>
      </c>
      <c r="D2797" s="188"/>
      <c r="E2797" s="191">
        <f>SUM(E2798:E2811)</f>
        <v>178.99000000000004</v>
      </c>
      <c r="F2797">
        <f>SUMIF('список продуктов'!$A$8:$A$917,"="&amp;D1400,'список продуктов'!$C$8:$C$917)</f>
        <v>0</v>
      </c>
      <c r="G2797" t="s">
        <v>2926</v>
      </c>
      <c r="M2797" s="572"/>
      <c r="N2797" s="573"/>
      <c r="O2797" s="573"/>
      <c r="P2797" s="573"/>
    </row>
    <row r="2798" spans="1:16" x14ac:dyDescent="0.25">
      <c r="A2798" s="77">
        <f>E2798*A2797</f>
        <v>0</v>
      </c>
      <c r="B2798" s="173"/>
      <c r="C2798" s="154"/>
      <c r="D2798" s="91" t="s">
        <v>1603</v>
      </c>
      <c r="E2798" s="89">
        <v>130</v>
      </c>
      <c r="F2798">
        <f>SUMIF('список продуктов'!$A$8:$A$917,"="&amp;D1401,'список продуктов'!$C$8:$C$917)</f>
        <v>1</v>
      </c>
      <c r="M2798" s="572"/>
      <c r="N2798" s="573"/>
      <c r="O2798" s="573"/>
      <c r="P2798" s="573"/>
    </row>
    <row r="2799" spans="1:16" x14ac:dyDescent="0.25">
      <c r="A2799" s="77">
        <f>E2799*A2797</f>
        <v>0</v>
      </c>
      <c r="B2799" s="173"/>
      <c r="C2799" s="154"/>
      <c r="D2799" s="91" t="s">
        <v>2337</v>
      </c>
      <c r="E2799" s="89">
        <v>10</v>
      </c>
      <c r="F2799">
        <f>SUMIF('список продуктов'!$A$8:$A$917,"="&amp;D1402,'список продуктов'!$C$8:$C$917)</f>
        <v>0</v>
      </c>
      <c r="M2799" s="572"/>
      <c r="N2799" s="573"/>
      <c r="O2799" s="573"/>
      <c r="P2799" s="573"/>
    </row>
    <row r="2800" spans="1:16" x14ac:dyDescent="0.25">
      <c r="A2800" s="77">
        <f>E2800*A2797</f>
        <v>0</v>
      </c>
      <c r="B2800" s="173"/>
      <c r="C2800" s="154"/>
      <c r="D2800" s="375" t="s">
        <v>1906</v>
      </c>
      <c r="E2800" s="89">
        <v>5</v>
      </c>
      <c r="F2800">
        <f>SUMIF('список продуктов'!$A$8:$A$917,"="&amp;D1403,'список продуктов'!$C$8:$C$917)</f>
        <v>0</v>
      </c>
      <c r="M2800" s="572"/>
      <c r="N2800" s="573"/>
      <c r="O2800" s="573"/>
      <c r="P2800" s="573"/>
    </row>
    <row r="2801" spans="1:16" x14ac:dyDescent="0.25">
      <c r="A2801" s="77">
        <f>E2801*A2797</f>
        <v>0</v>
      </c>
      <c r="B2801" s="173"/>
      <c r="C2801" s="154"/>
      <c r="D2801" s="91" t="s">
        <v>2399</v>
      </c>
      <c r="E2801" s="89">
        <v>1</v>
      </c>
      <c r="F2801">
        <f>SUMIF('список продуктов'!$A$8:$A$917,"="&amp;D1404,'список продуктов'!$C$8:$C$917)</f>
        <v>1</v>
      </c>
      <c r="M2801" s="572"/>
      <c r="N2801" s="573"/>
      <c r="O2801" s="573"/>
      <c r="P2801" s="573"/>
    </row>
    <row r="2802" spans="1:16" x14ac:dyDescent="0.25">
      <c r="A2802" s="77">
        <f>E2802*A2797</f>
        <v>0</v>
      </c>
      <c r="B2802" s="173"/>
      <c r="C2802" s="154"/>
      <c r="D2802" s="91" t="s">
        <v>2408</v>
      </c>
      <c r="E2802" s="89">
        <v>2</v>
      </c>
      <c r="F2802">
        <f>SUMIF('список продуктов'!$A$8:$A$917,"="&amp;D1405,'список продуктов'!$C$8:$C$917)</f>
        <v>1</v>
      </c>
      <c r="M2802" s="572"/>
      <c r="N2802" s="573"/>
      <c r="O2802" s="573"/>
      <c r="P2802" s="573"/>
    </row>
    <row r="2803" spans="1:16" x14ac:dyDescent="0.25">
      <c r="B2803" s="173"/>
      <c r="C2803" s="154"/>
      <c r="D2803" s="374" t="s">
        <v>114</v>
      </c>
      <c r="E2803" s="89"/>
      <c r="F2803">
        <f>SUMIF('список продуктов'!$A$8:$A$917,"="&amp;D1406,'список продуктов'!$C$8:$C$917)</f>
        <v>1</v>
      </c>
      <c r="M2803" s="572"/>
      <c r="N2803" s="573"/>
      <c r="O2803" s="573"/>
      <c r="P2803" s="573"/>
    </row>
    <row r="2804" spans="1:16" x14ac:dyDescent="0.25">
      <c r="A2804" s="77">
        <f>A2797*E2804</f>
        <v>0</v>
      </c>
      <c r="B2804" s="173"/>
      <c r="C2804" s="154"/>
      <c r="D2804" s="91" t="s">
        <v>2324</v>
      </c>
      <c r="E2804" s="89">
        <v>18</v>
      </c>
      <c r="F2804">
        <f>SUMIF('список продуктов'!$A$8:$A$917,"="&amp;D1407,'список продуктов'!$C$8:$C$917)</f>
        <v>1</v>
      </c>
      <c r="M2804" s="572"/>
      <c r="N2804" s="573"/>
      <c r="O2804" s="573"/>
      <c r="P2804" s="573"/>
    </row>
    <row r="2805" spans="1:16" x14ac:dyDescent="0.25">
      <c r="A2805" s="77">
        <f>A2797*E2805</f>
        <v>0</v>
      </c>
      <c r="B2805" s="173"/>
      <c r="C2805" s="154"/>
      <c r="D2805" s="91" t="s">
        <v>1478</v>
      </c>
      <c r="E2805" s="116">
        <v>0.09</v>
      </c>
      <c r="F2805">
        <f>SUMIF('список продуктов'!$A$8:$A$917,"="&amp;D1408,'список продуктов'!$C$8:$C$917)</f>
        <v>1</v>
      </c>
      <c r="M2805" s="572"/>
      <c r="N2805" s="573"/>
      <c r="O2805" s="573"/>
      <c r="P2805" s="573"/>
    </row>
    <row r="2806" spans="1:16" x14ac:dyDescent="0.25">
      <c r="A2806" s="77">
        <f>A2797*E2806</f>
        <v>0</v>
      </c>
      <c r="B2806" s="173"/>
      <c r="C2806" s="154"/>
      <c r="D2806" s="91" t="s">
        <v>313</v>
      </c>
      <c r="E2806" s="89">
        <v>7.5</v>
      </c>
      <c r="F2806">
        <f>SUMIF('список продуктов'!$A$8:$A$917,"="&amp;D1409,'список продуктов'!$C$8:$C$917)</f>
        <v>1</v>
      </c>
      <c r="M2806" s="572"/>
      <c r="N2806" s="573"/>
      <c r="O2806" s="573"/>
      <c r="P2806" s="573"/>
    </row>
    <row r="2807" spans="1:16" x14ac:dyDescent="0.25">
      <c r="A2807" s="77">
        <f>A2797*E2807</f>
        <v>0</v>
      </c>
      <c r="B2807" s="173"/>
      <c r="C2807" s="154"/>
      <c r="D2807" s="91" t="s">
        <v>1758</v>
      </c>
      <c r="E2807" s="89">
        <v>1.5</v>
      </c>
      <c r="F2807">
        <f>SUMIF('список продуктов'!$A$8:$A$917,"="&amp;D1410,'список продуктов'!$C$8:$C$917)</f>
        <v>1</v>
      </c>
      <c r="M2807" s="572"/>
      <c r="N2807" s="573"/>
      <c r="O2807" s="573"/>
      <c r="P2807" s="573"/>
    </row>
    <row r="2808" spans="1:16" x14ac:dyDescent="0.25">
      <c r="A2808" s="77">
        <f>A2797*E2808</f>
        <v>0</v>
      </c>
      <c r="B2808" s="173"/>
      <c r="C2808" s="154"/>
      <c r="D2808" s="91" t="s">
        <v>1794</v>
      </c>
      <c r="E2808" s="89">
        <v>0.3</v>
      </c>
      <c r="F2808">
        <f>SUMIF('список продуктов'!$A$8:$A$917,"="&amp;D1411,'список продуктов'!$C$8:$C$917)</f>
        <v>0</v>
      </c>
      <c r="M2808" s="572"/>
      <c r="N2808" s="573"/>
      <c r="O2808" s="573"/>
      <c r="P2808" s="573"/>
    </row>
    <row r="2809" spans="1:16" x14ac:dyDescent="0.25">
      <c r="A2809" s="77">
        <f>E2809*A2797</f>
        <v>0</v>
      </c>
      <c r="B2809" s="173"/>
      <c r="C2809" s="154"/>
      <c r="D2809" s="91" t="s">
        <v>1804</v>
      </c>
      <c r="E2809" s="89">
        <v>0.3</v>
      </c>
      <c r="F2809">
        <f>SUMIF('список продуктов'!$A$8:$A$917,"="&amp;D1412,'список продуктов'!$C$8:$C$917)</f>
        <v>1</v>
      </c>
      <c r="M2809" s="572"/>
      <c r="N2809" s="573"/>
      <c r="O2809" s="573"/>
      <c r="P2809" s="573"/>
    </row>
    <row r="2810" spans="1:16" x14ac:dyDescent="0.25">
      <c r="A2810" s="77">
        <f>E2810*A2797</f>
        <v>0</v>
      </c>
      <c r="B2810" s="173"/>
      <c r="C2810" s="154"/>
      <c r="D2810" s="91" t="s">
        <v>1797</v>
      </c>
      <c r="E2810" s="89">
        <v>0.3</v>
      </c>
      <c r="F2810">
        <f>SUMIF('список продуктов'!$A$8:$A$917,"="&amp;D1413,'список продуктов'!$C$8:$C$917)</f>
        <v>1</v>
      </c>
      <c r="M2810" s="572"/>
      <c r="N2810" s="573"/>
      <c r="O2810" s="573"/>
      <c r="P2810" s="573"/>
    </row>
    <row r="2811" spans="1:16" ht="15.75" thickBot="1" x14ac:dyDescent="0.3">
      <c r="A2811" s="77">
        <f>E2811*A2797</f>
        <v>0</v>
      </c>
      <c r="B2811" s="173"/>
      <c r="C2811" s="154"/>
      <c r="D2811" s="91" t="s">
        <v>2477</v>
      </c>
      <c r="E2811" s="89">
        <v>3</v>
      </c>
      <c r="F2811">
        <f>SUMIF('список продуктов'!$A$8:$A$917,"="&amp;D1414,'список продуктов'!$C$8:$C$917)</f>
        <v>1</v>
      </c>
      <c r="M2811" s="572"/>
      <c r="N2811" s="573"/>
      <c r="O2811" s="573"/>
      <c r="P2811" s="573"/>
    </row>
    <row r="2812" spans="1:16" ht="29.25" thickBot="1" x14ac:dyDescent="0.3">
      <c r="A2812" s="229"/>
      <c r="B2812" s="186" t="s">
        <v>113</v>
      </c>
      <c r="C2812" s="248" t="s">
        <v>520</v>
      </c>
      <c r="D2812" s="376"/>
      <c r="E2812" s="249">
        <f>SUM(E2813:E2821)</f>
        <v>233</v>
      </c>
      <c r="F2812">
        <f>SUMIF('список продуктов'!$A$8:$A$917,"="&amp;D1415,'список продуктов'!$C$8:$C$917)</f>
        <v>1</v>
      </c>
      <c r="G2812" t="s">
        <v>2926</v>
      </c>
      <c r="M2812" s="572"/>
      <c r="N2812" s="573"/>
      <c r="O2812" s="573"/>
      <c r="P2812" s="573"/>
    </row>
    <row r="2813" spans="1:16" x14ac:dyDescent="0.25">
      <c r="A2813" s="77">
        <f>E2813*A2812</f>
        <v>0</v>
      </c>
      <c r="B2813" s="173"/>
      <c r="C2813" s="154"/>
      <c r="D2813" s="91" t="s">
        <v>1365</v>
      </c>
      <c r="E2813" s="89">
        <v>120</v>
      </c>
      <c r="F2813">
        <f>SUMIF('список продуктов'!$A$8:$A$917,"="&amp;D1416,'список продуктов'!$C$8:$C$917)</f>
        <v>1</v>
      </c>
      <c r="M2813" s="572"/>
      <c r="N2813" s="573"/>
      <c r="O2813" s="573"/>
      <c r="P2813" s="573"/>
    </row>
    <row r="2814" spans="1:16" x14ac:dyDescent="0.25">
      <c r="A2814" s="77">
        <f>E2814*A2812</f>
        <v>0</v>
      </c>
      <c r="B2814" s="173"/>
      <c r="C2814" s="154" t="s">
        <v>1988</v>
      </c>
      <c r="D2814" s="91" t="s">
        <v>1758</v>
      </c>
      <c r="E2814" s="89">
        <v>23</v>
      </c>
      <c r="F2814">
        <f>SUMIF('список продуктов'!$A$8:$A$917,"="&amp;D1417,'список продуктов'!$C$8:$C$917)</f>
        <v>0</v>
      </c>
      <c r="M2814" s="572"/>
      <c r="N2814" s="573"/>
      <c r="O2814" s="573"/>
      <c r="P2814" s="573"/>
    </row>
    <row r="2815" spans="1:16" x14ac:dyDescent="0.25">
      <c r="A2815" s="77">
        <f>E2815*A2812</f>
        <v>0</v>
      </c>
      <c r="B2815" s="173"/>
      <c r="C2815" s="154"/>
      <c r="D2815" s="91" t="s">
        <v>1628</v>
      </c>
      <c r="E2815" s="89">
        <v>22</v>
      </c>
      <c r="F2815">
        <f>SUMIF('список продуктов'!$A$8:$A$917,"="&amp;D1418,'список продуктов'!$C$8:$C$917)</f>
        <v>0</v>
      </c>
      <c r="M2815" s="572"/>
      <c r="N2815" s="573"/>
      <c r="O2815" s="573"/>
      <c r="P2815" s="573"/>
    </row>
    <row r="2816" spans="1:16" x14ac:dyDescent="0.25">
      <c r="A2816" s="77">
        <f>E2816*A2812</f>
        <v>0</v>
      </c>
      <c r="B2816" s="173"/>
      <c r="C2816" s="154"/>
      <c r="D2816" s="91" t="s">
        <v>2407</v>
      </c>
      <c r="E2816" s="89">
        <v>2</v>
      </c>
      <c r="F2816">
        <f>SUMIF('список продуктов'!$A$8:$A$917,"="&amp;D1419,'список продуктов'!$C$8:$C$917)</f>
        <v>1</v>
      </c>
      <c r="M2816" s="572"/>
      <c r="N2816" s="573"/>
      <c r="O2816" s="573"/>
      <c r="P2816" s="573"/>
    </row>
    <row r="2817" spans="1:16" x14ac:dyDescent="0.25">
      <c r="A2817" s="77">
        <f>E2817*A2812</f>
        <v>0</v>
      </c>
      <c r="B2817" s="173"/>
      <c r="C2817" s="154"/>
      <c r="D2817" s="91" t="s">
        <v>311</v>
      </c>
      <c r="E2817" s="89">
        <v>17</v>
      </c>
      <c r="F2817">
        <f>SUMIF('список продуктов'!$A$8:$A$917,"="&amp;D1420,'список продуктов'!$C$8:$C$917)</f>
        <v>1</v>
      </c>
      <c r="M2817" s="572"/>
      <c r="N2817" s="573"/>
      <c r="O2817" s="573"/>
      <c r="P2817" s="573"/>
    </row>
    <row r="2818" spans="1:16" x14ac:dyDescent="0.25">
      <c r="A2818" s="77">
        <f>A2812*E2818</f>
        <v>0</v>
      </c>
      <c r="B2818" s="173"/>
      <c r="C2818" s="154"/>
      <c r="D2818" s="91" t="s">
        <v>1763</v>
      </c>
      <c r="E2818" s="89">
        <v>17</v>
      </c>
      <c r="F2818">
        <f>SUMIF('список продуктов'!$A$8:$A$917,"="&amp;D1421,'список продуктов'!$C$8:$C$917)</f>
        <v>1</v>
      </c>
      <c r="M2818" s="572"/>
      <c r="N2818" s="573"/>
      <c r="O2818" s="573"/>
      <c r="P2818" s="573"/>
    </row>
    <row r="2819" spans="1:16" x14ac:dyDescent="0.25">
      <c r="A2819" s="77">
        <f>A2812*E2819</f>
        <v>0</v>
      </c>
      <c r="B2819" s="173"/>
      <c r="C2819" s="154"/>
      <c r="D2819" s="91" t="s">
        <v>1355</v>
      </c>
      <c r="E2819" s="116">
        <v>2</v>
      </c>
      <c r="F2819">
        <f>SUMIF('список продуктов'!$A$8:$A$917,"="&amp;D1422,'список продуктов'!$C$8:$C$917)</f>
        <v>1</v>
      </c>
      <c r="M2819" s="572"/>
      <c r="N2819" s="573"/>
      <c r="O2819" s="573"/>
      <c r="P2819" s="573"/>
    </row>
    <row r="2820" spans="1:16" x14ac:dyDescent="0.25">
      <c r="A2820" s="77">
        <f>A2812*E2820</f>
        <v>0</v>
      </c>
      <c r="B2820" s="173"/>
      <c r="C2820" s="154"/>
      <c r="D2820" s="91" t="s">
        <v>2338</v>
      </c>
      <c r="E2820" s="89">
        <v>30</v>
      </c>
      <c r="F2820">
        <f>SUMIF('список продуктов'!$A$8:$A$917,"="&amp;D1423,'список продуктов'!$C$8:$C$917)</f>
        <v>1</v>
      </c>
      <c r="M2820" s="572"/>
      <c r="N2820" s="573"/>
      <c r="O2820" s="573"/>
      <c r="P2820" s="573"/>
    </row>
    <row r="2821" spans="1:16" x14ac:dyDescent="0.25">
      <c r="A2821" s="77">
        <f>A2812*E2821</f>
        <v>0</v>
      </c>
      <c r="B2821" s="173"/>
      <c r="C2821" s="154"/>
      <c r="D2821" s="91"/>
      <c r="E2821" s="89"/>
      <c r="F2821">
        <f>SUMIF('список продуктов'!$A$8:$A$917,"="&amp;D1424,'список продуктов'!$C$8:$C$917)</f>
        <v>1</v>
      </c>
      <c r="M2821" s="572"/>
      <c r="N2821" s="573"/>
      <c r="O2821" s="573"/>
      <c r="P2821" s="573"/>
    </row>
    <row r="2822" spans="1:16" ht="15.75" thickBot="1" x14ac:dyDescent="0.3">
      <c r="B2822" s="173"/>
      <c r="C2822" s="154"/>
      <c r="D2822" s="91"/>
      <c r="E2822" s="89"/>
      <c r="F2822">
        <f>SUMIF('список продуктов'!$A$8:$A$917,"="&amp;D1425,'список продуктов'!$C$8:$C$917)</f>
        <v>1</v>
      </c>
      <c r="M2822" s="572"/>
      <c r="N2822" s="573"/>
      <c r="O2822" s="573"/>
      <c r="P2822" s="573"/>
    </row>
    <row r="2823" spans="1:16" ht="15.75" thickBot="1" x14ac:dyDescent="0.3">
      <c r="A2823" s="229"/>
      <c r="B2823" s="186" t="s">
        <v>102</v>
      </c>
      <c r="C2823" s="184" t="s">
        <v>521</v>
      </c>
      <c r="D2823" s="188"/>
      <c r="E2823" s="191">
        <f>SUM(E2824:E2837)</f>
        <v>383.36</v>
      </c>
      <c r="F2823">
        <f>SUMIF('список продуктов'!$A$8:$A$917,"="&amp;D1426,'список продуктов'!$C$8:$C$917)</f>
        <v>1</v>
      </c>
      <c r="G2823" t="s">
        <v>2926</v>
      </c>
      <c r="M2823" s="572"/>
      <c r="N2823" s="573"/>
      <c r="O2823" s="573"/>
      <c r="P2823" s="573"/>
    </row>
    <row r="2824" spans="1:16" x14ac:dyDescent="0.25">
      <c r="A2824" s="77">
        <f>E2824*A2823</f>
        <v>0</v>
      </c>
      <c r="B2824" s="173"/>
      <c r="C2824" s="154"/>
      <c r="D2824" s="91" t="s">
        <v>1365</v>
      </c>
      <c r="E2824" s="89">
        <v>180</v>
      </c>
      <c r="F2824">
        <f>SUMIF('список продуктов'!$A$8:$A$917,"="&amp;D1427,'список продуктов'!$C$8:$C$917)</f>
        <v>1</v>
      </c>
      <c r="M2824" s="572"/>
      <c r="N2824" s="573"/>
      <c r="O2824" s="573"/>
      <c r="P2824" s="573"/>
    </row>
    <row r="2825" spans="1:16" x14ac:dyDescent="0.25">
      <c r="A2825" s="77">
        <f>A2823*E2825</f>
        <v>0</v>
      </c>
      <c r="B2825" s="173"/>
      <c r="C2825" s="154"/>
      <c r="D2825" s="365" t="s">
        <v>1739</v>
      </c>
      <c r="E2825" s="89">
        <v>120</v>
      </c>
      <c r="F2825">
        <f>SUMIF('список продуктов'!$A$8:$A$917,"="&amp;D1428,'список продуктов'!$C$8:$C$917)</f>
        <v>1</v>
      </c>
      <c r="M2825" s="572"/>
      <c r="N2825" s="573"/>
      <c r="O2825" s="573"/>
      <c r="P2825" s="573"/>
    </row>
    <row r="2826" spans="1:16" ht="29.25" x14ac:dyDescent="0.25">
      <c r="A2826" s="77">
        <f>A2823*E2826</f>
        <v>0</v>
      </c>
      <c r="B2826" s="173"/>
      <c r="C2826" s="154"/>
      <c r="D2826" s="91" t="s">
        <v>2641</v>
      </c>
      <c r="E2826" s="89">
        <v>30</v>
      </c>
      <c r="F2826">
        <f>SUMIF('список продуктов'!$A$8:$A$917,"="&amp;D1429,'список продуктов'!$C$8:$C$917)</f>
        <v>0</v>
      </c>
      <c r="M2826" s="572"/>
      <c r="N2826" s="573"/>
      <c r="O2826" s="573"/>
      <c r="P2826" s="573"/>
    </row>
    <row r="2827" spans="1:16" x14ac:dyDescent="0.25">
      <c r="A2827" s="77">
        <f>A2823*E2827</f>
        <v>0</v>
      </c>
      <c r="B2827" s="173"/>
      <c r="C2827" s="154"/>
      <c r="D2827" s="91" t="s">
        <v>2244</v>
      </c>
      <c r="E2827" s="89">
        <v>5</v>
      </c>
      <c r="F2827">
        <f>SUMIF('список продуктов'!$A$8:$A$917,"="&amp;D1430,'список продуктов'!$C$8:$C$917)</f>
        <v>0</v>
      </c>
      <c r="M2827" s="572"/>
      <c r="N2827" s="573"/>
      <c r="O2827" s="573"/>
      <c r="P2827" s="573"/>
    </row>
    <row r="2828" spans="1:16" x14ac:dyDescent="0.25">
      <c r="A2828" s="77">
        <f>A2823*E2828</f>
        <v>0</v>
      </c>
      <c r="B2828" s="173"/>
      <c r="C2828" s="154"/>
      <c r="D2828" s="91" t="s">
        <v>1489</v>
      </c>
      <c r="E2828" s="89">
        <v>15</v>
      </c>
      <c r="F2828">
        <f>SUMIF('список продуктов'!$A$8:$A$917,"="&amp;D1431,'список продуктов'!$C$8:$C$917)</f>
        <v>0</v>
      </c>
      <c r="M2828" s="572"/>
      <c r="N2828" s="573"/>
      <c r="O2828" s="573"/>
      <c r="P2828" s="573"/>
    </row>
    <row r="2829" spans="1:16" x14ac:dyDescent="0.25">
      <c r="A2829" s="77">
        <f>E2829*A2823</f>
        <v>0</v>
      </c>
      <c r="B2829" s="173"/>
      <c r="C2829" s="155" t="s">
        <v>1971</v>
      </c>
      <c r="D2829" s="91" t="s">
        <v>2244</v>
      </c>
      <c r="E2829" s="89">
        <v>3</v>
      </c>
      <c r="F2829">
        <f>SUMIF('список продуктов'!$A$8:$A$917,"="&amp;D1432,'список продуктов'!$C$8:$C$917)</f>
        <v>1</v>
      </c>
      <c r="M2829" s="572"/>
      <c r="N2829" s="573"/>
      <c r="O2829" s="573"/>
      <c r="P2829" s="573"/>
    </row>
    <row r="2830" spans="1:16" x14ac:dyDescent="0.25">
      <c r="A2830" s="77">
        <f>E2830*A2823</f>
        <v>0</v>
      </c>
      <c r="B2830" s="173"/>
      <c r="C2830" s="449"/>
      <c r="D2830" s="91" t="s">
        <v>2246</v>
      </c>
      <c r="E2830" s="89">
        <v>2.42</v>
      </c>
      <c r="F2830">
        <f>SUMIF('список продуктов'!$A$8:$A$917,"="&amp;D1433,'список продуктов'!$C$8:$C$917)</f>
        <v>1</v>
      </c>
      <c r="M2830" s="572"/>
      <c r="N2830" s="573"/>
      <c r="O2830" s="573"/>
      <c r="P2830" s="573"/>
    </row>
    <row r="2831" spans="1:16" x14ac:dyDescent="0.25">
      <c r="A2831" s="77">
        <f>E2831*A2823</f>
        <v>0</v>
      </c>
      <c r="B2831" s="173"/>
      <c r="C2831" s="449"/>
      <c r="D2831" s="91" t="s">
        <v>2243</v>
      </c>
      <c r="E2831" s="89">
        <v>2.42</v>
      </c>
      <c r="F2831">
        <f>SUMIF('список продуктов'!$A$8:$A$917,"="&amp;D1434,'список продуктов'!$C$8:$C$917)</f>
        <v>1</v>
      </c>
      <c r="M2831" s="572"/>
      <c r="N2831" s="573"/>
      <c r="O2831" s="573"/>
      <c r="P2831" s="573"/>
    </row>
    <row r="2832" spans="1:16" x14ac:dyDescent="0.25">
      <c r="A2832" s="77">
        <f>E2832*A2823</f>
        <v>0</v>
      </c>
      <c r="B2832" s="173"/>
      <c r="C2832" s="449"/>
      <c r="D2832" s="91" t="s">
        <v>1919</v>
      </c>
      <c r="E2832" s="89">
        <v>1</v>
      </c>
      <c r="F2832">
        <f>SUMIF('список продуктов'!$A$8:$A$917,"="&amp;D1435,'список продуктов'!$C$8:$C$917)</f>
        <v>1</v>
      </c>
      <c r="M2832" s="572"/>
      <c r="N2832" s="573"/>
      <c r="O2832" s="573"/>
      <c r="P2832" s="573"/>
    </row>
    <row r="2833" spans="1:16" x14ac:dyDescent="0.25">
      <c r="A2833" s="77">
        <f>A2823*E2833</f>
        <v>0</v>
      </c>
      <c r="B2833" s="173"/>
      <c r="C2833" s="449"/>
      <c r="D2833" s="91" t="s">
        <v>1728</v>
      </c>
      <c r="E2833" s="89">
        <v>4.5</v>
      </c>
      <c r="F2833">
        <f>SUMIF('список продуктов'!$A$8:$A$917,"="&amp;D1436,'список продуктов'!$C$8:$C$917)</f>
        <v>1</v>
      </c>
      <c r="M2833" s="572"/>
      <c r="N2833" s="573"/>
      <c r="O2833" s="573"/>
      <c r="P2833" s="573"/>
    </row>
    <row r="2834" spans="1:16" x14ac:dyDescent="0.25">
      <c r="A2834" s="77">
        <f>A2823*E2834</f>
        <v>0</v>
      </c>
      <c r="B2834" s="173"/>
      <c r="C2834" s="449"/>
      <c r="D2834" s="91" t="s">
        <v>2363</v>
      </c>
      <c r="E2834" s="89">
        <v>5.45</v>
      </c>
      <c r="F2834">
        <f>SUMIF('список продуктов'!$A$8:$A$917,"="&amp;D1437,'список продуктов'!$C$8:$C$917)</f>
        <v>1</v>
      </c>
      <c r="M2834" s="572"/>
      <c r="N2834" s="573"/>
      <c r="O2834" s="573"/>
      <c r="P2834" s="573"/>
    </row>
    <row r="2835" spans="1:16" x14ac:dyDescent="0.25">
      <c r="A2835" s="77">
        <f>A2823*E2835</f>
        <v>0</v>
      </c>
      <c r="B2835" s="173"/>
      <c r="C2835" s="449"/>
      <c r="D2835" s="91" t="s">
        <v>1906</v>
      </c>
      <c r="E2835" s="89">
        <v>3</v>
      </c>
      <c r="F2835">
        <f>SUMIF('список продуктов'!$A$8:$A$917,"="&amp;D1438,'список продуктов'!$C$8:$C$917)</f>
        <v>1</v>
      </c>
      <c r="M2835" s="572"/>
      <c r="N2835" s="573"/>
      <c r="O2835" s="573"/>
      <c r="P2835" s="573"/>
    </row>
    <row r="2836" spans="1:16" x14ac:dyDescent="0.25">
      <c r="A2836" s="77">
        <f>A2823*E2836</f>
        <v>0</v>
      </c>
      <c r="B2836" s="173"/>
      <c r="C2836" s="449"/>
      <c r="D2836" s="91" t="s">
        <v>2591</v>
      </c>
      <c r="E2836" s="89">
        <v>7.57</v>
      </c>
      <c r="F2836">
        <f>SUMIF('список продуктов'!$A$8:$A$917,"="&amp;D1439,'список продуктов'!$C$8:$C$917)</f>
        <v>1</v>
      </c>
      <c r="M2836" s="572"/>
      <c r="N2836" s="573"/>
      <c r="O2836" s="573"/>
      <c r="P2836" s="573"/>
    </row>
    <row r="2837" spans="1:16" ht="15.75" thickBot="1" x14ac:dyDescent="0.3">
      <c r="A2837" s="77">
        <f>E2837*A2823</f>
        <v>0</v>
      </c>
      <c r="B2837" s="173"/>
      <c r="C2837" s="449"/>
      <c r="D2837" s="91" t="s">
        <v>1483</v>
      </c>
      <c r="E2837" s="89">
        <v>4</v>
      </c>
      <c r="F2837">
        <f>SUMIF('список продуктов'!$A$8:$A$917,"="&amp;D1440,'список продуктов'!$C$8:$C$917)</f>
        <v>1</v>
      </c>
      <c r="M2837" s="572"/>
      <c r="N2837" s="573"/>
      <c r="O2837" s="573"/>
      <c r="P2837" s="573"/>
    </row>
    <row r="2838" spans="1:16" ht="15.75" thickBot="1" x14ac:dyDescent="0.3">
      <c r="A2838" s="229"/>
      <c r="B2838" s="186" t="s">
        <v>102</v>
      </c>
      <c r="C2838" s="184" t="s">
        <v>522</v>
      </c>
      <c r="D2838" s="188"/>
      <c r="E2838" s="191">
        <f>SUM(E2839:E2845)</f>
        <v>475</v>
      </c>
      <c r="F2838">
        <f>SUMIF('список продуктов'!$A$8:$A$917,"="&amp;D1441,'список продуктов'!$C$8:$C$917)</f>
        <v>0</v>
      </c>
      <c r="G2838" t="s">
        <v>2926</v>
      </c>
      <c r="M2838" s="572"/>
      <c r="N2838" s="573"/>
      <c r="O2838" s="573"/>
      <c r="P2838" s="573"/>
    </row>
    <row r="2839" spans="1:16" x14ac:dyDescent="0.25">
      <c r="A2839" s="77">
        <f>E2839*A2838</f>
        <v>0</v>
      </c>
      <c r="B2839" s="173"/>
      <c r="C2839" s="154"/>
      <c r="D2839" s="91" t="s">
        <v>1598</v>
      </c>
      <c r="E2839" s="89">
        <v>250</v>
      </c>
      <c r="F2839">
        <f>SUMIF('список продуктов'!$A$8:$A$917,"="&amp;D1442,'список продуктов'!$C$8:$C$917)</f>
        <v>1</v>
      </c>
      <c r="M2839" s="572"/>
      <c r="N2839" s="573"/>
      <c r="O2839" s="573"/>
      <c r="P2839" s="573"/>
    </row>
    <row r="2840" spans="1:16" x14ac:dyDescent="0.25">
      <c r="A2840" s="77">
        <f>A2838*E2840</f>
        <v>0</v>
      </c>
      <c r="B2840" s="173"/>
      <c r="C2840" s="154"/>
      <c r="D2840" s="91" t="s">
        <v>1492</v>
      </c>
      <c r="E2840" s="89">
        <v>50</v>
      </c>
      <c r="F2840">
        <f>SUMIF('список продуктов'!$A$8:$A$917,"="&amp;D1443,'список продуктов'!$C$8:$C$917)</f>
        <v>1</v>
      </c>
      <c r="M2840" s="572"/>
      <c r="N2840" s="573"/>
      <c r="O2840" s="573"/>
      <c r="P2840" s="573"/>
    </row>
    <row r="2841" spans="1:16" x14ac:dyDescent="0.25">
      <c r="A2841" s="77">
        <f>A2838*E2841</f>
        <v>0</v>
      </c>
      <c r="B2841" s="173"/>
      <c r="C2841" s="154"/>
      <c r="D2841" s="91" t="s">
        <v>2469</v>
      </c>
      <c r="E2841" s="89">
        <v>80</v>
      </c>
      <c r="F2841">
        <f>SUMIF('список продуктов'!$A$8:$A$917,"="&amp;D1445,'список продуктов'!$C$8:$C$917)</f>
        <v>1</v>
      </c>
      <c r="M2841" s="572"/>
      <c r="N2841" s="573"/>
      <c r="O2841" s="573"/>
      <c r="P2841" s="573"/>
    </row>
    <row r="2842" spans="1:16" x14ac:dyDescent="0.25">
      <c r="A2842" s="77">
        <f>A2838*E2842</f>
        <v>0</v>
      </c>
      <c r="B2842" s="173"/>
      <c r="C2842" s="154"/>
      <c r="D2842" s="91" t="s">
        <v>1924</v>
      </c>
      <c r="E2842" s="89">
        <v>60</v>
      </c>
      <c r="F2842">
        <f>SUMIF('список продуктов'!$A$8:$A$917,"="&amp;D1446,'список продуктов'!$C$8:$C$917)</f>
        <v>1</v>
      </c>
      <c r="M2842" s="572"/>
      <c r="N2842" s="573"/>
      <c r="O2842" s="573"/>
      <c r="P2842" s="573"/>
    </row>
    <row r="2843" spans="1:16" x14ac:dyDescent="0.25">
      <c r="A2843" s="77">
        <f>E2843*A2838</f>
        <v>0</v>
      </c>
      <c r="B2843" s="173"/>
      <c r="C2843" s="452"/>
      <c r="D2843" s="91" t="s">
        <v>1268</v>
      </c>
      <c r="E2843" s="89">
        <v>25</v>
      </c>
      <c r="F2843">
        <f>SUMIF('список продуктов'!$A$8:$A$917,"="&amp;D1447,'список продуктов'!$C$8:$C$917)</f>
        <v>1</v>
      </c>
      <c r="M2843" s="572"/>
      <c r="N2843" s="573"/>
      <c r="O2843" s="573"/>
      <c r="P2843" s="573"/>
    </row>
    <row r="2844" spans="1:16" x14ac:dyDescent="0.25">
      <c r="A2844" s="77">
        <f>E2844*A2838</f>
        <v>0</v>
      </c>
      <c r="B2844" s="173"/>
      <c r="C2844" s="449"/>
      <c r="D2844" s="91" t="s">
        <v>1832</v>
      </c>
      <c r="E2844" s="89">
        <v>5</v>
      </c>
      <c r="F2844">
        <f>SUMIF('список продуктов'!$A$8:$A$917,"="&amp;D1448,'список продуктов'!$C$8:$C$917)</f>
        <v>1</v>
      </c>
      <c r="M2844" s="572"/>
      <c r="N2844" s="573"/>
      <c r="O2844" s="573"/>
      <c r="P2844" s="573"/>
    </row>
    <row r="2845" spans="1:16" ht="15.75" thickBot="1" x14ac:dyDescent="0.3">
      <c r="A2845" s="77">
        <f>E2845*A2838</f>
        <v>0</v>
      </c>
      <c r="B2845" s="173"/>
      <c r="C2845" s="449"/>
      <c r="D2845" s="91" t="s">
        <v>2472</v>
      </c>
      <c r="E2845" s="89">
        <v>5</v>
      </c>
      <c r="F2845">
        <f>SUMIF('список продуктов'!$A$8:$A$917,"="&amp;D1449,'список продуктов'!$C$8:$C$917)</f>
        <v>0</v>
      </c>
      <c r="M2845" s="572"/>
      <c r="N2845" s="573"/>
      <c r="O2845" s="573"/>
      <c r="P2845" s="573"/>
    </row>
    <row r="2846" spans="1:16" ht="15.75" thickBot="1" x14ac:dyDescent="0.3">
      <c r="A2846" s="229"/>
      <c r="B2846" s="186" t="s">
        <v>115</v>
      </c>
      <c r="C2846" s="184" t="s">
        <v>523</v>
      </c>
      <c r="D2846" s="188"/>
      <c r="E2846" s="191">
        <f>SUM(E2847:E2852)</f>
        <v>355</v>
      </c>
      <c r="F2846">
        <f>SUMIF('список продуктов'!$A$8:$A$917,"="&amp;D1450,'список продуктов'!$C$8:$C$917)</f>
        <v>0</v>
      </c>
      <c r="G2846" t="s">
        <v>2926</v>
      </c>
      <c r="M2846" s="572"/>
      <c r="N2846" s="573"/>
      <c r="O2846" s="573"/>
      <c r="P2846" s="573"/>
    </row>
    <row r="2847" spans="1:16" x14ac:dyDescent="0.25">
      <c r="A2847" s="77">
        <f>E2847*A2846</f>
        <v>0</v>
      </c>
      <c r="B2847" s="173"/>
      <c r="C2847" s="154"/>
      <c r="D2847" s="91" t="s">
        <v>1365</v>
      </c>
      <c r="E2847" s="89">
        <v>200</v>
      </c>
      <c r="F2847">
        <f>SUMIF('список продуктов'!$A$8:$A$917,"="&amp;D1451,'список продуктов'!$C$8:$C$917)</f>
        <v>1</v>
      </c>
      <c r="M2847" s="572"/>
      <c r="N2847" s="573"/>
      <c r="O2847" s="573"/>
      <c r="P2847" s="573"/>
    </row>
    <row r="2848" spans="1:16" x14ac:dyDescent="0.25">
      <c r="A2848" s="77">
        <f>A2846*E2848</f>
        <v>0</v>
      </c>
      <c r="B2848" s="173"/>
      <c r="C2848" s="154"/>
      <c r="D2848" s="91" t="s">
        <v>2469</v>
      </c>
      <c r="E2848" s="89">
        <v>40</v>
      </c>
      <c r="F2848">
        <f>SUMIF('список продуктов'!$A$8:$A$917,"="&amp;D1452,'список продуктов'!$C$8:$C$917)</f>
        <v>1</v>
      </c>
      <c r="M2848" s="572"/>
      <c r="N2848" s="573"/>
      <c r="O2848" s="573"/>
      <c r="P2848" s="573"/>
    </row>
    <row r="2849" spans="1:16" x14ac:dyDescent="0.25">
      <c r="A2849" s="77">
        <f>A2846*E2849</f>
        <v>0</v>
      </c>
      <c r="B2849" s="173"/>
      <c r="C2849" s="154"/>
      <c r="D2849" s="91" t="s">
        <v>1924</v>
      </c>
      <c r="E2849" s="89">
        <v>40</v>
      </c>
      <c r="F2849">
        <f>SUMIF('список продуктов'!$A$8:$A$917,"="&amp;D1453,'список продуктов'!$C$8:$C$917)</f>
        <v>1</v>
      </c>
      <c r="M2849" s="572"/>
      <c r="N2849" s="573"/>
      <c r="O2849" s="573"/>
      <c r="P2849" s="573"/>
    </row>
    <row r="2850" spans="1:16" ht="29.25" x14ac:dyDescent="0.25">
      <c r="A2850" s="77">
        <f>A2846*E2850</f>
        <v>0</v>
      </c>
      <c r="B2850" s="173"/>
      <c r="C2850" s="154"/>
      <c r="D2850" s="91" t="s">
        <v>2641</v>
      </c>
      <c r="E2850" s="89">
        <v>30</v>
      </c>
      <c r="F2850">
        <f>SUMIF('список продуктов'!$A$8:$A$917,"="&amp;D1454,'список продуктов'!$C$8:$C$917)</f>
        <v>1</v>
      </c>
      <c r="M2850" s="572"/>
      <c r="N2850" s="573"/>
      <c r="O2850" s="573"/>
      <c r="P2850" s="573"/>
    </row>
    <row r="2851" spans="1:16" x14ac:dyDescent="0.25">
      <c r="A2851" s="77">
        <f>A2846*E2851</f>
        <v>0</v>
      </c>
      <c r="B2851" s="173"/>
      <c r="C2851" s="154"/>
      <c r="D2851" s="91" t="s">
        <v>1688</v>
      </c>
      <c r="E2851" s="89">
        <v>30</v>
      </c>
      <c r="F2851">
        <f>SUMIF('список продуктов'!$A$8:$A$917,"="&amp;D1455,'список продуктов'!$C$8:$C$917)</f>
        <v>1</v>
      </c>
      <c r="M2851" s="572"/>
      <c r="N2851" s="573"/>
      <c r="O2851" s="573"/>
      <c r="P2851" s="573"/>
    </row>
    <row r="2852" spans="1:16" x14ac:dyDescent="0.25">
      <c r="A2852" s="77">
        <f>E2852*A2846</f>
        <v>0</v>
      </c>
      <c r="B2852" s="173"/>
      <c r="C2852" s="452"/>
      <c r="D2852" s="91" t="s">
        <v>2472</v>
      </c>
      <c r="E2852" s="89">
        <v>15</v>
      </c>
      <c r="F2852">
        <f>SUMIF('список продуктов'!$A$8:$A$917,"="&amp;D1456,'список продуктов'!$C$8:$C$917)</f>
        <v>1</v>
      </c>
      <c r="M2852" s="572"/>
      <c r="N2852" s="573"/>
      <c r="O2852" s="573"/>
      <c r="P2852" s="573"/>
    </row>
    <row r="2853" spans="1:16" x14ac:dyDescent="0.25">
      <c r="A2853" s="77">
        <f>E2853*A2846</f>
        <v>0</v>
      </c>
      <c r="B2853" s="173"/>
      <c r="C2853" s="449"/>
      <c r="D2853" s="91"/>
      <c r="E2853" s="89"/>
      <c r="F2853">
        <f>SUMIF('список продуктов'!$A$8:$A$917,"="&amp;D1457,'список продуктов'!$C$8:$C$917)</f>
        <v>1</v>
      </c>
      <c r="M2853" s="572"/>
      <c r="N2853" s="573"/>
      <c r="O2853" s="573"/>
      <c r="P2853" s="573"/>
    </row>
    <row r="2854" spans="1:16" ht="15.75" thickBot="1" x14ac:dyDescent="0.3">
      <c r="A2854" s="77">
        <f>E2854*A2846</f>
        <v>0</v>
      </c>
      <c r="B2854" s="173"/>
      <c r="C2854" s="449"/>
      <c r="D2854" s="91"/>
      <c r="E2854" s="89"/>
      <c r="F2854">
        <f>SUMIF('список продуктов'!$A$8:$A$917,"="&amp;D1458,'список продуктов'!$C$8:$C$917)</f>
        <v>1</v>
      </c>
      <c r="M2854" s="572"/>
      <c r="N2854" s="573"/>
      <c r="O2854" s="573"/>
      <c r="P2854" s="573"/>
    </row>
    <row r="2855" spans="1:16" ht="30" thickBot="1" x14ac:dyDescent="0.3">
      <c r="A2855" s="229"/>
      <c r="B2855" s="186" t="s">
        <v>115</v>
      </c>
      <c r="C2855" s="184" t="s">
        <v>524</v>
      </c>
      <c r="D2855" s="188"/>
      <c r="E2855" s="191">
        <f>SUM(E2856:E2863)</f>
        <v>477</v>
      </c>
      <c r="F2855">
        <f>SUMIF('список продуктов'!$A$8:$A$917,"="&amp;D1459,'список продуктов'!$C$8:$C$917)</f>
        <v>1</v>
      </c>
      <c r="G2855" t="s">
        <v>2926</v>
      </c>
      <c r="M2855" s="572"/>
      <c r="N2855" s="573"/>
      <c r="O2855" s="573"/>
      <c r="P2855" s="573"/>
    </row>
    <row r="2856" spans="1:16" x14ac:dyDescent="0.25">
      <c r="A2856" s="77">
        <f>E2856*A2855</f>
        <v>0</v>
      </c>
      <c r="B2856" s="160"/>
      <c r="C2856" s="154"/>
      <c r="D2856" s="91" t="s">
        <v>1365</v>
      </c>
      <c r="E2856" s="89">
        <v>200</v>
      </c>
      <c r="F2856">
        <f>SUMIF('список продуктов'!$A$8:$A$917,"="&amp;D1460,'список продуктов'!$C$8:$C$917)</f>
        <v>0</v>
      </c>
      <c r="M2856" s="572"/>
      <c r="N2856" s="573"/>
      <c r="O2856" s="573"/>
      <c r="P2856" s="573"/>
    </row>
    <row r="2857" spans="1:16" x14ac:dyDescent="0.25">
      <c r="A2857" s="77">
        <f>A2855*E2857</f>
        <v>0</v>
      </c>
      <c r="B2857" s="160"/>
      <c r="C2857" s="154"/>
      <c r="D2857" s="91" t="s">
        <v>2469</v>
      </c>
      <c r="E2857" s="89">
        <v>40</v>
      </c>
      <c r="F2857">
        <f>SUMIF('список продуктов'!$A$8:$A$917,"="&amp;D1461,'список продуктов'!$C$8:$C$917)</f>
        <v>0</v>
      </c>
      <c r="M2857" s="572"/>
      <c r="N2857" s="573"/>
      <c r="O2857" s="573"/>
      <c r="P2857" s="573"/>
    </row>
    <row r="2858" spans="1:16" x14ac:dyDescent="0.25">
      <c r="A2858" s="77">
        <f>A2855*E2858</f>
        <v>0</v>
      </c>
      <c r="B2858" s="160"/>
      <c r="C2858" s="154"/>
      <c r="D2858" s="91" t="s">
        <v>2249</v>
      </c>
      <c r="E2858" s="89">
        <v>20</v>
      </c>
      <c r="F2858">
        <f>SUMIF('список продуктов'!$A$8:$A$917,"="&amp;D1462,'список продуктов'!$C$8:$C$917)</f>
        <v>1</v>
      </c>
      <c r="M2858" s="572"/>
      <c r="N2858" s="573"/>
      <c r="O2858" s="573"/>
      <c r="P2858" s="573"/>
    </row>
    <row r="2859" spans="1:16" x14ac:dyDescent="0.25">
      <c r="A2859" s="77">
        <f>A2855*E2859</f>
        <v>0</v>
      </c>
      <c r="B2859" s="160"/>
      <c r="C2859" s="154"/>
      <c r="D2859" s="91" t="s">
        <v>1492</v>
      </c>
      <c r="E2859" s="89">
        <v>5</v>
      </c>
      <c r="F2859">
        <f>SUMIF('список продуктов'!$A$8:$A$917,"="&amp;D1463,'список продуктов'!$C$8:$C$917)</f>
        <v>1</v>
      </c>
      <c r="M2859" s="572"/>
      <c r="N2859" s="573"/>
      <c r="O2859" s="573"/>
      <c r="P2859" s="573"/>
    </row>
    <row r="2860" spans="1:16" x14ac:dyDescent="0.25">
      <c r="A2860" s="77">
        <f>A2855*E2860</f>
        <v>0</v>
      </c>
      <c r="B2860" s="160"/>
      <c r="C2860" s="155" t="s">
        <v>1989</v>
      </c>
      <c r="D2860" s="91" t="s">
        <v>1705</v>
      </c>
      <c r="E2860" s="89">
        <v>150</v>
      </c>
      <c r="F2860">
        <f>SUMIF('список продуктов'!$A$8:$A$917,"="&amp;D1464,'список продуктов'!$C$8:$C$917)</f>
        <v>1</v>
      </c>
      <c r="M2860" s="572"/>
      <c r="N2860" s="573"/>
      <c r="O2860" s="573"/>
      <c r="P2860" s="573"/>
    </row>
    <row r="2861" spans="1:16" x14ac:dyDescent="0.25">
      <c r="A2861" s="77">
        <f>E2861*A2855</f>
        <v>0</v>
      </c>
      <c r="B2861" s="160"/>
      <c r="C2861" s="452"/>
      <c r="D2861" s="91" t="s">
        <v>2472</v>
      </c>
      <c r="E2861" s="89">
        <v>30</v>
      </c>
      <c r="F2861">
        <f>SUMIF('список продуктов'!$A$8:$A$917,"="&amp;D1465,'список продуктов'!$C$8:$C$917)</f>
        <v>1</v>
      </c>
      <c r="M2861" s="572"/>
      <c r="N2861" s="573"/>
      <c r="O2861" s="573"/>
      <c r="P2861" s="573"/>
    </row>
    <row r="2862" spans="1:16" x14ac:dyDescent="0.25">
      <c r="A2862" s="77">
        <f>E2862*A2855</f>
        <v>0</v>
      </c>
      <c r="B2862" s="160"/>
      <c r="C2862" s="449"/>
      <c r="D2862" s="91" t="s">
        <v>2381</v>
      </c>
      <c r="E2862" s="89">
        <v>2</v>
      </c>
      <c r="F2862">
        <f>SUMIF('список продуктов'!$A$8:$A$917,"="&amp;D1466,'список продуктов'!$C$8:$C$917)</f>
        <v>1</v>
      </c>
      <c r="M2862" s="572"/>
      <c r="N2862" s="573"/>
      <c r="O2862" s="573"/>
      <c r="P2862" s="573"/>
    </row>
    <row r="2863" spans="1:16" ht="30" thickBot="1" x14ac:dyDescent="0.3">
      <c r="A2863" s="77">
        <f>E2863*A2855</f>
        <v>0</v>
      </c>
      <c r="B2863" s="160"/>
      <c r="C2863" s="449"/>
      <c r="D2863" s="91" t="s">
        <v>2641</v>
      </c>
      <c r="E2863" s="89">
        <v>30</v>
      </c>
      <c r="F2863">
        <f>SUMIF('список продуктов'!$A$8:$A$917,"="&amp;D1467,'список продуктов'!$C$8:$C$917)</f>
        <v>1</v>
      </c>
      <c r="M2863" s="572"/>
      <c r="N2863" s="573"/>
      <c r="O2863" s="573"/>
      <c r="P2863" s="573"/>
    </row>
    <row r="2864" spans="1:16" ht="30" thickBot="1" x14ac:dyDescent="0.3">
      <c r="A2864" s="229"/>
      <c r="B2864" s="231" t="s">
        <v>74</v>
      </c>
      <c r="C2864" s="184" t="s">
        <v>880</v>
      </c>
      <c r="D2864" s="188"/>
      <c r="E2864" s="191"/>
      <c r="F2864">
        <f>SUMIF('список продуктов'!$A$8:$A$917,"="&amp;D1468,'список продуктов'!$C$8:$C$917)</f>
        <v>1</v>
      </c>
      <c r="G2864" t="s">
        <v>2926</v>
      </c>
      <c r="M2864" s="572"/>
      <c r="N2864" s="573"/>
      <c r="O2864" s="573"/>
      <c r="P2864" s="573"/>
    </row>
    <row r="2865" spans="1:16" x14ac:dyDescent="0.25">
      <c r="A2865" s="77">
        <f>E2865*A2864</f>
        <v>0</v>
      </c>
      <c r="B2865" s="160"/>
      <c r="C2865" s="460"/>
      <c r="D2865" s="91" t="s">
        <v>1588</v>
      </c>
      <c r="E2865" s="89">
        <v>170</v>
      </c>
      <c r="F2865">
        <f>SUMIF('список продуктов'!$A$8:$A$917,"="&amp;D1469,'список продуктов'!$C$8:$C$917)</f>
        <v>1</v>
      </c>
      <c r="M2865" s="572"/>
      <c r="N2865" s="573"/>
      <c r="O2865" s="573"/>
      <c r="P2865" s="573"/>
    </row>
    <row r="2866" spans="1:16" x14ac:dyDescent="0.25">
      <c r="A2866" s="77">
        <f>E2866*A2864</f>
        <v>0</v>
      </c>
      <c r="B2866" s="160"/>
      <c r="C2866" s="469"/>
      <c r="D2866" s="91" t="s">
        <v>1753</v>
      </c>
      <c r="E2866" s="89">
        <v>60</v>
      </c>
      <c r="F2866">
        <f>SUMIF('список продуктов'!$A$8:$A$917,"="&amp;D1470,'список продуктов'!$C$8:$C$917)</f>
        <v>0</v>
      </c>
      <c r="M2866" s="572"/>
      <c r="N2866" s="573"/>
      <c r="O2866" s="573"/>
      <c r="P2866" s="573"/>
    </row>
    <row r="2867" spans="1:16" x14ac:dyDescent="0.25">
      <c r="A2867" s="77">
        <f>E2867*A2864</f>
        <v>0</v>
      </c>
      <c r="B2867" s="160"/>
      <c r="C2867" s="460"/>
      <c r="D2867" s="91" t="s">
        <v>313</v>
      </c>
      <c r="E2867" s="89">
        <v>60</v>
      </c>
      <c r="F2867">
        <f>SUMIF('список продуктов'!$A$8:$A$917,"="&amp;D1471,'список продуктов'!$C$8:$C$917)</f>
        <v>1</v>
      </c>
      <c r="M2867" s="572"/>
      <c r="N2867" s="573"/>
      <c r="O2867" s="573"/>
      <c r="P2867" s="573"/>
    </row>
    <row r="2868" spans="1:16" x14ac:dyDescent="0.25">
      <c r="A2868" s="77">
        <f>E2868*A2864</f>
        <v>0</v>
      </c>
      <c r="B2868" s="160"/>
      <c r="C2868" s="460"/>
      <c r="D2868" s="91" t="s">
        <v>1705</v>
      </c>
      <c r="E2868" s="89">
        <v>50</v>
      </c>
      <c r="F2868">
        <f>SUMIF('список продуктов'!$A$8:$A$917,"="&amp;D1472,'список продуктов'!$C$8:$C$917)</f>
        <v>1</v>
      </c>
      <c r="M2868" s="572"/>
      <c r="N2868" s="573"/>
      <c r="O2868" s="573"/>
      <c r="P2868" s="573"/>
    </row>
    <row r="2869" spans="1:16" x14ac:dyDescent="0.25">
      <c r="A2869" s="77">
        <f>E2869*A2864</f>
        <v>0</v>
      </c>
      <c r="B2869" s="160"/>
      <c r="C2869" s="460"/>
      <c r="D2869" s="91" t="s">
        <v>1478</v>
      </c>
      <c r="E2869" s="89">
        <v>10</v>
      </c>
      <c r="F2869">
        <f>SUMIF('список продуктов'!$A$8:$A$917,"="&amp;D1473,'список продуктов'!$C$8:$C$917)</f>
        <v>1</v>
      </c>
      <c r="M2869" s="572"/>
      <c r="N2869" s="573"/>
      <c r="O2869" s="573"/>
      <c r="P2869" s="573"/>
    </row>
    <row r="2870" spans="1:16" x14ac:dyDescent="0.25">
      <c r="A2870" s="77">
        <f>E2870*A2864</f>
        <v>0</v>
      </c>
      <c r="B2870" s="160"/>
      <c r="C2870" s="460"/>
      <c r="D2870" s="91" t="s">
        <v>2372</v>
      </c>
      <c r="E2870" s="89">
        <v>5</v>
      </c>
      <c r="F2870">
        <f>SUMIF('список продуктов'!$A$8:$A$917,"="&amp;D1474,'список продуктов'!$C$8:$C$917)</f>
        <v>1</v>
      </c>
      <c r="M2870" s="572"/>
      <c r="N2870" s="573"/>
      <c r="O2870" s="573"/>
      <c r="P2870" s="573"/>
    </row>
    <row r="2871" spans="1:16" x14ac:dyDescent="0.25">
      <c r="A2871" s="77">
        <f>E2871*A2864</f>
        <v>0</v>
      </c>
      <c r="B2871" s="160"/>
      <c r="C2871" s="460"/>
      <c r="D2871" s="91" t="s">
        <v>2337</v>
      </c>
      <c r="E2871" s="89">
        <v>10</v>
      </c>
      <c r="F2871">
        <f>SUMIF('список продуктов'!$A$8:$A$917,"="&amp;D1475,'список продуктов'!$C$8:$C$917)</f>
        <v>1</v>
      </c>
      <c r="M2871" s="572"/>
      <c r="N2871" s="573"/>
      <c r="O2871" s="573"/>
      <c r="P2871" s="573"/>
    </row>
    <row r="2872" spans="1:16" ht="15.75" thickBot="1" x14ac:dyDescent="0.3">
      <c r="A2872" s="77">
        <f>E2872*A2864</f>
        <v>0</v>
      </c>
      <c r="B2872" s="160"/>
      <c r="C2872" s="460"/>
      <c r="D2872" s="91"/>
      <c r="E2872" s="89"/>
      <c r="F2872">
        <f>SUMIF('список продуктов'!$A$8:$A$917,"="&amp;D1476,'список продуктов'!$C$8:$C$917)</f>
        <v>1</v>
      </c>
      <c r="M2872" s="572"/>
      <c r="N2872" s="573"/>
      <c r="O2872" s="573"/>
      <c r="P2872" s="573"/>
    </row>
    <row r="2873" spans="1:16" ht="15.75" thickBot="1" x14ac:dyDescent="0.3">
      <c r="A2873" s="229"/>
      <c r="B2873" s="190" t="s">
        <v>80</v>
      </c>
      <c r="C2873" s="144" t="s">
        <v>1331</v>
      </c>
      <c r="D2873" s="188"/>
      <c r="E2873" s="191">
        <f>SUM(E2874:E2876)</f>
        <v>260</v>
      </c>
      <c r="F2873">
        <f>SUMIF('список продуктов'!$A$8:$A$917,"="&amp;D1477,'список продуктов'!$C$8:$C$917)</f>
        <v>1</v>
      </c>
      <c r="G2873" t="s">
        <v>2926</v>
      </c>
      <c r="M2873" s="572"/>
      <c r="N2873" s="573"/>
      <c r="O2873" s="573"/>
      <c r="P2873" s="573"/>
    </row>
    <row r="2874" spans="1:16" x14ac:dyDescent="0.25">
      <c r="A2874" s="77">
        <f>E2874*A2873</f>
        <v>0</v>
      </c>
      <c r="B2874" s="160"/>
      <c r="C2874" s="494" t="s">
        <v>2177</v>
      </c>
      <c r="D2874" s="91" t="s">
        <v>1621</v>
      </c>
      <c r="E2874" s="89">
        <v>120</v>
      </c>
      <c r="F2874">
        <f>SUMIF('список продуктов'!$A$8:$A$917,"="&amp;D1478,'список продуктов'!$C$8:$C$917)</f>
        <v>0</v>
      </c>
      <c r="M2874" s="572"/>
      <c r="N2874" s="573"/>
      <c r="O2874" s="573"/>
      <c r="P2874" s="573"/>
    </row>
    <row r="2875" spans="1:16" x14ac:dyDescent="0.25">
      <c r="A2875" s="77">
        <f>A2873*E2875</f>
        <v>0</v>
      </c>
      <c r="B2875" s="160"/>
      <c r="C2875" s="154"/>
      <c r="D2875" s="91" t="s">
        <v>1668</v>
      </c>
      <c r="E2875" s="89">
        <v>130</v>
      </c>
      <c r="F2875">
        <f>SUMIF('список продуктов'!$A$8:$A$917,"="&amp;D1479,'список продуктов'!$C$8:$C$917)</f>
        <v>0</v>
      </c>
      <c r="M2875" s="572"/>
      <c r="N2875" s="573"/>
      <c r="O2875" s="573"/>
      <c r="P2875" s="573"/>
    </row>
    <row r="2876" spans="1:16" ht="15.75" thickBot="1" x14ac:dyDescent="0.3">
      <c r="A2876" s="77">
        <f>A2873*E2876</f>
        <v>0</v>
      </c>
      <c r="B2876" s="160"/>
      <c r="C2876" s="154"/>
      <c r="D2876" s="91" t="s">
        <v>2353</v>
      </c>
      <c r="E2876" s="89">
        <v>10</v>
      </c>
      <c r="F2876">
        <f>SUMIF('список продуктов'!$A$8:$A$917,"="&amp;D1480,'список продуктов'!$C$8:$C$917)</f>
        <v>1</v>
      </c>
      <c r="M2876" s="572"/>
      <c r="N2876" s="573"/>
      <c r="O2876" s="573"/>
      <c r="P2876" s="573"/>
    </row>
    <row r="2877" spans="1:16" ht="15.75" thickBot="1" x14ac:dyDescent="0.3">
      <c r="A2877" s="229"/>
      <c r="B2877" s="181" t="s">
        <v>2808</v>
      </c>
      <c r="C2877" s="197" t="s">
        <v>2807</v>
      </c>
      <c r="D2877" s="371"/>
      <c r="E2877" s="422"/>
      <c r="F2877">
        <f>SUMIF('список продуктов'!$A$8:$A$917,"="&amp;D1481,'список продуктов'!$C$8:$C$917)</f>
        <v>1</v>
      </c>
      <c r="G2877" t="s">
        <v>2926</v>
      </c>
      <c r="M2877" s="572"/>
      <c r="N2877" s="573"/>
      <c r="O2877" s="573"/>
      <c r="P2877" s="573"/>
    </row>
    <row r="2878" spans="1:16" x14ac:dyDescent="0.25">
      <c r="B2878" s="167"/>
      <c r="C2878" s="476"/>
      <c r="D2878" s="91"/>
      <c r="E2878" s="101"/>
      <c r="F2878">
        <f>SUMIF('список продуктов'!$A$8:$A$917,"="&amp;D1482,'список продуктов'!$C$8:$C$917)</f>
        <v>1</v>
      </c>
      <c r="M2878" s="572"/>
      <c r="N2878" s="573"/>
      <c r="O2878" s="573"/>
      <c r="P2878" s="573"/>
    </row>
    <row r="2879" spans="1:16" x14ac:dyDescent="0.25">
      <c r="B2879" s="167"/>
      <c r="C2879" s="476"/>
      <c r="D2879" s="91"/>
      <c r="E2879" s="101"/>
      <c r="M2879" s="72"/>
      <c r="N2879" s="68"/>
      <c r="O2879" s="68"/>
      <c r="P2879" s="68"/>
    </row>
    <row r="2880" spans="1:16" x14ac:dyDescent="0.25">
      <c r="B2880" s="167"/>
      <c r="C2880" s="476"/>
      <c r="D2880" s="91"/>
      <c r="E2880" s="101"/>
      <c r="M2880" s="72"/>
      <c r="N2880" s="68"/>
      <c r="O2880" s="68"/>
      <c r="P2880" s="68"/>
    </row>
    <row r="2881" spans="1:16" x14ac:dyDescent="0.25">
      <c r="B2881" s="167"/>
      <c r="C2881" s="476"/>
      <c r="D2881" s="91"/>
      <c r="E2881" s="101"/>
      <c r="M2881" s="72"/>
      <c r="N2881" s="68"/>
      <c r="O2881" s="68"/>
      <c r="P2881" s="68"/>
    </row>
    <row r="2882" spans="1:16" x14ac:dyDescent="0.25">
      <c r="B2882" s="167"/>
      <c r="C2882" s="476"/>
      <c r="D2882" s="91"/>
      <c r="E2882" s="101"/>
      <c r="M2882" s="72"/>
      <c r="N2882" s="68"/>
      <c r="O2882" s="68"/>
      <c r="P2882" s="68"/>
    </row>
    <row r="2883" spans="1:16" x14ac:dyDescent="0.25">
      <c r="B2883" s="167"/>
      <c r="C2883" s="476"/>
      <c r="D2883" s="91"/>
      <c r="E2883" s="101"/>
      <c r="M2883" s="72"/>
      <c r="N2883" s="68"/>
      <c r="O2883" s="68"/>
      <c r="P2883" s="68"/>
    </row>
    <row r="2884" spans="1:16" ht="15.75" thickBot="1" x14ac:dyDescent="0.3">
      <c r="B2884" s="167"/>
      <c r="C2884" s="476"/>
      <c r="D2884" s="91"/>
      <c r="E2884" s="101"/>
      <c r="M2884" s="72"/>
      <c r="N2884" s="68"/>
      <c r="O2884" s="68"/>
      <c r="P2884" s="68"/>
    </row>
    <row r="2885" spans="1:16" ht="15.75" thickBot="1" x14ac:dyDescent="0.3">
      <c r="A2885" s="229"/>
      <c r="B2885" s="231" t="s">
        <v>1425</v>
      </c>
      <c r="C2885" s="144" t="s">
        <v>1426</v>
      </c>
      <c r="D2885" s="188"/>
      <c r="E2885" s="191">
        <f>SUM(E2886:E2888)</f>
        <v>460</v>
      </c>
      <c r="G2885" t="s">
        <v>2926</v>
      </c>
      <c r="M2885" s="72"/>
      <c r="N2885" s="68"/>
      <c r="O2885" s="68"/>
      <c r="P2885" s="68"/>
    </row>
    <row r="2886" spans="1:16" x14ac:dyDescent="0.25">
      <c r="A2886" s="77">
        <f>E2886*A2885</f>
        <v>0</v>
      </c>
      <c r="B2886" s="160"/>
      <c r="C2886" s="154"/>
      <c r="D2886" s="91" t="s">
        <v>1591</v>
      </c>
      <c r="E2886" s="89">
        <v>210</v>
      </c>
      <c r="M2886" s="72"/>
      <c r="N2886" s="68"/>
      <c r="O2886" s="68"/>
      <c r="P2886" s="68"/>
    </row>
    <row r="2887" spans="1:16" x14ac:dyDescent="0.25">
      <c r="A2887" s="77">
        <f>A2885*E2887</f>
        <v>0</v>
      </c>
      <c r="B2887" s="160"/>
      <c r="C2887" s="154"/>
      <c r="D2887" s="91" t="s">
        <v>2292</v>
      </c>
      <c r="E2887" s="89">
        <v>200</v>
      </c>
      <c r="M2887" s="72"/>
      <c r="N2887" s="68"/>
      <c r="O2887" s="68"/>
      <c r="P2887" s="68"/>
    </row>
    <row r="2888" spans="1:16" x14ac:dyDescent="0.25">
      <c r="B2888" s="160"/>
      <c r="C2888" s="155" t="s">
        <v>2180</v>
      </c>
      <c r="D2888" s="379"/>
      <c r="E2888" s="89">
        <v>50</v>
      </c>
      <c r="M2888" s="72"/>
      <c r="N2888" s="68"/>
      <c r="O2888" s="68"/>
      <c r="P2888" s="68"/>
    </row>
    <row r="2889" spans="1:16" ht="29.25" x14ac:dyDescent="0.25">
      <c r="A2889" s="77">
        <f>A2885*E2889</f>
        <v>0</v>
      </c>
      <c r="B2889" s="160"/>
      <c r="C2889" s="153" t="s">
        <v>2181</v>
      </c>
      <c r="D2889" s="368" t="s">
        <v>1720</v>
      </c>
      <c r="E2889" s="89">
        <v>150</v>
      </c>
      <c r="M2889" s="72"/>
      <c r="N2889" s="68"/>
      <c r="O2889" s="68"/>
      <c r="P2889" s="68"/>
    </row>
    <row r="2890" spans="1:16" ht="15.75" thickBot="1" x14ac:dyDescent="0.3">
      <c r="A2890" s="77">
        <f>A2885*E2890</f>
        <v>0</v>
      </c>
      <c r="B2890" s="160"/>
      <c r="C2890" s="154" t="s">
        <v>2182</v>
      </c>
      <c r="D2890" s="368" t="s">
        <v>1280</v>
      </c>
      <c r="E2890" s="89">
        <v>15</v>
      </c>
      <c r="M2890" s="72"/>
      <c r="N2890" s="68"/>
      <c r="O2890" s="68"/>
      <c r="P2890" s="68"/>
    </row>
    <row r="2891" spans="1:16" ht="15.75" thickBot="1" x14ac:dyDescent="0.3">
      <c r="A2891" s="229"/>
      <c r="B2891" s="231" t="s">
        <v>928</v>
      </c>
      <c r="C2891" s="144" t="s">
        <v>1504</v>
      </c>
      <c r="D2891" s="188"/>
      <c r="E2891" s="191"/>
      <c r="G2891" t="s">
        <v>2926</v>
      </c>
      <c r="M2891" s="72"/>
      <c r="N2891" s="68"/>
      <c r="O2891" s="68"/>
      <c r="P2891" s="68"/>
    </row>
    <row r="2892" spans="1:16" x14ac:dyDescent="0.25">
      <c r="A2892" s="77">
        <f>E2892*A2891</f>
        <v>0</v>
      </c>
      <c r="B2892" s="160"/>
      <c r="C2892" s="154"/>
      <c r="D2892" s="91" t="s">
        <v>1621</v>
      </c>
      <c r="E2892" s="89">
        <v>90</v>
      </c>
      <c r="F2892">
        <f>SUMIF('список продуктов'!$A$8:$A$917,"="&amp;D1483,'список продуктов'!$C$8:$C$917)</f>
        <v>1</v>
      </c>
      <c r="M2892" s="572"/>
      <c r="N2892" s="573"/>
      <c r="O2892" s="573"/>
      <c r="P2892" s="573"/>
    </row>
    <row r="2893" spans="1:16" x14ac:dyDescent="0.25">
      <c r="A2893" s="77">
        <f>A2891*E2893</f>
        <v>0</v>
      </c>
      <c r="B2893" s="160"/>
      <c r="C2893" s="154"/>
      <c r="D2893" s="91" t="s">
        <v>1758</v>
      </c>
      <c r="E2893" s="89">
        <v>30</v>
      </c>
      <c r="F2893">
        <f>SUMIF('список продуктов'!$A$8:$A$917,"="&amp;D1484,'список продуктов'!$C$8:$C$917)</f>
        <v>1</v>
      </c>
      <c r="M2893" s="572"/>
      <c r="N2893" s="573"/>
      <c r="O2893" s="573"/>
      <c r="P2893" s="573"/>
    </row>
    <row r="2894" spans="1:16" x14ac:dyDescent="0.25">
      <c r="A2894" s="77">
        <f>A2891*E2894</f>
        <v>0</v>
      </c>
      <c r="B2894" s="160"/>
      <c r="C2894" s="154"/>
      <c r="D2894" s="91" t="s">
        <v>2591</v>
      </c>
      <c r="E2894" s="89">
        <v>15</v>
      </c>
      <c r="F2894">
        <f>SUMIF('список продуктов'!$A$8:$A$917,"="&amp;D1485,'список продуктов'!$C$8:$C$917)</f>
        <v>1</v>
      </c>
      <c r="M2894" s="572"/>
      <c r="N2894" s="573"/>
      <c r="O2894" s="573"/>
      <c r="P2894" s="573"/>
    </row>
    <row r="2895" spans="1:16" x14ac:dyDescent="0.25">
      <c r="A2895" s="77">
        <f>A2891*E2895</f>
        <v>0</v>
      </c>
      <c r="B2895" s="160"/>
      <c r="C2895" s="154"/>
      <c r="D2895" s="91" t="s">
        <v>1678</v>
      </c>
      <c r="E2895" s="89">
        <v>15</v>
      </c>
      <c r="F2895">
        <f>SUMIF('список продуктов'!$A$8:$A$917,"="&amp;D1486,'список продуктов'!$C$8:$C$917)</f>
        <v>0</v>
      </c>
      <c r="M2895" s="572"/>
      <c r="N2895" s="573"/>
      <c r="O2895" s="573"/>
      <c r="P2895" s="573"/>
    </row>
    <row r="2896" spans="1:16" x14ac:dyDescent="0.25">
      <c r="A2896" s="77">
        <f>A2891*E2896</f>
        <v>0</v>
      </c>
      <c r="B2896" s="160"/>
      <c r="C2896" s="154"/>
      <c r="D2896" s="91" t="s">
        <v>2291</v>
      </c>
      <c r="E2896" s="89">
        <v>12</v>
      </c>
      <c r="F2896">
        <f>SUMIF('список продуктов'!$A$8:$A$917,"="&amp;D1487,'список продуктов'!$C$8:$C$917)</f>
        <v>1</v>
      </c>
      <c r="M2896" s="572"/>
      <c r="N2896" s="573"/>
      <c r="O2896" s="573"/>
      <c r="P2896" s="573"/>
    </row>
    <row r="2897" spans="1:16" x14ac:dyDescent="0.25">
      <c r="A2897" s="77">
        <f>E2897*A2891</f>
        <v>0</v>
      </c>
      <c r="B2897" s="160"/>
      <c r="C2897" s="452"/>
      <c r="D2897" s="91" t="s">
        <v>1924</v>
      </c>
      <c r="E2897" s="89">
        <v>20</v>
      </c>
      <c r="F2897">
        <f>SUMIF('список продуктов'!$A$8:$A$917,"="&amp;D1488,'список продуктов'!$C$8:$C$917)</f>
        <v>1</v>
      </c>
      <c r="M2897" s="572"/>
      <c r="N2897" s="573"/>
      <c r="O2897" s="573"/>
      <c r="P2897" s="573"/>
    </row>
    <row r="2898" spans="1:16" x14ac:dyDescent="0.25">
      <c r="A2898" s="77">
        <f>E2898*A2891</f>
        <v>0</v>
      </c>
      <c r="B2898" s="160"/>
      <c r="C2898" s="154"/>
      <c r="D2898" s="91" t="s">
        <v>1262</v>
      </c>
      <c r="E2898" s="89">
        <v>2</v>
      </c>
      <c r="F2898">
        <f>SUMIF('список продуктов'!$A$8:$A$917,"="&amp;D1489,'список продуктов'!$C$8:$C$917)</f>
        <v>1</v>
      </c>
      <c r="M2898" s="572"/>
      <c r="N2898" s="573"/>
      <c r="O2898" s="573"/>
      <c r="P2898" s="573"/>
    </row>
    <row r="2899" spans="1:16" x14ac:dyDescent="0.25">
      <c r="A2899" s="77">
        <f>E2899*A2891</f>
        <v>0</v>
      </c>
      <c r="B2899" s="160"/>
      <c r="C2899" s="154"/>
      <c r="D2899" s="91" t="s">
        <v>2399</v>
      </c>
      <c r="E2899" s="89">
        <v>1</v>
      </c>
      <c r="F2899">
        <f>SUMIF('список продуктов'!$A$8:$A$917,"="&amp;D1490,'список продуктов'!$C$8:$C$917)</f>
        <v>1</v>
      </c>
      <c r="M2899" s="572"/>
      <c r="N2899" s="573"/>
      <c r="O2899" s="573"/>
      <c r="P2899" s="573"/>
    </row>
    <row r="2900" spans="1:16" ht="15.75" thickBot="1" x14ac:dyDescent="0.3">
      <c r="B2900" s="394"/>
      <c r="C2900" s="495"/>
      <c r="D2900" s="395"/>
      <c r="E2900" s="396"/>
      <c r="M2900" s="72"/>
      <c r="N2900" s="68"/>
      <c r="O2900" s="68"/>
      <c r="P2900" s="68"/>
    </row>
    <row r="2901" spans="1:16" ht="26.25" thickBot="1" x14ac:dyDescent="0.4">
      <c r="A2901" s="563" t="s">
        <v>526</v>
      </c>
      <c r="B2901" s="564"/>
      <c r="C2901" s="564"/>
      <c r="D2901" s="564"/>
      <c r="E2901" s="565"/>
      <c r="G2901" t="s">
        <v>2926</v>
      </c>
      <c r="M2901" s="72"/>
      <c r="N2901" s="68"/>
      <c r="O2901" s="68"/>
      <c r="P2901" s="68"/>
    </row>
    <row r="2902" spans="1:16" ht="30" thickBot="1" x14ac:dyDescent="0.3">
      <c r="A2902" s="105"/>
      <c r="B2902" s="185" t="s">
        <v>14</v>
      </c>
      <c r="C2902" s="73" t="s">
        <v>525</v>
      </c>
      <c r="D2902" s="188"/>
      <c r="E2902" s="158">
        <f>SUM(E2903:E2913)</f>
        <v>304</v>
      </c>
      <c r="G2902" t="s">
        <v>2926</v>
      </c>
      <c r="M2902" s="72"/>
      <c r="N2902" s="68"/>
      <c r="O2902" s="68"/>
      <c r="P2902" s="68"/>
    </row>
    <row r="2903" spans="1:16" x14ac:dyDescent="0.25">
      <c r="A2903" s="77">
        <f>E2903*A2902</f>
        <v>0</v>
      </c>
      <c r="B2903" s="250"/>
      <c r="C2903" s="485"/>
      <c r="D2903" s="91" t="s">
        <v>1640</v>
      </c>
      <c r="E2903" s="101">
        <v>195</v>
      </c>
      <c r="M2903" s="72"/>
      <c r="N2903" s="68"/>
      <c r="O2903" s="68"/>
      <c r="P2903" s="68"/>
    </row>
    <row r="2904" spans="1:16" x14ac:dyDescent="0.25">
      <c r="A2904" s="77">
        <f>E2904*A2902</f>
        <v>0</v>
      </c>
      <c r="B2904" s="250"/>
      <c r="C2904" s="485"/>
      <c r="D2904" s="91" t="s">
        <v>1765</v>
      </c>
      <c r="E2904" s="101">
        <v>25</v>
      </c>
      <c r="M2904" s="72"/>
      <c r="N2904" s="68"/>
      <c r="O2904" s="68"/>
      <c r="P2904" s="68"/>
    </row>
    <row r="2905" spans="1:16" x14ac:dyDescent="0.25">
      <c r="A2905" s="77">
        <f>E2905*A2902</f>
        <v>0</v>
      </c>
      <c r="B2905" s="250"/>
      <c r="C2905" s="485"/>
      <c r="D2905" s="91" t="s">
        <v>1766</v>
      </c>
      <c r="E2905" s="101">
        <v>25</v>
      </c>
      <c r="M2905" s="72"/>
      <c r="N2905" s="68"/>
      <c r="O2905" s="68"/>
      <c r="P2905" s="68"/>
    </row>
    <row r="2906" spans="1:16" x14ac:dyDescent="0.25">
      <c r="A2906" s="77">
        <f>E2906*A2902</f>
        <v>0</v>
      </c>
      <c r="B2906" s="250"/>
      <c r="C2906" s="485"/>
      <c r="D2906" s="91" t="s">
        <v>2591</v>
      </c>
      <c r="E2906" s="101">
        <v>10</v>
      </c>
      <c r="M2906" s="72"/>
      <c r="N2906" s="68"/>
      <c r="O2906" s="68"/>
      <c r="P2906" s="68"/>
    </row>
    <row r="2907" spans="1:16" x14ac:dyDescent="0.25">
      <c r="A2907" s="77">
        <f>E2907*A2902</f>
        <v>0</v>
      </c>
      <c r="B2907" s="250"/>
      <c r="C2907" s="485"/>
      <c r="D2907" s="91" t="s">
        <v>2337</v>
      </c>
      <c r="E2907" s="101">
        <v>10</v>
      </c>
      <c r="M2907" s="72"/>
      <c r="N2907" s="68"/>
      <c r="O2907" s="68"/>
      <c r="P2907" s="68"/>
    </row>
    <row r="2908" spans="1:16" x14ac:dyDescent="0.25">
      <c r="A2908" s="77">
        <f>E2908*A2902</f>
        <v>0</v>
      </c>
      <c r="B2908" s="250"/>
      <c r="C2908" s="485"/>
      <c r="D2908" s="91" t="s">
        <v>2480</v>
      </c>
      <c r="E2908" s="101">
        <v>10</v>
      </c>
      <c r="M2908" s="72"/>
      <c r="N2908" s="68"/>
      <c r="O2908" s="68"/>
      <c r="P2908" s="68"/>
    </row>
    <row r="2909" spans="1:16" x14ac:dyDescent="0.25">
      <c r="A2909" s="77">
        <f>E2909*A2902</f>
        <v>0</v>
      </c>
      <c r="B2909" s="250"/>
      <c r="C2909" s="485"/>
      <c r="D2909" s="91" t="s">
        <v>2546</v>
      </c>
      <c r="E2909" s="101">
        <v>2</v>
      </c>
      <c r="M2909" s="72"/>
      <c r="N2909" s="68"/>
      <c r="O2909" s="68"/>
      <c r="P2909" s="68"/>
    </row>
    <row r="2910" spans="1:16" x14ac:dyDescent="0.25">
      <c r="A2910" s="77">
        <f>E2910*A2902</f>
        <v>0</v>
      </c>
      <c r="B2910" s="250"/>
      <c r="C2910" s="485"/>
      <c r="D2910" s="91" t="s">
        <v>1262</v>
      </c>
      <c r="E2910" s="101">
        <v>1</v>
      </c>
      <c r="M2910" s="72"/>
      <c r="N2910" s="68"/>
      <c r="O2910" s="68"/>
      <c r="P2910" s="68"/>
    </row>
    <row r="2911" spans="1:16" x14ac:dyDescent="0.25">
      <c r="A2911" s="77">
        <f>E2911*A2902</f>
        <v>0</v>
      </c>
      <c r="B2911" s="250"/>
      <c r="C2911" s="485"/>
      <c r="D2911" s="91" t="s">
        <v>2399</v>
      </c>
      <c r="E2911" s="101">
        <v>1</v>
      </c>
      <c r="M2911" s="72"/>
      <c r="N2911" s="68"/>
      <c r="O2911" s="68"/>
      <c r="P2911" s="68"/>
    </row>
    <row r="2912" spans="1:16" x14ac:dyDescent="0.25">
      <c r="A2912" s="77">
        <f>E2912*A2902</f>
        <v>0</v>
      </c>
      <c r="B2912" s="250"/>
      <c r="C2912" s="485"/>
      <c r="D2912" s="91" t="s">
        <v>1268</v>
      </c>
      <c r="E2912" s="101">
        <v>5</v>
      </c>
      <c r="M2912" s="72"/>
      <c r="N2912" s="68"/>
      <c r="O2912" s="68"/>
      <c r="P2912" s="68"/>
    </row>
    <row r="2913" spans="1:16" x14ac:dyDescent="0.25">
      <c r="A2913" s="77">
        <f>E2913*A2902</f>
        <v>0</v>
      </c>
      <c r="B2913" s="250"/>
      <c r="C2913" s="485"/>
      <c r="D2913" s="91" t="s">
        <v>2339</v>
      </c>
      <c r="E2913" s="101">
        <v>20</v>
      </c>
      <c r="M2913" s="72"/>
      <c r="N2913" s="68"/>
      <c r="O2913" s="68"/>
      <c r="P2913" s="68"/>
    </row>
    <row r="2914" spans="1:16" ht="15.75" thickBot="1" x14ac:dyDescent="0.3">
      <c r="B2914" s="251"/>
      <c r="C2914" s="485"/>
      <c r="D2914" s="91"/>
      <c r="E2914" s="89"/>
      <c r="M2914" s="72"/>
      <c r="N2914" s="68"/>
      <c r="O2914" s="68"/>
      <c r="P2914" s="68"/>
    </row>
    <row r="2915" spans="1:16" ht="30" thickBot="1" x14ac:dyDescent="0.3">
      <c r="A2915" s="229"/>
      <c r="B2915" s="185" t="s">
        <v>14</v>
      </c>
      <c r="C2915" s="73" t="s">
        <v>527</v>
      </c>
      <c r="D2915" s="188"/>
      <c r="E2915" s="158">
        <f>SUM(E2916:E2924)</f>
        <v>269</v>
      </c>
      <c r="G2915" t="s">
        <v>2926</v>
      </c>
      <c r="M2915" s="72"/>
      <c r="N2915" s="68"/>
      <c r="O2915" s="68"/>
      <c r="P2915" s="68"/>
    </row>
    <row r="2916" spans="1:16" x14ac:dyDescent="0.25">
      <c r="A2916" s="77">
        <f>E2916*A2915</f>
        <v>0</v>
      </c>
      <c r="B2916" s="251"/>
      <c r="D2916" s="91" t="s">
        <v>1626</v>
      </c>
      <c r="E2916" s="80">
        <v>210</v>
      </c>
      <c r="M2916" s="72"/>
      <c r="N2916" s="68"/>
      <c r="O2916" s="68"/>
      <c r="P2916" s="68"/>
    </row>
    <row r="2917" spans="1:16" x14ac:dyDescent="0.25">
      <c r="A2917" s="77">
        <f>E2917*A2915</f>
        <v>0</v>
      </c>
      <c r="B2917" s="251"/>
      <c r="C2917" s="449"/>
      <c r="D2917" s="91" t="s">
        <v>1262</v>
      </c>
      <c r="E2917" s="80">
        <v>2</v>
      </c>
      <c r="M2917" s="72"/>
      <c r="N2917" s="68"/>
      <c r="O2917" s="68"/>
      <c r="P2917" s="68"/>
    </row>
    <row r="2918" spans="1:16" x14ac:dyDescent="0.25">
      <c r="A2918" s="77">
        <f>E2918*A2915</f>
        <v>0</v>
      </c>
      <c r="B2918" s="251"/>
      <c r="C2918" s="449"/>
      <c r="D2918" s="91" t="s">
        <v>2399</v>
      </c>
      <c r="E2918" s="80">
        <v>2</v>
      </c>
      <c r="M2918" s="72"/>
      <c r="N2918" s="68"/>
      <c r="O2918" s="68"/>
      <c r="P2918" s="68"/>
    </row>
    <row r="2919" spans="1:16" x14ac:dyDescent="0.25">
      <c r="A2919" s="77">
        <f>E2919*A2915</f>
        <v>0</v>
      </c>
      <c r="B2919" s="251"/>
      <c r="C2919" s="449"/>
      <c r="D2919" s="91" t="s">
        <v>2546</v>
      </c>
      <c r="E2919" s="80">
        <v>2</v>
      </c>
      <c r="M2919" s="72"/>
      <c r="N2919" s="68"/>
      <c r="O2919" s="68"/>
      <c r="P2919" s="68"/>
    </row>
    <row r="2920" spans="1:16" x14ac:dyDescent="0.25">
      <c r="A2920" s="77">
        <f>E2920*A2915</f>
        <v>0</v>
      </c>
      <c r="B2920" s="251"/>
      <c r="C2920" s="449"/>
      <c r="D2920" s="91" t="s">
        <v>1800</v>
      </c>
      <c r="E2920" s="80">
        <v>3</v>
      </c>
      <c r="M2920" s="72"/>
      <c r="N2920" s="68"/>
      <c r="O2920" s="68"/>
      <c r="P2920" s="68"/>
    </row>
    <row r="2921" spans="1:16" x14ac:dyDescent="0.25">
      <c r="A2921" s="77">
        <f>E2921*A2915</f>
        <v>0</v>
      </c>
      <c r="B2921" s="251"/>
      <c r="C2921" s="449"/>
      <c r="D2921" s="91" t="s">
        <v>2472</v>
      </c>
      <c r="E2921" s="80">
        <v>10</v>
      </c>
      <c r="M2921" s="72"/>
      <c r="N2921" s="68"/>
      <c r="O2921" s="68"/>
      <c r="P2921" s="68"/>
    </row>
    <row r="2922" spans="1:16" x14ac:dyDescent="0.25">
      <c r="A2922" s="77">
        <f>E2922*A2915</f>
        <v>0</v>
      </c>
      <c r="B2922" s="251"/>
      <c r="C2922" s="449"/>
      <c r="D2922" s="91" t="s">
        <v>1355</v>
      </c>
      <c r="E2922" s="80">
        <v>10</v>
      </c>
      <c r="M2922" s="72"/>
      <c r="N2922" s="68"/>
      <c r="O2922" s="68"/>
      <c r="P2922" s="68"/>
    </row>
    <row r="2923" spans="1:16" x14ac:dyDescent="0.25">
      <c r="A2923" s="77">
        <f>E2923*A2915</f>
        <v>0</v>
      </c>
      <c r="B2923" s="251"/>
      <c r="C2923" s="449"/>
      <c r="D2923" s="91" t="s">
        <v>2340</v>
      </c>
      <c r="E2923" s="80">
        <v>20</v>
      </c>
      <c r="M2923" s="72"/>
      <c r="N2923" s="68"/>
      <c r="O2923" s="68"/>
      <c r="P2923" s="68"/>
    </row>
    <row r="2924" spans="1:16" x14ac:dyDescent="0.25">
      <c r="A2924" s="77">
        <f>E2924*A2915</f>
        <v>0</v>
      </c>
      <c r="B2924" s="251"/>
      <c r="C2924" s="449"/>
      <c r="D2924" s="91" t="s">
        <v>2591</v>
      </c>
      <c r="E2924" s="80">
        <v>10</v>
      </c>
      <c r="M2924" s="72"/>
      <c r="N2924" s="68"/>
      <c r="O2924" s="68"/>
      <c r="P2924" s="68"/>
    </row>
    <row r="2925" spans="1:16" ht="15.75" thickBot="1" x14ac:dyDescent="0.3">
      <c r="B2925" s="251"/>
      <c r="C2925" s="485"/>
      <c r="D2925" s="91"/>
      <c r="E2925" s="89"/>
      <c r="M2925" s="72"/>
      <c r="N2925" s="68"/>
      <c r="O2925" s="68"/>
      <c r="P2925" s="68"/>
    </row>
    <row r="2926" spans="1:16" ht="30" thickBot="1" x14ac:dyDescent="0.3">
      <c r="A2926" s="229"/>
      <c r="B2926" s="196">
        <v>100</v>
      </c>
      <c r="C2926" s="73" t="s">
        <v>528</v>
      </c>
      <c r="D2926" s="188"/>
      <c r="E2926" s="158">
        <f>SUM(E2927:E2940)</f>
        <v>184.5</v>
      </c>
      <c r="G2926" t="s">
        <v>2926</v>
      </c>
      <c r="M2926" s="72"/>
      <c r="N2926" s="68"/>
      <c r="O2926" s="68"/>
      <c r="P2926" s="68"/>
    </row>
    <row r="2927" spans="1:16" x14ac:dyDescent="0.25">
      <c r="A2927" s="77">
        <f>E2927*A2926</f>
        <v>0</v>
      </c>
      <c r="B2927" s="251"/>
      <c r="C2927" s="496"/>
      <c r="D2927" s="91" t="s">
        <v>1626</v>
      </c>
      <c r="E2927" s="80">
        <v>125</v>
      </c>
      <c r="M2927" s="72"/>
      <c r="N2927" s="68"/>
      <c r="O2927" s="68"/>
      <c r="P2927" s="68"/>
    </row>
    <row r="2928" spans="1:16" x14ac:dyDescent="0.25">
      <c r="A2928" s="77">
        <f>E2928*A2926</f>
        <v>0</v>
      </c>
      <c r="B2928" s="251"/>
      <c r="C2928" s="154"/>
      <c r="D2928" s="91" t="s">
        <v>2382</v>
      </c>
      <c r="E2928" s="80">
        <v>2.5</v>
      </c>
      <c r="M2928" s="72"/>
      <c r="N2928" s="68"/>
      <c r="O2928" s="68"/>
      <c r="P2928" s="68"/>
    </row>
    <row r="2929" spans="1:16" x14ac:dyDescent="0.25">
      <c r="A2929" s="77">
        <f>E2929*A2926</f>
        <v>0</v>
      </c>
      <c r="B2929" s="251"/>
      <c r="C2929" s="115"/>
      <c r="D2929" s="91" t="s">
        <v>1795</v>
      </c>
      <c r="E2929" s="80">
        <v>7</v>
      </c>
      <c r="M2929" s="72"/>
      <c r="N2929" s="68"/>
      <c r="O2929" s="68"/>
      <c r="P2929" s="68"/>
    </row>
    <row r="2930" spans="1:16" x14ac:dyDescent="0.25">
      <c r="A2930" s="77">
        <f>E2930*A2926</f>
        <v>0</v>
      </c>
      <c r="B2930" s="251"/>
      <c r="C2930" s="154"/>
      <c r="D2930" s="91" t="s">
        <v>1719</v>
      </c>
      <c r="E2930" s="80">
        <v>12</v>
      </c>
      <c r="M2930" s="72"/>
      <c r="N2930" s="68"/>
      <c r="O2930" s="68"/>
      <c r="P2930" s="68"/>
    </row>
    <row r="2931" spans="1:16" x14ac:dyDescent="0.25">
      <c r="B2931" s="251"/>
      <c r="C2931" s="455" t="s">
        <v>117</v>
      </c>
      <c r="D2931" s="91"/>
      <c r="E2931" s="80"/>
      <c r="M2931" s="72"/>
      <c r="N2931" s="68"/>
      <c r="O2931" s="68"/>
      <c r="P2931" s="68"/>
    </row>
    <row r="2932" spans="1:16" x14ac:dyDescent="0.25">
      <c r="A2932" s="77">
        <f>E2932*A2926</f>
        <v>0</v>
      </c>
      <c r="B2932" s="251"/>
      <c r="C2932" s="154"/>
      <c r="D2932" s="91" t="s">
        <v>2481</v>
      </c>
      <c r="E2932" s="80">
        <v>5</v>
      </c>
      <c r="M2932" s="72"/>
      <c r="N2932" s="68"/>
      <c r="O2932" s="68"/>
      <c r="P2932" s="68"/>
    </row>
    <row r="2933" spans="1:16" x14ac:dyDescent="0.25">
      <c r="A2933" s="77">
        <f>E2933*A2926</f>
        <v>0</v>
      </c>
      <c r="B2933" s="251"/>
      <c r="C2933" s="154"/>
      <c r="D2933" s="91" t="s">
        <v>1489</v>
      </c>
      <c r="E2933" s="80">
        <v>10</v>
      </c>
      <c r="F2933">
        <f>SUMIF('список продуктов'!$A$8:$A$917,"="&amp;D1491,'список продуктов'!$C$8:$C$917)</f>
        <v>1</v>
      </c>
      <c r="M2933" s="572"/>
      <c r="N2933" s="573"/>
      <c r="O2933" s="573"/>
      <c r="P2933" s="573"/>
    </row>
    <row r="2934" spans="1:16" x14ac:dyDescent="0.25">
      <c r="A2934" s="77">
        <f>E2934*A2926</f>
        <v>0</v>
      </c>
      <c r="B2934" s="251"/>
      <c r="C2934" s="154"/>
      <c r="D2934" s="91" t="s">
        <v>1478</v>
      </c>
      <c r="E2934" s="80">
        <v>2</v>
      </c>
      <c r="F2934">
        <f>SUMIF('список продуктов'!$A$8:$A$917,"="&amp;D1492,'список продуктов'!$C$8:$C$917)</f>
        <v>1</v>
      </c>
      <c r="M2934" s="572"/>
      <c r="N2934" s="573"/>
      <c r="O2934" s="573"/>
      <c r="P2934" s="573"/>
    </row>
    <row r="2935" spans="1:16" x14ac:dyDescent="0.25">
      <c r="A2935" s="77">
        <f>E2935*A2926</f>
        <v>0</v>
      </c>
      <c r="B2935" s="251"/>
      <c r="C2935" s="154"/>
      <c r="D2935" s="91" t="s">
        <v>2382</v>
      </c>
      <c r="E2935" s="80">
        <v>3</v>
      </c>
      <c r="F2935">
        <f>SUMIF('список продуктов'!$A$8:$A$917,"="&amp;D1493,'список продуктов'!$C$8:$C$917)</f>
        <v>0</v>
      </c>
      <c r="M2935" s="572"/>
      <c r="N2935" s="573"/>
      <c r="O2935" s="573"/>
      <c r="P2935" s="573"/>
    </row>
    <row r="2936" spans="1:16" x14ac:dyDescent="0.25">
      <c r="A2936" s="77">
        <f>E2936*A2926</f>
        <v>0</v>
      </c>
      <c r="B2936" s="251"/>
      <c r="C2936" s="154"/>
      <c r="D2936" s="91" t="s">
        <v>1719</v>
      </c>
      <c r="E2936" s="80">
        <v>12</v>
      </c>
      <c r="F2936">
        <f>SUMIF('список продуктов'!$A$8:$A$917,"="&amp;D1494,'список продуктов'!$C$8:$C$917)</f>
        <v>0</v>
      </c>
      <c r="M2936" s="572"/>
      <c r="N2936" s="573"/>
      <c r="O2936" s="573"/>
      <c r="P2936" s="573"/>
    </row>
    <row r="2937" spans="1:16" x14ac:dyDescent="0.25">
      <c r="A2937" s="77">
        <f>E2937*A2926</f>
        <v>0</v>
      </c>
      <c r="B2937" s="251"/>
      <c r="C2937" s="154"/>
      <c r="D2937" s="91" t="s">
        <v>1917</v>
      </c>
      <c r="E2937" s="80">
        <v>3</v>
      </c>
      <c r="F2937">
        <f>SUMIF('список продуктов'!$A$8:$A$917,"="&amp;D1495,'список продуктов'!$C$8:$C$917)</f>
        <v>1</v>
      </c>
      <c r="M2937" s="572"/>
      <c r="N2937" s="573"/>
      <c r="O2937" s="573"/>
      <c r="P2937" s="573"/>
    </row>
    <row r="2938" spans="1:16" x14ac:dyDescent="0.25">
      <c r="A2938" s="77">
        <f>E2938*A2926</f>
        <v>0</v>
      </c>
      <c r="B2938" s="251"/>
      <c r="C2938" s="154"/>
      <c r="D2938" s="91" t="s">
        <v>1262</v>
      </c>
      <c r="E2938" s="80">
        <v>1</v>
      </c>
      <c r="F2938">
        <f>SUMIF('список продуктов'!$A$8:$A$917,"="&amp;D1496,'список продуктов'!$C$8:$C$917)</f>
        <v>1</v>
      </c>
      <c r="M2938" s="572"/>
      <c r="N2938" s="573"/>
      <c r="O2938" s="573"/>
      <c r="P2938" s="573"/>
    </row>
    <row r="2939" spans="1:16" x14ac:dyDescent="0.25">
      <c r="A2939" s="77">
        <f>E2939*A2926</f>
        <v>0</v>
      </c>
      <c r="B2939" s="251"/>
      <c r="C2939" s="154"/>
      <c r="D2939" s="91" t="s">
        <v>2399</v>
      </c>
      <c r="E2939" s="80">
        <v>1</v>
      </c>
      <c r="F2939">
        <f>SUMIF('список продуктов'!$A$8:$A$917,"="&amp;D1497,'список продуктов'!$C$8:$C$917)</f>
        <v>1</v>
      </c>
      <c r="M2939" s="572"/>
      <c r="N2939" s="573"/>
      <c r="O2939" s="573"/>
      <c r="P2939" s="573"/>
    </row>
    <row r="2940" spans="1:16" x14ac:dyDescent="0.25">
      <c r="A2940" s="77">
        <f>E2940*A2926</f>
        <v>0</v>
      </c>
      <c r="B2940" s="251"/>
      <c r="C2940" s="154"/>
      <c r="D2940" s="91" t="s">
        <v>2546</v>
      </c>
      <c r="E2940" s="80">
        <v>1</v>
      </c>
      <c r="F2940">
        <f>SUMIF('список продуктов'!$A$8:$A$917,"="&amp;D1498,'список продуктов'!$C$8:$C$917)</f>
        <v>1</v>
      </c>
      <c r="M2940" s="572"/>
      <c r="N2940" s="573"/>
      <c r="O2940" s="573"/>
      <c r="P2940" s="573"/>
    </row>
    <row r="2941" spans="1:16" ht="15.75" thickBot="1" x14ac:dyDescent="0.3">
      <c r="B2941" s="251"/>
      <c r="C2941" s="485"/>
      <c r="D2941" s="91"/>
      <c r="E2941" s="89"/>
      <c r="F2941">
        <f>SUMIF('список продуктов'!$A$8:$A$917,"="&amp;D1499,'список продуктов'!$C$8:$C$917)</f>
        <v>1</v>
      </c>
      <c r="M2941" s="572"/>
      <c r="N2941" s="573"/>
      <c r="O2941" s="573"/>
      <c r="P2941" s="573"/>
    </row>
    <row r="2942" spans="1:16" ht="15.75" thickBot="1" x14ac:dyDescent="0.3">
      <c r="A2942" s="229"/>
      <c r="B2942" s="196">
        <v>100</v>
      </c>
      <c r="C2942" s="73" t="s">
        <v>529</v>
      </c>
      <c r="D2942" s="188"/>
      <c r="E2942" s="158">
        <f>SUM(E2943:E2953)</f>
        <v>213</v>
      </c>
      <c r="F2942">
        <f>SUMIF('список продуктов'!$A$8:$A$917,"="&amp;D1500,'список продуктов'!$C$8:$C$917)</f>
        <v>0</v>
      </c>
      <c r="G2942" t="s">
        <v>2926</v>
      </c>
      <c r="M2942" s="572"/>
      <c r="N2942" s="573"/>
      <c r="O2942" s="573"/>
      <c r="P2942" s="573"/>
    </row>
    <row r="2943" spans="1:16" x14ac:dyDescent="0.25">
      <c r="A2943" s="77">
        <f>E2943*A2942</f>
        <v>0</v>
      </c>
      <c r="B2943" s="251"/>
      <c r="C2943" s="154"/>
      <c r="D2943" s="91" t="s">
        <v>1645</v>
      </c>
      <c r="E2943" s="80">
        <v>100</v>
      </c>
      <c r="F2943">
        <f>SUMIF('список продуктов'!$A$8:$A$917,"="&amp;D1501,'список продуктов'!$C$8:$C$917)</f>
        <v>1</v>
      </c>
      <c r="M2943" s="572"/>
      <c r="N2943" s="573"/>
      <c r="O2943" s="573"/>
      <c r="P2943" s="573"/>
    </row>
    <row r="2944" spans="1:16" x14ac:dyDescent="0.25">
      <c r="A2944" s="77">
        <f>E2944*A2942</f>
        <v>0</v>
      </c>
      <c r="B2944" s="251"/>
      <c r="C2944" s="154"/>
      <c r="D2944" s="364" t="s">
        <v>2391</v>
      </c>
      <c r="E2944" s="80">
        <v>2</v>
      </c>
      <c r="F2944">
        <f>SUMIF('список продуктов'!$A$8:$A$917,"="&amp;D1502,'список продуктов'!$C$8:$C$917)</f>
        <v>1</v>
      </c>
      <c r="M2944" s="572"/>
      <c r="N2944" s="573"/>
      <c r="O2944" s="573"/>
      <c r="P2944" s="573"/>
    </row>
    <row r="2945" spans="1:16" x14ac:dyDescent="0.25">
      <c r="A2945" s="77">
        <f>E2945*A2942</f>
        <v>0</v>
      </c>
      <c r="B2945" s="251"/>
      <c r="C2945" s="154"/>
      <c r="D2945" s="91" t="s">
        <v>2501</v>
      </c>
      <c r="E2945" s="80">
        <v>12</v>
      </c>
      <c r="F2945">
        <f>SUMIF('список продуктов'!$A$8:$A$917,"="&amp;D1503,'список продуктов'!$C$8:$C$917)</f>
        <v>1</v>
      </c>
      <c r="M2945" s="572"/>
      <c r="N2945" s="573"/>
      <c r="O2945" s="573"/>
      <c r="P2945" s="573"/>
    </row>
    <row r="2946" spans="1:16" x14ac:dyDescent="0.25">
      <c r="A2946" s="77">
        <f>E2946*A2942</f>
        <v>0</v>
      </c>
      <c r="B2946" s="251"/>
      <c r="C2946" s="154"/>
      <c r="D2946" s="91" t="s">
        <v>192</v>
      </c>
      <c r="E2946" s="80">
        <v>15</v>
      </c>
      <c r="F2946">
        <f>SUMIF('список продуктов'!$A$8:$A$917,"="&amp;D1504,'список продуктов'!$C$8:$C$917)</f>
        <v>1</v>
      </c>
      <c r="M2946" s="572"/>
      <c r="N2946" s="573"/>
      <c r="O2946" s="573"/>
      <c r="P2946" s="573"/>
    </row>
    <row r="2947" spans="1:16" x14ac:dyDescent="0.25">
      <c r="A2947" s="77">
        <f>E2947*A2942</f>
        <v>0</v>
      </c>
      <c r="B2947" s="251"/>
      <c r="C2947" s="154"/>
      <c r="D2947" s="91" t="s">
        <v>2319</v>
      </c>
      <c r="E2947" s="80">
        <v>3</v>
      </c>
      <c r="F2947">
        <f>SUMIF('список продуктов'!$A$8:$A$917,"="&amp;D1505,'список продуктов'!$C$8:$C$917)</f>
        <v>0</v>
      </c>
      <c r="M2947" s="572"/>
      <c r="N2947" s="573"/>
      <c r="O2947" s="573"/>
      <c r="P2947" s="573"/>
    </row>
    <row r="2948" spans="1:16" x14ac:dyDescent="0.25">
      <c r="A2948" s="77">
        <f>E2948*A2942</f>
        <v>0</v>
      </c>
      <c r="B2948" s="251"/>
      <c r="C2948" s="154"/>
      <c r="D2948" s="91" t="s">
        <v>2680</v>
      </c>
      <c r="E2948" s="80">
        <v>12</v>
      </c>
      <c r="F2948">
        <f>SUMIF('список продуктов'!$A$8:$A$917,"="&amp;D1506,'список продуктов'!$C$8:$C$917)</f>
        <v>0</v>
      </c>
      <c r="M2948" s="572"/>
      <c r="N2948" s="573"/>
      <c r="O2948" s="573"/>
      <c r="P2948" s="573"/>
    </row>
    <row r="2949" spans="1:16" x14ac:dyDescent="0.25">
      <c r="A2949" s="77">
        <f>E2949*A2942</f>
        <v>0</v>
      </c>
      <c r="B2949" s="251"/>
      <c r="C2949" s="154"/>
      <c r="D2949" s="91" t="s">
        <v>1729</v>
      </c>
      <c r="E2949" s="80">
        <v>65</v>
      </c>
      <c r="F2949">
        <f>SUMIF('список продуктов'!$A$8:$A$917,"="&amp;D1507,'список продуктов'!$C$8:$C$917)</f>
        <v>1</v>
      </c>
      <c r="M2949" s="572"/>
      <c r="N2949" s="573"/>
      <c r="O2949" s="573"/>
      <c r="P2949" s="573"/>
    </row>
    <row r="2950" spans="1:16" x14ac:dyDescent="0.25">
      <c r="A2950" s="77">
        <f>E2950*A2942</f>
        <v>0</v>
      </c>
      <c r="B2950" s="251"/>
      <c r="C2950" s="154"/>
      <c r="D2950" s="91" t="s">
        <v>1262</v>
      </c>
      <c r="E2950" s="80">
        <v>1</v>
      </c>
      <c r="F2950">
        <f>SUMIF('список продуктов'!$A$8:$A$917,"="&amp;D1508,'список продуктов'!$C$8:$C$917)</f>
        <v>1</v>
      </c>
      <c r="M2950" s="572"/>
      <c r="N2950" s="573"/>
      <c r="O2950" s="573"/>
      <c r="P2950" s="573"/>
    </row>
    <row r="2951" spans="1:16" x14ac:dyDescent="0.25">
      <c r="A2951" s="77">
        <f>E2951*A2942</f>
        <v>0</v>
      </c>
      <c r="B2951" s="251"/>
      <c r="C2951" s="154"/>
      <c r="D2951" s="91" t="s">
        <v>2399</v>
      </c>
      <c r="E2951" s="80">
        <v>1</v>
      </c>
      <c r="F2951">
        <f>SUMIF('список продуктов'!$A$8:$A$917,"="&amp;D1509,'список продуктов'!$C$8:$C$917)</f>
        <v>1</v>
      </c>
      <c r="M2951" s="572"/>
      <c r="N2951" s="573"/>
      <c r="O2951" s="573"/>
      <c r="P2951" s="573"/>
    </row>
    <row r="2952" spans="1:16" x14ac:dyDescent="0.25">
      <c r="A2952" s="77">
        <f>E2952*A2942</f>
        <v>0</v>
      </c>
      <c r="B2952" s="251"/>
      <c r="C2952" s="154"/>
      <c r="D2952" s="91" t="s">
        <v>1796</v>
      </c>
      <c r="E2952" s="80">
        <v>1</v>
      </c>
      <c r="F2952">
        <f>SUMIF('список продуктов'!$A$8:$A$917,"="&amp;D1510,'список продуктов'!$C$8:$C$917)</f>
        <v>1</v>
      </c>
      <c r="M2952" s="572"/>
      <c r="N2952" s="573"/>
      <c r="O2952" s="573"/>
      <c r="P2952" s="573"/>
    </row>
    <row r="2953" spans="1:16" x14ac:dyDescent="0.25">
      <c r="A2953" s="77">
        <f>E2953*A2942</f>
        <v>0</v>
      </c>
      <c r="B2953" s="251"/>
      <c r="C2953" s="154"/>
      <c r="D2953" s="91" t="s">
        <v>2546</v>
      </c>
      <c r="E2953" s="80">
        <v>1</v>
      </c>
      <c r="F2953">
        <f>SUMIF('список продуктов'!$A$8:$A$917,"="&amp;D1511,'список продуктов'!$C$8:$C$917)</f>
        <v>1</v>
      </c>
      <c r="M2953" s="572"/>
      <c r="N2953" s="573"/>
      <c r="O2953" s="573"/>
      <c r="P2953" s="573"/>
    </row>
    <row r="2954" spans="1:16" ht="15.75" thickBot="1" x14ac:dyDescent="0.3">
      <c r="B2954" s="251"/>
      <c r="C2954" s="485"/>
      <c r="D2954" s="91"/>
      <c r="E2954" s="89"/>
      <c r="F2954">
        <f>SUMIF('список продуктов'!$A$8:$A$917,"="&amp;D1512,'список продуктов'!$C$8:$C$917)</f>
        <v>1</v>
      </c>
      <c r="M2954" s="572"/>
      <c r="N2954" s="573"/>
      <c r="O2954" s="573"/>
      <c r="P2954" s="573"/>
    </row>
    <row r="2955" spans="1:16" ht="15.75" thickBot="1" x14ac:dyDescent="0.3">
      <c r="A2955" s="229"/>
      <c r="B2955" s="196">
        <v>100</v>
      </c>
      <c r="C2955" s="73" t="s">
        <v>530</v>
      </c>
      <c r="D2955" s="188"/>
      <c r="E2955" s="158">
        <f>SUM(E2956:E2969)</f>
        <v>152.5</v>
      </c>
      <c r="F2955">
        <f>SUMIF('список продуктов'!$A$8:$A$917,"="&amp;D1513,'список продуктов'!$C$8:$C$917)</f>
        <v>1</v>
      </c>
      <c r="G2955" t="s">
        <v>2926</v>
      </c>
      <c r="M2955" s="572"/>
      <c r="N2955" s="573"/>
      <c r="O2955" s="573"/>
      <c r="P2955" s="573"/>
    </row>
    <row r="2956" spans="1:16" x14ac:dyDescent="0.25">
      <c r="A2956" s="77">
        <f>E2956*A2955</f>
        <v>0</v>
      </c>
      <c r="B2956" s="251"/>
      <c r="C2956" s="154"/>
      <c r="D2956" s="91" t="s">
        <v>1632</v>
      </c>
      <c r="E2956" s="80">
        <v>60</v>
      </c>
      <c r="F2956">
        <f>SUMIF('список продуктов'!$A$8:$A$917,"="&amp;D1514,'список продуктов'!$C$8:$C$917)</f>
        <v>1</v>
      </c>
      <c r="M2956" s="572"/>
      <c r="N2956" s="573"/>
      <c r="O2956" s="573"/>
      <c r="P2956" s="573"/>
    </row>
    <row r="2957" spans="1:16" x14ac:dyDescent="0.25">
      <c r="A2957" s="77">
        <f>E2957*A2955</f>
        <v>0</v>
      </c>
      <c r="B2957" s="251"/>
      <c r="C2957" s="154"/>
      <c r="D2957" s="91" t="s">
        <v>2291</v>
      </c>
      <c r="E2957" s="80">
        <v>10</v>
      </c>
      <c r="F2957">
        <f>SUMIF('список продуктов'!$A$8:$A$917,"="&amp;D1515,'список продуктов'!$C$8:$C$917)</f>
        <v>0</v>
      </c>
      <c r="M2957" s="572"/>
      <c r="N2957" s="573"/>
      <c r="O2957" s="573"/>
      <c r="P2957" s="573"/>
    </row>
    <row r="2958" spans="1:16" x14ac:dyDescent="0.25">
      <c r="A2958" s="77">
        <f>E2958*A2955</f>
        <v>0</v>
      </c>
      <c r="B2958" s="251"/>
      <c r="C2958" s="154"/>
      <c r="D2958" s="91" t="s">
        <v>2296</v>
      </c>
      <c r="E2958" s="80">
        <v>20</v>
      </c>
      <c r="F2958">
        <f>SUMIF('список продуктов'!$A$8:$A$917,"="&amp;D1516,'список продуктов'!$C$8:$C$917)</f>
        <v>0</v>
      </c>
      <c r="M2958" s="572"/>
      <c r="N2958" s="573"/>
      <c r="O2958" s="573"/>
      <c r="P2958" s="573"/>
    </row>
    <row r="2959" spans="1:16" x14ac:dyDescent="0.25">
      <c r="A2959" s="77">
        <f>E2959*A2955</f>
        <v>0</v>
      </c>
      <c r="B2959" s="251"/>
      <c r="C2959" s="154"/>
      <c r="D2959" s="91" t="s">
        <v>1478</v>
      </c>
      <c r="E2959" s="80">
        <v>2.5</v>
      </c>
      <c r="F2959">
        <f>SUMIF('список продуктов'!$A$8:$A$917,"="&amp;D1517,'список продуктов'!$C$8:$C$917)</f>
        <v>1</v>
      </c>
      <c r="M2959" s="572"/>
      <c r="N2959" s="573"/>
      <c r="O2959" s="573"/>
      <c r="P2959" s="573"/>
    </row>
    <row r="2960" spans="1:16" x14ac:dyDescent="0.25">
      <c r="A2960" s="77">
        <f>E2960*A2955</f>
        <v>0</v>
      </c>
      <c r="B2960" s="251"/>
      <c r="C2960" s="154"/>
      <c r="D2960" s="91" t="s">
        <v>2209</v>
      </c>
      <c r="E2960" s="80">
        <v>40</v>
      </c>
      <c r="F2960">
        <f>SUMIF('список продуктов'!$A$8:$A$917,"="&amp;D1518,'список продуктов'!$C$8:$C$917)</f>
        <v>1</v>
      </c>
      <c r="M2960" s="572"/>
      <c r="N2960" s="573"/>
      <c r="O2960" s="573"/>
      <c r="P2960" s="573"/>
    </row>
    <row r="2961" spans="1:16" x14ac:dyDescent="0.25">
      <c r="A2961" s="77">
        <f>E2961*A2955</f>
        <v>0</v>
      </c>
      <c r="B2961" s="251"/>
      <c r="C2961" s="154"/>
      <c r="D2961" s="91" t="s">
        <v>1489</v>
      </c>
      <c r="E2961" s="80">
        <v>8</v>
      </c>
      <c r="F2961">
        <f>SUMIF('список продуктов'!$A$8:$A$917,"="&amp;D1519,'список продуктов'!$C$8:$C$917)</f>
        <v>1</v>
      </c>
      <c r="M2961" s="572"/>
      <c r="N2961" s="573"/>
      <c r="O2961" s="573"/>
      <c r="P2961" s="573"/>
    </row>
    <row r="2962" spans="1:16" x14ac:dyDescent="0.25">
      <c r="A2962" s="77">
        <f>E2962*A2955</f>
        <v>0</v>
      </c>
      <c r="B2962" s="251"/>
      <c r="C2962" s="154"/>
      <c r="D2962" s="91" t="s">
        <v>2389</v>
      </c>
      <c r="E2962" s="80">
        <v>1</v>
      </c>
      <c r="F2962">
        <f>SUMIF('список продуктов'!$A$8:$A$917,"="&amp;D1520,'список продуктов'!$C$8:$C$917)</f>
        <v>1</v>
      </c>
      <c r="M2962" s="572"/>
      <c r="N2962" s="573"/>
      <c r="O2962" s="573"/>
      <c r="P2962" s="573"/>
    </row>
    <row r="2963" spans="1:16" x14ac:dyDescent="0.25">
      <c r="A2963" s="77">
        <f>E2963*A2955</f>
        <v>0</v>
      </c>
      <c r="B2963" s="251"/>
      <c r="C2963" s="154"/>
      <c r="D2963" s="91" t="s">
        <v>2443</v>
      </c>
      <c r="E2963" s="80">
        <v>7</v>
      </c>
      <c r="F2963">
        <f>SUMIF('список продуктов'!$A$8:$A$917,"="&amp;D1521,'список продуктов'!$C$8:$C$917)</f>
        <v>1</v>
      </c>
      <c r="M2963" s="572"/>
      <c r="N2963" s="573"/>
      <c r="O2963" s="573"/>
      <c r="P2963" s="573"/>
    </row>
    <row r="2964" spans="1:16" x14ac:dyDescent="0.25">
      <c r="A2964" s="77">
        <f>E2964*A2955</f>
        <v>0</v>
      </c>
      <c r="B2964" s="251"/>
      <c r="C2964" s="154"/>
      <c r="D2964" s="91" t="s">
        <v>2404</v>
      </c>
      <c r="E2964" s="80">
        <v>0.5</v>
      </c>
      <c r="F2964">
        <f>SUMIF('список продуктов'!$A$8:$A$917,"="&amp;D1522,'список продуктов'!$C$8:$C$917)</f>
        <v>1</v>
      </c>
      <c r="M2964" s="572"/>
      <c r="N2964" s="573"/>
      <c r="O2964" s="573"/>
      <c r="P2964" s="573"/>
    </row>
    <row r="2965" spans="1:16" x14ac:dyDescent="0.25">
      <c r="A2965" s="77">
        <f>E2965*A2955</f>
        <v>0</v>
      </c>
      <c r="B2965" s="251"/>
      <c r="C2965" s="154"/>
      <c r="D2965" s="91" t="s">
        <v>1803</v>
      </c>
      <c r="E2965" s="80">
        <v>1</v>
      </c>
      <c r="F2965">
        <f>SUMIF('список продуктов'!$A$8:$A$917,"="&amp;D1523,'список продуктов'!$C$8:$C$917)</f>
        <v>1</v>
      </c>
      <c r="M2965" s="572"/>
      <c r="N2965" s="573"/>
      <c r="O2965" s="573"/>
      <c r="P2965" s="573"/>
    </row>
    <row r="2966" spans="1:16" x14ac:dyDescent="0.25">
      <c r="A2966" s="77">
        <f>E2966*A2955</f>
        <v>0</v>
      </c>
      <c r="B2966" s="251"/>
      <c r="C2966" s="154"/>
      <c r="D2966" s="91" t="s">
        <v>1796</v>
      </c>
      <c r="E2966" s="80">
        <v>1</v>
      </c>
      <c r="F2966">
        <f>SUMIF('список продуктов'!$A$8:$A$917,"="&amp;D1524,'список продуктов'!$C$8:$C$917)</f>
        <v>1</v>
      </c>
      <c r="M2966" s="572"/>
      <c r="N2966" s="573"/>
      <c r="O2966" s="573"/>
      <c r="P2966" s="573"/>
    </row>
    <row r="2967" spans="1:16" x14ac:dyDescent="0.25">
      <c r="A2967" s="77">
        <f>E2967*A2955</f>
        <v>0</v>
      </c>
      <c r="B2967" s="251"/>
      <c r="C2967" s="154"/>
      <c r="D2967" s="91" t="s">
        <v>1262</v>
      </c>
      <c r="E2967" s="80">
        <v>0.5</v>
      </c>
      <c r="F2967">
        <f>SUMIF('список продуктов'!$A$8:$A$917,"="&amp;D1525,'список продуктов'!$C$8:$C$917)</f>
        <v>0</v>
      </c>
      <c r="M2967" s="572"/>
      <c r="N2967" s="573"/>
      <c r="O2967" s="573"/>
      <c r="P2967" s="573"/>
    </row>
    <row r="2968" spans="1:16" x14ac:dyDescent="0.25">
      <c r="A2968" s="77">
        <f>E2968*A2955</f>
        <v>0</v>
      </c>
      <c r="B2968" s="251"/>
      <c r="C2968" s="154"/>
      <c r="D2968" s="91" t="s">
        <v>2399</v>
      </c>
      <c r="E2968" s="80">
        <v>0.5</v>
      </c>
      <c r="F2968">
        <f>SUMIF('список продуктов'!$A$8:$A$917,"="&amp;D1526,'список продуктов'!$C$8:$C$917)</f>
        <v>1</v>
      </c>
      <c r="M2968" s="572"/>
      <c r="N2968" s="573"/>
      <c r="O2968" s="573"/>
      <c r="P2968" s="573"/>
    </row>
    <row r="2969" spans="1:16" x14ac:dyDescent="0.25">
      <c r="A2969" s="77">
        <f>E2969*A2955</f>
        <v>0</v>
      </c>
      <c r="B2969" s="251"/>
      <c r="C2969" s="154"/>
      <c r="D2969" s="91" t="s">
        <v>2546</v>
      </c>
      <c r="E2969" s="80">
        <v>0.5</v>
      </c>
      <c r="F2969">
        <f>SUMIF('список продуктов'!$A$8:$A$917,"="&amp;D1527,'список продуктов'!$C$8:$C$917)</f>
        <v>1</v>
      </c>
      <c r="M2969" s="572"/>
      <c r="N2969" s="573"/>
      <c r="O2969" s="573"/>
      <c r="P2969" s="573"/>
    </row>
    <row r="2970" spans="1:16" ht="15.75" thickBot="1" x14ac:dyDescent="0.3">
      <c r="B2970" s="251"/>
      <c r="C2970" s="485"/>
      <c r="D2970" s="91"/>
      <c r="E2970" s="89"/>
      <c r="F2970">
        <f>SUMIF('список продуктов'!$A$8:$A$917,"="&amp;D1528,'список продуктов'!$C$8:$C$917)</f>
        <v>0</v>
      </c>
      <c r="M2970" s="572"/>
      <c r="N2970" s="573"/>
      <c r="O2970" s="573"/>
      <c r="P2970" s="573"/>
    </row>
    <row r="2971" spans="1:16" ht="30" thickBot="1" x14ac:dyDescent="0.3">
      <c r="A2971" s="229"/>
      <c r="B2971" s="196">
        <v>100</v>
      </c>
      <c r="C2971" s="73" t="s">
        <v>531</v>
      </c>
      <c r="D2971" s="188"/>
      <c r="E2971" s="158">
        <f>SUM(E2972:E2978)</f>
        <v>190.5</v>
      </c>
      <c r="F2971">
        <f>SUMIF('список продуктов'!$A$8:$A$917,"="&amp;D1529,'список продуктов'!$C$8:$C$917)</f>
        <v>0</v>
      </c>
      <c r="G2971" t="s">
        <v>2926</v>
      </c>
      <c r="M2971" s="572"/>
      <c r="N2971" s="573"/>
      <c r="O2971" s="573"/>
      <c r="P2971" s="573"/>
    </row>
    <row r="2972" spans="1:16" x14ac:dyDescent="0.25">
      <c r="A2972" s="77">
        <f>E2972*A2971</f>
        <v>0</v>
      </c>
      <c r="B2972" s="251"/>
      <c r="C2972" s="154"/>
      <c r="D2972" s="91" t="s">
        <v>1626</v>
      </c>
      <c r="E2972" s="80">
        <v>120</v>
      </c>
      <c r="F2972">
        <f>SUMIF('список продуктов'!$A$8:$A$917,"="&amp;D1530,'список продуктов'!$C$8:$C$917)</f>
        <v>1</v>
      </c>
      <c r="M2972" s="572"/>
      <c r="N2972" s="573"/>
      <c r="O2972" s="573"/>
      <c r="P2972" s="573"/>
    </row>
    <row r="2973" spans="1:16" x14ac:dyDescent="0.25">
      <c r="A2973" s="77">
        <f>E2973*A2971</f>
        <v>0</v>
      </c>
      <c r="B2973" s="251"/>
      <c r="C2973" s="154"/>
      <c r="D2973" s="91" t="s">
        <v>1272</v>
      </c>
      <c r="E2973" s="80">
        <v>2.5</v>
      </c>
      <c r="F2973">
        <f>SUMIF('список продуктов'!$A$8:$A$917,"="&amp;D1531,'список продуктов'!$C$8:$C$917)</f>
        <v>1</v>
      </c>
      <c r="M2973" s="572"/>
      <c r="N2973" s="573"/>
      <c r="O2973" s="573"/>
      <c r="P2973" s="573"/>
    </row>
    <row r="2974" spans="1:16" x14ac:dyDescent="0.25">
      <c r="A2974" s="77">
        <f>E2974*A2971</f>
        <v>0</v>
      </c>
      <c r="B2974" s="251"/>
      <c r="C2974" s="154"/>
      <c r="D2974" s="91" t="s">
        <v>1262</v>
      </c>
      <c r="E2974" s="80">
        <v>1</v>
      </c>
      <c r="F2974">
        <f>SUMIF('список продуктов'!$A$8:$A$917,"="&amp;D1532,'список продуктов'!$C$8:$C$917)</f>
        <v>1</v>
      </c>
      <c r="M2974" s="572"/>
      <c r="N2974" s="573"/>
      <c r="O2974" s="573"/>
      <c r="P2974" s="573"/>
    </row>
    <row r="2975" spans="1:16" x14ac:dyDescent="0.25">
      <c r="A2975" s="77">
        <f>E2975*A2971</f>
        <v>0</v>
      </c>
      <c r="B2975" s="251"/>
      <c r="C2975" s="154"/>
      <c r="D2975" s="91" t="s">
        <v>2399</v>
      </c>
      <c r="E2975" s="80">
        <v>1</v>
      </c>
      <c r="F2975">
        <f>SUMIF('список продуктов'!$A$8:$A$917,"="&amp;D1533,'список продуктов'!$C$8:$C$917)</f>
        <v>1</v>
      </c>
      <c r="M2975" s="572"/>
      <c r="N2975" s="573"/>
      <c r="O2975" s="573"/>
      <c r="P2975" s="573"/>
    </row>
    <row r="2976" spans="1:16" x14ac:dyDescent="0.25">
      <c r="A2976" s="77">
        <f>E2976*A2971</f>
        <v>0</v>
      </c>
      <c r="B2976" s="251"/>
      <c r="C2976" s="154"/>
      <c r="D2976" s="91" t="s">
        <v>1758</v>
      </c>
      <c r="E2976" s="80">
        <v>60</v>
      </c>
      <c r="F2976">
        <f>SUMIF('список продуктов'!$A$8:$A$917,"="&amp;D1534,'список продуктов'!$C$8:$C$917)</f>
        <v>0</v>
      </c>
      <c r="M2976" s="572"/>
      <c r="N2976" s="573"/>
      <c r="O2976" s="573"/>
      <c r="P2976" s="573"/>
    </row>
    <row r="2977" spans="1:16" x14ac:dyDescent="0.25">
      <c r="A2977" s="77">
        <f>E2977*A2971</f>
        <v>0</v>
      </c>
      <c r="B2977" s="251"/>
      <c r="C2977" s="154"/>
      <c r="D2977" s="91" t="s">
        <v>2339</v>
      </c>
      <c r="E2977" s="80">
        <v>5</v>
      </c>
      <c r="F2977">
        <f>SUMIF('список продуктов'!$A$8:$A$917,"="&amp;D1535,'список продуктов'!$C$8:$C$917)</f>
        <v>1</v>
      </c>
      <c r="M2977" s="572"/>
      <c r="N2977" s="573"/>
      <c r="O2977" s="573"/>
      <c r="P2977" s="573"/>
    </row>
    <row r="2978" spans="1:16" x14ac:dyDescent="0.25">
      <c r="A2978" s="77">
        <f>E2978*A2971</f>
        <v>0</v>
      </c>
      <c r="B2978" s="251"/>
      <c r="C2978" s="154"/>
      <c r="D2978" s="91" t="s">
        <v>2546</v>
      </c>
      <c r="E2978" s="80">
        <v>1</v>
      </c>
      <c r="F2978">
        <f>SUMIF('список продуктов'!$A$8:$A$917,"="&amp;D1536,'список продуктов'!$C$8:$C$917)</f>
        <v>1</v>
      </c>
      <c r="M2978" s="572"/>
      <c r="N2978" s="573"/>
      <c r="O2978" s="573"/>
      <c r="P2978" s="573"/>
    </row>
    <row r="2979" spans="1:16" ht="15.75" thickBot="1" x14ac:dyDescent="0.3">
      <c r="B2979" s="251"/>
      <c r="C2979" s="485"/>
      <c r="D2979" s="91"/>
      <c r="E2979" s="89"/>
      <c r="F2979">
        <f>SUMIF('список продуктов'!$A$8:$A$917,"="&amp;D1537,'список продуктов'!$C$8:$C$917)</f>
        <v>1</v>
      </c>
      <c r="M2979" s="572"/>
      <c r="N2979" s="573"/>
      <c r="O2979" s="573"/>
      <c r="P2979" s="573"/>
    </row>
    <row r="2980" spans="1:16" ht="30" thickBot="1" x14ac:dyDescent="0.3">
      <c r="A2980" s="105"/>
      <c r="B2980" s="196" t="s">
        <v>116</v>
      </c>
      <c r="C2980" s="159" t="s">
        <v>532</v>
      </c>
      <c r="D2980" s="188"/>
      <c r="E2980" s="158">
        <f>SUM(E2981:E2992)</f>
        <v>536</v>
      </c>
      <c r="F2980">
        <f>SUMIF('список продуктов'!$A$8:$A$917,"="&amp;D1538,'список продуктов'!$C$8:$C$917)</f>
        <v>1</v>
      </c>
      <c r="G2980" t="s">
        <v>2926</v>
      </c>
      <c r="M2980" s="572"/>
      <c r="N2980" s="573"/>
      <c r="O2980" s="573"/>
      <c r="P2980" s="573"/>
    </row>
    <row r="2981" spans="1:16" x14ac:dyDescent="0.25">
      <c r="A2981" s="77">
        <f>E2981*A2980</f>
        <v>0</v>
      </c>
      <c r="B2981" s="253"/>
      <c r="C2981" s="485"/>
      <c r="D2981" s="91" t="s">
        <v>1626</v>
      </c>
      <c r="E2981" s="80">
        <v>263</v>
      </c>
      <c r="F2981">
        <f>SUMIF('список продуктов'!$A$8:$A$917,"="&amp;D1539,'список продуктов'!$C$8:$C$917)</f>
        <v>1</v>
      </c>
      <c r="M2981" s="572"/>
      <c r="N2981" s="573"/>
      <c r="O2981" s="573"/>
      <c r="P2981" s="573"/>
    </row>
    <row r="2982" spans="1:16" x14ac:dyDescent="0.25">
      <c r="A2982" s="77">
        <f>E2982*A2980</f>
        <v>0</v>
      </c>
      <c r="B2982" s="253"/>
      <c r="C2982" s="109" t="s">
        <v>117</v>
      </c>
      <c r="D2982" s="91" t="s">
        <v>1268</v>
      </c>
      <c r="E2982" s="80">
        <v>20</v>
      </c>
      <c r="F2982">
        <f>SUMIF('список продуктов'!$A$8:$A$917,"="&amp;D1540,'список продуктов'!$C$8:$C$917)</f>
        <v>0</v>
      </c>
      <c r="M2982" s="572"/>
      <c r="N2982" s="573"/>
      <c r="O2982" s="573"/>
      <c r="P2982" s="573"/>
    </row>
    <row r="2983" spans="1:16" x14ac:dyDescent="0.25">
      <c r="A2983" s="77">
        <f>E2983*A2980</f>
        <v>0</v>
      </c>
      <c r="B2983" s="253"/>
      <c r="C2983" s="485"/>
      <c r="D2983" s="91" t="s">
        <v>2407</v>
      </c>
      <c r="E2983" s="80">
        <v>5</v>
      </c>
      <c r="F2983">
        <f>SUMIF('список продуктов'!$A$8:$A$917,"="&amp;D1541,'список продуктов'!$C$8:$C$917)</f>
        <v>0</v>
      </c>
      <c r="M2983" s="572"/>
      <c r="N2983" s="573"/>
      <c r="O2983" s="573"/>
      <c r="P2983" s="573"/>
    </row>
    <row r="2984" spans="1:16" x14ac:dyDescent="0.25">
      <c r="A2984" s="77">
        <f>E2984*A2980</f>
        <v>0</v>
      </c>
      <c r="B2984" s="253"/>
      <c r="C2984" s="485"/>
      <c r="D2984" s="91" t="s">
        <v>1262</v>
      </c>
      <c r="E2984" s="80">
        <v>3</v>
      </c>
      <c r="F2984">
        <f>SUMIF('список продуктов'!$A$8:$A$917,"="&amp;D1542,'список продуктов'!$C$8:$C$917)</f>
        <v>1</v>
      </c>
      <c r="M2984" s="572"/>
      <c r="N2984" s="573"/>
      <c r="O2984" s="573"/>
      <c r="P2984" s="573"/>
    </row>
    <row r="2985" spans="1:16" x14ac:dyDescent="0.25">
      <c r="A2985" s="77">
        <f>E2985*A2980</f>
        <v>0</v>
      </c>
      <c r="B2985" s="253"/>
      <c r="C2985" s="485"/>
      <c r="D2985" s="91" t="s">
        <v>2399</v>
      </c>
      <c r="E2985" s="80">
        <v>2</v>
      </c>
      <c r="F2985">
        <f>SUMIF('список продуктов'!$A$8:$A$917,"="&amp;D1543,'список продуктов'!$C$8:$C$917)</f>
        <v>1</v>
      </c>
      <c r="M2985" s="572"/>
      <c r="N2985" s="573"/>
      <c r="O2985" s="573"/>
      <c r="P2985" s="573"/>
    </row>
    <row r="2986" spans="1:16" x14ac:dyDescent="0.25">
      <c r="A2986" s="77">
        <f>E2986*A2980</f>
        <v>0</v>
      </c>
      <c r="B2986" s="253"/>
      <c r="C2986" s="485"/>
      <c r="D2986" s="91" t="s">
        <v>2477</v>
      </c>
      <c r="E2986" s="80">
        <v>10</v>
      </c>
      <c r="F2986">
        <f>SUMIF('список продуктов'!$A$8:$A$917,"="&amp;D1544,'список продуктов'!$C$8:$C$917)</f>
        <v>0</v>
      </c>
      <c r="M2986" s="572"/>
      <c r="N2986" s="573"/>
      <c r="O2986" s="573"/>
      <c r="P2986" s="573"/>
    </row>
    <row r="2987" spans="1:16" x14ac:dyDescent="0.25">
      <c r="A2987" s="77">
        <f>E2987*A2980</f>
        <v>0</v>
      </c>
      <c r="B2987" s="253"/>
      <c r="C2987" s="485"/>
      <c r="D2987" s="91" t="s">
        <v>1758</v>
      </c>
      <c r="E2987" s="80">
        <v>100</v>
      </c>
      <c r="F2987">
        <f>SUMIF('список продуктов'!$A$8:$A$917,"="&amp;D1545,'список продуктов'!$C$8:$C$917)</f>
        <v>1</v>
      </c>
      <c r="M2987" s="572"/>
      <c r="N2987" s="573"/>
      <c r="O2987" s="573"/>
      <c r="P2987" s="573"/>
    </row>
    <row r="2988" spans="1:16" x14ac:dyDescent="0.25">
      <c r="A2988" s="77">
        <f>E2988*A2980</f>
        <v>0</v>
      </c>
      <c r="B2988" s="253"/>
      <c r="C2988" s="485"/>
      <c r="D2988" s="91" t="s">
        <v>2591</v>
      </c>
      <c r="E2988" s="80">
        <v>15</v>
      </c>
      <c r="F2988">
        <f>SUMIF('список продуктов'!$A$8:$A$917,"="&amp;D1546,'список продуктов'!$C$8:$C$917)</f>
        <v>1</v>
      </c>
      <c r="M2988" s="572"/>
      <c r="N2988" s="573"/>
      <c r="O2988" s="573"/>
      <c r="P2988" s="573"/>
    </row>
    <row r="2989" spans="1:16" x14ac:dyDescent="0.25">
      <c r="A2989" s="77">
        <f>E2989*A2980</f>
        <v>0</v>
      </c>
      <c r="B2989" s="253"/>
      <c r="C2989" s="485"/>
      <c r="D2989" s="91" t="s">
        <v>211</v>
      </c>
      <c r="E2989" s="80">
        <v>50</v>
      </c>
      <c r="F2989">
        <f>SUMIF('список продуктов'!$A$8:$A$917,"="&amp;D1547,'список продуктов'!$C$8:$C$917)</f>
        <v>1</v>
      </c>
      <c r="M2989" s="572"/>
      <c r="N2989" s="573"/>
      <c r="O2989" s="573"/>
      <c r="P2989" s="573"/>
    </row>
    <row r="2990" spans="1:16" x14ac:dyDescent="0.25">
      <c r="A2990" s="77">
        <f>E2990*A2980</f>
        <v>0</v>
      </c>
      <c r="B2990" s="253"/>
      <c r="C2990" s="485"/>
      <c r="D2990" s="91" t="s">
        <v>1355</v>
      </c>
      <c r="E2990" s="80">
        <v>15</v>
      </c>
      <c r="F2990">
        <f>SUMIF('список продуктов'!$A$8:$A$917,"="&amp;D1548,'список продуктов'!$C$8:$C$917)</f>
        <v>1</v>
      </c>
      <c r="M2990" s="572"/>
      <c r="N2990" s="573"/>
      <c r="O2990" s="573"/>
      <c r="P2990" s="573"/>
    </row>
    <row r="2991" spans="1:16" ht="12.75" customHeight="1" x14ac:dyDescent="0.25">
      <c r="A2991" s="77">
        <f>E2991*A2980</f>
        <v>0</v>
      </c>
      <c r="B2991" s="253"/>
      <c r="C2991" s="485"/>
      <c r="D2991" s="91" t="s">
        <v>1272</v>
      </c>
      <c r="E2991" s="80">
        <v>3</v>
      </c>
      <c r="F2991">
        <f>SUMIF('список продуктов'!$A$8:$A$917,"="&amp;D1549,'список продуктов'!$C$8:$C$917)</f>
        <v>1</v>
      </c>
      <c r="M2991" s="572"/>
      <c r="N2991" s="573"/>
      <c r="O2991" s="573"/>
      <c r="P2991" s="573"/>
    </row>
    <row r="2992" spans="1:16" x14ac:dyDescent="0.25">
      <c r="A2992" s="77">
        <f>E2992*A2980</f>
        <v>0</v>
      </c>
      <c r="B2992" s="253"/>
      <c r="C2992" s="485"/>
      <c r="D2992" s="91" t="s">
        <v>2325</v>
      </c>
      <c r="E2992" s="80">
        <v>50</v>
      </c>
      <c r="F2992">
        <f>SUMIF('список продуктов'!$A$8:$A$917,"="&amp;D1550,'список продуктов'!$C$8:$C$917)</f>
        <v>1</v>
      </c>
      <c r="M2992" s="572"/>
      <c r="N2992" s="573"/>
      <c r="O2992" s="573"/>
      <c r="P2992" s="573"/>
    </row>
    <row r="2993" spans="1:16" ht="15.75" thickBot="1" x14ac:dyDescent="0.3">
      <c r="B2993" s="251"/>
      <c r="C2993" s="485"/>
      <c r="D2993" s="91"/>
      <c r="E2993" s="89"/>
      <c r="F2993">
        <f>SUMIF('список продуктов'!$A$8:$A$917,"="&amp;D1551,'список продуктов'!$C$8:$C$917)</f>
        <v>1</v>
      </c>
      <c r="M2993" s="572"/>
      <c r="N2993" s="573"/>
      <c r="O2993" s="573"/>
      <c r="P2993" s="573"/>
    </row>
    <row r="2994" spans="1:16" ht="15.75" thickBot="1" x14ac:dyDescent="0.3">
      <c r="A2994" s="229"/>
      <c r="B2994" s="185" t="s">
        <v>93</v>
      </c>
      <c r="C2994" s="73" t="s">
        <v>533</v>
      </c>
      <c r="D2994" s="188"/>
      <c r="E2994" s="158">
        <f>SUM(E2995:E3004)</f>
        <v>290</v>
      </c>
      <c r="F2994">
        <f>SUMIF('список продуктов'!$A$8:$A$917,"="&amp;D1552,'список продуктов'!$C$8:$C$917)</f>
        <v>1</v>
      </c>
      <c r="G2994" t="s">
        <v>2926</v>
      </c>
      <c r="M2994" s="572"/>
      <c r="N2994" s="573"/>
      <c r="O2994" s="573"/>
      <c r="P2994" s="573"/>
    </row>
    <row r="2995" spans="1:16" x14ac:dyDescent="0.25">
      <c r="A2995" s="77">
        <f>E2995*A2994</f>
        <v>0</v>
      </c>
      <c r="B2995" s="251"/>
      <c r="C2995" s="497" t="s">
        <v>1946</v>
      </c>
      <c r="D2995" s="91" t="s">
        <v>1632</v>
      </c>
      <c r="E2995" s="80">
        <v>140</v>
      </c>
      <c r="F2995">
        <f>SUMIF('список продуктов'!$A$8:$A$917,"="&amp;D1553,'список продуктов'!$C$8:$C$917)</f>
        <v>1</v>
      </c>
      <c r="M2995" s="572"/>
      <c r="N2995" s="573"/>
      <c r="O2995" s="573"/>
      <c r="P2995" s="573"/>
    </row>
    <row r="2996" spans="1:16" x14ac:dyDescent="0.25">
      <c r="A2996" s="77">
        <f>E2996*A2994</f>
        <v>0</v>
      </c>
      <c r="B2996" s="251"/>
      <c r="C2996" s="449"/>
      <c r="D2996" s="91" t="s">
        <v>2477</v>
      </c>
      <c r="E2996" s="80">
        <v>50</v>
      </c>
      <c r="F2996">
        <f>SUMIF('список продуктов'!$A$8:$A$917,"="&amp;D1554,'список продуктов'!$C$8:$C$917)</f>
        <v>1</v>
      </c>
      <c r="M2996" s="572"/>
      <c r="N2996" s="573"/>
      <c r="O2996" s="573"/>
      <c r="P2996" s="573"/>
    </row>
    <row r="2997" spans="1:16" x14ac:dyDescent="0.25">
      <c r="A2997" s="77">
        <f>E2997*A2994</f>
        <v>0</v>
      </c>
      <c r="B2997" s="251"/>
      <c r="C2997" s="449"/>
      <c r="D2997" s="91" t="s">
        <v>2257</v>
      </c>
      <c r="E2997" s="80">
        <v>30</v>
      </c>
      <c r="F2997">
        <f>SUMIF('список продуктов'!$A$8:$A$917,"="&amp;D1555,'список продуктов'!$C$8:$C$917)</f>
        <v>1</v>
      </c>
      <c r="M2997" s="572"/>
      <c r="N2997" s="573"/>
      <c r="O2997" s="573"/>
      <c r="P2997" s="573"/>
    </row>
    <row r="2998" spans="1:16" x14ac:dyDescent="0.25">
      <c r="A2998" s="77">
        <f>E2998*A2994</f>
        <v>0</v>
      </c>
      <c r="B2998" s="251"/>
      <c r="C2998" s="449"/>
      <c r="D2998" s="91" t="s">
        <v>1276</v>
      </c>
      <c r="E2998" s="80">
        <v>50</v>
      </c>
      <c r="F2998">
        <f>SUMIF('список продуктов'!$A$8:$A$917,"="&amp;D1556,'список продуктов'!$C$8:$C$917)</f>
        <v>1</v>
      </c>
      <c r="M2998" s="572"/>
      <c r="N2998" s="573"/>
      <c r="O2998" s="573"/>
      <c r="P2998" s="573"/>
    </row>
    <row r="2999" spans="1:16" x14ac:dyDescent="0.25">
      <c r="A2999" s="77">
        <f>E2999*A2994</f>
        <v>0</v>
      </c>
      <c r="B2999" s="251"/>
      <c r="C2999" s="449"/>
      <c r="D2999" s="91" t="s">
        <v>2546</v>
      </c>
      <c r="E2999" s="80">
        <v>5</v>
      </c>
      <c r="F2999">
        <f>SUMIF('список продуктов'!$A$8:$A$917,"="&amp;D1557,'список продуктов'!$C$8:$C$917)</f>
        <v>1</v>
      </c>
      <c r="M2999" s="572"/>
      <c r="N2999" s="573"/>
      <c r="O2999" s="573"/>
      <c r="P2999" s="573"/>
    </row>
    <row r="3000" spans="1:16" x14ac:dyDescent="0.25">
      <c r="A3000" s="77">
        <f>E3000*A2994</f>
        <v>0</v>
      </c>
      <c r="B3000" s="251"/>
      <c r="C3000" s="449"/>
      <c r="D3000" s="91" t="s">
        <v>1902</v>
      </c>
      <c r="E3000" s="80">
        <v>5</v>
      </c>
      <c r="F3000">
        <f>SUMIF('список продуктов'!$A$8:$A$917,"="&amp;D1558,'список продуктов'!$C$8:$C$917)</f>
        <v>0</v>
      </c>
      <c r="M3000" s="572"/>
      <c r="N3000" s="573"/>
      <c r="O3000" s="573"/>
      <c r="P3000" s="573"/>
    </row>
    <row r="3001" spans="1:16" x14ac:dyDescent="0.25">
      <c r="A3001" s="77">
        <f>E3001*A2994</f>
        <v>0</v>
      </c>
      <c r="B3001" s="251"/>
      <c r="C3001" s="449"/>
      <c r="D3001" s="91" t="s">
        <v>1262</v>
      </c>
      <c r="E3001" s="80">
        <v>2</v>
      </c>
      <c r="F3001">
        <f>SUMIF('список продуктов'!$A$8:$A$917,"="&amp;D1559,'список продуктов'!$C$8:$C$917)</f>
        <v>0</v>
      </c>
      <c r="M3001" s="572"/>
      <c r="N3001" s="573"/>
      <c r="O3001" s="573"/>
      <c r="P3001" s="573"/>
    </row>
    <row r="3002" spans="1:16" x14ac:dyDescent="0.25">
      <c r="A3002" s="77">
        <f>E3002*A2994</f>
        <v>0</v>
      </c>
      <c r="B3002" s="251"/>
      <c r="C3002" s="449"/>
      <c r="D3002" s="91" t="s">
        <v>2399</v>
      </c>
      <c r="E3002" s="80">
        <v>2</v>
      </c>
      <c r="F3002">
        <f>SUMIF('список продуктов'!$A$8:$A$917,"="&amp;D1560,'список продуктов'!$C$8:$C$917)</f>
        <v>1</v>
      </c>
      <c r="M3002" s="572"/>
      <c r="N3002" s="573"/>
      <c r="O3002" s="573"/>
      <c r="P3002" s="573"/>
    </row>
    <row r="3003" spans="1:16" x14ac:dyDescent="0.25">
      <c r="A3003" s="77">
        <f>E3003*A2994</f>
        <v>0</v>
      </c>
      <c r="B3003" s="251"/>
      <c r="C3003" s="449"/>
      <c r="D3003" s="91" t="s">
        <v>1917</v>
      </c>
      <c r="E3003" s="80">
        <v>3</v>
      </c>
      <c r="F3003">
        <f>SUMIF('список продуктов'!$A$8:$A$917,"="&amp;D1561,'список продуктов'!$C$8:$C$917)</f>
        <v>1</v>
      </c>
      <c r="M3003" s="572"/>
      <c r="N3003" s="573"/>
      <c r="O3003" s="573"/>
      <c r="P3003" s="573"/>
    </row>
    <row r="3004" spans="1:16" x14ac:dyDescent="0.25">
      <c r="A3004" s="77">
        <f>E3004*A2994</f>
        <v>0</v>
      </c>
      <c r="B3004" s="251"/>
      <c r="C3004" s="449"/>
      <c r="D3004" s="91" t="s">
        <v>1796</v>
      </c>
      <c r="E3004" s="80">
        <v>3</v>
      </c>
      <c r="F3004">
        <f>SUMIF('список продуктов'!$A$8:$A$917,"="&amp;D1562,'список продуктов'!$C$8:$C$917)</f>
        <v>0</v>
      </c>
      <c r="M3004" s="572"/>
      <c r="N3004" s="573"/>
      <c r="O3004" s="573"/>
      <c r="P3004" s="573"/>
    </row>
    <row r="3005" spans="1:16" ht="15.75" thickBot="1" x14ac:dyDescent="0.3">
      <c r="B3005" s="251"/>
      <c r="C3005" s="485"/>
      <c r="D3005" s="91"/>
      <c r="E3005" s="89"/>
      <c r="F3005">
        <f>SUMIF('список продуктов'!$A$8:$A$917,"="&amp;D1563,'список продуктов'!$C$8:$C$917)</f>
        <v>1</v>
      </c>
      <c r="M3005" s="572"/>
      <c r="N3005" s="573"/>
      <c r="O3005" s="573"/>
      <c r="P3005" s="573"/>
    </row>
    <row r="3006" spans="1:16" ht="30" thickBot="1" x14ac:dyDescent="0.3">
      <c r="A3006" s="229"/>
      <c r="B3006" s="212" t="s">
        <v>118</v>
      </c>
      <c r="C3006" s="254" t="s">
        <v>534</v>
      </c>
      <c r="D3006" s="188"/>
      <c r="E3006" s="158">
        <f>SUM(E3007:E3016)</f>
        <v>443</v>
      </c>
      <c r="F3006">
        <f>SUMIF('список продуктов'!$A$8:$A$917,"="&amp;D1564,'список продуктов'!$C$8:$C$917)</f>
        <v>1</v>
      </c>
      <c r="G3006" t="s">
        <v>2926</v>
      </c>
      <c r="M3006" s="572"/>
      <c r="N3006" s="573"/>
      <c r="O3006" s="573"/>
      <c r="P3006" s="573"/>
    </row>
    <row r="3007" spans="1:16" x14ac:dyDescent="0.25">
      <c r="A3007" s="77">
        <f>E3007*A3006</f>
        <v>0</v>
      </c>
      <c r="B3007" s="251"/>
      <c r="C3007" s="154"/>
      <c r="D3007" s="91" t="s">
        <v>1640</v>
      </c>
      <c r="E3007" s="80">
        <v>150</v>
      </c>
      <c r="F3007">
        <f>SUMIF('список продуктов'!$A$8:$A$917,"="&amp;D1565,'список продуктов'!$C$8:$C$917)</f>
        <v>1</v>
      </c>
      <c r="M3007" s="572"/>
      <c r="N3007" s="573"/>
      <c r="O3007" s="573"/>
      <c r="P3007" s="573"/>
    </row>
    <row r="3008" spans="1:16" x14ac:dyDescent="0.25">
      <c r="A3008" s="77">
        <f>E3008*A3006</f>
        <v>0</v>
      </c>
      <c r="B3008" s="251"/>
      <c r="C3008" s="154"/>
      <c r="D3008" s="91" t="s">
        <v>1787</v>
      </c>
      <c r="E3008" s="80">
        <v>3</v>
      </c>
      <c r="F3008">
        <f>SUMIF('список продуктов'!$A$8:$A$917,"="&amp;D1566,'список продуктов'!$C$8:$C$917)</f>
        <v>1</v>
      </c>
      <c r="M3008" s="572"/>
      <c r="N3008" s="573"/>
      <c r="O3008" s="573"/>
      <c r="P3008" s="573"/>
    </row>
    <row r="3009" spans="1:16" x14ac:dyDescent="0.25">
      <c r="A3009" s="77">
        <f>E3009*A3006</f>
        <v>0</v>
      </c>
      <c r="B3009" s="251"/>
      <c r="C3009" s="154"/>
      <c r="D3009" s="91" t="s">
        <v>1634</v>
      </c>
      <c r="E3009" s="80">
        <v>20</v>
      </c>
      <c r="F3009">
        <f>SUMIF('список продуктов'!$A$8:$A$917,"="&amp;D1567,'список продуктов'!$C$8:$C$917)</f>
        <v>1</v>
      </c>
      <c r="M3009" s="572"/>
      <c r="N3009" s="573"/>
      <c r="O3009" s="573"/>
      <c r="P3009" s="573"/>
    </row>
    <row r="3010" spans="1:16" x14ac:dyDescent="0.25">
      <c r="A3010" s="77">
        <f>E3010*A3006</f>
        <v>0</v>
      </c>
      <c r="B3010" s="251"/>
      <c r="C3010" s="154"/>
      <c r="D3010" s="91" t="s">
        <v>2591</v>
      </c>
      <c r="E3010" s="80">
        <v>10</v>
      </c>
      <c r="F3010">
        <f>SUMIF('список продуктов'!$A$8:$A$917,"="&amp;D1568,'список продуктов'!$C$8:$C$917)</f>
        <v>1</v>
      </c>
      <c r="M3010" s="572"/>
      <c r="N3010" s="573"/>
      <c r="O3010" s="573"/>
      <c r="P3010" s="573"/>
    </row>
    <row r="3011" spans="1:16" x14ac:dyDescent="0.25">
      <c r="A3011" s="77">
        <f>E3011*A3006</f>
        <v>0</v>
      </c>
      <c r="B3011" s="251"/>
      <c r="C3011" s="154"/>
      <c r="D3011" s="91" t="s">
        <v>2418</v>
      </c>
      <c r="E3011" s="80">
        <v>10</v>
      </c>
      <c r="F3011">
        <f>SUMIF('список продуктов'!$A$8:$A$917,"="&amp;D1569,'список продуктов'!$C$8:$C$917)</f>
        <v>1</v>
      </c>
      <c r="M3011" s="572"/>
      <c r="N3011" s="573"/>
      <c r="O3011" s="573"/>
      <c r="P3011" s="573"/>
    </row>
    <row r="3012" spans="1:16" x14ac:dyDescent="0.25">
      <c r="A3012" s="77">
        <f>E3012*A3006</f>
        <v>0</v>
      </c>
      <c r="B3012" s="251"/>
      <c r="C3012" s="154"/>
      <c r="D3012" s="91" t="s">
        <v>2475</v>
      </c>
      <c r="E3012" s="80">
        <v>10</v>
      </c>
      <c r="F3012">
        <f>SUMIF('список продуктов'!$A$8:$A$917,"="&amp;D1570,'список продуктов'!$C$8:$C$917)</f>
        <v>0</v>
      </c>
      <c r="M3012" s="572"/>
      <c r="N3012" s="573"/>
      <c r="O3012" s="573"/>
      <c r="P3012" s="573"/>
    </row>
    <row r="3013" spans="1:16" x14ac:dyDescent="0.25">
      <c r="A3013" s="77">
        <f>E3013*A3006</f>
        <v>0</v>
      </c>
      <c r="B3013" s="251"/>
      <c r="C3013" s="154"/>
      <c r="D3013" s="91" t="s">
        <v>1807</v>
      </c>
      <c r="E3013" s="80">
        <v>5</v>
      </c>
      <c r="F3013">
        <f>SUMIF('список продуктов'!$A$8:$A$917,"="&amp;D1571,'список продуктов'!$C$8:$C$917)</f>
        <v>0</v>
      </c>
      <c r="M3013" s="572"/>
      <c r="N3013" s="573"/>
      <c r="O3013" s="573"/>
      <c r="P3013" s="573"/>
    </row>
    <row r="3014" spans="1:16" x14ac:dyDescent="0.25">
      <c r="A3014" s="77">
        <f>E3014*A3006</f>
        <v>0</v>
      </c>
      <c r="B3014" s="251"/>
      <c r="C3014" s="154"/>
      <c r="D3014" s="91" t="s">
        <v>1753</v>
      </c>
      <c r="E3014" s="80">
        <v>200</v>
      </c>
      <c r="F3014">
        <f>SUMIF('список продуктов'!$A$8:$A$917,"="&amp;D1572,'список продуктов'!$C$8:$C$917)</f>
        <v>1</v>
      </c>
      <c r="M3014" s="572"/>
      <c r="N3014" s="573"/>
      <c r="O3014" s="573"/>
      <c r="P3014" s="573"/>
    </row>
    <row r="3015" spans="1:16" ht="29.25" x14ac:dyDescent="0.25">
      <c r="A3015" s="77">
        <f>E3015*A3006</f>
        <v>0</v>
      </c>
      <c r="B3015" s="251"/>
      <c r="C3015" s="154"/>
      <c r="D3015" s="91" t="s">
        <v>2641</v>
      </c>
      <c r="E3015" s="80">
        <v>30</v>
      </c>
      <c r="F3015">
        <f>SUMIF('список продуктов'!$A$8:$A$917,"="&amp;D1573,'список продуктов'!$C$8:$C$917)</f>
        <v>1</v>
      </c>
      <c r="M3015" s="572"/>
      <c r="N3015" s="573"/>
      <c r="O3015" s="573"/>
      <c r="P3015" s="573"/>
    </row>
    <row r="3016" spans="1:16" x14ac:dyDescent="0.25">
      <c r="A3016" s="77">
        <f>E3016*A3006</f>
        <v>0</v>
      </c>
      <c r="B3016" s="251"/>
      <c r="C3016" s="154"/>
      <c r="D3016" s="91" t="s">
        <v>1805</v>
      </c>
      <c r="E3016" s="80">
        <v>5</v>
      </c>
      <c r="F3016">
        <f>SUMIF('список продуктов'!$A$8:$A$917,"="&amp;D1574,'список продуктов'!$C$8:$C$917)</f>
        <v>1</v>
      </c>
      <c r="M3016" s="572"/>
      <c r="N3016" s="573"/>
      <c r="O3016" s="573"/>
      <c r="P3016" s="573"/>
    </row>
    <row r="3017" spans="1:16" ht="15.75" thickBot="1" x14ac:dyDescent="0.3">
      <c r="A3017" s="83"/>
      <c r="B3017" s="252"/>
      <c r="C3017" s="485"/>
      <c r="D3017" s="91"/>
      <c r="E3017" s="89"/>
      <c r="F3017">
        <f>SUMIF('список продуктов'!$A$8:$A$917,"="&amp;D1575,'список продуктов'!$C$8:$C$917)</f>
        <v>1</v>
      </c>
      <c r="M3017" s="572"/>
      <c r="N3017" s="573"/>
      <c r="O3017" s="573"/>
      <c r="P3017" s="573"/>
    </row>
    <row r="3018" spans="1:16" ht="29.25" thickBot="1" x14ac:dyDescent="0.3">
      <c r="A3018" s="229"/>
      <c r="B3018" s="185" t="s">
        <v>128</v>
      </c>
      <c r="C3018" s="215" t="s">
        <v>535</v>
      </c>
      <c r="D3018" s="188"/>
      <c r="E3018" s="158">
        <f>SUM(E3019:E3030)</f>
        <v>515</v>
      </c>
      <c r="F3018">
        <f>SUMIF('список продуктов'!$A$8:$A$917,"="&amp;D1576,'список продуктов'!$C$8:$C$917)</f>
        <v>1</v>
      </c>
      <c r="G3018" t="s">
        <v>2926</v>
      </c>
      <c r="M3018" s="572"/>
      <c r="N3018" s="573"/>
      <c r="O3018" s="573"/>
      <c r="P3018" s="573"/>
    </row>
    <row r="3019" spans="1:16" x14ac:dyDescent="0.25">
      <c r="A3019" s="77">
        <f>E3019*A3018</f>
        <v>0</v>
      </c>
      <c r="B3019" s="251"/>
      <c r="D3019" s="91" t="s">
        <v>1640</v>
      </c>
      <c r="E3019" s="80">
        <v>260</v>
      </c>
      <c r="F3019">
        <f>SUMIF('список продуктов'!$A$8:$A$917,"="&amp;D1577,'список продуктов'!$C$8:$C$917)</f>
        <v>1</v>
      </c>
      <c r="M3019" s="572"/>
      <c r="N3019" s="573"/>
      <c r="O3019" s="573"/>
      <c r="P3019" s="573"/>
    </row>
    <row r="3020" spans="1:16" x14ac:dyDescent="0.25">
      <c r="A3020" s="77">
        <f>E3020*A3018</f>
        <v>0</v>
      </c>
      <c r="B3020" s="251"/>
      <c r="C3020" s="480" t="s">
        <v>1951</v>
      </c>
      <c r="D3020" s="91" t="s">
        <v>311</v>
      </c>
      <c r="E3020" s="80">
        <v>60</v>
      </c>
      <c r="F3020">
        <f>SUMIF('список продуктов'!$A$8:$A$917,"="&amp;D1578,'список продуктов'!$C$8:$C$917)</f>
        <v>1</v>
      </c>
      <c r="M3020" s="572"/>
      <c r="N3020" s="573"/>
      <c r="O3020" s="573"/>
      <c r="P3020" s="573"/>
    </row>
    <row r="3021" spans="1:16" x14ac:dyDescent="0.25">
      <c r="A3021" s="77">
        <f>E3021*A3018</f>
        <v>0</v>
      </c>
      <c r="B3021" s="251"/>
      <c r="C3021" s="449"/>
      <c r="D3021" s="91" t="s">
        <v>2500</v>
      </c>
      <c r="E3021" s="80">
        <v>50</v>
      </c>
      <c r="F3021">
        <f>SUMIF('список продуктов'!$A$8:$A$917,"="&amp;D1579,'список продуктов'!$C$8:$C$917)</f>
        <v>1</v>
      </c>
      <c r="M3021" s="572"/>
      <c r="N3021" s="573"/>
      <c r="O3021" s="573"/>
      <c r="P3021" s="573"/>
    </row>
    <row r="3022" spans="1:16" x14ac:dyDescent="0.25">
      <c r="A3022" s="77">
        <f>E3022*A3018</f>
        <v>0</v>
      </c>
      <c r="B3022" s="251"/>
      <c r="C3022" s="449"/>
      <c r="D3022" s="91" t="s">
        <v>2219</v>
      </c>
      <c r="E3022" s="80">
        <v>25</v>
      </c>
      <c r="F3022">
        <f>SUMIF('список продуктов'!$A$8:$A$917,"="&amp;D1580,'список продуктов'!$C$8:$C$917)</f>
        <v>1</v>
      </c>
      <c r="M3022" s="572"/>
      <c r="N3022" s="573"/>
      <c r="O3022" s="573"/>
      <c r="P3022" s="573"/>
    </row>
    <row r="3023" spans="1:16" x14ac:dyDescent="0.25">
      <c r="A3023" s="77">
        <f>E3023*A3018</f>
        <v>0</v>
      </c>
      <c r="B3023" s="251"/>
      <c r="C3023" s="449"/>
      <c r="D3023" s="91" t="s">
        <v>2210</v>
      </c>
      <c r="E3023" s="80">
        <v>3</v>
      </c>
      <c r="F3023">
        <f>SUMIF('список продуктов'!$A$8:$A$917,"="&amp;D1581,'список продуктов'!$C$8:$C$917)</f>
        <v>1</v>
      </c>
      <c r="M3023" s="572"/>
      <c r="N3023" s="573"/>
      <c r="O3023" s="573"/>
      <c r="P3023" s="573"/>
    </row>
    <row r="3024" spans="1:16" x14ac:dyDescent="0.25">
      <c r="A3024" s="77">
        <f>E3024*A3018</f>
        <v>0</v>
      </c>
      <c r="B3024" s="251"/>
      <c r="C3024" s="449"/>
      <c r="D3024" s="91" t="s">
        <v>1758</v>
      </c>
      <c r="E3024" s="80">
        <v>50</v>
      </c>
      <c r="F3024">
        <f>SUMIF('список продуктов'!$A$8:$A$917,"="&amp;D1582,'список продуктов'!$C$8:$C$917)</f>
        <v>0</v>
      </c>
      <c r="M3024" s="572"/>
      <c r="N3024" s="573"/>
      <c r="O3024" s="573"/>
      <c r="P3024" s="573"/>
    </row>
    <row r="3025" spans="1:16" x14ac:dyDescent="0.25">
      <c r="A3025" s="77">
        <f>E3025*A3018</f>
        <v>0</v>
      </c>
      <c r="B3025" s="251"/>
      <c r="C3025" s="449"/>
      <c r="D3025" s="91" t="s">
        <v>1478</v>
      </c>
      <c r="E3025" s="80">
        <v>15</v>
      </c>
      <c r="F3025">
        <f>SUMIF('список продуктов'!$A$8:$A$917,"="&amp;D1583,'список продуктов'!$C$8:$C$917)</f>
        <v>0</v>
      </c>
      <c r="M3025" s="572"/>
      <c r="N3025" s="573"/>
      <c r="O3025" s="573"/>
      <c r="P3025" s="573"/>
    </row>
    <row r="3026" spans="1:16" x14ac:dyDescent="0.25">
      <c r="A3026" s="77">
        <f>E3026*A3018</f>
        <v>0</v>
      </c>
      <c r="B3026" s="251"/>
      <c r="C3026" s="449"/>
      <c r="D3026" s="91" t="s">
        <v>1793</v>
      </c>
      <c r="E3026" s="80">
        <v>10</v>
      </c>
      <c r="F3026">
        <f>SUMIF('список продуктов'!$A$8:$A$917,"="&amp;D1584,'список продуктов'!$C$8:$C$917)</f>
        <v>1</v>
      </c>
      <c r="M3026" s="572"/>
      <c r="N3026" s="573"/>
      <c r="O3026" s="573"/>
      <c r="P3026" s="573"/>
    </row>
    <row r="3027" spans="1:16" x14ac:dyDescent="0.25">
      <c r="A3027" s="77">
        <f>E3027*A3018</f>
        <v>0</v>
      </c>
      <c r="B3027" s="251"/>
      <c r="C3027" s="449"/>
      <c r="D3027" s="91" t="s">
        <v>2591</v>
      </c>
      <c r="E3027" s="80">
        <v>20</v>
      </c>
      <c r="F3027">
        <f>SUMIF('список продуктов'!$A$8:$A$917,"="&amp;D1585,'список продуктов'!$C$8:$C$917)</f>
        <v>1</v>
      </c>
      <c r="M3027" s="572"/>
      <c r="N3027" s="573"/>
      <c r="O3027" s="573"/>
      <c r="P3027" s="573"/>
    </row>
    <row r="3028" spans="1:16" x14ac:dyDescent="0.25">
      <c r="A3028" s="77">
        <f>E3028*A3018</f>
        <v>0</v>
      </c>
      <c r="B3028" s="251"/>
      <c r="C3028" s="449"/>
      <c r="D3028" s="91" t="s">
        <v>2546</v>
      </c>
      <c r="E3028" s="80">
        <v>1</v>
      </c>
      <c r="F3028">
        <f>SUMIF('список продуктов'!$A$8:$A$917,"="&amp;D1586,'список продуктов'!$C$8:$C$917)</f>
        <v>1</v>
      </c>
      <c r="M3028" s="572"/>
      <c r="N3028" s="573"/>
      <c r="O3028" s="573"/>
      <c r="P3028" s="573"/>
    </row>
    <row r="3029" spans="1:16" x14ac:dyDescent="0.25">
      <c r="A3029" s="77">
        <f>E3029*A3018</f>
        <v>0</v>
      </c>
      <c r="B3029" s="251"/>
      <c r="C3029" s="449"/>
      <c r="D3029" s="91" t="s">
        <v>1355</v>
      </c>
      <c r="E3029" s="80">
        <v>6</v>
      </c>
      <c r="F3029">
        <f>SUMIF('список продуктов'!$A$8:$A$917,"="&amp;D1587,'список продуктов'!$C$8:$C$917)</f>
        <v>0</v>
      </c>
      <c r="M3029" s="572"/>
      <c r="N3029" s="573"/>
      <c r="O3029" s="573"/>
      <c r="P3029" s="573"/>
    </row>
    <row r="3030" spans="1:16" ht="15.75" thickBot="1" x14ac:dyDescent="0.3">
      <c r="A3030" s="77">
        <f>E3030*A3018</f>
        <v>0</v>
      </c>
      <c r="B3030" s="251"/>
      <c r="C3030" s="449"/>
      <c r="D3030" s="91" t="s">
        <v>2473</v>
      </c>
      <c r="E3030" s="80">
        <v>15</v>
      </c>
      <c r="F3030">
        <f>SUMIF('список продуктов'!$A$8:$A$917,"="&amp;D1588,'список продуктов'!$C$8:$C$917)</f>
        <v>1</v>
      </c>
      <c r="M3030" s="572"/>
      <c r="N3030" s="573"/>
      <c r="O3030" s="573"/>
      <c r="P3030" s="573"/>
    </row>
    <row r="3031" spans="1:16" ht="30" thickBot="1" x14ac:dyDescent="0.3">
      <c r="A3031" s="229"/>
      <c r="B3031" s="185" t="s">
        <v>104</v>
      </c>
      <c r="C3031" s="73" t="s">
        <v>536</v>
      </c>
      <c r="D3031" s="188"/>
      <c r="E3031" s="158">
        <f>SUM(E3032:E3044)</f>
        <v>465.01</v>
      </c>
      <c r="F3031">
        <f>SUMIF('список продуктов'!$A$8:$A$917,"="&amp;D1589,'список продуктов'!$C$8:$C$917)</f>
        <v>1</v>
      </c>
      <c r="G3031" t="s">
        <v>2926</v>
      </c>
      <c r="M3031" s="572"/>
      <c r="N3031" s="573"/>
      <c r="O3031" s="573"/>
      <c r="P3031" s="573"/>
    </row>
    <row r="3032" spans="1:16" x14ac:dyDescent="0.25">
      <c r="A3032" s="90">
        <f>E3032*A3031</f>
        <v>0</v>
      </c>
      <c r="B3032" s="251"/>
      <c r="C3032" s="490" t="s">
        <v>1946</v>
      </c>
      <c r="D3032" s="91" t="s">
        <v>1640</v>
      </c>
      <c r="E3032" s="80">
        <v>254</v>
      </c>
      <c r="F3032">
        <f>SUMIF('список продуктов'!$A$8:$A$917,"="&amp;D1590,'список продуктов'!$C$8:$C$917)</f>
        <v>1</v>
      </c>
      <c r="M3032" s="572"/>
      <c r="N3032" s="573"/>
      <c r="O3032" s="573"/>
      <c r="P3032" s="573"/>
    </row>
    <row r="3033" spans="1:16" x14ac:dyDescent="0.25">
      <c r="A3033" s="77">
        <f>E3033*A3031</f>
        <v>0</v>
      </c>
      <c r="B3033" s="251"/>
      <c r="C3033" s="449"/>
      <c r="D3033" s="365" t="s">
        <v>1477</v>
      </c>
      <c r="E3033" s="80">
        <v>50</v>
      </c>
      <c r="F3033">
        <f>SUMIF('список продуктов'!$A$8:$A$917,"="&amp;D1591,'список продуктов'!$C$8:$C$917)</f>
        <v>0</v>
      </c>
      <c r="M3033" s="572"/>
      <c r="N3033" s="573"/>
      <c r="O3033" s="573"/>
      <c r="P3033" s="573"/>
    </row>
    <row r="3034" spans="1:16" x14ac:dyDescent="0.25">
      <c r="A3034" s="77">
        <f>E3034*A3031</f>
        <v>0</v>
      </c>
      <c r="B3034" s="251"/>
      <c r="C3034" s="449"/>
      <c r="D3034" s="91" t="s">
        <v>1758</v>
      </c>
      <c r="E3034" s="80">
        <v>50</v>
      </c>
      <c r="F3034">
        <f>SUMIF('список продуктов'!$A$8:$A$917,"="&amp;D1592,'список продуктов'!$C$8:$C$917)</f>
        <v>0</v>
      </c>
      <c r="M3034" s="572"/>
      <c r="N3034" s="573"/>
      <c r="O3034" s="573"/>
      <c r="P3034" s="573"/>
    </row>
    <row r="3035" spans="1:16" x14ac:dyDescent="0.25">
      <c r="A3035" s="85">
        <f>E3035*A3031</f>
        <v>0</v>
      </c>
      <c r="B3035" s="252"/>
      <c r="C3035" s="449"/>
      <c r="D3035" s="91" t="s">
        <v>313</v>
      </c>
      <c r="E3035" s="80">
        <v>50</v>
      </c>
      <c r="F3035">
        <f>SUMIF('список продуктов'!$A$8:$A$917,"="&amp;D1593,'список продуктов'!$C$8:$C$917)</f>
        <v>1</v>
      </c>
      <c r="M3035" s="572"/>
      <c r="N3035" s="573"/>
      <c r="O3035" s="573"/>
      <c r="P3035" s="573"/>
    </row>
    <row r="3036" spans="1:16" x14ac:dyDescent="0.25">
      <c r="A3036" s="85">
        <f>E3036*A3031</f>
        <v>0</v>
      </c>
      <c r="B3036" s="252"/>
      <c r="C3036" s="449"/>
      <c r="D3036" s="365" t="s">
        <v>1744</v>
      </c>
      <c r="E3036" s="80">
        <v>3</v>
      </c>
      <c r="F3036">
        <f>SUMIF('список продуктов'!$A$8:$A$917,"="&amp;D1594,'список продуктов'!$C$8:$C$917)</f>
        <v>1</v>
      </c>
      <c r="M3036" s="572"/>
      <c r="N3036" s="573"/>
      <c r="O3036" s="573"/>
      <c r="P3036" s="573"/>
    </row>
    <row r="3037" spans="1:16" x14ac:dyDescent="0.25">
      <c r="A3037" s="93">
        <f>E3037*A3031</f>
        <v>0</v>
      </c>
      <c r="B3037" s="252"/>
      <c r="C3037" s="449"/>
      <c r="D3037" s="91" t="s">
        <v>2320</v>
      </c>
      <c r="E3037" s="80">
        <v>10</v>
      </c>
      <c r="F3037">
        <f>SUMIF('список продуктов'!$A$8:$A$917,"="&amp;D1595,'список продуктов'!$C$8:$C$917)</f>
        <v>1</v>
      </c>
      <c r="M3037" s="572"/>
      <c r="N3037" s="573"/>
      <c r="O3037" s="573"/>
      <c r="P3037" s="573"/>
    </row>
    <row r="3038" spans="1:16" x14ac:dyDescent="0.25">
      <c r="A3038" s="85">
        <f>E3038*A3031</f>
        <v>0</v>
      </c>
      <c r="B3038" s="252"/>
      <c r="C3038" s="449"/>
      <c r="D3038" s="91" t="s">
        <v>1262</v>
      </c>
      <c r="E3038" s="80">
        <v>2</v>
      </c>
      <c r="F3038">
        <f>SUMIF('список продуктов'!$A$8:$A$917,"="&amp;D1596,'список продуктов'!$C$8:$C$917)</f>
        <v>1</v>
      </c>
      <c r="M3038" s="572"/>
      <c r="N3038" s="573"/>
      <c r="O3038" s="573"/>
      <c r="P3038" s="573"/>
    </row>
    <row r="3039" spans="1:16" x14ac:dyDescent="0.25">
      <c r="A3039" s="77">
        <f>E3039*A3031</f>
        <v>0</v>
      </c>
      <c r="B3039" s="251"/>
      <c r="C3039" s="449"/>
      <c r="D3039" s="91" t="s">
        <v>2399</v>
      </c>
      <c r="E3039" s="80">
        <v>2</v>
      </c>
      <c r="F3039">
        <f>SUMIF('список продуктов'!$A$8:$A$917,"="&amp;D1597,'список продуктов'!$C$8:$C$917)</f>
        <v>1</v>
      </c>
      <c r="M3039" s="572"/>
      <c r="N3039" s="573"/>
      <c r="O3039" s="573"/>
      <c r="P3039" s="573"/>
    </row>
    <row r="3040" spans="1:16" x14ac:dyDescent="0.25">
      <c r="A3040" s="77">
        <f>E3040*A3031</f>
        <v>0</v>
      </c>
      <c r="B3040" s="251"/>
      <c r="C3040" s="449"/>
      <c r="D3040" s="91" t="s">
        <v>2546</v>
      </c>
      <c r="E3040" s="80">
        <v>2</v>
      </c>
      <c r="F3040">
        <f>SUMIF('список продуктов'!$A$8:$A$917,"="&amp;D1598,'список продуктов'!$C$8:$C$917)</f>
        <v>0</v>
      </c>
      <c r="M3040" s="572"/>
      <c r="N3040" s="573"/>
      <c r="O3040" s="573"/>
      <c r="P3040" s="573"/>
    </row>
    <row r="3041" spans="1:19" x14ac:dyDescent="0.25">
      <c r="A3041" s="77">
        <f>E3041*A3031</f>
        <v>0</v>
      </c>
      <c r="B3041" s="251"/>
      <c r="C3041" s="449"/>
      <c r="D3041" s="91" t="s">
        <v>2477</v>
      </c>
      <c r="E3041" s="80">
        <v>30</v>
      </c>
      <c r="F3041">
        <f>SUMIF('список продуктов'!$A$8:$A$917,"="&amp;D1599,'список продуктов'!$C$8:$C$917)</f>
        <v>1</v>
      </c>
      <c r="M3041" s="572"/>
      <c r="N3041" s="573"/>
      <c r="O3041" s="573"/>
      <c r="P3041" s="573"/>
    </row>
    <row r="3042" spans="1:19" x14ac:dyDescent="0.25">
      <c r="A3042" s="77">
        <f>E3042*A3031</f>
        <v>0</v>
      </c>
      <c r="B3042" s="251"/>
      <c r="C3042" s="449"/>
      <c r="D3042" s="91" t="s">
        <v>2335</v>
      </c>
      <c r="E3042" s="80">
        <v>0.01</v>
      </c>
      <c r="F3042">
        <f>SUMIF('список продуктов'!$A$8:$A$917,"="&amp;D1600,'список продуктов'!$C$8:$C$917)</f>
        <v>1</v>
      </c>
      <c r="M3042" s="572"/>
      <c r="N3042" s="573"/>
      <c r="O3042" s="573"/>
      <c r="P3042" s="573"/>
    </row>
    <row r="3043" spans="1:19" x14ac:dyDescent="0.25">
      <c r="A3043" s="77">
        <f>E3043*A3031</f>
        <v>0</v>
      </c>
      <c r="B3043" s="251"/>
      <c r="C3043" s="449"/>
      <c r="D3043" s="91" t="s">
        <v>1478</v>
      </c>
      <c r="E3043" s="80">
        <v>2</v>
      </c>
      <c r="F3043">
        <f>SUMIF('список продуктов'!$A$8:$A$917,"="&amp;D1601,'список продуктов'!$C$8:$C$917)</f>
        <v>1</v>
      </c>
      <c r="M3043" s="572"/>
      <c r="N3043" s="573"/>
      <c r="O3043" s="573"/>
      <c r="P3043" s="573"/>
    </row>
    <row r="3044" spans="1:19" x14ac:dyDescent="0.25">
      <c r="A3044" s="77">
        <f>E3044*A3031</f>
        <v>0</v>
      </c>
      <c r="B3044" s="251"/>
      <c r="C3044" s="449"/>
      <c r="D3044" s="91" t="s">
        <v>1805</v>
      </c>
      <c r="E3044" s="80">
        <v>10</v>
      </c>
      <c r="F3044">
        <f>SUMIF('список продуктов'!$A$8:$A$917,"="&amp;D1602,'список продуктов'!$C$8:$C$917)</f>
        <v>1</v>
      </c>
      <c r="M3044" s="572"/>
      <c r="N3044" s="573"/>
      <c r="O3044" s="573"/>
      <c r="P3044" s="573"/>
    </row>
    <row r="3045" spans="1:19" ht="15.75" thickBot="1" x14ac:dyDescent="0.3">
      <c r="A3045" s="83"/>
      <c r="B3045" s="252"/>
      <c r="C3045" s="485"/>
      <c r="D3045" s="91"/>
      <c r="E3045" s="89"/>
      <c r="F3045">
        <f>SUMIF('список продуктов'!$A$8:$A$917,"="&amp;D1603,'список продуктов'!$C$8:$C$917)</f>
        <v>1</v>
      </c>
      <c r="M3045" s="572"/>
      <c r="N3045" s="573"/>
      <c r="O3045" s="573"/>
      <c r="P3045" s="573"/>
    </row>
    <row r="3046" spans="1:19" ht="30" thickBot="1" x14ac:dyDescent="0.3">
      <c r="A3046" s="229"/>
      <c r="B3046" s="185" t="s">
        <v>104</v>
      </c>
      <c r="C3046" s="73" t="s">
        <v>537</v>
      </c>
      <c r="D3046" s="188"/>
      <c r="E3046" s="158">
        <f>SUM(E3047:E3055)</f>
        <v>466</v>
      </c>
      <c r="F3046">
        <f>SUMIF('список продуктов'!$A$8:$A$917,"="&amp;D1604,'список продуктов'!$C$8:$C$917)</f>
        <v>1</v>
      </c>
      <c r="G3046" t="s">
        <v>2926</v>
      </c>
      <c r="M3046" s="572"/>
      <c r="N3046" s="573"/>
      <c r="O3046" s="573"/>
      <c r="P3046" s="573"/>
    </row>
    <row r="3047" spans="1:19" x14ac:dyDescent="0.25">
      <c r="A3047" s="77">
        <f>E3047*A3046</f>
        <v>0</v>
      </c>
      <c r="B3047" s="251"/>
      <c r="C3047" s="498"/>
      <c r="D3047" s="91" t="s">
        <v>1640</v>
      </c>
      <c r="E3047" s="80">
        <v>254</v>
      </c>
      <c r="F3047">
        <f>SUMIF('список продуктов'!$A$8:$A$917,"="&amp;D1605,'список продуктов'!$C$8:$C$917)</f>
        <v>0</v>
      </c>
      <c r="M3047" s="572"/>
      <c r="N3047" s="573"/>
      <c r="O3047" s="573"/>
      <c r="P3047" s="573"/>
    </row>
    <row r="3048" spans="1:19" x14ac:dyDescent="0.25">
      <c r="A3048" s="77">
        <f>E3048*A3046</f>
        <v>0</v>
      </c>
      <c r="B3048" s="251"/>
      <c r="C3048" s="449"/>
      <c r="D3048" s="91" t="s">
        <v>2591</v>
      </c>
      <c r="E3048" s="80">
        <v>20</v>
      </c>
      <c r="F3048">
        <f>SUMIF('список продуктов'!$A$8:$A$917,"="&amp;D1606,'список продуктов'!$C$8:$C$917)</f>
        <v>0</v>
      </c>
      <c r="M3048" s="572"/>
      <c r="N3048" s="573"/>
      <c r="O3048" s="573"/>
      <c r="P3048" s="573"/>
    </row>
    <row r="3049" spans="1:19" x14ac:dyDescent="0.25">
      <c r="A3049" s="77">
        <f>E3049*A3046</f>
        <v>0</v>
      </c>
      <c r="B3049" s="251"/>
      <c r="C3049" s="449"/>
      <c r="D3049" s="91" t="s">
        <v>1492</v>
      </c>
      <c r="E3049" s="80">
        <v>10</v>
      </c>
      <c r="F3049">
        <f>SUMIF('список продуктов'!$A$8:$A$917,"="&amp;D1607,'список продуктов'!$C$8:$C$917)</f>
        <v>1</v>
      </c>
      <c r="M3049" s="572"/>
      <c r="N3049" s="573"/>
      <c r="O3049" s="573"/>
      <c r="P3049" s="573"/>
    </row>
    <row r="3050" spans="1:19" x14ac:dyDescent="0.25">
      <c r="A3050" s="77">
        <f>E3050*A3046</f>
        <v>0</v>
      </c>
      <c r="B3050" s="251"/>
      <c r="C3050" s="449"/>
      <c r="D3050" s="91" t="s">
        <v>2264</v>
      </c>
      <c r="E3050" s="80">
        <v>130</v>
      </c>
      <c r="F3050">
        <f>SUMIF('список продуктов'!$A$8:$A$917,"="&amp;D1608,'список продуктов'!$C$8:$C$917)</f>
        <v>1</v>
      </c>
      <c r="M3050" s="572"/>
      <c r="N3050" s="573"/>
      <c r="O3050" s="573"/>
      <c r="P3050" s="573"/>
      <c r="S3050">
        <v>10270.950000000001</v>
      </c>
    </row>
    <row r="3051" spans="1:19" x14ac:dyDescent="0.25">
      <c r="A3051" s="77">
        <f>E3051*A3046</f>
        <v>0</v>
      </c>
      <c r="B3051" s="251"/>
      <c r="C3051" s="449"/>
      <c r="D3051" s="91" t="s">
        <v>2245</v>
      </c>
      <c r="E3051" s="80">
        <v>10</v>
      </c>
      <c r="F3051">
        <f>SUMIF('список продуктов'!$A$8:$A$917,"="&amp;D1609,'список продуктов'!$C$8:$C$917)</f>
        <v>1</v>
      </c>
      <c r="M3051" s="572"/>
      <c r="N3051" s="573"/>
      <c r="O3051" s="573"/>
      <c r="P3051" s="573"/>
    </row>
    <row r="3052" spans="1:19" x14ac:dyDescent="0.25">
      <c r="A3052" s="77">
        <f>E3052*A3046</f>
        <v>0</v>
      </c>
      <c r="B3052" s="251"/>
      <c r="C3052" s="449"/>
      <c r="D3052" s="91" t="s">
        <v>2546</v>
      </c>
      <c r="E3052" s="80">
        <v>5</v>
      </c>
      <c r="F3052">
        <f>SUMIF('список продуктов'!$A$8:$A$917,"="&amp;D1610,'список продуктов'!$C$8:$C$917)</f>
        <v>1</v>
      </c>
      <c r="M3052" s="572"/>
      <c r="N3052" s="573"/>
      <c r="O3052" s="573"/>
      <c r="P3052" s="573"/>
    </row>
    <row r="3053" spans="1:19" x14ac:dyDescent="0.25">
      <c r="A3053" s="77">
        <f>E3053*A3046</f>
        <v>0</v>
      </c>
      <c r="B3053" s="251"/>
      <c r="C3053" s="449"/>
      <c r="D3053" s="91" t="s">
        <v>1262</v>
      </c>
      <c r="E3053" s="80">
        <v>2</v>
      </c>
      <c r="F3053">
        <f>SUMIF('список продуктов'!$A$8:$A$917,"="&amp;D1611,'список продуктов'!$C$8:$C$917)</f>
        <v>1</v>
      </c>
      <c r="M3053" s="572"/>
      <c r="N3053" s="573"/>
      <c r="O3053" s="573"/>
      <c r="P3053" s="573"/>
    </row>
    <row r="3054" spans="1:19" x14ac:dyDescent="0.25">
      <c r="A3054" s="77">
        <f>E3054*A3046</f>
        <v>0</v>
      </c>
      <c r="B3054" s="251"/>
      <c r="C3054" s="449"/>
      <c r="D3054" s="91" t="s">
        <v>1355</v>
      </c>
      <c r="E3054" s="80">
        <v>15</v>
      </c>
      <c r="F3054">
        <f>SUMIF('список продуктов'!$A$8:$A$917,"="&amp;D1612,'список продуктов'!$C$8:$C$917)</f>
        <v>1</v>
      </c>
      <c r="M3054" s="572"/>
      <c r="N3054" s="573"/>
      <c r="O3054" s="573"/>
      <c r="P3054" s="573"/>
    </row>
    <row r="3055" spans="1:19" x14ac:dyDescent="0.25">
      <c r="A3055" s="77">
        <f>E3055*A3046</f>
        <v>0</v>
      </c>
      <c r="B3055" s="251"/>
      <c r="C3055" s="449"/>
      <c r="D3055" s="91" t="s">
        <v>2473</v>
      </c>
      <c r="E3055" s="80">
        <v>20</v>
      </c>
      <c r="F3055">
        <f>SUMIF('список продуктов'!$A$8:$A$917,"="&amp;D1613,'список продуктов'!$C$8:$C$917)</f>
        <v>1</v>
      </c>
      <c r="M3055" s="572"/>
      <c r="N3055" s="573"/>
      <c r="O3055" s="573"/>
      <c r="P3055" s="573"/>
    </row>
    <row r="3056" spans="1:19" ht="15.75" thickBot="1" x14ac:dyDescent="0.3">
      <c r="A3056" s="83"/>
      <c r="B3056" s="252"/>
      <c r="C3056" s="485"/>
      <c r="D3056" s="91"/>
      <c r="E3056" s="89"/>
      <c r="F3056">
        <f>SUMIF('список продуктов'!$A$8:$A$917,"="&amp;D1614,'список продуктов'!$C$8:$C$917)</f>
        <v>1</v>
      </c>
      <c r="M3056" s="572"/>
      <c r="N3056" s="573"/>
      <c r="O3056" s="573"/>
      <c r="P3056" s="573"/>
    </row>
    <row r="3057" spans="1:16" ht="15.75" thickBot="1" x14ac:dyDescent="0.3">
      <c r="A3057" s="229"/>
      <c r="B3057" s="185" t="s">
        <v>129</v>
      </c>
      <c r="C3057" s="255" t="s">
        <v>538</v>
      </c>
      <c r="D3057" s="188"/>
      <c r="E3057" s="158">
        <f>SUM(E3058:E3067)</f>
        <v>388</v>
      </c>
      <c r="F3057">
        <f>SUMIF('список продуктов'!$A$8:$A$917,"="&amp;D1615,'список продуктов'!$C$8:$C$917)</f>
        <v>0</v>
      </c>
      <c r="G3057" t="s">
        <v>2926</v>
      </c>
      <c r="M3057" s="572"/>
      <c r="N3057" s="573"/>
      <c r="O3057" s="573"/>
      <c r="P3057" s="573"/>
    </row>
    <row r="3058" spans="1:16" x14ac:dyDescent="0.25">
      <c r="A3058" s="77">
        <f>E3058*A3057</f>
        <v>0</v>
      </c>
      <c r="B3058" s="251"/>
      <c r="C3058" s="340" t="s">
        <v>1983</v>
      </c>
      <c r="D3058" s="91" t="s">
        <v>1625</v>
      </c>
      <c r="E3058" s="80">
        <v>170</v>
      </c>
      <c r="F3058">
        <f>SUMIF('список продуктов'!$A$8:$A$917,"="&amp;D1616,'список продуктов'!$C$8:$C$917)</f>
        <v>0</v>
      </c>
      <c r="M3058" s="572"/>
      <c r="N3058" s="573"/>
      <c r="O3058" s="573"/>
      <c r="P3058" s="573"/>
    </row>
    <row r="3059" spans="1:16" x14ac:dyDescent="0.25">
      <c r="A3059" s="77">
        <f>E3059*A3057</f>
        <v>0</v>
      </c>
      <c r="B3059" s="251"/>
      <c r="C3059" s="154"/>
      <c r="D3059" s="91" t="s">
        <v>2591</v>
      </c>
      <c r="E3059" s="80">
        <v>20</v>
      </c>
      <c r="F3059">
        <f>SUMIF('список продуктов'!$A$8:$A$917,"="&amp;D1617,'список продуктов'!$C$8:$C$917)</f>
        <v>1</v>
      </c>
      <c r="M3059" s="572"/>
      <c r="N3059" s="573"/>
      <c r="O3059" s="573"/>
      <c r="P3059" s="573"/>
    </row>
    <row r="3060" spans="1:16" x14ac:dyDescent="0.25">
      <c r="A3060" s="77">
        <f>E3060*A3057</f>
        <v>0</v>
      </c>
      <c r="B3060" s="251"/>
      <c r="C3060" s="154"/>
      <c r="D3060" s="91" t="s">
        <v>1262</v>
      </c>
      <c r="E3060" s="80">
        <v>1</v>
      </c>
      <c r="F3060">
        <f>SUMIF('список продуктов'!$A$8:$A$917,"="&amp;D1618,'список продуктов'!$C$8:$C$917)</f>
        <v>1</v>
      </c>
      <c r="M3060" s="572"/>
      <c r="N3060" s="573"/>
      <c r="O3060" s="573"/>
      <c r="P3060" s="573"/>
    </row>
    <row r="3061" spans="1:16" x14ac:dyDescent="0.25">
      <c r="A3061" s="77">
        <f>E3061*A3057</f>
        <v>0</v>
      </c>
      <c r="B3061" s="251"/>
      <c r="C3061" s="154"/>
      <c r="D3061" s="91" t="s">
        <v>2399</v>
      </c>
      <c r="E3061" s="80">
        <v>1</v>
      </c>
      <c r="F3061">
        <f>SUMIF('список продуктов'!$A$8:$A$917,"="&amp;D1619,'список продуктов'!$C$8:$C$917)</f>
        <v>1</v>
      </c>
      <c r="M3061" s="572"/>
      <c r="N3061" s="573"/>
      <c r="O3061" s="573"/>
      <c r="P3061" s="573"/>
    </row>
    <row r="3062" spans="1:16" x14ac:dyDescent="0.25">
      <c r="A3062" s="77">
        <f>E3062*A3057</f>
        <v>0</v>
      </c>
      <c r="B3062" s="251"/>
      <c r="C3062" s="154"/>
      <c r="D3062" s="91" t="s">
        <v>2546</v>
      </c>
      <c r="E3062" s="80">
        <v>1</v>
      </c>
      <c r="F3062">
        <f>SUMIF('список продуктов'!$A$8:$A$917,"="&amp;D1620,'список продуктов'!$C$8:$C$917)</f>
        <v>1</v>
      </c>
      <c r="M3062" s="572"/>
      <c r="N3062" s="573"/>
      <c r="O3062" s="573"/>
      <c r="P3062" s="573"/>
    </row>
    <row r="3063" spans="1:16" x14ac:dyDescent="0.25">
      <c r="A3063" s="77">
        <f>E3063*A3057</f>
        <v>0</v>
      </c>
      <c r="B3063" s="251"/>
      <c r="C3063" s="154"/>
      <c r="D3063" s="91" t="s">
        <v>1758</v>
      </c>
      <c r="E3063" s="80">
        <v>70</v>
      </c>
      <c r="F3063">
        <f>SUMIF('список продуктов'!$A$8:$A$917,"="&amp;D1621,'список продуктов'!$C$8:$C$917)</f>
        <v>1</v>
      </c>
      <c r="M3063" s="572"/>
      <c r="N3063" s="573"/>
      <c r="O3063" s="573"/>
      <c r="P3063" s="573"/>
    </row>
    <row r="3064" spans="1:16" x14ac:dyDescent="0.25">
      <c r="A3064" s="77">
        <f>E3064*A3057</f>
        <v>0</v>
      </c>
      <c r="B3064" s="251"/>
      <c r="C3064" s="154"/>
      <c r="D3064" s="91" t="s">
        <v>1261</v>
      </c>
      <c r="E3064" s="80">
        <v>70</v>
      </c>
      <c r="F3064">
        <f>SUMIF('список продуктов'!$A$8:$A$917,"="&amp;D1622,'список продуктов'!$C$8:$C$917)</f>
        <v>1</v>
      </c>
      <c r="M3064" s="572"/>
      <c r="N3064" s="573"/>
      <c r="O3064" s="573"/>
      <c r="P3064" s="573"/>
    </row>
    <row r="3065" spans="1:16" x14ac:dyDescent="0.25">
      <c r="A3065" s="77">
        <f>E3065*A3057</f>
        <v>0</v>
      </c>
      <c r="B3065" s="251"/>
      <c r="C3065" s="154"/>
      <c r="D3065" s="91" t="s">
        <v>1354</v>
      </c>
      <c r="E3065" s="80">
        <v>50</v>
      </c>
      <c r="F3065">
        <f>SUMIF('список продуктов'!$A$8:$A$917,"="&amp;D1623,'список продуктов'!$C$8:$C$917)</f>
        <v>1</v>
      </c>
      <c r="M3065" s="572"/>
      <c r="N3065" s="573"/>
      <c r="O3065" s="573"/>
      <c r="P3065" s="573"/>
    </row>
    <row r="3066" spans="1:16" x14ac:dyDescent="0.25">
      <c r="A3066" s="77">
        <f>E3066*A3057</f>
        <v>0</v>
      </c>
      <c r="B3066" s="251"/>
      <c r="C3066" s="154"/>
      <c r="D3066" s="91" t="s">
        <v>2362</v>
      </c>
      <c r="E3066" s="80">
        <v>1</v>
      </c>
      <c r="F3066">
        <f>SUMIF('список продуктов'!$A$8:$A$917,"="&amp;D1624,'список продуктов'!$C$8:$C$917)</f>
        <v>1</v>
      </c>
      <c r="M3066" s="572"/>
      <c r="N3066" s="573"/>
      <c r="O3066" s="573"/>
      <c r="P3066" s="573"/>
    </row>
    <row r="3067" spans="1:16" x14ac:dyDescent="0.25">
      <c r="A3067" s="77">
        <f>E3067*A3057</f>
        <v>0</v>
      </c>
      <c r="B3067" s="251"/>
      <c r="C3067" s="154"/>
      <c r="D3067" s="91" t="s">
        <v>1736</v>
      </c>
      <c r="E3067" s="80">
        <v>4</v>
      </c>
      <c r="F3067">
        <f>SUMIF('список продуктов'!$A$8:$A$917,"="&amp;D1625,'список продуктов'!$C$8:$C$917)</f>
        <v>0</v>
      </c>
      <c r="M3067" s="572"/>
      <c r="N3067" s="573"/>
      <c r="O3067" s="573"/>
      <c r="P3067" s="573"/>
    </row>
    <row r="3068" spans="1:16" ht="15.75" thickBot="1" x14ac:dyDescent="0.3">
      <c r="A3068" s="83"/>
      <c r="B3068" s="252"/>
      <c r="C3068" s="485"/>
      <c r="D3068" s="91"/>
      <c r="E3068" s="89"/>
      <c r="F3068">
        <f>SUMIF('список продуктов'!$A$8:$A$917,"="&amp;D1626,'список продуктов'!$C$8:$C$917)</f>
        <v>0</v>
      </c>
      <c r="M3068" s="572"/>
      <c r="N3068" s="573"/>
      <c r="O3068" s="573"/>
      <c r="P3068" s="573"/>
    </row>
    <row r="3069" spans="1:16" ht="15.75" thickBot="1" x14ac:dyDescent="0.3">
      <c r="A3069" s="229"/>
      <c r="B3069" s="185" t="s">
        <v>102</v>
      </c>
      <c r="C3069" s="73" t="s">
        <v>539</v>
      </c>
      <c r="D3069" s="188"/>
      <c r="E3069" s="205">
        <f>SUM(E3070:E3079)</f>
        <v>325</v>
      </c>
      <c r="F3069">
        <f>SUMIF('список продуктов'!$A$8:$A$917,"="&amp;D1627,'список продуктов'!$C$8:$C$917)</f>
        <v>0</v>
      </c>
      <c r="G3069" t="s">
        <v>2926</v>
      </c>
      <c r="M3069" s="572"/>
      <c r="N3069" s="573"/>
      <c r="O3069" s="573"/>
      <c r="P3069" s="573"/>
    </row>
    <row r="3070" spans="1:16" x14ac:dyDescent="0.25">
      <c r="A3070" s="77">
        <f>E3070*A3069</f>
        <v>0</v>
      </c>
      <c r="B3070" s="251"/>
      <c r="C3070" s="490" t="s">
        <v>1946</v>
      </c>
      <c r="D3070" s="91" t="s">
        <v>1640</v>
      </c>
      <c r="E3070" s="80">
        <v>254</v>
      </c>
      <c r="F3070">
        <f>SUMIF('список продуктов'!$A$8:$A$917,"="&amp;D1628,'список продуктов'!$C$8:$C$917)</f>
        <v>1</v>
      </c>
      <c r="M3070" s="572"/>
      <c r="N3070" s="573"/>
      <c r="O3070" s="573"/>
      <c r="P3070" s="573"/>
    </row>
    <row r="3071" spans="1:16" x14ac:dyDescent="0.25">
      <c r="A3071" s="77">
        <f>E3071*A3069</f>
        <v>0</v>
      </c>
      <c r="B3071" s="251"/>
      <c r="C3071" s="449"/>
      <c r="D3071" s="365" t="s">
        <v>1744</v>
      </c>
      <c r="E3071" s="80">
        <v>5</v>
      </c>
      <c r="F3071">
        <f>SUMIF('список продуктов'!$A$8:$A$917,"="&amp;D1629,'список продуктов'!$C$8:$C$917)</f>
        <v>1</v>
      </c>
      <c r="M3071" s="572"/>
      <c r="N3071" s="573"/>
      <c r="O3071" s="573"/>
      <c r="P3071" s="573"/>
    </row>
    <row r="3072" spans="1:16" x14ac:dyDescent="0.25">
      <c r="A3072" s="77">
        <f>E3072*A3069</f>
        <v>0</v>
      </c>
      <c r="B3072" s="251"/>
      <c r="C3072" s="449"/>
      <c r="D3072" s="91" t="s">
        <v>1355</v>
      </c>
      <c r="E3072" s="80">
        <v>10</v>
      </c>
      <c r="F3072">
        <f>SUMIF('список продуктов'!$A$8:$A$917,"="&amp;D1630,'список продуктов'!$C$8:$C$917)</f>
        <v>1</v>
      </c>
      <c r="M3072" s="572"/>
      <c r="N3072" s="573"/>
      <c r="O3072" s="573"/>
      <c r="P3072" s="573"/>
    </row>
    <row r="3073" spans="1:16" x14ac:dyDescent="0.25">
      <c r="A3073" s="77">
        <f>E3073*A3069</f>
        <v>0</v>
      </c>
      <c r="B3073" s="251"/>
      <c r="C3073" s="449"/>
      <c r="D3073" s="91" t="s">
        <v>1805</v>
      </c>
      <c r="E3073" s="80">
        <v>10</v>
      </c>
      <c r="F3073">
        <f>SUMIF('список продуктов'!$A$8:$A$917,"="&amp;D1631,'список продуктов'!$C$8:$C$917)</f>
        <v>1</v>
      </c>
      <c r="M3073" s="572"/>
      <c r="N3073" s="573"/>
      <c r="O3073" s="573"/>
      <c r="P3073" s="573"/>
    </row>
    <row r="3074" spans="1:16" x14ac:dyDescent="0.25">
      <c r="A3074" s="77">
        <f>E3074*A3069</f>
        <v>0</v>
      </c>
      <c r="B3074" s="251"/>
      <c r="C3074" s="449"/>
      <c r="D3074" s="91" t="s">
        <v>1262</v>
      </c>
      <c r="E3074" s="80">
        <v>2</v>
      </c>
      <c r="F3074">
        <f>SUMIF('список продуктов'!$A$8:$A$917,"="&amp;D1632,'список продуктов'!$C$8:$C$917)</f>
        <v>1</v>
      </c>
      <c r="M3074" s="572"/>
      <c r="N3074" s="573"/>
      <c r="O3074" s="573"/>
      <c r="P3074" s="573"/>
    </row>
    <row r="3075" spans="1:16" x14ac:dyDescent="0.25">
      <c r="A3075" s="77">
        <f>E3075*A3069</f>
        <v>0</v>
      </c>
      <c r="B3075" s="251"/>
      <c r="C3075" s="449"/>
      <c r="D3075" s="91" t="s">
        <v>2399</v>
      </c>
      <c r="E3075" s="80">
        <v>2</v>
      </c>
      <c r="F3075">
        <f>SUMIF('список продуктов'!$A$8:$A$917,"="&amp;D1633,'список продуктов'!$C$8:$C$917)</f>
        <v>1</v>
      </c>
      <c r="M3075" s="572"/>
      <c r="N3075" s="573"/>
      <c r="O3075" s="573"/>
      <c r="P3075" s="573"/>
    </row>
    <row r="3076" spans="1:16" x14ac:dyDescent="0.25">
      <c r="A3076" s="77">
        <f>E3076*A3069</f>
        <v>0</v>
      </c>
      <c r="B3076" s="251"/>
      <c r="C3076" s="449"/>
      <c r="D3076" s="91" t="s">
        <v>2546</v>
      </c>
      <c r="E3076" s="80">
        <v>2</v>
      </c>
      <c r="F3076">
        <f>SUMIF('список продуктов'!$A$8:$A$917,"="&amp;D1634,'список продуктов'!$C$8:$C$917)</f>
        <v>1</v>
      </c>
      <c r="M3076" s="572"/>
      <c r="N3076" s="573"/>
      <c r="O3076" s="573"/>
      <c r="P3076" s="573"/>
    </row>
    <row r="3077" spans="1:16" x14ac:dyDescent="0.25">
      <c r="A3077" s="77">
        <f>E3077*A3069</f>
        <v>0</v>
      </c>
      <c r="B3077" s="251"/>
      <c r="C3077" s="449"/>
      <c r="D3077" s="91" t="s">
        <v>2334</v>
      </c>
      <c r="E3077" s="80">
        <v>10</v>
      </c>
      <c r="F3077">
        <f>SUMIF('список продуктов'!$A$8:$A$917,"="&amp;D1635,'список продуктов'!$C$8:$C$917)</f>
        <v>1</v>
      </c>
      <c r="M3077" s="572"/>
      <c r="N3077" s="573"/>
      <c r="O3077" s="573"/>
      <c r="P3077" s="573"/>
    </row>
    <row r="3078" spans="1:16" x14ac:dyDescent="0.25">
      <c r="A3078" s="77">
        <f>E3078*A3069</f>
        <v>0</v>
      </c>
      <c r="B3078" s="251"/>
      <c r="C3078" s="449"/>
      <c r="D3078" s="91" t="s">
        <v>2472</v>
      </c>
      <c r="E3078" s="80">
        <v>20</v>
      </c>
      <c r="F3078">
        <f>SUMIF('список продуктов'!$A$8:$A$917,"="&amp;D1636,'список продуктов'!$C$8:$C$917)</f>
        <v>1</v>
      </c>
      <c r="M3078" s="572"/>
      <c r="N3078" s="573"/>
      <c r="O3078" s="573"/>
      <c r="P3078" s="573"/>
    </row>
    <row r="3079" spans="1:16" x14ac:dyDescent="0.25">
      <c r="A3079" s="77">
        <f>E3079*A3069</f>
        <v>0</v>
      </c>
      <c r="B3079" s="251"/>
      <c r="C3079" s="449"/>
      <c r="D3079" s="91" t="s">
        <v>2337</v>
      </c>
      <c r="E3079" s="80">
        <v>10</v>
      </c>
      <c r="F3079">
        <f>SUMIF('список продуктов'!$A$8:$A$917,"="&amp;D1637,'список продуктов'!$C$8:$C$917)</f>
        <v>1</v>
      </c>
      <c r="M3079" s="572"/>
      <c r="N3079" s="573"/>
      <c r="O3079" s="573"/>
      <c r="P3079" s="573"/>
    </row>
    <row r="3080" spans="1:16" ht="15.75" thickBot="1" x14ac:dyDescent="0.3">
      <c r="A3080" s="83"/>
      <c r="B3080" s="252"/>
      <c r="C3080" s="485"/>
      <c r="D3080" s="91"/>
      <c r="E3080" s="89"/>
      <c r="F3080">
        <f>SUMIF('список продуктов'!$A$8:$A$917,"="&amp;D1638,'список продуктов'!$C$8:$C$917)</f>
        <v>1</v>
      </c>
      <c r="M3080" s="572"/>
      <c r="N3080" s="573"/>
      <c r="O3080" s="573"/>
      <c r="P3080" s="573"/>
    </row>
    <row r="3081" spans="1:16" ht="29.25" thickBot="1" x14ac:dyDescent="0.3">
      <c r="A3081" s="229"/>
      <c r="B3081" s="196">
        <v>200</v>
      </c>
      <c r="C3081" s="256" t="s">
        <v>540</v>
      </c>
      <c r="D3081" s="188"/>
      <c r="E3081" s="158">
        <f>SUM(E3082:E3090)</f>
        <v>344</v>
      </c>
      <c r="F3081">
        <f>SUMIF('список продуктов'!$A$8:$A$917,"="&amp;D1639,'список продуктов'!$C$8:$C$917)</f>
        <v>0</v>
      </c>
      <c r="G3081" t="s">
        <v>2926</v>
      </c>
      <c r="M3081" s="572"/>
      <c r="N3081" s="573"/>
      <c r="O3081" s="573"/>
      <c r="P3081" s="573"/>
    </row>
    <row r="3082" spans="1:16" x14ac:dyDescent="0.25">
      <c r="A3082" s="77">
        <f>E3082*A3081</f>
        <v>0</v>
      </c>
      <c r="B3082" s="251"/>
      <c r="C3082" s="449"/>
      <c r="D3082" s="91" t="s">
        <v>1625</v>
      </c>
      <c r="E3082" s="80">
        <v>250</v>
      </c>
      <c r="F3082">
        <f>SUMIF('список продуктов'!$A$8:$A$917,"="&amp;D1640,'список продуктов'!$C$8:$C$917)</f>
        <v>0</v>
      </c>
      <c r="M3082" s="572"/>
      <c r="N3082" s="573"/>
      <c r="O3082" s="573"/>
      <c r="P3082" s="573"/>
    </row>
    <row r="3083" spans="1:16" x14ac:dyDescent="0.25">
      <c r="A3083" s="77">
        <f>E3083*A3081</f>
        <v>0</v>
      </c>
      <c r="B3083" s="251"/>
      <c r="C3083" s="449"/>
      <c r="D3083" s="91" t="s">
        <v>1262</v>
      </c>
      <c r="E3083" s="80">
        <v>3</v>
      </c>
      <c r="F3083">
        <f>SUMIF('список продуктов'!$A$8:$A$917,"="&amp;D1641,'список продуктов'!$C$8:$C$917)</f>
        <v>1</v>
      </c>
      <c r="M3083" s="572"/>
      <c r="N3083" s="573"/>
      <c r="O3083" s="573"/>
      <c r="P3083" s="573"/>
    </row>
    <row r="3084" spans="1:16" x14ac:dyDescent="0.25">
      <c r="A3084" s="77">
        <f>E3084*A3081</f>
        <v>0</v>
      </c>
      <c r="B3084" s="251"/>
      <c r="C3084" s="449"/>
      <c r="D3084" s="91" t="s">
        <v>2399</v>
      </c>
      <c r="E3084" s="80">
        <v>2</v>
      </c>
      <c r="F3084">
        <f>SUMIF('список продуктов'!$A$8:$A$917,"="&amp;D1642,'список продуктов'!$C$8:$C$917)</f>
        <v>1</v>
      </c>
      <c r="M3084" s="572"/>
      <c r="N3084" s="573"/>
      <c r="O3084" s="573"/>
      <c r="P3084" s="573"/>
    </row>
    <row r="3085" spans="1:16" x14ac:dyDescent="0.25">
      <c r="A3085" s="77">
        <f>E3085*A3081</f>
        <v>0</v>
      </c>
      <c r="B3085" s="251"/>
      <c r="C3085" s="449"/>
      <c r="D3085" s="91" t="s">
        <v>2546</v>
      </c>
      <c r="E3085" s="80">
        <v>4</v>
      </c>
      <c r="F3085">
        <f>SUMIF('список продуктов'!$A$8:$A$917,"="&amp;D1643,'список продуктов'!$C$8:$C$917)</f>
        <v>1</v>
      </c>
      <c r="M3085" s="572"/>
      <c r="N3085" s="573"/>
      <c r="O3085" s="573"/>
      <c r="P3085" s="573"/>
    </row>
    <row r="3086" spans="1:16" x14ac:dyDescent="0.25">
      <c r="A3086" s="77">
        <f>E3086*A3081</f>
        <v>0</v>
      </c>
      <c r="B3086" s="251"/>
      <c r="C3086" s="449"/>
      <c r="D3086" s="91" t="s">
        <v>2472</v>
      </c>
      <c r="E3086" s="80">
        <v>50</v>
      </c>
      <c r="F3086">
        <f>SUMIF('список продуктов'!$A$8:$A$917,"="&amp;D1644,'список продуктов'!$C$8:$C$917)</f>
        <v>1</v>
      </c>
      <c r="M3086" s="572"/>
      <c r="N3086" s="573"/>
      <c r="O3086" s="573"/>
      <c r="P3086" s="573"/>
    </row>
    <row r="3087" spans="1:16" x14ac:dyDescent="0.25">
      <c r="A3087" s="77">
        <f>E3087*A3081</f>
        <v>0</v>
      </c>
      <c r="B3087" s="251"/>
      <c r="C3087" s="449"/>
      <c r="D3087" s="91" t="s">
        <v>1805</v>
      </c>
      <c r="E3087" s="80">
        <v>10</v>
      </c>
      <c r="F3087">
        <f>SUMIF('список продуктов'!$A$8:$A$917,"="&amp;D1645,'список продуктов'!$C$8:$C$917)</f>
        <v>1</v>
      </c>
      <c r="M3087" s="572"/>
      <c r="N3087" s="573"/>
      <c r="O3087" s="573"/>
      <c r="P3087" s="573"/>
    </row>
    <row r="3088" spans="1:16" x14ac:dyDescent="0.25">
      <c r="A3088" s="77">
        <f>E3088*A3081</f>
        <v>0</v>
      </c>
      <c r="B3088" s="251"/>
      <c r="C3088" s="449"/>
      <c r="D3088" s="91" t="s">
        <v>1355</v>
      </c>
      <c r="E3088" s="80">
        <v>2</v>
      </c>
      <c r="F3088">
        <f>SUMIF('список продуктов'!$A$8:$A$917,"="&amp;D1646,'список продуктов'!$C$8:$C$917)</f>
        <v>1</v>
      </c>
      <c r="M3088" s="572"/>
      <c r="N3088" s="573"/>
      <c r="O3088" s="573"/>
      <c r="P3088" s="573"/>
    </row>
    <row r="3089" spans="1:16" x14ac:dyDescent="0.25">
      <c r="A3089" s="77">
        <f>E3089*A3081</f>
        <v>0</v>
      </c>
      <c r="B3089" s="251"/>
      <c r="C3089" s="449"/>
      <c r="D3089" s="91" t="s">
        <v>2591</v>
      </c>
      <c r="E3089" s="80">
        <v>20</v>
      </c>
      <c r="F3089">
        <f>SUMIF('список продуктов'!$A$8:$A$917,"="&amp;D1647,'список продуктов'!$C$8:$C$917)</f>
        <v>1</v>
      </c>
      <c r="M3089" s="572"/>
      <c r="N3089" s="573"/>
      <c r="O3089" s="573"/>
      <c r="P3089" s="573"/>
    </row>
    <row r="3090" spans="1:16" x14ac:dyDescent="0.25">
      <c r="A3090" s="77">
        <f>E3090*A3081</f>
        <v>0</v>
      </c>
      <c r="B3090" s="251"/>
      <c r="C3090" s="449"/>
      <c r="D3090" s="91" t="s">
        <v>2382</v>
      </c>
      <c r="E3090" s="80">
        <v>3</v>
      </c>
      <c r="F3090">
        <f>SUMIF('список продуктов'!$A$8:$A$917,"="&amp;D1648,'список продуктов'!$C$8:$C$917)</f>
        <v>1</v>
      </c>
      <c r="M3090" s="572"/>
      <c r="N3090" s="573"/>
      <c r="O3090" s="573"/>
      <c r="P3090" s="573"/>
    </row>
    <row r="3091" spans="1:16" ht="15.75" thickBot="1" x14ac:dyDescent="0.3">
      <c r="A3091" s="83"/>
      <c r="B3091" s="252"/>
      <c r="C3091" s="485"/>
      <c r="D3091" s="91"/>
      <c r="E3091" s="89"/>
      <c r="F3091">
        <f>SUMIF('список продуктов'!$A$8:$A$917,"="&amp;D1649,'список продуктов'!$C$8:$C$917)</f>
        <v>1</v>
      </c>
      <c r="M3091" s="572"/>
      <c r="N3091" s="573"/>
      <c r="O3091" s="573"/>
      <c r="P3091" s="573"/>
    </row>
    <row r="3092" spans="1:16" ht="29.25" thickBot="1" x14ac:dyDescent="0.3">
      <c r="A3092" s="105"/>
      <c r="B3092" s="196" t="s">
        <v>34</v>
      </c>
      <c r="C3092" s="256" t="s">
        <v>541</v>
      </c>
      <c r="D3092" s="188"/>
      <c r="E3092" s="158">
        <f>SUM(E3093:E3102)</f>
        <v>310</v>
      </c>
      <c r="F3092">
        <f>SUMIF('список продуктов'!$A$8:$A$917,"="&amp;D1650,'список продуктов'!$C$8:$C$917)</f>
        <v>1</v>
      </c>
      <c r="G3092" t="s">
        <v>2926</v>
      </c>
      <c r="M3092" s="572"/>
      <c r="N3092" s="573"/>
      <c r="O3092" s="573"/>
      <c r="P3092" s="573"/>
    </row>
    <row r="3093" spans="1:16" x14ac:dyDescent="0.25">
      <c r="A3093" s="77">
        <f>E3093*A3092</f>
        <v>0</v>
      </c>
      <c r="B3093" s="253"/>
      <c r="C3093" s="485"/>
      <c r="D3093" s="91" t="s">
        <v>1625</v>
      </c>
      <c r="E3093" s="80">
        <v>263</v>
      </c>
      <c r="F3093">
        <f>SUMIF('список продуктов'!$A$8:$A$917,"="&amp;D1651,'список продуктов'!$C$8:$C$917)</f>
        <v>1</v>
      </c>
      <c r="M3093" s="572"/>
      <c r="N3093" s="573"/>
      <c r="O3093" s="573"/>
      <c r="P3093" s="573"/>
    </row>
    <row r="3094" spans="1:16" x14ac:dyDescent="0.25">
      <c r="A3094" s="77">
        <f>E3094*A3092</f>
        <v>0</v>
      </c>
      <c r="B3094" s="253"/>
      <c r="C3094" s="485"/>
      <c r="D3094" s="91" t="s">
        <v>2344</v>
      </c>
      <c r="E3094" s="80">
        <v>3</v>
      </c>
      <c r="F3094">
        <f>SUMIF('список продуктов'!$A$8:$A$917,"="&amp;D1652,'список продуктов'!$C$8:$C$917)</f>
        <v>1</v>
      </c>
      <c r="M3094" s="572"/>
      <c r="N3094" s="573"/>
      <c r="O3094" s="573"/>
      <c r="P3094" s="573"/>
    </row>
    <row r="3095" spans="1:16" x14ac:dyDescent="0.25">
      <c r="A3095" s="77">
        <f>E3095*A3092</f>
        <v>0</v>
      </c>
      <c r="B3095" s="253"/>
      <c r="C3095" s="485"/>
      <c r="D3095" s="91" t="s">
        <v>2337</v>
      </c>
      <c r="E3095" s="80">
        <v>5</v>
      </c>
      <c r="F3095">
        <f>SUMIF('список продуктов'!$A$8:$A$917,"="&amp;D1653,'список продуктов'!$C$8:$C$917)</f>
        <v>0</v>
      </c>
      <c r="M3095" s="572"/>
      <c r="N3095" s="573"/>
      <c r="O3095" s="573"/>
      <c r="P3095" s="573"/>
    </row>
    <row r="3096" spans="1:16" x14ac:dyDescent="0.25">
      <c r="A3096" s="77">
        <f>E3096*A3092</f>
        <v>0</v>
      </c>
      <c r="B3096" s="253"/>
      <c r="C3096" s="485"/>
      <c r="D3096" s="91" t="s">
        <v>925</v>
      </c>
      <c r="E3096" s="80">
        <v>5</v>
      </c>
      <c r="F3096">
        <f>SUMIF('список продуктов'!$A$8:$A$917,"="&amp;D1654,'список продуктов'!$C$8:$C$917)</f>
        <v>0</v>
      </c>
      <c r="M3096" s="572"/>
      <c r="N3096" s="573"/>
      <c r="O3096" s="573"/>
      <c r="P3096" s="573"/>
    </row>
    <row r="3097" spans="1:16" x14ac:dyDescent="0.25">
      <c r="A3097" s="77">
        <f>E3097*A3092</f>
        <v>0</v>
      </c>
      <c r="B3097" s="253"/>
      <c r="C3097" s="485"/>
      <c r="D3097" s="91" t="s">
        <v>1262</v>
      </c>
      <c r="E3097" s="80">
        <v>2</v>
      </c>
      <c r="F3097">
        <f>SUMIF('список продуктов'!$A$8:$A$917,"="&amp;D1655,'список продуктов'!$C$8:$C$917)</f>
        <v>1</v>
      </c>
      <c r="M3097" s="572"/>
      <c r="N3097" s="573"/>
      <c r="O3097" s="573"/>
      <c r="P3097" s="573"/>
    </row>
    <row r="3098" spans="1:16" x14ac:dyDescent="0.25">
      <c r="A3098" s="77">
        <f>E3098*A3092</f>
        <v>0</v>
      </c>
      <c r="B3098" s="253"/>
      <c r="C3098" s="485"/>
      <c r="D3098" s="91" t="s">
        <v>2399</v>
      </c>
      <c r="E3098" s="80">
        <v>2</v>
      </c>
      <c r="F3098">
        <f>SUMIF('список продуктов'!$A$8:$A$917,"="&amp;D1656,'список продуктов'!$C$8:$C$917)</f>
        <v>1</v>
      </c>
      <c r="M3098" s="572"/>
      <c r="N3098" s="573"/>
      <c r="O3098" s="573"/>
      <c r="P3098" s="573"/>
    </row>
    <row r="3099" spans="1:16" x14ac:dyDescent="0.25">
      <c r="A3099" s="77">
        <f>E3099*A3092</f>
        <v>0</v>
      </c>
      <c r="B3099" s="253"/>
      <c r="C3099" s="485"/>
      <c r="D3099" s="91" t="s">
        <v>2408</v>
      </c>
      <c r="E3099" s="80">
        <v>5</v>
      </c>
      <c r="F3099">
        <f>SUMIF('список продуктов'!$A$8:$A$917,"="&amp;D1657,'список продуктов'!$C$8:$C$917)</f>
        <v>1</v>
      </c>
      <c r="M3099" s="572"/>
      <c r="N3099" s="573"/>
      <c r="O3099" s="573"/>
      <c r="P3099" s="573"/>
    </row>
    <row r="3100" spans="1:16" x14ac:dyDescent="0.25">
      <c r="A3100" s="77">
        <f>E3100*A3092</f>
        <v>0</v>
      </c>
      <c r="B3100" s="253"/>
      <c r="C3100" s="485"/>
      <c r="D3100" s="91" t="s">
        <v>2480</v>
      </c>
      <c r="E3100" s="80">
        <v>10</v>
      </c>
      <c r="F3100">
        <f>SUMIF('список продуктов'!$A$8:$A$917,"="&amp;D1658,'список продуктов'!$C$8:$C$917)</f>
        <v>1</v>
      </c>
      <c r="M3100" s="572"/>
      <c r="N3100" s="573"/>
      <c r="O3100" s="573"/>
      <c r="P3100" s="573"/>
    </row>
    <row r="3101" spans="1:16" x14ac:dyDescent="0.25">
      <c r="A3101" s="77">
        <f>E3101*A3092</f>
        <v>0</v>
      </c>
      <c r="B3101" s="253"/>
      <c r="C3101" s="485"/>
      <c r="D3101" s="91" t="s">
        <v>2591</v>
      </c>
      <c r="E3101" s="80">
        <v>10</v>
      </c>
      <c r="F3101">
        <f>SUMIF('список продуктов'!$A$8:$A$917,"="&amp;D1659,'список продуктов'!$C$8:$C$917)</f>
        <v>1</v>
      </c>
      <c r="M3101" s="572"/>
      <c r="N3101" s="573"/>
      <c r="O3101" s="573"/>
      <c r="P3101" s="573"/>
    </row>
    <row r="3102" spans="1:16" x14ac:dyDescent="0.25">
      <c r="A3102" s="77">
        <f>E3102*A3092</f>
        <v>0</v>
      </c>
      <c r="B3102" s="253"/>
      <c r="C3102" s="485"/>
      <c r="D3102" s="91" t="s">
        <v>1478</v>
      </c>
      <c r="E3102" s="80">
        <v>5</v>
      </c>
      <c r="F3102">
        <f>SUMIF('список продуктов'!$A$8:$A$917,"="&amp;D1660,'список продуктов'!$C$8:$C$917)</f>
        <v>1</v>
      </c>
      <c r="M3102" s="572"/>
      <c r="N3102" s="573"/>
      <c r="O3102" s="573"/>
      <c r="P3102" s="573"/>
    </row>
    <row r="3103" spans="1:16" ht="15.75" thickBot="1" x14ac:dyDescent="0.3">
      <c r="A3103" s="83"/>
      <c r="B3103" s="252"/>
      <c r="C3103" s="485"/>
      <c r="D3103" s="91"/>
      <c r="E3103" s="89"/>
      <c r="F3103">
        <f>SUMIF('список продуктов'!$A$8:$A$917,"="&amp;D1661,'список продуктов'!$C$8:$C$917)</f>
        <v>1</v>
      </c>
      <c r="M3103" s="572"/>
      <c r="N3103" s="573"/>
      <c r="O3103" s="573"/>
      <c r="P3103" s="573"/>
    </row>
    <row r="3104" spans="1:16" ht="30" thickBot="1" x14ac:dyDescent="0.3">
      <c r="A3104" s="229"/>
      <c r="B3104" s="196">
        <v>100</v>
      </c>
      <c r="C3104" s="73" t="s">
        <v>542</v>
      </c>
      <c r="D3104" s="188"/>
      <c r="E3104" s="158">
        <f>SUM(E3105:E3115)</f>
        <v>170</v>
      </c>
      <c r="F3104">
        <f>SUMIF('список продуктов'!$A$8:$A$917,"="&amp;D1662,'список продуктов'!$C$8:$C$917)</f>
        <v>1</v>
      </c>
      <c r="G3104" t="s">
        <v>2926</v>
      </c>
      <c r="M3104" s="572"/>
      <c r="N3104" s="573"/>
      <c r="O3104" s="573"/>
      <c r="P3104" s="573"/>
    </row>
    <row r="3105" spans="1:18" x14ac:dyDescent="0.25">
      <c r="A3105" s="77">
        <f>E3105*A3104</f>
        <v>0</v>
      </c>
      <c r="B3105" s="251"/>
      <c r="C3105" s="154"/>
      <c r="D3105" s="91" t="s">
        <v>1632</v>
      </c>
      <c r="E3105" s="80">
        <v>125</v>
      </c>
      <c r="F3105">
        <f>SUMIF('список продуктов'!$A$8:$A$917,"="&amp;D1663,'список продуктов'!$C$8:$C$917)</f>
        <v>1</v>
      </c>
      <c r="M3105" s="572"/>
      <c r="N3105" s="573"/>
      <c r="O3105" s="573"/>
      <c r="P3105" s="573"/>
    </row>
    <row r="3106" spans="1:18" x14ac:dyDescent="0.25">
      <c r="A3106" s="77">
        <f>E3106*A3104</f>
        <v>0</v>
      </c>
      <c r="B3106" s="251"/>
      <c r="C3106" s="154"/>
      <c r="D3106" s="91" t="s">
        <v>2337</v>
      </c>
      <c r="E3106" s="80">
        <v>7</v>
      </c>
      <c r="F3106">
        <f>SUMIF('список продуктов'!$A$8:$A$917,"="&amp;D1664,'список продуктов'!$C$8:$C$917)</f>
        <v>1</v>
      </c>
      <c r="M3106" s="572"/>
      <c r="N3106" s="573"/>
      <c r="O3106" s="573"/>
      <c r="P3106" s="573"/>
    </row>
    <row r="3107" spans="1:18" x14ac:dyDescent="0.25">
      <c r="A3107" s="77">
        <f>E3107*A3104</f>
        <v>0</v>
      </c>
      <c r="B3107" s="251"/>
      <c r="C3107" s="154"/>
      <c r="D3107" s="91" t="s">
        <v>2481</v>
      </c>
      <c r="E3107" s="80">
        <v>7</v>
      </c>
      <c r="F3107">
        <f>SUMIF('список продуктов'!$A$8:$A$917,"="&amp;D1665,'список продуктов'!$C$8:$C$917)</f>
        <v>1</v>
      </c>
      <c r="M3107" s="572"/>
      <c r="N3107" s="573"/>
      <c r="O3107" s="573"/>
      <c r="P3107" s="573"/>
    </row>
    <row r="3108" spans="1:18" x14ac:dyDescent="0.25">
      <c r="A3108" s="77">
        <f>E3108*A3104</f>
        <v>0</v>
      </c>
      <c r="B3108" s="251"/>
      <c r="C3108" s="154"/>
      <c r="D3108" s="365" t="s">
        <v>1744</v>
      </c>
      <c r="E3108" s="80">
        <v>3</v>
      </c>
      <c r="F3108">
        <f>SUMIF('список продуктов'!$A$8:$A$917,"="&amp;D1666,'список продуктов'!$C$8:$C$917)</f>
        <v>0</v>
      </c>
      <c r="M3108" s="572"/>
      <c r="N3108" s="573"/>
      <c r="O3108" s="573"/>
      <c r="P3108" s="573"/>
    </row>
    <row r="3109" spans="1:18" x14ac:dyDescent="0.25">
      <c r="A3109" s="77">
        <f>E3109*A3104</f>
        <v>0</v>
      </c>
      <c r="B3109" s="251"/>
      <c r="C3109" s="154"/>
      <c r="D3109" s="91" t="s">
        <v>1478</v>
      </c>
      <c r="E3109" s="80">
        <v>3</v>
      </c>
      <c r="F3109">
        <f>SUMIF('список продуктов'!$A$8:$A$917,"="&amp;D1667,'список продуктов'!$C$8:$C$917)</f>
        <v>0</v>
      </c>
      <c r="M3109" s="572"/>
      <c r="N3109" s="573"/>
      <c r="O3109" s="573"/>
      <c r="P3109" s="573"/>
    </row>
    <row r="3110" spans="1:18" x14ac:dyDescent="0.25">
      <c r="A3110" s="77">
        <f>E3110*A3104</f>
        <v>0</v>
      </c>
      <c r="B3110" s="251"/>
      <c r="C3110" s="154"/>
      <c r="D3110" s="91" t="s">
        <v>2591</v>
      </c>
      <c r="E3110" s="80">
        <v>7</v>
      </c>
      <c r="F3110">
        <f>SUMIF('список продуктов'!$A$8:$A$917,"="&amp;D1668,'список продуктов'!$C$8:$C$917)</f>
        <v>1</v>
      </c>
      <c r="M3110" s="572"/>
      <c r="N3110" s="573"/>
      <c r="O3110" s="573"/>
      <c r="P3110" s="573"/>
    </row>
    <row r="3111" spans="1:18" x14ac:dyDescent="0.25">
      <c r="A3111" s="77">
        <f>E3111*A3104</f>
        <v>0</v>
      </c>
      <c r="B3111" s="251"/>
      <c r="C3111" s="154"/>
      <c r="D3111" s="91" t="s">
        <v>2336</v>
      </c>
      <c r="E3111" s="80">
        <v>10</v>
      </c>
      <c r="F3111">
        <f>SUMIF('список продуктов'!$A$8:$A$917,"="&amp;D1669,'список продуктов'!$C$8:$C$917)</f>
        <v>1</v>
      </c>
      <c r="M3111" s="572"/>
      <c r="N3111" s="573"/>
      <c r="O3111" s="573"/>
      <c r="P3111" s="573"/>
    </row>
    <row r="3112" spans="1:18" x14ac:dyDescent="0.25">
      <c r="A3112" s="77">
        <f>E3112*A3104</f>
        <v>0</v>
      </c>
      <c r="B3112" s="251"/>
      <c r="C3112" s="154"/>
      <c r="D3112" s="91" t="s">
        <v>1262</v>
      </c>
      <c r="E3112" s="80">
        <v>1</v>
      </c>
      <c r="F3112">
        <f>SUMIF('список продуктов'!$A$8:$A$917,"="&amp;D1670,'список продуктов'!$C$8:$C$917)</f>
        <v>1</v>
      </c>
      <c r="M3112" s="572"/>
      <c r="N3112" s="573"/>
      <c r="O3112" s="573"/>
      <c r="P3112" s="573"/>
    </row>
    <row r="3113" spans="1:18" x14ac:dyDescent="0.25">
      <c r="A3113" s="77">
        <f>E3113*A3104</f>
        <v>0</v>
      </c>
      <c r="B3113" s="251"/>
      <c r="C3113" s="154"/>
      <c r="D3113" s="91" t="s">
        <v>2399</v>
      </c>
      <c r="E3113" s="80">
        <v>1</v>
      </c>
      <c r="F3113">
        <f>SUMIF('список продуктов'!$A$8:$A$917,"="&amp;D1671,'список продуктов'!$C$8:$C$917)</f>
        <v>1</v>
      </c>
      <c r="M3113" s="572"/>
      <c r="N3113" s="573"/>
      <c r="O3113" s="573"/>
      <c r="P3113" s="573"/>
    </row>
    <row r="3114" spans="1:18" x14ac:dyDescent="0.25">
      <c r="A3114" s="77">
        <f>E3114*A3104</f>
        <v>0</v>
      </c>
      <c r="B3114" s="251"/>
      <c r="C3114" s="154"/>
      <c r="D3114" s="91" t="s">
        <v>2546</v>
      </c>
      <c r="E3114" s="80">
        <v>3</v>
      </c>
      <c r="F3114">
        <f>SUMIF('список продуктов'!$A$8:$A$917,"="&amp;D1672,'список продуктов'!$C$8:$C$917)</f>
        <v>1</v>
      </c>
      <c r="M3114" s="572"/>
      <c r="N3114" s="573"/>
      <c r="O3114" s="573"/>
      <c r="P3114" s="573"/>
    </row>
    <row r="3115" spans="1:18" x14ac:dyDescent="0.25">
      <c r="A3115" s="77">
        <f>E3115*A3104</f>
        <v>0</v>
      </c>
      <c r="B3115" s="251"/>
      <c r="C3115" s="154"/>
      <c r="D3115" s="91" t="s">
        <v>1797</v>
      </c>
      <c r="E3115" s="80">
        <v>3</v>
      </c>
      <c r="F3115">
        <f>SUMIF('список продуктов'!$A$8:$A$917,"="&amp;D1673,'список продуктов'!$C$8:$C$917)</f>
        <v>1</v>
      </c>
      <c r="M3115" s="572"/>
      <c r="N3115" s="573"/>
      <c r="O3115" s="573"/>
      <c r="P3115" s="573"/>
    </row>
    <row r="3116" spans="1:18" ht="15.75" thickBot="1" x14ac:dyDescent="0.3">
      <c r="A3116" s="83"/>
      <c r="B3116" s="252"/>
      <c r="C3116" s="485"/>
      <c r="D3116" s="91"/>
      <c r="E3116" s="89"/>
      <c r="F3116">
        <f>SUMIF('список продуктов'!$A$8:$A$917,"="&amp;D1674,'список продуктов'!$C$8:$C$917)</f>
        <v>1</v>
      </c>
      <c r="M3116" s="572"/>
      <c r="N3116" s="573"/>
      <c r="O3116" s="573"/>
      <c r="P3116" s="573"/>
    </row>
    <row r="3117" spans="1:18" ht="15.75" thickBot="1" x14ac:dyDescent="0.3">
      <c r="A3117" s="229"/>
      <c r="B3117" s="196">
        <v>100</v>
      </c>
      <c r="C3117" s="73" t="s">
        <v>543</v>
      </c>
      <c r="D3117" s="188"/>
      <c r="E3117" s="158">
        <f>SUM(E3118:E3127)</f>
        <v>184</v>
      </c>
      <c r="F3117">
        <f>SUMIF('список продуктов'!$A$8:$A$917,"="&amp;D1675,'список продуктов'!$C$8:$C$917)</f>
        <v>1</v>
      </c>
      <c r="G3117" t="s">
        <v>2926</v>
      </c>
      <c r="M3117" s="572"/>
      <c r="N3117" s="573"/>
      <c r="O3117" s="573"/>
      <c r="P3117" s="573"/>
    </row>
    <row r="3118" spans="1:18" x14ac:dyDescent="0.25">
      <c r="A3118" s="77">
        <f>E3118*A3117</f>
        <v>0</v>
      </c>
      <c r="B3118" s="251"/>
      <c r="C3118" s="154"/>
      <c r="D3118" s="91" t="s">
        <v>1625</v>
      </c>
      <c r="E3118" s="80">
        <v>130</v>
      </c>
      <c r="F3118">
        <f>SUMIF('список продуктов'!$A$8:$A$917,"="&amp;D1676,'список продуктов'!$C$8:$C$917)</f>
        <v>1</v>
      </c>
      <c r="M3118" s="572"/>
      <c r="N3118" s="573"/>
      <c r="O3118" s="573"/>
      <c r="P3118" s="573"/>
    </row>
    <row r="3119" spans="1:18" x14ac:dyDescent="0.25">
      <c r="A3119" s="77">
        <f>E3119*A3117</f>
        <v>0</v>
      </c>
      <c r="B3119" s="251"/>
      <c r="C3119" s="154"/>
      <c r="D3119" s="91" t="s">
        <v>1723</v>
      </c>
      <c r="E3119" s="80">
        <v>25</v>
      </c>
      <c r="F3119">
        <f>SUMIF('список продуктов'!$A$8:$A$917,"="&amp;D1677,'список продуктов'!$C$8:$C$917)</f>
        <v>0</v>
      </c>
      <c r="M3119" s="572"/>
      <c r="N3119" s="573"/>
      <c r="O3119" s="573"/>
      <c r="P3119" s="573"/>
    </row>
    <row r="3120" spans="1:18" x14ac:dyDescent="0.25">
      <c r="A3120" s="77">
        <f>E3120*A3117</f>
        <v>0</v>
      </c>
      <c r="B3120" s="251"/>
      <c r="C3120" s="154"/>
      <c r="D3120" s="91" t="s">
        <v>1913</v>
      </c>
      <c r="E3120" s="80">
        <v>3</v>
      </c>
      <c r="F3120">
        <f>SUMIF('список продуктов'!$A$8:$A$917,"="&amp;D1678,'список продуктов'!$C$8:$C$917)</f>
        <v>0</v>
      </c>
      <c r="M3120" s="572"/>
      <c r="N3120" s="573"/>
      <c r="O3120" s="573"/>
      <c r="P3120" s="573"/>
      <c r="R3120" t="s">
        <v>81</v>
      </c>
    </row>
    <row r="3121" spans="1:16" x14ac:dyDescent="0.25">
      <c r="A3121" s="77">
        <f>E3121*A3117</f>
        <v>0</v>
      </c>
      <c r="B3121" s="251"/>
      <c r="C3121" s="154"/>
      <c r="D3121" s="365" t="s">
        <v>1744</v>
      </c>
      <c r="E3121" s="80">
        <v>3</v>
      </c>
      <c r="F3121">
        <f>SUMIF('список продуктов'!$A$8:$A$917,"="&amp;D1679,'список продуктов'!$C$8:$C$917)</f>
        <v>1</v>
      </c>
      <c r="M3121" s="572"/>
      <c r="N3121" s="573"/>
      <c r="O3121" s="573"/>
      <c r="P3121" s="573"/>
    </row>
    <row r="3122" spans="1:16" x14ac:dyDescent="0.25">
      <c r="A3122" s="77">
        <f>E3122*A3117</f>
        <v>0</v>
      </c>
      <c r="B3122" s="251"/>
      <c r="C3122" s="154"/>
      <c r="D3122" s="91" t="s">
        <v>1938</v>
      </c>
      <c r="E3122" s="80">
        <v>15</v>
      </c>
      <c r="F3122">
        <f>SUMIF('список продуктов'!$A$8:$A$917,"="&amp;D1680,'список продуктов'!$C$8:$C$917)</f>
        <v>1</v>
      </c>
      <c r="M3122" s="572"/>
      <c r="N3122" s="573"/>
      <c r="O3122" s="573"/>
      <c r="P3122" s="573"/>
    </row>
    <row r="3123" spans="1:16" x14ac:dyDescent="0.25">
      <c r="A3123" s="77">
        <f>E3123*A3117</f>
        <v>0</v>
      </c>
      <c r="B3123" s="251"/>
      <c r="C3123" s="154"/>
      <c r="D3123" s="91" t="s">
        <v>1917</v>
      </c>
      <c r="E3123" s="80">
        <v>3</v>
      </c>
      <c r="F3123">
        <f>SUMIF('список продуктов'!$A$8:$A$917,"="&amp;D1681,'список продуктов'!$C$8:$C$917)</f>
        <v>1</v>
      </c>
      <c r="M3123" s="572"/>
      <c r="N3123" s="573"/>
      <c r="O3123" s="573"/>
      <c r="P3123" s="573"/>
    </row>
    <row r="3124" spans="1:16" x14ac:dyDescent="0.25">
      <c r="A3124" s="77">
        <f>E3124*A3117</f>
        <v>0</v>
      </c>
      <c r="B3124" s="251"/>
      <c r="C3124" s="154"/>
      <c r="D3124" s="91" t="s">
        <v>2546</v>
      </c>
      <c r="E3124" s="80">
        <v>1</v>
      </c>
      <c r="F3124">
        <f>SUMIF('список продуктов'!$A$8:$A$917,"="&amp;D1682,'список продуктов'!$C$8:$C$917)</f>
        <v>1</v>
      </c>
      <c r="M3124" s="572"/>
      <c r="N3124" s="573"/>
      <c r="O3124" s="573"/>
      <c r="P3124" s="573"/>
    </row>
    <row r="3125" spans="1:16" x14ac:dyDescent="0.25">
      <c r="A3125" s="77">
        <f>E3125*A3117</f>
        <v>0</v>
      </c>
      <c r="B3125" s="251"/>
      <c r="C3125" s="154"/>
      <c r="D3125" s="91" t="s">
        <v>1262</v>
      </c>
      <c r="E3125" s="80">
        <v>1</v>
      </c>
      <c r="F3125">
        <f>SUMIF('список продуктов'!$A$8:$A$917,"="&amp;D1683,'список продуктов'!$C$8:$C$917)</f>
        <v>1</v>
      </c>
      <c r="M3125" s="572"/>
      <c r="N3125" s="573"/>
      <c r="O3125" s="573"/>
      <c r="P3125" s="573"/>
    </row>
    <row r="3126" spans="1:16" x14ac:dyDescent="0.25">
      <c r="A3126" s="77">
        <f>E3126*A3117</f>
        <v>0</v>
      </c>
      <c r="B3126" s="251"/>
      <c r="C3126" s="154"/>
      <c r="D3126" s="91" t="s">
        <v>2399</v>
      </c>
      <c r="E3126" s="80">
        <v>1</v>
      </c>
      <c r="F3126">
        <f>SUMIF('список продуктов'!$A$8:$A$917,"="&amp;D1684,'список продуктов'!$C$8:$C$917)</f>
        <v>1</v>
      </c>
      <c r="M3126" s="572"/>
      <c r="N3126" s="573"/>
      <c r="O3126" s="573"/>
      <c r="P3126" s="573"/>
    </row>
    <row r="3127" spans="1:16" x14ac:dyDescent="0.25">
      <c r="A3127" s="77">
        <f>E3127*A3117</f>
        <v>0</v>
      </c>
      <c r="B3127" s="251"/>
      <c r="C3127" s="154"/>
      <c r="D3127" s="91" t="s">
        <v>2343</v>
      </c>
      <c r="E3127" s="80">
        <v>2</v>
      </c>
      <c r="F3127">
        <f>SUMIF('список продуктов'!$A$8:$A$917,"="&amp;D1685,'список продуктов'!$C$8:$C$917)</f>
        <v>1</v>
      </c>
      <c r="M3127" s="572"/>
      <c r="N3127" s="573"/>
      <c r="O3127" s="573"/>
      <c r="P3127" s="573"/>
    </row>
    <row r="3128" spans="1:16" ht="15.75" thickBot="1" x14ac:dyDescent="0.3">
      <c r="A3128" s="83"/>
      <c r="B3128" s="252"/>
      <c r="C3128" s="485"/>
      <c r="D3128" s="91"/>
      <c r="E3128" s="89"/>
      <c r="F3128">
        <f>SUMIF('список продуктов'!$A$8:$A$917,"="&amp;D1686,'список продуктов'!$C$8:$C$917)</f>
        <v>1</v>
      </c>
      <c r="M3128" s="572"/>
      <c r="N3128" s="573"/>
      <c r="O3128" s="573"/>
      <c r="P3128" s="573"/>
    </row>
    <row r="3129" spans="1:16" ht="15.75" thickBot="1" x14ac:dyDescent="0.3">
      <c r="A3129" s="229"/>
      <c r="B3129" s="196">
        <v>100</v>
      </c>
      <c r="C3129" s="73" t="s">
        <v>544</v>
      </c>
      <c r="D3129" s="188"/>
      <c r="E3129" s="158">
        <f>SUM(E3130:E3140)</f>
        <v>204</v>
      </c>
      <c r="F3129">
        <f>SUMIF('список продуктов'!$A$8:$A$917,"="&amp;D1687,'список продуктов'!$C$8:$C$917)</f>
        <v>1</v>
      </c>
      <c r="G3129" t="s">
        <v>2926</v>
      </c>
      <c r="M3129" s="572"/>
      <c r="N3129" s="573"/>
      <c r="O3129" s="573"/>
      <c r="P3129" s="573"/>
    </row>
    <row r="3130" spans="1:16" x14ac:dyDescent="0.25">
      <c r="A3130" s="77">
        <f>E3130*A3129</f>
        <v>0</v>
      </c>
      <c r="B3130" s="251"/>
      <c r="C3130" s="154"/>
      <c r="D3130" s="91" t="s">
        <v>1625</v>
      </c>
      <c r="E3130" s="80">
        <v>125</v>
      </c>
      <c r="F3130">
        <f>SUMIF('список продуктов'!$A$8:$A$917,"="&amp;D1688,'список продуктов'!$C$8:$C$917)</f>
        <v>1</v>
      </c>
      <c r="M3130" s="572"/>
      <c r="N3130" s="573"/>
      <c r="O3130" s="573"/>
      <c r="P3130" s="573"/>
    </row>
    <row r="3131" spans="1:16" x14ac:dyDescent="0.25">
      <c r="A3131" s="77">
        <f>E3131*A3129</f>
        <v>0</v>
      </c>
      <c r="B3131" s="251"/>
      <c r="C3131" s="154"/>
      <c r="D3131" s="91" t="s">
        <v>1758</v>
      </c>
      <c r="E3131" s="80">
        <v>25</v>
      </c>
      <c r="F3131">
        <f>SUMIF('список продуктов'!$A$8:$A$917,"="&amp;D1689,'список продуктов'!$C$8:$C$917)</f>
        <v>0</v>
      </c>
      <c r="M3131" s="572"/>
      <c r="N3131" s="573"/>
      <c r="O3131" s="573"/>
      <c r="P3131" s="573"/>
    </row>
    <row r="3132" spans="1:16" x14ac:dyDescent="0.25">
      <c r="A3132" s="77">
        <f>E3132*A3129</f>
        <v>0</v>
      </c>
      <c r="B3132" s="251"/>
      <c r="C3132" s="154"/>
      <c r="D3132" s="91" t="s">
        <v>1705</v>
      </c>
      <c r="E3132" s="80">
        <v>12</v>
      </c>
      <c r="F3132">
        <f>SUMIF('список продуктов'!$A$8:$A$917,"="&amp;D1690,'список продуктов'!$C$8:$C$917)</f>
        <v>0</v>
      </c>
      <c r="M3132" s="572"/>
      <c r="N3132" s="573"/>
      <c r="O3132" s="573"/>
      <c r="P3132" s="573"/>
    </row>
    <row r="3133" spans="1:16" x14ac:dyDescent="0.25">
      <c r="A3133" s="77">
        <f>E3133*A3129</f>
        <v>0</v>
      </c>
      <c r="B3133" s="251"/>
      <c r="C3133" s="154"/>
      <c r="D3133" s="91" t="s">
        <v>1262</v>
      </c>
      <c r="E3133" s="80">
        <v>5</v>
      </c>
      <c r="F3133">
        <f>SUMIF('список продуктов'!$A$8:$A$917,"="&amp;D1691,'список продуктов'!$C$8:$C$917)</f>
        <v>1</v>
      </c>
      <c r="M3133" s="572"/>
      <c r="N3133" s="573"/>
      <c r="O3133" s="573"/>
      <c r="P3133" s="573"/>
    </row>
    <row r="3134" spans="1:16" x14ac:dyDescent="0.25">
      <c r="A3134" s="77">
        <f>E3134*A3129</f>
        <v>0</v>
      </c>
      <c r="B3134" s="251"/>
      <c r="C3134" s="154"/>
      <c r="D3134" s="91" t="s">
        <v>925</v>
      </c>
      <c r="E3134" s="80">
        <v>7</v>
      </c>
      <c r="F3134">
        <f>SUMIF('список продуктов'!$A$8:$A$917,"="&amp;D1692,'список продуктов'!$C$8:$C$917)</f>
        <v>1</v>
      </c>
      <c r="M3134" s="572"/>
      <c r="N3134" s="573"/>
      <c r="O3134" s="573"/>
      <c r="P3134" s="573"/>
    </row>
    <row r="3135" spans="1:16" x14ac:dyDescent="0.25">
      <c r="A3135" s="77">
        <f>E3135*A3129</f>
        <v>0</v>
      </c>
      <c r="B3135" s="251"/>
      <c r="C3135" s="154"/>
      <c r="D3135" s="91" t="s">
        <v>1478</v>
      </c>
      <c r="E3135" s="80">
        <v>5</v>
      </c>
      <c r="F3135">
        <f>SUMIF('список продуктов'!$A$8:$A$917,"="&amp;D1693,'список продуктов'!$C$8:$C$917)</f>
        <v>1</v>
      </c>
      <c r="M3135" s="572"/>
      <c r="N3135" s="573"/>
      <c r="O3135" s="573"/>
      <c r="P3135" s="573"/>
    </row>
    <row r="3136" spans="1:16" x14ac:dyDescent="0.25">
      <c r="A3136" s="77">
        <f>E3136*A3129</f>
        <v>0</v>
      </c>
      <c r="B3136" s="251"/>
      <c r="C3136" s="154"/>
      <c r="D3136" s="91" t="s">
        <v>2403</v>
      </c>
      <c r="E3136" s="80">
        <v>2</v>
      </c>
      <c r="F3136">
        <f>SUMIF('список продуктов'!$A$8:$A$917,"="&amp;D1694,'список продуктов'!$C$8:$C$917)</f>
        <v>1</v>
      </c>
      <c r="M3136" s="572"/>
      <c r="N3136" s="573"/>
      <c r="O3136" s="573"/>
      <c r="P3136" s="573"/>
    </row>
    <row r="3137" spans="1:16" x14ac:dyDescent="0.25">
      <c r="A3137" s="77">
        <f>E3137*A3129</f>
        <v>0</v>
      </c>
      <c r="B3137" s="251"/>
      <c r="C3137" s="154"/>
      <c r="D3137" s="91" t="s">
        <v>2337</v>
      </c>
      <c r="E3137" s="80">
        <v>10</v>
      </c>
      <c r="F3137">
        <f>SUMIF('список продуктов'!$A$8:$A$917,"="&amp;D1695,'список продуктов'!$C$8:$C$917)</f>
        <v>1</v>
      </c>
      <c r="M3137" s="572"/>
      <c r="N3137" s="573"/>
      <c r="O3137" s="573"/>
      <c r="P3137" s="573"/>
    </row>
    <row r="3138" spans="1:16" x14ac:dyDescent="0.25">
      <c r="A3138" s="77">
        <f>E3138*A3129</f>
        <v>0</v>
      </c>
      <c r="B3138" s="251"/>
      <c r="C3138" s="154"/>
      <c r="D3138" s="91" t="s">
        <v>2591</v>
      </c>
      <c r="E3138" s="80">
        <v>7</v>
      </c>
      <c r="F3138">
        <f>SUMIF('список продуктов'!$A$8:$A$917,"="&amp;D1696,'список продуктов'!$C$8:$C$917)</f>
        <v>1</v>
      </c>
      <c r="M3138" s="572"/>
      <c r="N3138" s="573"/>
      <c r="O3138" s="573"/>
      <c r="P3138" s="573"/>
    </row>
    <row r="3139" spans="1:16" x14ac:dyDescent="0.25">
      <c r="A3139" s="77">
        <f>E3139*A3129</f>
        <v>0</v>
      </c>
      <c r="B3139" s="251"/>
      <c r="C3139" s="154"/>
      <c r="D3139" s="91" t="s">
        <v>2546</v>
      </c>
      <c r="E3139" s="80">
        <v>3</v>
      </c>
      <c r="F3139">
        <f>SUMIF('список продуктов'!$A$8:$A$917,"="&amp;D1697,'список продуктов'!$C$8:$C$917)</f>
        <v>1</v>
      </c>
      <c r="M3139" s="572"/>
      <c r="N3139" s="573"/>
      <c r="O3139" s="573"/>
      <c r="P3139" s="573"/>
    </row>
    <row r="3140" spans="1:16" x14ac:dyDescent="0.25">
      <c r="A3140" s="77">
        <f>E3140*A3129</f>
        <v>0</v>
      </c>
      <c r="B3140" s="251"/>
      <c r="C3140" s="154"/>
      <c r="D3140" s="91" t="s">
        <v>1797</v>
      </c>
      <c r="E3140" s="80">
        <v>3</v>
      </c>
      <c r="F3140">
        <f>SUMIF('список продуктов'!$A$8:$A$917,"="&amp;D1698,'список продуктов'!$C$8:$C$917)</f>
        <v>1</v>
      </c>
      <c r="M3140" s="572"/>
      <c r="N3140" s="573"/>
      <c r="O3140" s="573"/>
      <c r="P3140" s="573"/>
    </row>
    <row r="3141" spans="1:16" ht="15.75" thickBot="1" x14ac:dyDescent="0.3">
      <c r="B3141" s="252"/>
      <c r="C3141" s="485"/>
      <c r="D3141" s="91"/>
      <c r="E3141" s="89"/>
      <c r="F3141">
        <f>SUMIF('список продуктов'!$A$8:$A$917,"="&amp;D1699,'список продуктов'!$C$8:$C$917)</f>
        <v>1</v>
      </c>
      <c r="M3141" s="572"/>
      <c r="N3141" s="573"/>
      <c r="O3141" s="573"/>
      <c r="P3141" s="573"/>
    </row>
    <row r="3142" spans="1:16" ht="30" thickBot="1" x14ac:dyDescent="0.3">
      <c r="A3142" s="229"/>
      <c r="B3142" s="196">
        <v>120</v>
      </c>
      <c r="C3142" s="208" t="s">
        <v>545</v>
      </c>
      <c r="D3142" s="188"/>
      <c r="E3142" s="158">
        <f>SUM(E3143:E3154)</f>
        <v>201</v>
      </c>
      <c r="F3142">
        <f>SUMIF('список продуктов'!$A$8:$A$917,"="&amp;D1700,'список продуктов'!$C$8:$C$917)</f>
        <v>1</v>
      </c>
      <c r="G3142" t="s">
        <v>2926</v>
      </c>
      <c r="M3142" s="572"/>
      <c r="N3142" s="573"/>
      <c r="O3142" s="573"/>
      <c r="P3142" s="573"/>
    </row>
    <row r="3143" spans="1:16" x14ac:dyDescent="0.25">
      <c r="A3143" s="77">
        <f>E3143*A3142</f>
        <v>0</v>
      </c>
      <c r="B3143" s="251"/>
      <c r="C3143" s="115"/>
      <c r="D3143" s="91" t="s">
        <v>1632</v>
      </c>
      <c r="E3143" s="80">
        <v>120</v>
      </c>
      <c r="F3143">
        <f>SUMIF('список продуктов'!$A$8:$A$917,"="&amp;D1701,'список продуктов'!$C$8:$C$917)</f>
        <v>1</v>
      </c>
      <c r="M3143" s="572"/>
      <c r="N3143" s="573"/>
      <c r="O3143" s="573"/>
      <c r="P3143" s="573"/>
    </row>
    <row r="3144" spans="1:16" x14ac:dyDescent="0.25">
      <c r="A3144" s="77">
        <f>E3144*A3142</f>
        <v>0</v>
      </c>
      <c r="B3144" s="251"/>
      <c r="C3144" s="154"/>
      <c r="D3144" s="91" t="s">
        <v>313</v>
      </c>
      <c r="E3144" s="80">
        <v>40</v>
      </c>
      <c r="F3144">
        <f>SUMIF('список продуктов'!$A$8:$A$917,"="&amp;D1702,'список продуктов'!$C$8:$C$917)</f>
        <v>1</v>
      </c>
      <c r="M3144" s="572"/>
      <c r="N3144" s="573"/>
      <c r="O3144" s="573"/>
      <c r="P3144" s="573"/>
    </row>
    <row r="3145" spans="1:16" x14ac:dyDescent="0.25">
      <c r="A3145" s="77">
        <f>E3145*A3142</f>
        <v>0</v>
      </c>
      <c r="B3145" s="251"/>
      <c r="C3145" s="154"/>
      <c r="D3145" s="91" t="s">
        <v>1807</v>
      </c>
      <c r="E3145" s="80">
        <v>6</v>
      </c>
      <c r="F3145">
        <f>SUMIF('список продуктов'!$A$8:$A$917,"="&amp;D1703,'список продуктов'!$C$8:$C$917)</f>
        <v>1</v>
      </c>
      <c r="M3145" s="572"/>
      <c r="N3145" s="573"/>
      <c r="O3145" s="573"/>
      <c r="P3145" s="573"/>
    </row>
    <row r="3146" spans="1:16" x14ac:dyDescent="0.25">
      <c r="A3146" s="77">
        <f>E3146*A3142</f>
        <v>0</v>
      </c>
      <c r="B3146" s="251"/>
      <c r="C3146" s="154"/>
      <c r="D3146" s="91" t="s">
        <v>2591</v>
      </c>
      <c r="E3146" s="80">
        <v>10</v>
      </c>
      <c r="F3146">
        <f>SUMIF('список продуктов'!$A$8:$A$917,"="&amp;D1704,'список продуктов'!$C$8:$C$917)</f>
        <v>1</v>
      </c>
      <c r="M3146" s="572"/>
      <c r="N3146" s="573"/>
      <c r="O3146" s="573"/>
      <c r="P3146" s="573"/>
    </row>
    <row r="3147" spans="1:16" x14ac:dyDescent="0.25">
      <c r="A3147" s="77">
        <f>E3147*A3142</f>
        <v>0</v>
      </c>
      <c r="B3147" s="251"/>
      <c r="C3147" s="154"/>
      <c r="D3147" s="91" t="s">
        <v>925</v>
      </c>
      <c r="E3147" s="80">
        <v>3</v>
      </c>
      <c r="F3147">
        <f>SUMIF('список продуктов'!$A$8:$A$917,"="&amp;D1705,'список продуктов'!$C$8:$C$917)</f>
        <v>1</v>
      </c>
      <c r="M3147" s="572"/>
      <c r="N3147" s="573"/>
      <c r="O3147" s="573"/>
      <c r="P3147" s="573"/>
    </row>
    <row r="3148" spans="1:16" x14ac:dyDescent="0.25">
      <c r="A3148" s="77">
        <f>E3148*A3142</f>
        <v>0</v>
      </c>
      <c r="B3148" s="251"/>
      <c r="C3148" s="154"/>
      <c r="D3148" s="91" t="s">
        <v>1478</v>
      </c>
      <c r="E3148" s="80">
        <v>3</v>
      </c>
      <c r="F3148">
        <f>SUMIF('список продуктов'!$A$8:$A$917,"="&amp;D1706,'список продуктов'!$C$8:$C$917)</f>
        <v>0</v>
      </c>
      <c r="M3148" s="572"/>
      <c r="N3148" s="573"/>
      <c r="O3148" s="573"/>
      <c r="P3148" s="573"/>
    </row>
    <row r="3149" spans="1:16" x14ac:dyDescent="0.25">
      <c r="A3149" s="77">
        <f>E3149*A3142</f>
        <v>0</v>
      </c>
      <c r="B3149" s="251"/>
      <c r="C3149" s="154"/>
      <c r="D3149" s="91" t="s">
        <v>1262</v>
      </c>
      <c r="E3149" s="80">
        <v>1</v>
      </c>
      <c r="F3149">
        <f>SUMIF('список продуктов'!$A$8:$A$917,"="&amp;D1707,'список продуктов'!$C$8:$C$917)</f>
        <v>0</v>
      </c>
      <c r="M3149" s="572"/>
      <c r="N3149" s="573"/>
      <c r="O3149" s="573"/>
      <c r="P3149" s="573"/>
    </row>
    <row r="3150" spans="1:16" x14ac:dyDescent="0.25">
      <c r="A3150" s="77">
        <f>E3150*A3142</f>
        <v>0</v>
      </c>
      <c r="B3150" s="251"/>
      <c r="C3150" s="154"/>
      <c r="D3150" s="91" t="s">
        <v>2399</v>
      </c>
      <c r="E3150" s="80">
        <v>1</v>
      </c>
      <c r="F3150">
        <f>SUMIF('список продуктов'!$A$8:$A$917,"="&amp;D1708,'список продуктов'!$C$8:$C$917)</f>
        <v>0</v>
      </c>
      <c r="M3150" s="572"/>
      <c r="N3150" s="573"/>
      <c r="O3150" s="573"/>
      <c r="P3150" s="573"/>
    </row>
    <row r="3151" spans="1:16" x14ac:dyDescent="0.25">
      <c r="A3151" s="77">
        <f>E3151*A3142</f>
        <v>0</v>
      </c>
      <c r="B3151" s="251"/>
      <c r="C3151" s="154"/>
      <c r="D3151" s="91" t="s">
        <v>2337</v>
      </c>
      <c r="E3151" s="80">
        <v>7</v>
      </c>
      <c r="F3151">
        <f>SUMIF('список продуктов'!$A$8:$A$917,"="&amp;D1709,'список продуктов'!$C$8:$C$917)</f>
        <v>0</v>
      </c>
      <c r="M3151" s="572"/>
      <c r="N3151" s="573"/>
      <c r="O3151" s="573"/>
      <c r="P3151" s="573"/>
    </row>
    <row r="3152" spans="1:16" x14ac:dyDescent="0.25">
      <c r="A3152" s="77">
        <f>E3152*A3142</f>
        <v>0</v>
      </c>
      <c r="B3152" s="251"/>
      <c r="C3152" s="154"/>
      <c r="D3152" s="91" t="s">
        <v>2546</v>
      </c>
      <c r="E3152" s="80">
        <v>3</v>
      </c>
      <c r="F3152">
        <f>SUMIF('список продуктов'!$A$8:$A$917,"="&amp;D1710,'список продуктов'!$C$8:$C$917)</f>
        <v>1</v>
      </c>
      <c r="M3152" s="572"/>
      <c r="N3152" s="573"/>
      <c r="O3152" s="573"/>
      <c r="P3152" s="573"/>
    </row>
    <row r="3153" spans="1:16" x14ac:dyDescent="0.25">
      <c r="A3153" s="77">
        <f>E3153*A3142</f>
        <v>0</v>
      </c>
      <c r="B3153" s="251"/>
      <c r="C3153" s="154"/>
      <c r="D3153" s="91" t="s">
        <v>1805</v>
      </c>
      <c r="E3153" s="80">
        <v>5</v>
      </c>
      <c r="F3153">
        <f>SUMIF('список продуктов'!$A$8:$A$917,"="&amp;D1711,'список продуктов'!$C$8:$C$917)</f>
        <v>1</v>
      </c>
      <c r="M3153" s="572"/>
      <c r="N3153" s="573"/>
      <c r="O3153" s="573"/>
      <c r="P3153" s="573"/>
    </row>
    <row r="3154" spans="1:16" x14ac:dyDescent="0.25">
      <c r="A3154" s="77">
        <f>E3154*A3142</f>
        <v>0</v>
      </c>
      <c r="B3154" s="251"/>
      <c r="C3154" s="154"/>
      <c r="D3154" s="91" t="s">
        <v>1804</v>
      </c>
      <c r="E3154" s="80">
        <v>2</v>
      </c>
      <c r="F3154">
        <f>SUMIF('список продуктов'!$A$8:$A$917,"="&amp;D1712,'список продуктов'!$C$8:$C$917)</f>
        <v>1</v>
      </c>
      <c r="M3154" s="572"/>
      <c r="N3154" s="573"/>
      <c r="O3154" s="573"/>
      <c r="P3154" s="573"/>
    </row>
    <row r="3155" spans="1:16" ht="15.75" thickBot="1" x14ac:dyDescent="0.3">
      <c r="B3155" s="252"/>
      <c r="C3155" s="485"/>
      <c r="D3155" s="91"/>
      <c r="E3155" s="89"/>
      <c r="F3155">
        <f>SUMIF('список продуктов'!$A$8:$A$917,"="&amp;D1713,'список продуктов'!$C$8:$C$917)</f>
        <v>1</v>
      </c>
      <c r="M3155" s="572"/>
      <c r="N3155" s="573"/>
      <c r="O3155" s="573"/>
      <c r="P3155" s="573"/>
    </row>
    <row r="3156" spans="1:16" ht="30" thickBot="1" x14ac:dyDescent="0.3">
      <c r="A3156" s="229"/>
      <c r="B3156" s="196">
        <v>3500</v>
      </c>
      <c r="C3156" s="73" t="s">
        <v>546</v>
      </c>
      <c r="D3156" s="188"/>
      <c r="E3156" s="205">
        <f>SUM(E3157:E3169)</f>
        <v>6170</v>
      </c>
      <c r="F3156">
        <f>SUMIF('список продуктов'!$A$8:$A$917,"="&amp;D1714,'список продуктов'!$C$8:$C$917)</f>
        <v>1</v>
      </c>
      <c r="G3156" t="s">
        <v>2926</v>
      </c>
      <c r="M3156" s="572"/>
      <c r="N3156" s="573"/>
      <c r="O3156" s="573"/>
      <c r="P3156" s="573"/>
    </row>
    <row r="3157" spans="1:16" x14ac:dyDescent="0.25">
      <c r="A3157" s="77">
        <f>E3157*A3156</f>
        <v>0</v>
      </c>
      <c r="B3157" s="251"/>
      <c r="D3157" s="91" t="s">
        <v>1364</v>
      </c>
      <c r="E3157" s="80">
        <v>300</v>
      </c>
      <c r="F3157">
        <f>SUMIF('список продуктов'!$A$8:$A$917,"="&amp;D1715,'список продуктов'!$C$8:$C$917)</f>
        <v>1</v>
      </c>
      <c r="M3157" s="572"/>
      <c r="N3157" s="573"/>
      <c r="O3157" s="573"/>
      <c r="P3157" s="573"/>
    </row>
    <row r="3158" spans="1:16" x14ac:dyDescent="0.25">
      <c r="A3158" s="77">
        <f>E3158*A3156</f>
        <v>0</v>
      </c>
      <c r="B3158" s="251"/>
      <c r="C3158" s="449"/>
      <c r="D3158" s="91" t="s">
        <v>1355</v>
      </c>
      <c r="E3158" s="80">
        <v>20</v>
      </c>
      <c r="F3158">
        <f>SUMIF('список продуктов'!$A$8:$A$917,"="&amp;D1716,'список продуктов'!$C$8:$C$917)</f>
        <v>0</v>
      </c>
      <c r="M3158" s="572"/>
      <c r="N3158" s="573"/>
      <c r="O3158" s="573"/>
      <c r="P3158" s="573"/>
    </row>
    <row r="3159" spans="1:16" x14ac:dyDescent="0.25">
      <c r="A3159" s="77">
        <f>E3159*A3156</f>
        <v>0</v>
      </c>
      <c r="B3159" s="251"/>
      <c r="C3159" s="449"/>
      <c r="D3159" s="91" t="s">
        <v>1637</v>
      </c>
      <c r="E3159" s="80">
        <v>4000</v>
      </c>
      <c r="F3159">
        <f>SUMIF('список продуктов'!$A$8:$A$917,"="&amp;D1717,'список продуктов'!$C$8:$C$917)</f>
        <v>1</v>
      </c>
      <c r="M3159" s="572"/>
      <c r="N3159" s="573"/>
      <c r="O3159" s="573"/>
      <c r="P3159" s="573"/>
    </row>
    <row r="3160" spans="1:16" x14ac:dyDescent="0.25">
      <c r="A3160" s="77">
        <f>E3160*A3156</f>
        <v>0</v>
      </c>
      <c r="B3160" s="251"/>
      <c r="C3160" s="449"/>
      <c r="D3160" s="91" t="s">
        <v>1805</v>
      </c>
      <c r="E3160" s="80">
        <v>100</v>
      </c>
      <c r="F3160">
        <f>SUMIF('список продуктов'!$A$8:$A$917,"="&amp;D1718,'список продуктов'!$C$8:$C$917)</f>
        <v>1</v>
      </c>
      <c r="M3160" s="572"/>
      <c r="N3160" s="573"/>
      <c r="O3160" s="573"/>
      <c r="P3160" s="573"/>
    </row>
    <row r="3161" spans="1:16" x14ac:dyDescent="0.25">
      <c r="A3161" s="77">
        <f>E3161*A3156</f>
        <v>0</v>
      </c>
      <c r="B3161" s="251"/>
      <c r="C3161" s="449"/>
      <c r="D3161" s="91" t="s">
        <v>1758</v>
      </c>
      <c r="E3161" s="80">
        <v>300</v>
      </c>
      <c r="F3161">
        <f>SUMIF('список продуктов'!$A$8:$A$917,"="&amp;D1719,'список продуктов'!$C$8:$C$917)</f>
        <v>1</v>
      </c>
      <c r="M3161" s="572"/>
      <c r="N3161" s="573"/>
      <c r="O3161" s="573"/>
      <c r="P3161" s="573"/>
    </row>
    <row r="3162" spans="1:16" x14ac:dyDescent="0.25">
      <c r="A3162" s="77">
        <f>E3162*A3156</f>
        <v>0</v>
      </c>
      <c r="B3162" s="251"/>
      <c r="C3162" s="449"/>
      <c r="D3162" s="91" t="s">
        <v>2591</v>
      </c>
      <c r="E3162" s="80">
        <v>100</v>
      </c>
      <c r="F3162">
        <f>SUMIF('список продуктов'!$A$8:$A$917,"="&amp;D1720,'список продуктов'!$C$8:$C$917)</f>
        <v>1</v>
      </c>
      <c r="M3162" s="572"/>
      <c r="N3162" s="573"/>
      <c r="O3162" s="573"/>
      <c r="P3162" s="573"/>
    </row>
    <row r="3163" spans="1:16" x14ac:dyDescent="0.25">
      <c r="A3163" s="77">
        <f>E3163*A3156</f>
        <v>0</v>
      </c>
      <c r="B3163" s="251"/>
      <c r="C3163" s="449"/>
      <c r="D3163" s="91" t="s">
        <v>1262</v>
      </c>
      <c r="E3163" s="80">
        <v>100</v>
      </c>
      <c r="F3163">
        <f>SUMIF('список продуктов'!$A$8:$A$917,"="&amp;D1721,'список продуктов'!$C$8:$C$917)</f>
        <v>0</v>
      </c>
      <c r="M3163" s="572"/>
      <c r="N3163" s="573"/>
      <c r="O3163" s="573"/>
      <c r="P3163" s="573"/>
    </row>
    <row r="3164" spans="1:16" x14ac:dyDescent="0.25">
      <c r="A3164" s="77">
        <f>E3164*A3156</f>
        <v>0</v>
      </c>
      <c r="B3164" s="251"/>
      <c r="C3164" s="449"/>
      <c r="D3164" s="91" t="s">
        <v>2399</v>
      </c>
      <c r="E3164" s="80">
        <v>100</v>
      </c>
      <c r="F3164">
        <f>SUMIF('список продуктов'!$A$8:$A$917,"="&amp;D1722,'список продуктов'!$C$8:$C$917)</f>
        <v>0</v>
      </c>
      <c r="M3164" s="572"/>
      <c r="N3164" s="573"/>
      <c r="O3164" s="573"/>
      <c r="P3164" s="573"/>
    </row>
    <row r="3165" spans="1:16" x14ac:dyDescent="0.25">
      <c r="A3165" s="77">
        <f>E3165*A3156</f>
        <v>0</v>
      </c>
      <c r="B3165" s="251"/>
      <c r="C3165" s="449"/>
      <c r="D3165" s="91" t="s">
        <v>2546</v>
      </c>
      <c r="E3165" s="80">
        <v>100</v>
      </c>
      <c r="F3165">
        <f>SUMIF('список продуктов'!$A$8:$A$917,"="&amp;D1723,'список продуктов'!$C$8:$C$917)</f>
        <v>0</v>
      </c>
      <c r="M3165" s="572"/>
      <c r="N3165" s="573"/>
      <c r="O3165" s="573"/>
      <c r="P3165" s="573"/>
    </row>
    <row r="3166" spans="1:16" x14ac:dyDescent="0.25">
      <c r="A3166" s="77">
        <f>E3166*A3156</f>
        <v>0</v>
      </c>
      <c r="B3166" s="251"/>
      <c r="C3166" s="449"/>
      <c r="D3166" s="91" t="s">
        <v>2416</v>
      </c>
      <c r="E3166" s="80">
        <v>50</v>
      </c>
      <c r="F3166">
        <f>SUMIF('список продуктов'!$A$8:$A$917,"="&amp;D1724,'список продуктов'!$C$8:$C$917)</f>
        <v>1</v>
      </c>
      <c r="M3166" s="572"/>
      <c r="N3166" s="573"/>
      <c r="O3166" s="573"/>
      <c r="P3166" s="573"/>
    </row>
    <row r="3167" spans="1:16" x14ac:dyDescent="0.25">
      <c r="A3167" s="77">
        <f>E3167*A3156</f>
        <v>0</v>
      </c>
      <c r="B3167" s="251"/>
      <c r="C3167" s="449"/>
      <c r="D3167" s="91" t="s">
        <v>1628</v>
      </c>
      <c r="E3167" s="80">
        <v>300</v>
      </c>
      <c r="F3167">
        <f>SUMIF('список продуктов'!$A$8:$A$917,"="&amp;D1725,'список продуктов'!$C$8:$C$917)</f>
        <v>1</v>
      </c>
      <c r="M3167" s="572"/>
      <c r="N3167" s="573"/>
      <c r="O3167" s="573"/>
      <c r="P3167" s="573"/>
    </row>
    <row r="3168" spans="1:16" x14ac:dyDescent="0.25">
      <c r="A3168" s="77">
        <f>E3168*A3156</f>
        <v>0</v>
      </c>
      <c r="B3168" s="251"/>
      <c r="C3168" s="449"/>
      <c r="D3168" s="91" t="s">
        <v>1268</v>
      </c>
      <c r="E3168" s="80">
        <v>400</v>
      </c>
      <c r="F3168">
        <f>SUMIF('список продуктов'!$A$8:$A$917,"="&amp;D1726,'список продуктов'!$C$8:$C$917)</f>
        <v>1</v>
      </c>
      <c r="M3168" s="572"/>
      <c r="N3168" s="573"/>
      <c r="O3168" s="573"/>
      <c r="P3168" s="573"/>
    </row>
    <row r="3169" spans="1:16" x14ac:dyDescent="0.25">
      <c r="A3169" s="77">
        <f>E3169*A3156</f>
        <v>0</v>
      </c>
      <c r="B3169" s="251"/>
      <c r="C3169" s="449"/>
      <c r="D3169" s="91" t="s">
        <v>311</v>
      </c>
      <c r="E3169" s="80">
        <v>300</v>
      </c>
      <c r="F3169">
        <f>SUMIF('список продуктов'!$A$8:$A$917,"="&amp;D1727,'список продуктов'!$C$8:$C$917)</f>
        <v>1</v>
      </c>
      <c r="M3169" s="572"/>
      <c r="N3169" s="573"/>
      <c r="O3169" s="573"/>
      <c r="P3169" s="573"/>
    </row>
    <row r="3170" spans="1:16" ht="15.75" thickBot="1" x14ac:dyDescent="0.3">
      <c r="B3170" s="252"/>
      <c r="C3170" s="485"/>
      <c r="D3170" s="91"/>
      <c r="E3170" s="89"/>
      <c r="F3170">
        <f>SUMIF('список продуктов'!$A$8:$A$917,"="&amp;D1728,'список продуктов'!$C$8:$C$917)</f>
        <v>1</v>
      </c>
      <c r="M3170" s="572"/>
      <c r="N3170" s="573"/>
      <c r="O3170" s="573"/>
      <c r="P3170" s="573"/>
    </row>
    <row r="3171" spans="1:16" ht="15.75" thickBot="1" x14ac:dyDescent="0.3">
      <c r="A3171" s="229"/>
      <c r="B3171" s="196">
        <v>1000</v>
      </c>
      <c r="C3171" s="159" t="s">
        <v>547</v>
      </c>
      <c r="D3171" s="188"/>
      <c r="E3171" s="158">
        <f>SUM(E3172:E3184)</f>
        <v>1614</v>
      </c>
      <c r="F3171">
        <f>SUMIF('список продуктов'!$A$8:$A$917,"="&amp;D1729,'список продуктов'!$C$8:$C$917)</f>
        <v>1</v>
      </c>
      <c r="G3171" t="s">
        <v>2926</v>
      </c>
      <c r="M3171" s="572"/>
      <c r="N3171" s="573"/>
      <c r="O3171" s="573"/>
      <c r="P3171" s="573"/>
    </row>
    <row r="3172" spans="1:16" x14ac:dyDescent="0.25">
      <c r="A3172" s="77">
        <f>E3172*A3171</f>
        <v>0</v>
      </c>
      <c r="B3172" s="251"/>
      <c r="C3172" s="115"/>
      <c r="D3172" s="91" t="s">
        <v>1640</v>
      </c>
      <c r="E3172" s="80">
        <v>1200</v>
      </c>
      <c r="F3172">
        <f>SUMIF('список продуктов'!$A$8:$A$917,"="&amp;D1730,'список продуктов'!$C$8:$C$917)</f>
        <v>1</v>
      </c>
      <c r="M3172" s="572"/>
      <c r="N3172" s="573"/>
      <c r="O3172" s="573"/>
      <c r="P3172" s="573"/>
    </row>
    <row r="3173" spans="1:16" x14ac:dyDescent="0.25">
      <c r="A3173" s="77">
        <f>E3173*A3171</f>
        <v>0</v>
      </c>
      <c r="B3173" s="251"/>
      <c r="C3173" s="115"/>
      <c r="D3173" s="91" t="s">
        <v>1262</v>
      </c>
      <c r="E3173" s="80">
        <v>10</v>
      </c>
      <c r="F3173">
        <f>SUMIF('список продуктов'!$A$8:$A$917,"="&amp;D1731,'список продуктов'!$C$8:$C$917)</f>
        <v>1</v>
      </c>
      <c r="M3173" s="572"/>
      <c r="N3173" s="573"/>
      <c r="O3173" s="573"/>
      <c r="P3173" s="573"/>
    </row>
    <row r="3174" spans="1:16" x14ac:dyDescent="0.25">
      <c r="A3174" s="77">
        <f>E3174*A3171</f>
        <v>0</v>
      </c>
      <c r="B3174" s="251"/>
      <c r="C3174" s="115"/>
      <c r="D3174" s="91" t="s">
        <v>2399</v>
      </c>
      <c r="E3174" s="80">
        <v>5</v>
      </c>
      <c r="F3174">
        <f>SUMIF('список продуктов'!$A$8:$A$917,"="&amp;D1732,'список продуктов'!$C$8:$C$917)</f>
        <v>1</v>
      </c>
      <c r="M3174" s="572"/>
      <c r="N3174" s="573"/>
      <c r="O3174" s="573"/>
      <c r="P3174" s="573"/>
    </row>
    <row r="3175" spans="1:16" x14ac:dyDescent="0.25">
      <c r="A3175" s="77">
        <f>E3175*A3171</f>
        <v>0</v>
      </c>
      <c r="B3175" s="251"/>
      <c r="C3175" s="115"/>
      <c r="D3175" s="91" t="s">
        <v>1478</v>
      </c>
      <c r="E3175" s="80">
        <v>15</v>
      </c>
      <c r="F3175">
        <f>SUMIF('список продуктов'!$A$8:$A$917,"="&amp;D1733,'список продуктов'!$C$8:$C$917)</f>
        <v>1</v>
      </c>
      <c r="M3175" s="572"/>
      <c r="N3175" s="573"/>
      <c r="O3175" s="573"/>
      <c r="P3175" s="573"/>
    </row>
    <row r="3176" spans="1:16" x14ac:dyDescent="0.25">
      <c r="A3176" s="77">
        <f>E3176*A3171</f>
        <v>0</v>
      </c>
      <c r="B3176" s="251"/>
      <c r="C3176" s="115"/>
      <c r="D3176" s="365" t="s">
        <v>1744</v>
      </c>
      <c r="E3176" s="80">
        <v>15</v>
      </c>
      <c r="F3176">
        <f>SUMIF('список продуктов'!$A$8:$A$917,"="&amp;D1734,'список продуктов'!$C$8:$C$917)</f>
        <v>0</v>
      </c>
      <c r="M3176" s="572"/>
      <c r="N3176" s="573"/>
      <c r="O3176" s="573"/>
      <c r="P3176" s="573"/>
    </row>
    <row r="3177" spans="1:16" x14ac:dyDescent="0.25">
      <c r="A3177" s="77">
        <f>E3177*A3171</f>
        <v>0</v>
      </c>
      <c r="B3177" s="251"/>
      <c r="C3177" s="115"/>
      <c r="D3177" s="91" t="s">
        <v>1917</v>
      </c>
      <c r="E3177" s="80">
        <v>100</v>
      </c>
      <c r="F3177">
        <f>SUMIF('список продуктов'!$A$8:$A$917,"="&amp;D1735,'список продуктов'!$C$8:$C$917)</f>
        <v>0</v>
      </c>
      <c r="M3177" s="572"/>
      <c r="N3177" s="573"/>
      <c r="O3177" s="573"/>
      <c r="P3177" s="573"/>
    </row>
    <row r="3178" spans="1:16" x14ac:dyDescent="0.25">
      <c r="A3178" s="77">
        <f>E3178*A3171</f>
        <v>0</v>
      </c>
      <c r="B3178" s="251"/>
      <c r="C3178" s="115"/>
      <c r="D3178" s="364" t="s">
        <v>2391</v>
      </c>
      <c r="E3178" s="80">
        <v>1</v>
      </c>
      <c r="F3178">
        <f>SUMIF('список продуктов'!$A$8:$A$917,"="&amp;D1736,'список продуктов'!$C$8:$C$917)</f>
        <v>0</v>
      </c>
      <c r="M3178" s="572"/>
      <c r="N3178" s="573"/>
      <c r="O3178" s="573"/>
      <c r="P3178" s="573"/>
    </row>
    <row r="3179" spans="1:16" ht="29.25" customHeight="1" x14ac:dyDescent="0.25">
      <c r="A3179" s="77">
        <f>E3179*A3171</f>
        <v>0</v>
      </c>
      <c r="B3179" s="251"/>
      <c r="C3179" s="115"/>
      <c r="D3179" s="91" t="s">
        <v>2377</v>
      </c>
      <c r="E3179" s="80">
        <v>3</v>
      </c>
      <c r="F3179">
        <f>SUMIF('список продуктов'!$A$8:$A$917,"="&amp;D1737,'список продуктов'!$C$8:$C$917)</f>
        <v>0</v>
      </c>
      <c r="M3179" s="572"/>
      <c r="N3179" s="573"/>
      <c r="O3179" s="573"/>
      <c r="P3179" s="573"/>
    </row>
    <row r="3180" spans="1:16" x14ac:dyDescent="0.25">
      <c r="A3180" s="77">
        <f>E3180*A3171</f>
        <v>0</v>
      </c>
      <c r="B3180" s="251"/>
      <c r="C3180" s="115"/>
      <c r="D3180" s="91" t="s">
        <v>1850</v>
      </c>
      <c r="E3180" s="80">
        <v>25</v>
      </c>
      <c r="F3180">
        <f>SUMIF('список продуктов'!$A$8:$A$917,"="&amp;D1738,'список продуктов'!$C$8:$C$917)</f>
        <v>1</v>
      </c>
      <c r="M3180" s="572"/>
      <c r="N3180" s="573"/>
      <c r="O3180" s="573"/>
      <c r="P3180" s="573"/>
    </row>
    <row r="3181" spans="1:16" x14ac:dyDescent="0.25">
      <c r="A3181" s="77">
        <f>E3181*A3171</f>
        <v>0</v>
      </c>
      <c r="B3181" s="251"/>
      <c r="C3181" s="459" t="s">
        <v>1990</v>
      </c>
      <c r="D3181" s="91" t="s">
        <v>192</v>
      </c>
      <c r="E3181" s="80">
        <v>120</v>
      </c>
      <c r="F3181">
        <f>SUMIF('список продуктов'!$A$8:$A$917,"="&amp;D1739,'список продуктов'!$C$8:$C$917)</f>
        <v>1</v>
      </c>
      <c r="M3181" s="572"/>
      <c r="N3181" s="573"/>
      <c r="O3181" s="573"/>
      <c r="P3181" s="573"/>
    </row>
    <row r="3182" spans="1:16" x14ac:dyDescent="0.25">
      <c r="A3182" s="77">
        <f>E3182*A3171</f>
        <v>0</v>
      </c>
      <c r="B3182" s="251"/>
      <c r="C3182" s="115"/>
      <c r="D3182" s="91" t="s">
        <v>1492</v>
      </c>
      <c r="E3182" s="80">
        <v>25</v>
      </c>
      <c r="F3182">
        <f>SUMIF('список продуктов'!$A$8:$A$917,"="&amp;D1740,'список продуктов'!$C$8:$C$917)</f>
        <v>1</v>
      </c>
      <c r="M3182" s="572"/>
      <c r="N3182" s="573"/>
      <c r="O3182" s="573"/>
      <c r="P3182" s="573"/>
    </row>
    <row r="3183" spans="1:16" x14ac:dyDescent="0.25">
      <c r="A3183" s="77">
        <f>E3183*A3171</f>
        <v>0</v>
      </c>
      <c r="B3183" s="251"/>
      <c r="C3183" s="115"/>
      <c r="D3183" s="91" t="s">
        <v>1719</v>
      </c>
      <c r="E3183" s="80">
        <v>60</v>
      </c>
      <c r="F3183">
        <f>SUMIF('список продуктов'!$A$8:$A$917,"="&amp;D1741,'список продуктов'!$C$8:$C$917)</f>
        <v>1</v>
      </c>
      <c r="M3183" s="572"/>
      <c r="N3183" s="573"/>
      <c r="O3183" s="573"/>
      <c r="P3183" s="573"/>
    </row>
    <row r="3184" spans="1:16" x14ac:dyDescent="0.25">
      <c r="A3184" s="77">
        <f>E3184*A3171</f>
        <v>0</v>
      </c>
      <c r="B3184" s="251"/>
      <c r="C3184" s="115"/>
      <c r="D3184" s="91" t="s">
        <v>2489</v>
      </c>
      <c r="E3184" s="80">
        <v>35</v>
      </c>
      <c r="F3184">
        <f>SUMIF('список продуктов'!$A$8:$A$917,"="&amp;D1742,'список продуктов'!$C$8:$C$917)</f>
        <v>1</v>
      </c>
      <c r="M3184" s="572"/>
      <c r="N3184" s="573"/>
      <c r="O3184" s="573"/>
      <c r="P3184" s="573"/>
    </row>
    <row r="3185" spans="1:16" ht="15.75" thickBot="1" x14ac:dyDescent="0.3">
      <c r="A3185" s="83"/>
      <c r="B3185" s="252"/>
      <c r="C3185" s="115"/>
      <c r="D3185" s="91"/>
      <c r="E3185" s="89"/>
      <c r="F3185">
        <f>SUMIF('список продуктов'!$A$8:$A$917,"="&amp;D1743,'список продуктов'!$C$8:$C$917)</f>
        <v>1</v>
      </c>
      <c r="M3185" s="572"/>
      <c r="N3185" s="573"/>
      <c r="O3185" s="573"/>
      <c r="P3185" s="573"/>
    </row>
    <row r="3186" spans="1:16" ht="15.75" thickBot="1" x14ac:dyDescent="0.3">
      <c r="A3186" s="229"/>
      <c r="B3186" s="257">
        <v>1200</v>
      </c>
      <c r="C3186" s="159" t="s">
        <v>548</v>
      </c>
      <c r="D3186" s="188"/>
      <c r="E3186" s="158">
        <f>SUM(E3187:E3199)</f>
        <v>2140</v>
      </c>
      <c r="F3186">
        <f>SUMIF('список продуктов'!$A$8:$A$917,"="&amp;D1744,'список продуктов'!$C$8:$C$917)</f>
        <v>1</v>
      </c>
      <c r="G3186" t="s">
        <v>2926</v>
      </c>
      <c r="M3186" s="572"/>
      <c r="N3186" s="573"/>
      <c r="O3186" s="573"/>
      <c r="P3186" s="573"/>
    </row>
    <row r="3187" spans="1:16" x14ac:dyDescent="0.25">
      <c r="A3187" s="77">
        <f>E3187*A3186</f>
        <v>0</v>
      </c>
      <c r="B3187" s="253"/>
      <c r="C3187" s="485"/>
      <c r="D3187" s="91" t="s">
        <v>1640</v>
      </c>
      <c r="E3187" s="80">
        <v>1300</v>
      </c>
      <c r="F3187">
        <f>SUMIF('список продуктов'!$A$8:$A$917,"="&amp;D1745,'список продуктов'!$C$8:$C$917)</f>
        <v>0</v>
      </c>
      <c r="M3187" s="572"/>
      <c r="N3187" s="573"/>
      <c r="O3187" s="573"/>
      <c r="P3187" s="573"/>
    </row>
    <row r="3188" spans="1:16" x14ac:dyDescent="0.25">
      <c r="A3188" s="77">
        <f>E3188*A3186</f>
        <v>0</v>
      </c>
      <c r="B3188" s="253"/>
      <c r="C3188" s="485"/>
      <c r="D3188" s="91" t="s">
        <v>311</v>
      </c>
      <c r="E3188" s="80">
        <v>300</v>
      </c>
      <c r="F3188">
        <f>SUMIF('список продуктов'!$A$8:$A$917,"="&amp;D1746,'список продуктов'!$C$8:$C$917)</f>
        <v>0</v>
      </c>
      <c r="M3188" s="572"/>
      <c r="N3188" s="573"/>
      <c r="O3188" s="573"/>
      <c r="P3188" s="573"/>
    </row>
    <row r="3189" spans="1:16" x14ac:dyDescent="0.25">
      <c r="A3189" s="77">
        <f>E3189*A3186</f>
        <v>0</v>
      </c>
      <c r="B3189" s="253"/>
      <c r="C3189" s="485"/>
      <c r="D3189" s="91" t="s">
        <v>2292</v>
      </c>
      <c r="E3189" s="80">
        <v>250</v>
      </c>
      <c r="F3189">
        <f>SUMIF('список продуктов'!$A$8:$A$917,"="&amp;D1747,'список продуктов'!$C$8:$C$917)</f>
        <v>1</v>
      </c>
      <c r="M3189" s="572"/>
      <c r="N3189" s="573"/>
      <c r="O3189" s="573"/>
      <c r="P3189" s="573"/>
    </row>
    <row r="3190" spans="1:16" x14ac:dyDescent="0.25">
      <c r="A3190" s="77">
        <f>E3190*A3186</f>
        <v>0</v>
      </c>
      <c r="B3190" s="253"/>
      <c r="C3190" s="485"/>
      <c r="D3190" s="91" t="s">
        <v>2591</v>
      </c>
      <c r="E3190" s="80">
        <v>50</v>
      </c>
      <c r="F3190">
        <f>SUMIF('список продуктов'!$A$8:$A$917,"="&amp;D1748,'список продуктов'!$C$8:$C$917)</f>
        <v>1</v>
      </c>
      <c r="M3190" s="572"/>
      <c r="N3190" s="573"/>
      <c r="O3190" s="573"/>
      <c r="P3190" s="573"/>
    </row>
    <row r="3191" spans="1:16" x14ac:dyDescent="0.25">
      <c r="A3191" s="77">
        <f>E3191*A3186</f>
        <v>0</v>
      </c>
      <c r="B3191" s="253"/>
      <c r="C3191" s="485"/>
      <c r="D3191" s="91" t="s">
        <v>1268</v>
      </c>
      <c r="E3191" s="80">
        <v>10</v>
      </c>
      <c r="F3191">
        <f>SUMIF('список продуктов'!$A$8:$A$917,"="&amp;D1749,'список продуктов'!$C$8:$C$917)</f>
        <v>1</v>
      </c>
      <c r="M3191" s="572"/>
      <c r="N3191" s="573"/>
      <c r="O3191" s="573"/>
      <c r="P3191" s="573"/>
    </row>
    <row r="3192" spans="1:16" x14ac:dyDescent="0.25">
      <c r="A3192" s="77">
        <f>E3192*A3186</f>
        <v>0</v>
      </c>
      <c r="B3192" s="253"/>
      <c r="C3192" s="485"/>
      <c r="D3192" s="91" t="s">
        <v>2546</v>
      </c>
      <c r="E3192" s="80">
        <v>5</v>
      </c>
      <c r="F3192">
        <f>SUMIF('список продуктов'!$A$8:$A$917,"="&amp;D1750,'список продуктов'!$C$8:$C$917)</f>
        <v>1</v>
      </c>
      <c r="M3192" s="572"/>
      <c r="N3192" s="573"/>
      <c r="O3192" s="573"/>
      <c r="P3192" s="573"/>
    </row>
    <row r="3193" spans="1:16" x14ac:dyDescent="0.25">
      <c r="A3193" s="77">
        <f>E3193*4877:4877</f>
        <v>0</v>
      </c>
      <c r="B3193" s="253"/>
      <c r="C3193" s="485"/>
      <c r="D3193" s="91" t="s">
        <v>2473</v>
      </c>
      <c r="E3193" s="80">
        <v>50</v>
      </c>
      <c r="F3193">
        <f>SUMIF('список продуктов'!$A$8:$A$917,"="&amp;D1751,'список продуктов'!$C$8:$C$917)</f>
        <v>1</v>
      </c>
      <c r="M3193" s="572"/>
      <c r="N3193" s="573"/>
      <c r="O3193" s="573"/>
      <c r="P3193" s="573"/>
    </row>
    <row r="3194" spans="1:16" x14ac:dyDescent="0.25">
      <c r="A3194" s="77">
        <f>E3194*A3186</f>
        <v>0</v>
      </c>
      <c r="B3194" s="253"/>
      <c r="C3194" s="485"/>
      <c r="D3194" s="91" t="s">
        <v>1262</v>
      </c>
      <c r="E3194" s="80">
        <v>10</v>
      </c>
      <c r="F3194">
        <f>SUMIF('список продуктов'!$A$8:$A$917,"="&amp;D1752,'список продуктов'!$C$8:$C$917)</f>
        <v>1</v>
      </c>
      <c r="M3194" s="572"/>
      <c r="N3194" s="573"/>
      <c r="O3194" s="573"/>
      <c r="P3194" s="573"/>
    </row>
    <row r="3195" spans="1:16" x14ac:dyDescent="0.25">
      <c r="A3195" s="77">
        <f>E3195*A3186</f>
        <v>0</v>
      </c>
      <c r="B3195" s="253"/>
      <c r="C3195" s="485"/>
      <c r="D3195" s="91" t="s">
        <v>2399</v>
      </c>
      <c r="E3195" s="80">
        <v>10</v>
      </c>
      <c r="F3195">
        <f>SUMIF('список продуктов'!$A$8:$A$917,"="&amp;D1753,'список продуктов'!$C$8:$C$917)</f>
        <v>1</v>
      </c>
      <c r="M3195" s="572"/>
      <c r="N3195" s="573"/>
      <c r="O3195" s="573"/>
      <c r="P3195" s="573"/>
    </row>
    <row r="3196" spans="1:16" x14ac:dyDescent="0.25">
      <c r="A3196" s="77">
        <f>E3196*A3186</f>
        <v>0</v>
      </c>
      <c r="B3196" s="253"/>
      <c r="C3196" s="485"/>
      <c r="D3196" s="91" t="s">
        <v>2486</v>
      </c>
      <c r="E3196" s="80">
        <v>50</v>
      </c>
      <c r="F3196">
        <f>SUMIF('список продуктов'!$A$8:$A$917,"="&amp;D1754,'список продуктов'!$C$8:$C$917)</f>
        <v>0</v>
      </c>
      <c r="M3196" s="572"/>
      <c r="N3196" s="573"/>
      <c r="O3196" s="573"/>
      <c r="P3196" s="573"/>
    </row>
    <row r="3197" spans="1:16" x14ac:dyDescent="0.25">
      <c r="A3197" s="77">
        <f>E3197*A3186</f>
        <v>0</v>
      </c>
      <c r="B3197" s="253"/>
      <c r="C3197" s="485"/>
      <c r="D3197" s="91" t="s">
        <v>1797</v>
      </c>
      <c r="E3197" s="80">
        <v>10</v>
      </c>
      <c r="F3197">
        <f>SUMIF('список продуктов'!$A$8:$A$917,"="&amp;D1755,'список продуктов'!$C$8:$C$917)</f>
        <v>0</v>
      </c>
      <c r="M3197" s="572"/>
      <c r="N3197" s="573"/>
      <c r="O3197" s="573"/>
      <c r="P3197" s="573"/>
    </row>
    <row r="3198" spans="1:16" x14ac:dyDescent="0.25">
      <c r="A3198" s="77">
        <f>E3198*A3186</f>
        <v>0</v>
      </c>
      <c r="B3198" s="253"/>
      <c r="C3198" s="485"/>
      <c r="D3198" s="91" t="s">
        <v>1805</v>
      </c>
      <c r="E3198" s="80">
        <v>15</v>
      </c>
      <c r="F3198">
        <f>SUMIF('список продуктов'!$A$8:$A$917,"="&amp;D1756,'список продуктов'!$C$8:$C$917)</f>
        <v>1</v>
      </c>
      <c r="M3198" s="572"/>
      <c r="N3198" s="573"/>
      <c r="O3198" s="573"/>
      <c r="P3198" s="573"/>
    </row>
    <row r="3199" spans="1:16" ht="15.75" thickBot="1" x14ac:dyDescent="0.3">
      <c r="A3199" s="77">
        <f>E3199*A3186</f>
        <v>0</v>
      </c>
      <c r="B3199" s="253"/>
      <c r="C3199" s="485"/>
      <c r="D3199" s="91" t="s">
        <v>1264</v>
      </c>
      <c r="E3199" s="80">
        <v>80</v>
      </c>
      <c r="F3199">
        <f>SUMIF('список продуктов'!$A$8:$A$917,"="&amp;D1757,'список продуктов'!$C$8:$C$917)</f>
        <v>1</v>
      </c>
      <c r="M3199" s="572"/>
      <c r="N3199" s="573"/>
      <c r="O3199" s="573"/>
      <c r="P3199" s="573"/>
    </row>
    <row r="3200" spans="1:16" ht="15.75" thickBot="1" x14ac:dyDescent="0.3">
      <c r="A3200" s="229"/>
      <c r="B3200" s="196" t="s">
        <v>131</v>
      </c>
      <c r="C3200" s="73" t="s">
        <v>549</v>
      </c>
      <c r="D3200" s="188"/>
      <c r="E3200" s="158">
        <f>SUM(E3201:E3211)</f>
        <v>183</v>
      </c>
      <c r="F3200">
        <f>SUMIF('список продуктов'!$A$8:$A$917,"="&amp;D1758,'список продуктов'!$C$8:$C$917)</f>
        <v>1</v>
      </c>
      <c r="G3200" t="s">
        <v>2926</v>
      </c>
      <c r="M3200" s="572"/>
      <c r="N3200" s="573"/>
      <c r="O3200" s="573"/>
      <c r="P3200" s="573"/>
    </row>
    <row r="3201" spans="1:16" x14ac:dyDescent="0.25">
      <c r="A3201" s="77">
        <f>E3201*A3200</f>
        <v>0</v>
      </c>
      <c r="B3201" s="251"/>
      <c r="C3201" s="154"/>
      <c r="D3201" s="91" t="s">
        <v>1640</v>
      </c>
      <c r="E3201" s="80">
        <v>130</v>
      </c>
      <c r="F3201">
        <f>SUMIF('список продуктов'!$A$8:$A$917,"="&amp;D1759,'список продуктов'!$C$8:$C$917)</f>
        <v>1</v>
      </c>
      <c r="M3201" s="572"/>
      <c r="N3201" s="573"/>
      <c r="O3201" s="573"/>
      <c r="P3201" s="573"/>
    </row>
    <row r="3202" spans="1:16" x14ac:dyDescent="0.25">
      <c r="A3202" s="77">
        <f>E3202*A3200</f>
        <v>0</v>
      </c>
      <c r="B3202" s="251"/>
      <c r="C3202" s="154"/>
      <c r="D3202" s="91" t="s">
        <v>1489</v>
      </c>
      <c r="E3202" s="80">
        <v>5</v>
      </c>
      <c r="F3202">
        <f>SUMIF('список продуктов'!$A$8:$A$917,"="&amp;D1760,'список продуктов'!$C$8:$C$917)</f>
        <v>1</v>
      </c>
      <c r="M3202" s="572"/>
      <c r="N3202" s="573"/>
      <c r="O3202" s="573"/>
      <c r="P3202" s="573"/>
    </row>
    <row r="3203" spans="1:16" x14ac:dyDescent="0.25">
      <c r="A3203" s="77">
        <f>E3203*A3200</f>
        <v>0</v>
      </c>
      <c r="B3203" s="251"/>
      <c r="C3203" s="154"/>
      <c r="D3203" s="91" t="s">
        <v>1795</v>
      </c>
      <c r="E3203" s="80">
        <v>5</v>
      </c>
      <c r="F3203">
        <f>SUMIF('список продуктов'!$A$8:$A$917,"="&amp;D1761,'список продуктов'!$C$8:$C$917)</f>
        <v>1</v>
      </c>
      <c r="M3203" s="572"/>
      <c r="N3203" s="573"/>
      <c r="O3203" s="573"/>
      <c r="P3203" s="573"/>
    </row>
    <row r="3204" spans="1:16" x14ac:dyDescent="0.25">
      <c r="A3204" s="77">
        <f>E3204*A3200</f>
        <v>0</v>
      </c>
      <c r="B3204" s="251"/>
      <c r="C3204" s="154"/>
      <c r="D3204" s="91" t="s">
        <v>2343</v>
      </c>
      <c r="E3204" s="80">
        <v>2</v>
      </c>
      <c r="F3204">
        <f>SUMIF('список продуктов'!$A$8:$A$917,"="&amp;D1762,'список продуктов'!$C$8:$C$917)</f>
        <v>1</v>
      </c>
      <c r="M3204" s="572"/>
      <c r="N3204" s="573"/>
      <c r="O3204" s="573"/>
      <c r="P3204" s="573"/>
    </row>
    <row r="3205" spans="1:16" x14ac:dyDescent="0.25">
      <c r="A3205" s="77">
        <f>E3205*A3200</f>
        <v>0</v>
      </c>
      <c r="B3205" s="251"/>
      <c r="C3205" s="154"/>
      <c r="D3205" s="91" t="s">
        <v>1913</v>
      </c>
      <c r="E3205" s="80">
        <v>5</v>
      </c>
      <c r="F3205">
        <f>SUMIF('список продуктов'!$A$8:$A$917,"="&amp;D1763,'список продуктов'!$C$8:$C$917)</f>
        <v>1</v>
      </c>
      <c r="M3205" s="572"/>
      <c r="N3205" s="573"/>
      <c r="O3205" s="573"/>
      <c r="P3205" s="573"/>
    </row>
    <row r="3206" spans="1:16" x14ac:dyDescent="0.25">
      <c r="A3206" s="77">
        <f>E3206*A3200</f>
        <v>0</v>
      </c>
      <c r="B3206" s="251"/>
      <c r="C3206" s="154"/>
      <c r="D3206" s="365" t="s">
        <v>1744</v>
      </c>
      <c r="E3206" s="80">
        <v>5</v>
      </c>
      <c r="F3206">
        <f>SUMIF('список продуктов'!$A$8:$A$917,"="&amp;D1764,'список продуктов'!$C$8:$C$917)</f>
        <v>1</v>
      </c>
      <c r="M3206" s="572"/>
      <c r="N3206" s="573"/>
      <c r="O3206" s="573"/>
      <c r="P3206" s="573"/>
    </row>
    <row r="3207" spans="1:16" x14ac:dyDescent="0.25">
      <c r="A3207" s="77">
        <f>E3207*A3200</f>
        <v>0</v>
      </c>
      <c r="B3207" s="251"/>
      <c r="C3207" s="154"/>
      <c r="D3207" s="91" t="s">
        <v>1938</v>
      </c>
      <c r="E3207" s="80">
        <v>25</v>
      </c>
      <c r="F3207">
        <f>SUMIF('список продуктов'!$A$8:$A$917,"="&amp;D1765,'список продуктов'!$C$8:$C$917)</f>
        <v>0</v>
      </c>
      <c r="M3207" s="572"/>
      <c r="N3207" s="573"/>
      <c r="O3207" s="573"/>
      <c r="P3207" s="573"/>
    </row>
    <row r="3208" spans="1:16" x14ac:dyDescent="0.25">
      <c r="A3208" s="77">
        <f>E3208*A3200</f>
        <v>0</v>
      </c>
      <c r="B3208" s="251"/>
      <c r="C3208" s="154"/>
      <c r="D3208" s="91" t="s">
        <v>1917</v>
      </c>
      <c r="E3208" s="80">
        <v>3</v>
      </c>
      <c r="F3208">
        <f>SUMIF('список продуктов'!$A$8:$A$917,"="&amp;D1766,'список продуктов'!$C$8:$C$917)</f>
        <v>0</v>
      </c>
      <c r="M3208" s="572"/>
      <c r="N3208" s="573"/>
      <c r="O3208" s="573"/>
      <c r="P3208" s="573"/>
    </row>
    <row r="3209" spans="1:16" x14ac:dyDescent="0.25">
      <c r="A3209" s="77">
        <f>E3209*A3200</f>
        <v>0</v>
      </c>
      <c r="B3209" s="251"/>
      <c r="C3209" s="154"/>
      <c r="D3209" s="91" t="s">
        <v>2546</v>
      </c>
      <c r="E3209" s="80">
        <v>1</v>
      </c>
      <c r="F3209">
        <f>SUMIF('список продуктов'!$A$8:$A$917,"="&amp;D1767,'список продуктов'!$C$8:$C$917)</f>
        <v>1</v>
      </c>
      <c r="M3209" s="572"/>
      <c r="N3209" s="573"/>
      <c r="O3209" s="573"/>
      <c r="P3209" s="573"/>
    </row>
    <row r="3210" spans="1:16" x14ac:dyDescent="0.25">
      <c r="A3210" s="77">
        <f>E3210*A3200</f>
        <v>0</v>
      </c>
      <c r="B3210" s="251"/>
      <c r="C3210" s="154"/>
      <c r="D3210" s="91" t="s">
        <v>1262</v>
      </c>
      <c r="E3210" s="80">
        <v>1</v>
      </c>
      <c r="F3210">
        <f>SUMIF('список продуктов'!$A$8:$A$917,"="&amp;D1768,'список продуктов'!$C$8:$C$917)</f>
        <v>1</v>
      </c>
      <c r="M3210" s="572"/>
      <c r="N3210" s="573"/>
      <c r="O3210" s="573"/>
      <c r="P3210" s="573"/>
    </row>
    <row r="3211" spans="1:16" x14ac:dyDescent="0.25">
      <c r="A3211" s="77">
        <f>E3211*A3200</f>
        <v>0</v>
      </c>
      <c r="B3211" s="251"/>
      <c r="C3211" s="154"/>
      <c r="D3211" s="91" t="s">
        <v>2399</v>
      </c>
      <c r="E3211" s="80">
        <v>1</v>
      </c>
      <c r="F3211">
        <f>SUMIF('список продуктов'!$A$8:$A$917,"="&amp;D1769,'список продуктов'!$C$8:$C$917)</f>
        <v>1</v>
      </c>
      <c r="M3211" s="572"/>
      <c r="N3211" s="573"/>
      <c r="O3211" s="573"/>
      <c r="P3211" s="573"/>
    </row>
    <row r="3212" spans="1:16" ht="15.75" thickBot="1" x14ac:dyDescent="0.3">
      <c r="B3212" s="251"/>
      <c r="C3212" s="485"/>
      <c r="D3212" s="91"/>
      <c r="E3212" s="89"/>
      <c r="F3212">
        <f>SUMIF('список продуктов'!$A$8:$A$917,"="&amp;D1770,'список продуктов'!$C$8:$C$917)</f>
        <v>1</v>
      </c>
      <c r="M3212" s="572"/>
      <c r="N3212" s="573"/>
      <c r="O3212" s="573"/>
      <c r="P3212" s="573"/>
    </row>
    <row r="3213" spans="1:16" ht="15.75" thickBot="1" x14ac:dyDescent="0.3">
      <c r="A3213" s="229"/>
      <c r="B3213" s="196">
        <v>100</v>
      </c>
      <c r="C3213" s="159" t="s">
        <v>550</v>
      </c>
      <c r="D3213" s="188"/>
      <c r="E3213" s="158">
        <f>SUM(E3214:E3222)</f>
        <v>188</v>
      </c>
      <c r="F3213">
        <f>SUMIF('список продуктов'!$A$8:$A$917,"="&amp;D1771,'список продуктов'!$C$8:$C$917)</f>
        <v>1</v>
      </c>
      <c r="G3213" t="s">
        <v>2926</v>
      </c>
      <c r="M3213" s="572"/>
      <c r="N3213" s="573"/>
      <c r="O3213" s="573"/>
      <c r="P3213" s="573"/>
    </row>
    <row r="3214" spans="1:16" x14ac:dyDescent="0.25">
      <c r="A3214" s="77">
        <f>E3214*A3213</f>
        <v>0</v>
      </c>
      <c r="B3214" s="251"/>
      <c r="C3214" s="115"/>
      <c r="D3214" s="91" t="s">
        <v>1626</v>
      </c>
      <c r="E3214" s="80">
        <v>125</v>
      </c>
      <c r="F3214">
        <f>SUMIF('список продуктов'!$A$8:$A$917,"="&amp;D1772,'список продуктов'!$C$8:$C$917)</f>
        <v>1</v>
      </c>
      <c r="M3214" s="572"/>
      <c r="N3214" s="573"/>
      <c r="O3214" s="573"/>
      <c r="P3214" s="573"/>
    </row>
    <row r="3215" spans="1:16" x14ac:dyDescent="0.25">
      <c r="A3215" s="77">
        <f>E3215*A3213</f>
        <v>0</v>
      </c>
      <c r="B3215" s="251"/>
      <c r="C3215" s="115"/>
      <c r="D3215" s="91" t="s">
        <v>1635</v>
      </c>
      <c r="E3215" s="80">
        <v>20</v>
      </c>
      <c r="F3215">
        <f>SUMIF('список продуктов'!$A$8:$A$917,"="&amp;D1773,'список продуктов'!$C$8:$C$917)</f>
        <v>1</v>
      </c>
      <c r="M3215" s="572"/>
      <c r="N3215" s="573"/>
      <c r="O3215" s="573"/>
      <c r="P3215" s="573"/>
    </row>
    <row r="3216" spans="1:16" x14ac:dyDescent="0.25">
      <c r="A3216" s="77">
        <f>E3216*A3213</f>
        <v>0</v>
      </c>
      <c r="B3216" s="251"/>
      <c r="C3216" s="115"/>
      <c r="D3216" s="91" t="s">
        <v>1478</v>
      </c>
      <c r="E3216" s="80">
        <v>5</v>
      </c>
      <c r="F3216">
        <f>SUMIF('список продуктов'!$A$8:$A$917,"="&amp;D1774,'список продуктов'!$C$8:$C$917)</f>
        <v>1</v>
      </c>
      <c r="M3216" s="572"/>
      <c r="N3216" s="573"/>
      <c r="O3216" s="573"/>
      <c r="P3216" s="573"/>
    </row>
    <row r="3217" spans="1:16" x14ac:dyDescent="0.25">
      <c r="A3217" s="77">
        <f>E3217*A3213</f>
        <v>0</v>
      </c>
      <c r="B3217" s="251"/>
      <c r="C3217" s="115"/>
      <c r="D3217" s="91" t="s">
        <v>1315</v>
      </c>
      <c r="E3217" s="80">
        <v>20</v>
      </c>
      <c r="F3217">
        <f>SUMIF('список продуктов'!$A$8:$A$917,"="&amp;D1775,'список продуктов'!$C$8:$C$917)</f>
        <v>1</v>
      </c>
      <c r="M3217" s="572"/>
      <c r="N3217" s="573"/>
      <c r="O3217" s="573"/>
      <c r="P3217" s="573"/>
    </row>
    <row r="3218" spans="1:16" x14ac:dyDescent="0.25">
      <c r="A3218" s="77">
        <f>E3218*A3213</f>
        <v>0</v>
      </c>
      <c r="B3218" s="251"/>
      <c r="C3218" s="115"/>
      <c r="D3218" s="91" t="s">
        <v>1262</v>
      </c>
      <c r="E3218" s="80">
        <v>1</v>
      </c>
      <c r="F3218">
        <f>SUMIF('список продуктов'!$A$8:$A$917,"="&amp;D1776,'список продуктов'!$C$8:$C$917)</f>
        <v>1</v>
      </c>
      <c r="M3218" s="572"/>
      <c r="N3218" s="573"/>
      <c r="O3218" s="573"/>
      <c r="P3218" s="573"/>
    </row>
    <row r="3219" spans="1:16" x14ac:dyDescent="0.25">
      <c r="A3219" s="77">
        <f>E3219*A3213</f>
        <v>0</v>
      </c>
      <c r="B3219" s="251"/>
      <c r="C3219" s="115"/>
      <c r="D3219" s="91" t="s">
        <v>2399</v>
      </c>
      <c r="E3219" s="80">
        <v>1</v>
      </c>
      <c r="F3219">
        <f>SUMIF('список продуктов'!$A$8:$A$917,"="&amp;D1777,'список продуктов'!$C$8:$C$917)</f>
        <v>0</v>
      </c>
      <c r="M3219" s="572"/>
      <c r="N3219" s="573"/>
      <c r="O3219" s="573"/>
      <c r="P3219" s="573"/>
    </row>
    <row r="3220" spans="1:16" x14ac:dyDescent="0.25">
      <c r="A3220" s="77">
        <f>E3220*A3213</f>
        <v>0</v>
      </c>
      <c r="B3220" s="251"/>
      <c r="C3220" s="115"/>
      <c r="D3220" s="364" t="s">
        <v>2391</v>
      </c>
      <c r="E3220" s="80">
        <v>1</v>
      </c>
      <c r="F3220">
        <f>SUMIF('список продуктов'!$A$8:$A$917,"="&amp;D1778,'список продуктов'!$C$8:$C$917)</f>
        <v>0</v>
      </c>
      <c r="M3220" s="572"/>
      <c r="N3220" s="573"/>
      <c r="O3220" s="573"/>
      <c r="P3220" s="573"/>
    </row>
    <row r="3221" spans="1:16" x14ac:dyDescent="0.25">
      <c r="A3221" s="77">
        <f>E3221*A3213</f>
        <v>0</v>
      </c>
      <c r="B3221" s="251"/>
      <c r="C3221" s="115"/>
      <c r="D3221" s="91" t="s">
        <v>1797</v>
      </c>
      <c r="E3221" s="80">
        <v>5</v>
      </c>
      <c r="F3221">
        <f>SUMIF('список продуктов'!$A$8:$A$917,"="&amp;D1779,'список продуктов'!$C$8:$C$917)</f>
        <v>1</v>
      </c>
      <c r="M3221" s="572"/>
      <c r="N3221" s="573"/>
      <c r="O3221" s="573"/>
      <c r="P3221" s="573"/>
    </row>
    <row r="3222" spans="1:16" x14ac:dyDescent="0.25">
      <c r="A3222" s="77">
        <f>E3222*A3213</f>
        <v>0</v>
      </c>
      <c r="B3222" s="251"/>
      <c r="C3222" s="115"/>
      <c r="D3222" s="91" t="s">
        <v>2591</v>
      </c>
      <c r="E3222" s="80">
        <v>10</v>
      </c>
      <c r="F3222">
        <f>SUMIF('список продуктов'!$A$8:$A$917,"="&amp;D1780,'список продуктов'!$C$8:$C$917)</f>
        <v>1</v>
      </c>
      <c r="M3222" s="572"/>
      <c r="N3222" s="573"/>
      <c r="O3222" s="573"/>
      <c r="P3222" s="573"/>
    </row>
    <row r="3223" spans="1:16" ht="15.75" thickBot="1" x14ac:dyDescent="0.3">
      <c r="B3223" s="251"/>
      <c r="C3223" s="485"/>
      <c r="D3223" s="91"/>
      <c r="E3223" s="89"/>
      <c r="F3223">
        <f>SUMIF('список продуктов'!$A$8:$A$917,"="&amp;D1781,'список продуктов'!$C$8:$C$917)</f>
        <v>1</v>
      </c>
      <c r="M3223" s="572"/>
      <c r="N3223" s="573"/>
      <c r="O3223" s="573"/>
      <c r="P3223" s="573"/>
    </row>
    <row r="3224" spans="1:16" ht="15.75" thickBot="1" x14ac:dyDescent="0.3">
      <c r="A3224" s="229"/>
      <c r="B3224" s="185" t="s">
        <v>14</v>
      </c>
      <c r="C3224" s="73" t="s">
        <v>551</v>
      </c>
      <c r="D3224" s="188"/>
      <c r="E3224" s="158">
        <f>SUM(E3225:E3232)</f>
        <v>240</v>
      </c>
      <c r="F3224">
        <f>SUMIF('список продуктов'!$A$8:$A$917,"="&amp;D1782,'список продуктов'!$C$8:$C$917)</f>
        <v>1</v>
      </c>
      <c r="G3224" t="s">
        <v>2926</v>
      </c>
      <c r="M3224" s="572"/>
      <c r="N3224" s="573"/>
      <c r="O3224" s="573"/>
      <c r="P3224" s="573"/>
    </row>
    <row r="3225" spans="1:16" x14ac:dyDescent="0.25">
      <c r="A3225" s="77">
        <f>E3225*A3224</f>
        <v>0</v>
      </c>
      <c r="B3225" s="251"/>
      <c r="D3225" s="91" t="s">
        <v>1866</v>
      </c>
      <c r="E3225" s="80">
        <v>60</v>
      </c>
      <c r="F3225">
        <f>SUMIF('список продуктов'!$A$8:$A$917,"="&amp;D1783,'список продуктов'!$C$8:$C$917)</f>
        <v>1</v>
      </c>
      <c r="M3225" s="572"/>
      <c r="N3225" s="573"/>
      <c r="O3225" s="573"/>
      <c r="P3225" s="573"/>
    </row>
    <row r="3226" spans="1:16" x14ac:dyDescent="0.25">
      <c r="A3226" s="77">
        <f>E3226*A3224</f>
        <v>0</v>
      </c>
      <c r="B3226" s="251"/>
      <c r="C3226" s="449"/>
      <c r="D3226" s="91" t="s">
        <v>1867</v>
      </c>
      <c r="E3226" s="80">
        <v>60</v>
      </c>
      <c r="F3226">
        <f>SUMIF('список продуктов'!$A$8:$A$917,"="&amp;D1784,'список продуктов'!$C$8:$C$917)</f>
        <v>1</v>
      </c>
      <c r="M3226" s="572"/>
      <c r="N3226" s="573"/>
      <c r="O3226" s="573"/>
      <c r="P3226" s="573"/>
    </row>
    <row r="3227" spans="1:16" x14ac:dyDescent="0.25">
      <c r="A3227" s="77">
        <f>E3227*A3224</f>
        <v>0</v>
      </c>
      <c r="B3227" s="251"/>
      <c r="C3227" s="449"/>
      <c r="D3227" s="91" t="s">
        <v>1868</v>
      </c>
      <c r="E3227" s="80">
        <v>60</v>
      </c>
      <c r="F3227">
        <f>SUMIF('список продуктов'!$A$8:$A$917,"="&amp;D1785,'список продуктов'!$C$8:$C$917)</f>
        <v>1</v>
      </c>
      <c r="M3227" s="572"/>
      <c r="N3227" s="573"/>
      <c r="O3227" s="573"/>
      <c r="P3227" s="573"/>
    </row>
    <row r="3228" spans="1:16" x14ac:dyDescent="0.25">
      <c r="A3228" s="77">
        <f>E3228*A3224</f>
        <v>0</v>
      </c>
      <c r="B3228" s="251"/>
      <c r="C3228" s="449"/>
      <c r="D3228" s="91" t="s">
        <v>2324</v>
      </c>
      <c r="E3228" s="80">
        <v>20</v>
      </c>
      <c r="F3228">
        <f>SUMIF('список продуктов'!$A$8:$A$917,"="&amp;D1786,'список продуктов'!$C$8:$C$917)</f>
        <v>1</v>
      </c>
      <c r="M3228" s="572"/>
      <c r="N3228" s="573"/>
      <c r="O3228" s="573"/>
      <c r="P3228" s="573"/>
    </row>
    <row r="3229" spans="1:16" x14ac:dyDescent="0.25">
      <c r="A3229" s="77">
        <f>E3229*A3224</f>
        <v>0</v>
      </c>
      <c r="B3229" s="251"/>
      <c r="C3229" s="449"/>
      <c r="D3229" s="91" t="s">
        <v>1945</v>
      </c>
      <c r="E3229" s="80">
        <v>10</v>
      </c>
      <c r="F3229">
        <f>SUMIF('список продуктов'!$A$8:$A$917,"="&amp;D1787,'список продуктов'!$C$8:$C$917)</f>
        <v>1</v>
      </c>
      <c r="M3229" s="572"/>
      <c r="N3229" s="573"/>
      <c r="O3229" s="573"/>
      <c r="P3229" s="573"/>
    </row>
    <row r="3230" spans="1:16" x14ac:dyDescent="0.25">
      <c r="A3230" s="77">
        <f>E3230*A3224</f>
        <v>0</v>
      </c>
      <c r="B3230" s="251"/>
      <c r="C3230" s="449"/>
      <c r="D3230" s="91" t="s">
        <v>1805</v>
      </c>
      <c r="E3230" s="80">
        <v>10</v>
      </c>
      <c r="F3230">
        <f>SUMIF('список продуктов'!$A$8:$A$917,"="&amp;D1788,'список продуктов'!$C$8:$C$917)</f>
        <v>1</v>
      </c>
      <c r="M3230" s="572"/>
      <c r="N3230" s="573"/>
      <c r="O3230" s="573"/>
      <c r="P3230" s="573"/>
    </row>
    <row r="3231" spans="1:16" x14ac:dyDescent="0.25">
      <c r="A3231" s="77">
        <f>E3231*A3224</f>
        <v>0</v>
      </c>
      <c r="B3231" s="251"/>
      <c r="C3231" s="449"/>
      <c r="D3231" s="91" t="s">
        <v>1736</v>
      </c>
      <c r="E3231" s="80">
        <v>5</v>
      </c>
      <c r="F3231">
        <f>SUMIF('список продуктов'!$A$8:$A$917,"="&amp;D1789,'список продуктов'!$C$8:$C$917)</f>
        <v>1</v>
      </c>
      <c r="M3231" s="572"/>
      <c r="N3231" s="573"/>
      <c r="O3231" s="573"/>
      <c r="P3231" s="573"/>
    </row>
    <row r="3232" spans="1:16" x14ac:dyDescent="0.25">
      <c r="A3232" s="77">
        <f>E3232*A3224</f>
        <v>0</v>
      </c>
      <c r="B3232" s="251"/>
      <c r="C3232" s="449"/>
      <c r="D3232" s="91" t="s">
        <v>2591</v>
      </c>
      <c r="E3232" s="80">
        <v>15</v>
      </c>
      <c r="F3232">
        <f>SUMIF('список продуктов'!$A$8:$A$917,"="&amp;D1790,'список продуктов'!$C$8:$C$917)</f>
        <v>0</v>
      </c>
      <c r="M3232" s="572"/>
      <c r="N3232" s="573"/>
      <c r="O3232" s="573"/>
      <c r="P3232" s="573"/>
    </row>
    <row r="3233" spans="1:16" ht="15.75" thickBot="1" x14ac:dyDescent="0.3">
      <c r="B3233" s="251"/>
      <c r="C3233" s="485"/>
      <c r="D3233" s="91"/>
      <c r="E3233" s="89"/>
      <c r="F3233">
        <f>SUMIF('список продуктов'!$A$8:$A$917,"="&amp;D1791,'список продуктов'!$C$8:$C$917)</f>
        <v>0</v>
      </c>
      <c r="M3233" s="572"/>
      <c r="N3233" s="573"/>
      <c r="O3233" s="573"/>
      <c r="P3233" s="573"/>
    </row>
    <row r="3234" spans="1:16" ht="30" thickBot="1" x14ac:dyDescent="0.3">
      <c r="A3234" s="229"/>
      <c r="B3234" s="212" t="s">
        <v>132</v>
      </c>
      <c r="C3234" s="184" t="s">
        <v>552</v>
      </c>
      <c r="D3234" s="188"/>
      <c r="E3234" s="191">
        <f>SUM(E3235:E3242)</f>
        <v>447</v>
      </c>
      <c r="F3234">
        <f>SUMIF('список продуктов'!$A$8:$A$917,"="&amp;D1792,'список продуктов'!$C$8:$C$917)</f>
        <v>1</v>
      </c>
      <c r="G3234" t="s">
        <v>2926</v>
      </c>
      <c r="M3234" s="572"/>
      <c r="N3234" s="573"/>
      <c r="O3234" s="573"/>
      <c r="P3234" s="573"/>
    </row>
    <row r="3235" spans="1:16" x14ac:dyDescent="0.25">
      <c r="A3235" s="77">
        <f>E3235*A3234</f>
        <v>0</v>
      </c>
      <c r="B3235" s="251"/>
      <c r="C3235" s="154"/>
      <c r="D3235" s="91" t="s">
        <v>1632</v>
      </c>
      <c r="E3235" s="89">
        <v>200</v>
      </c>
      <c r="F3235">
        <f>SUMIF('список продуктов'!$A$8:$A$917,"="&amp;D1793,'список продуктов'!$C$8:$C$917)</f>
        <v>1</v>
      </c>
      <c r="M3235" s="572"/>
      <c r="N3235" s="573"/>
      <c r="O3235" s="573"/>
      <c r="P3235" s="573"/>
    </row>
    <row r="3236" spans="1:16" x14ac:dyDescent="0.25">
      <c r="A3236" s="77">
        <f>E3236*A3234</f>
        <v>0</v>
      </c>
      <c r="B3236" s="251"/>
      <c r="C3236" s="154"/>
      <c r="D3236" s="91" t="s">
        <v>2292</v>
      </c>
      <c r="E3236" s="89">
        <v>40</v>
      </c>
      <c r="F3236">
        <f>SUMIF('список продуктов'!$A$8:$A$917,"="&amp;D1794,'список продуктов'!$C$8:$C$917)</f>
        <v>1</v>
      </c>
      <c r="M3236" s="572"/>
      <c r="N3236" s="573"/>
      <c r="O3236" s="573"/>
      <c r="P3236" s="573"/>
    </row>
    <row r="3237" spans="1:16" x14ac:dyDescent="0.25">
      <c r="A3237" s="77">
        <f>E3237*A3234</f>
        <v>0</v>
      </c>
      <c r="B3237" s="251"/>
      <c r="C3237" s="154"/>
      <c r="D3237" s="91" t="s">
        <v>2591</v>
      </c>
      <c r="E3237" s="89">
        <v>50</v>
      </c>
      <c r="F3237">
        <f>SUMIF('список продуктов'!$A$8:$A$917,"="&amp;D1795,'список продуктов'!$C$8:$C$917)</f>
        <v>1</v>
      </c>
      <c r="M3237" s="572"/>
      <c r="N3237" s="573"/>
      <c r="O3237" s="573"/>
      <c r="P3237" s="573"/>
    </row>
    <row r="3238" spans="1:16" x14ac:dyDescent="0.25">
      <c r="A3238" s="77">
        <f>E3238*A3234</f>
        <v>0</v>
      </c>
      <c r="B3238" s="251"/>
      <c r="C3238" s="154"/>
      <c r="D3238" s="91" t="s">
        <v>1721</v>
      </c>
      <c r="E3238" s="89">
        <v>70</v>
      </c>
      <c r="F3238">
        <f>SUMIF('список продуктов'!$A$8:$A$917,"="&amp;D1796,'список продуктов'!$C$8:$C$917)</f>
        <v>1</v>
      </c>
      <c r="M3238" s="572"/>
      <c r="N3238" s="573"/>
      <c r="O3238" s="573"/>
      <c r="P3238" s="573"/>
    </row>
    <row r="3239" spans="1:16" x14ac:dyDescent="0.25">
      <c r="A3239" s="77">
        <f>E3239*A3234</f>
        <v>0</v>
      </c>
      <c r="B3239" s="251"/>
      <c r="C3239" s="154"/>
      <c r="D3239" s="91" t="s">
        <v>1747</v>
      </c>
      <c r="E3239" s="89">
        <v>70</v>
      </c>
      <c r="F3239">
        <f>SUMIF('список продуктов'!$A$8:$A$917,"="&amp;D1797,'список продуктов'!$C$8:$C$917)</f>
        <v>1</v>
      </c>
      <c r="M3239" s="572"/>
      <c r="N3239" s="573"/>
      <c r="O3239" s="573"/>
      <c r="P3239" s="573"/>
    </row>
    <row r="3240" spans="1:16" x14ac:dyDescent="0.25">
      <c r="A3240" s="77">
        <f>E3240*A3234</f>
        <v>0</v>
      </c>
      <c r="B3240" s="251"/>
      <c r="C3240" s="154"/>
      <c r="D3240" s="91" t="s">
        <v>1262</v>
      </c>
      <c r="E3240" s="89">
        <v>5</v>
      </c>
      <c r="F3240">
        <f>SUMIF('список продуктов'!$A$8:$A$917,"="&amp;D1798,'список продуктов'!$C$8:$C$917)</f>
        <v>1</v>
      </c>
      <c r="M3240" s="572"/>
      <c r="N3240" s="573"/>
      <c r="O3240" s="573"/>
      <c r="P3240" s="573"/>
    </row>
    <row r="3241" spans="1:16" x14ac:dyDescent="0.25">
      <c r="A3241" s="77">
        <f>E3241*A3234</f>
        <v>0</v>
      </c>
      <c r="B3241" s="251"/>
      <c r="C3241" s="154"/>
      <c r="D3241" s="91" t="s">
        <v>2546</v>
      </c>
      <c r="E3241" s="89">
        <v>5</v>
      </c>
      <c r="F3241">
        <f>SUMIF('список продуктов'!$A$8:$A$917,"="&amp;D1799,'список продуктов'!$C$8:$C$917)</f>
        <v>0</v>
      </c>
      <c r="M3241" s="572"/>
      <c r="N3241" s="573"/>
      <c r="O3241" s="573"/>
      <c r="P3241" s="573"/>
    </row>
    <row r="3242" spans="1:16" x14ac:dyDescent="0.25">
      <c r="A3242" s="77">
        <f>E3242*A3234</f>
        <v>0</v>
      </c>
      <c r="B3242" s="251"/>
      <c r="C3242" s="154"/>
      <c r="D3242" s="91" t="s">
        <v>1355</v>
      </c>
      <c r="E3242" s="89">
        <v>7</v>
      </c>
      <c r="F3242">
        <f>SUMIF('список продуктов'!$A$8:$A$917,"="&amp;D1800,'список продуктов'!$C$8:$C$917)</f>
        <v>0</v>
      </c>
      <c r="M3242" s="572"/>
      <c r="N3242" s="573"/>
      <c r="O3242" s="573"/>
      <c r="P3242" s="573"/>
    </row>
    <row r="3243" spans="1:16" ht="15.75" thickBot="1" x14ac:dyDescent="0.3">
      <c r="B3243" s="251"/>
      <c r="C3243" s="154"/>
      <c r="D3243" s="91"/>
      <c r="E3243" s="89"/>
      <c r="F3243">
        <f>SUMIF('список продуктов'!$A$8:$A$917,"="&amp;D1801,'список продуктов'!$C$8:$C$917)</f>
        <v>1</v>
      </c>
      <c r="M3243" s="572"/>
      <c r="N3243" s="573"/>
      <c r="O3243" s="573"/>
      <c r="P3243" s="573"/>
    </row>
    <row r="3244" spans="1:16" ht="30" thickBot="1" x14ac:dyDescent="0.3">
      <c r="A3244" s="229"/>
      <c r="B3244" s="212" t="s">
        <v>87</v>
      </c>
      <c r="C3244" s="184" t="s">
        <v>553</v>
      </c>
      <c r="D3244" s="188"/>
      <c r="E3244" s="191">
        <f>SUM(E3245:E3253)</f>
        <v>291</v>
      </c>
      <c r="F3244">
        <f>SUMIF('список продуктов'!$A$8:$A$917,"="&amp;D1802,'список продуктов'!$C$8:$C$917)</f>
        <v>1</v>
      </c>
      <c r="G3244" t="s">
        <v>2926</v>
      </c>
      <c r="M3244" s="572"/>
      <c r="N3244" s="573"/>
      <c r="O3244" s="573"/>
      <c r="P3244" s="573"/>
    </row>
    <row r="3245" spans="1:16" x14ac:dyDescent="0.25">
      <c r="A3245" s="77">
        <f>E3245*A3244</f>
        <v>0</v>
      </c>
      <c r="B3245" s="251"/>
      <c r="C3245" s="154"/>
      <c r="D3245" s="91" t="s">
        <v>1630</v>
      </c>
      <c r="E3245" s="89">
        <v>200</v>
      </c>
      <c r="F3245">
        <f>SUMIF('список продуктов'!$A$8:$A$917,"="&amp;D1803,'список продуктов'!$C$8:$C$917)</f>
        <v>1</v>
      </c>
      <c r="M3245" s="572"/>
      <c r="N3245" s="573"/>
      <c r="O3245" s="573"/>
      <c r="P3245" s="573"/>
    </row>
    <row r="3246" spans="1:16" x14ac:dyDescent="0.25">
      <c r="A3246" s="77">
        <f>E3246*A3244</f>
        <v>0</v>
      </c>
      <c r="B3246" s="251"/>
      <c r="C3246" s="154"/>
      <c r="D3246" s="91" t="s">
        <v>1262</v>
      </c>
      <c r="E3246" s="89">
        <v>3</v>
      </c>
      <c r="F3246">
        <f>SUMIF('список продуктов'!$A$8:$A$917,"="&amp;D1804,'список продуктов'!$C$8:$C$917)</f>
        <v>1</v>
      </c>
      <c r="M3246" s="572"/>
      <c r="N3246" s="573"/>
      <c r="O3246" s="573"/>
      <c r="P3246" s="573"/>
    </row>
    <row r="3247" spans="1:16" x14ac:dyDescent="0.25">
      <c r="A3247" s="77">
        <f>E3247*A3244</f>
        <v>0</v>
      </c>
      <c r="B3247" s="251"/>
      <c r="C3247" s="154"/>
      <c r="D3247" s="91" t="s">
        <v>2546</v>
      </c>
      <c r="E3247" s="89">
        <v>3</v>
      </c>
      <c r="F3247">
        <f>SUMIF('список продуктов'!$A$8:$A$917,"="&amp;D1805,'список продуктов'!$C$8:$C$917)</f>
        <v>1</v>
      </c>
      <c r="M3247" s="572"/>
      <c r="N3247" s="573"/>
      <c r="O3247" s="573"/>
      <c r="P3247" s="573"/>
    </row>
    <row r="3248" spans="1:16" x14ac:dyDescent="0.25">
      <c r="A3248" s="77">
        <f>E3248*A3244</f>
        <v>0</v>
      </c>
      <c r="B3248" s="251"/>
      <c r="C3248" s="154"/>
      <c r="D3248" s="91" t="s">
        <v>1797</v>
      </c>
      <c r="E3248" s="89">
        <v>10</v>
      </c>
      <c r="F3248">
        <f>SUMIF('список продуктов'!$A$8:$A$917,"="&amp;D1806,'список продуктов'!$C$8:$C$917)</f>
        <v>1</v>
      </c>
      <c r="M3248" s="572"/>
      <c r="N3248" s="573"/>
      <c r="O3248" s="573"/>
      <c r="P3248" s="573"/>
    </row>
    <row r="3249" spans="1:16" x14ac:dyDescent="0.25">
      <c r="A3249" s="77">
        <f>E3249*A3244</f>
        <v>0</v>
      </c>
      <c r="B3249" s="251"/>
      <c r="C3249" s="154"/>
      <c r="D3249" s="91" t="s">
        <v>1794</v>
      </c>
      <c r="E3249" s="89">
        <v>5</v>
      </c>
      <c r="F3249">
        <f>SUMIF('список продуктов'!$A$8:$A$917,"="&amp;D1807,'список продуктов'!$C$8:$C$917)</f>
        <v>1</v>
      </c>
      <c r="M3249" s="572"/>
      <c r="N3249" s="573"/>
      <c r="O3249" s="573"/>
      <c r="P3249" s="573"/>
    </row>
    <row r="3250" spans="1:16" x14ac:dyDescent="0.25">
      <c r="A3250" s="77">
        <f>E3250*A3244</f>
        <v>0</v>
      </c>
      <c r="B3250" s="251"/>
      <c r="C3250" s="154"/>
      <c r="D3250" s="91" t="s">
        <v>1793</v>
      </c>
      <c r="E3250" s="89">
        <v>5</v>
      </c>
      <c r="F3250">
        <f>SUMIF('список продуктов'!$A$8:$A$917,"="&amp;D1808,'список продуктов'!$C$8:$C$917)</f>
        <v>1</v>
      </c>
      <c r="M3250" s="572"/>
      <c r="N3250" s="573"/>
      <c r="O3250" s="573"/>
      <c r="P3250" s="573"/>
    </row>
    <row r="3251" spans="1:16" x14ac:dyDescent="0.25">
      <c r="A3251" s="77">
        <f>E3251*A3244</f>
        <v>0</v>
      </c>
      <c r="B3251" s="251"/>
      <c r="C3251" s="154"/>
      <c r="D3251" s="91" t="s">
        <v>1478</v>
      </c>
      <c r="E3251" s="89">
        <v>5</v>
      </c>
      <c r="F3251">
        <f>SUMIF('список продуктов'!$A$8:$A$917,"="&amp;D1809,'список продуктов'!$C$8:$C$917)</f>
        <v>1</v>
      </c>
      <c r="M3251" s="572"/>
      <c r="N3251" s="573"/>
      <c r="O3251" s="573"/>
      <c r="P3251" s="573"/>
    </row>
    <row r="3252" spans="1:16" x14ac:dyDescent="0.25">
      <c r="A3252" s="77">
        <f>E3252*A3244</f>
        <v>0</v>
      </c>
      <c r="B3252" s="251"/>
      <c r="C3252" s="154"/>
      <c r="D3252" s="91" t="s">
        <v>1489</v>
      </c>
      <c r="E3252" s="89">
        <v>10</v>
      </c>
      <c r="F3252">
        <f>SUMIF('список продуктов'!$A$8:$A$917,"="&amp;D1810,'список продуктов'!$C$8:$C$917)</f>
        <v>0</v>
      </c>
      <c r="M3252" s="572"/>
      <c r="N3252" s="573"/>
      <c r="O3252" s="573"/>
      <c r="P3252" s="573"/>
    </row>
    <row r="3253" spans="1:16" x14ac:dyDescent="0.25">
      <c r="A3253" s="77">
        <f>E3253*A3244</f>
        <v>0</v>
      </c>
      <c r="B3253" s="251"/>
      <c r="C3253" s="154"/>
      <c r="D3253" s="91" t="s">
        <v>196</v>
      </c>
      <c r="E3253" s="89">
        <v>50</v>
      </c>
      <c r="F3253">
        <f>SUMIF('список продуктов'!$A$8:$A$917,"="&amp;D1811,'список продуктов'!$C$8:$C$917)</f>
        <v>0</v>
      </c>
      <c r="M3253" s="572"/>
      <c r="N3253" s="573"/>
      <c r="O3253" s="573"/>
      <c r="P3253" s="573"/>
    </row>
    <row r="3254" spans="1:16" ht="15.75" thickBot="1" x14ac:dyDescent="0.3">
      <c r="B3254" s="251"/>
      <c r="C3254" s="154"/>
      <c r="D3254" s="91"/>
      <c r="E3254" s="89"/>
      <c r="F3254">
        <f>SUMIF('список продуктов'!$A$8:$A$917,"="&amp;D1812,'список продуктов'!$C$8:$C$917)</f>
        <v>0</v>
      </c>
      <c r="M3254" s="572"/>
      <c r="N3254" s="573"/>
      <c r="O3254" s="573"/>
      <c r="P3254" s="573"/>
    </row>
    <row r="3255" spans="1:16" ht="30" thickBot="1" x14ac:dyDescent="0.3">
      <c r="A3255" s="229"/>
      <c r="B3255" s="212" t="s">
        <v>133</v>
      </c>
      <c r="C3255" s="184" t="s">
        <v>554</v>
      </c>
      <c r="D3255" s="188"/>
      <c r="E3255" s="191">
        <f>SUM(E3256:E3266)</f>
        <v>550</v>
      </c>
      <c r="F3255">
        <f>SUMIF('список продуктов'!$A$8:$A$917,"="&amp;D1813,'список продуктов'!$C$8:$C$917)</f>
        <v>1</v>
      </c>
      <c r="G3255" t="s">
        <v>2926</v>
      </c>
      <c r="M3255" s="572"/>
      <c r="N3255" s="573"/>
      <c r="O3255" s="573"/>
      <c r="P3255" s="573"/>
    </row>
    <row r="3256" spans="1:16" x14ac:dyDescent="0.25">
      <c r="A3256" s="77">
        <f>E3256*A3255</f>
        <v>0</v>
      </c>
      <c r="B3256" s="251"/>
      <c r="C3256" s="154"/>
      <c r="D3256" s="91" t="s">
        <v>1626</v>
      </c>
      <c r="E3256" s="89">
        <v>200</v>
      </c>
      <c r="F3256">
        <f>SUMIF('список продуктов'!$A$8:$A$917,"="&amp;D1814,'список продуктов'!$C$8:$C$917)</f>
        <v>1</v>
      </c>
      <c r="M3256" s="572"/>
      <c r="N3256" s="573"/>
      <c r="O3256" s="573"/>
      <c r="P3256" s="573"/>
    </row>
    <row r="3257" spans="1:16" x14ac:dyDescent="0.25">
      <c r="A3257" s="77">
        <f>E3257*A3255</f>
        <v>0</v>
      </c>
      <c r="B3257" s="251"/>
      <c r="C3257" s="154"/>
      <c r="D3257" s="91" t="s">
        <v>1262</v>
      </c>
      <c r="E3257" s="89">
        <v>5</v>
      </c>
      <c r="F3257">
        <f>SUMIF('список продуктов'!$A$8:$A$917,"="&amp;D1815,'список продуктов'!$C$8:$C$917)</f>
        <v>1</v>
      </c>
      <c r="M3257" s="572"/>
      <c r="N3257" s="573"/>
      <c r="O3257" s="573"/>
      <c r="P3257" s="573"/>
    </row>
    <row r="3258" spans="1:16" x14ac:dyDescent="0.25">
      <c r="A3258" s="77">
        <f>E3258*A3255</f>
        <v>0</v>
      </c>
      <c r="B3258" s="251"/>
      <c r="C3258" s="154"/>
      <c r="D3258" s="91" t="s">
        <v>2546</v>
      </c>
      <c r="E3258" s="89">
        <v>5</v>
      </c>
      <c r="F3258">
        <f>SUMIF('список продуктов'!$A$8:$A$917,"="&amp;D1816,'список продуктов'!$C$8:$C$917)</f>
        <v>1</v>
      </c>
      <c r="M3258" s="572"/>
      <c r="N3258" s="573"/>
      <c r="O3258" s="573"/>
      <c r="P3258" s="573"/>
    </row>
    <row r="3259" spans="1:16" x14ac:dyDescent="0.25">
      <c r="A3259" s="77">
        <f>E3259*A3255</f>
        <v>0</v>
      </c>
      <c r="B3259" s="251"/>
      <c r="C3259" s="154"/>
      <c r="D3259" s="91" t="s">
        <v>1280</v>
      </c>
      <c r="E3259" s="89">
        <v>20</v>
      </c>
      <c r="F3259">
        <f>SUMIF('список продуктов'!$A$8:$A$917,"="&amp;D1817,'список продуктов'!$C$8:$C$917)</f>
        <v>1</v>
      </c>
      <c r="M3259" s="572"/>
      <c r="N3259" s="573"/>
      <c r="O3259" s="573"/>
      <c r="P3259" s="573"/>
    </row>
    <row r="3260" spans="1:16" x14ac:dyDescent="0.25">
      <c r="A3260" s="77">
        <f>E3260*A3255</f>
        <v>0</v>
      </c>
      <c r="B3260" s="251"/>
      <c r="C3260" s="154"/>
      <c r="D3260" s="91" t="s">
        <v>2337</v>
      </c>
      <c r="E3260" s="89">
        <v>60</v>
      </c>
      <c r="F3260">
        <f>SUMIF('список продуктов'!$A$8:$A$917,"="&amp;D1818,'список продуктов'!$C$8:$C$917)</f>
        <v>1</v>
      </c>
      <c r="M3260" s="572"/>
      <c r="N3260" s="573"/>
      <c r="O3260" s="573"/>
      <c r="P3260" s="573"/>
    </row>
    <row r="3261" spans="1:16" x14ac:dyDescent="0.25">
      <c r="A3261" s="77">
        <f>E3261*A3255</f>
        <v>0</v>
      </c>
      <c r="B3261" s="251"/>
      <c r="C3261" s="154"/>
      <c r="D3261" s="91" t="s">
        <v>1489</v>
      </c>
      <c r="E3261" s="89">
        <v>30</v>
      </c>
      <c r="F3261">
        <f>SUMIF('список продуктов'!$A$8:$A$917,"="&amp;D1819,'список продуктов'!$C$8:$C$917)</f>
        <v>1</v>
      </c>
      <c r="M3261" s="572"/>
      <c r="N3261" s="573"/>
      <c r="O3261" s="573"/>
      <c r="P3261" s="573"/>
    </row>
    <row r="3262" spans="1:16" x14ac:dyDescent="0.25">
      <c r="A3262" s="77">
        <f>E3262*A3255</f>
        <v>0</v>
      </c>
      <c r="B3262" s="251"/>
      <c r="C3262" s="154"/>
      <c r="D3262" s="91" t="s">
        <v>1478</v>
      </c>
      <c r="E3262" s="89">
        <v>10</v>
      </c>
      <c r="F3262">
        <f>SUMIF('список продуктов'!$A$8:$A$917,"="&amp;D1820,'список продуктов'!$C$8:$C$917)</f>
        <v>1</v>
      </c>
      <c r="M3262" s="572"/>
      <c r="N3262" s="573"/>
      <c r="O3262" s="573"/>
      <c r="P3262" s="573"/>
    </row>
    <row r="3263" spans="1:16" x14ac:dyDescent="0.25">
      <c r="A3263" s="77">
        <f>E3263*A3255</f>
        <v>0</v>
      </c>
      <c r="B3263" s="251"/>
      <c r="C3263" s="154"/>
      <c r="D3263" s="91" t="s">
        <v>1705</v>
      </c>
      <c r="E3263" s="89">
        <v>20</v>
      </c>
      <c r="F3263">
        <f>SUMIF('список продуктов'!$A$8:$A$917,"="&amp;D1821,'список продуктов'!$C$8:$C$917)</f>
        <v>1</v>
      </c>
      <c r="M3263" s="572"/>
      <c r="N3263" s="573"/>
      <c r="O3263" s="573"/>
      <c r="P3263" s="573"/>
    </row>
    <row r="3264" spans="1:16" x14ac:dyDescent="0.25">
      <c r="A3264" s="77">
        <f>E3264*A3255</f>
        <v>0</v>
      </c>
      <c r="B3264" s="251"/>
      <c r="C3264" s="154"/>
      <c r="D3264" s="91" t="s">
        <v>1828</v>
      </c>
      <c r="E3264" s="89">
        <v>150</v>
      </c>
      <c r="F3264">
        <f>SUMIF('список продуктов'!$A$8:$A$917,"="&amp;D1822,'список продуктов'!$C$8:$C$917)</f>
        <v>1</v>
      </c>
      <c r="M3264" s="572"/>
      <c r="N3264" s="573"/>
      <c r="O3264" s="573"/>
      <c r="P3264" s="573"/>
    </row>
    <row r="3265" spans="1:16" x14ac:dyDescent="0.25">
      <c r="A3265" s="77">
        <f>E3265*A3255</f>
        <v>0</v>
      </c>
      <c r="B3265" s="251"/>
      <c r="C3265" s="154"/>
      <c r="D3265" s="91" t="s">
        <v>1354</v>
      </c>
      <c r="E3265" s="89">
        <v>30</v>
      </c>
      <c r="F3265">
        <f>SUMIF('список продуктов'!$A$8:$A$917,"="&amp;D1823,'список продуктов'!$C$8:$C$917)</f>
        <v>1</v>
      </c>
      <c r="M3265" s="572"/>
      <c r="N3265" s="573"/>
      <c r="O3265" s="573"/>
      <c r="P3265" s="573"/>
    </row>
    <row r="3266" spans="1:16" ht="15.75" thickBot="1" x14ac:dyDescent="0.3">
      <c r="A3266" s="77">
        <f>E3266*A3255</f>
        <v>0</v>
      </c>
      <c r="B3266" s="251"/>
      <c r="C3266" s="154"/>
      <c r="D3266" s="91" t="s">
        <v>2197</v>
      </c>
      <c r="E3266" s="89">
        <v>20</v>
      </c>
      <c r="F3266">
        <f>SUMIF('список продуктов'!$A$8:$A$917,"="&amp;D1824,'список продуктов'!$C$8:$C$917)</f>
        <v>1</v>
      </c>
      <c r="M3266" s="572"/>
      <c r="N3266" s="573"/>
      <c r="O3266" s="573"/>
      <c r="P3266" s="573"/>
    </row>
    <row r="3267" spans="1:16" ht="30" thickBot="1" x14ac:dyDescent="0.3">
      <c r="A3267" s="229"/>
      <c r="B3267" s="212" t="s">
        <v>134</v>
      </c>
      <c r="C3267" s="184" t="s">
        <v>555</v>
      </c>
      <c r="D3267" s="188"/>
      <c r="E3267" s="191">
        <f>SUM(E3268:E3280)</f>
        <v>375</v>
      </c>
      <c r="F3267">
        <f>SUMIF('список продуктов'!$A$8:$A$917,"="&amp;D1825,'список продуктов'!$C$8:$C$917)</f>
        <v>1</v>
      </c>
      <c r="G3267" t="s">
        <v>2926</v>
      </c>
      <c r="M3267" s="572"/>
      <c r="N3267" s="573"/>
      <c r="O3267" s="573"/>
      <c r="P3267" s="573"/>
    </row>
    <row r="3268" spans="1:16" x14ac:dyDescent="0.25">
      <c r="A3268" s="77">
        <f>E3268*A3267</f>
        <v>0</v>
      </c>
      <c r="B3268" s="251"/>
      <c r="C3268" s="154"/>
      <c r="D3268" s="91" t="s">
        <v>1632</v>
      </c>
      <c r="E3268" s="89">
        <v>110</v>
      </c>
      <c r="F3268">
        <f>SUMIF('список продуктов'!$A$8:$A$917,"="&amp;D1826,'список продуктов'!$C$8:$C$917)</f>
        <v>0</v>
      </c>
      <c r="M3268" s="572"/>
      <c r="N3268" s="573"/>
      <c r="O3268" s="573"/>
      <c r="P3268" s="573"/>
    </row>
    <row r="3269" spans="1:16" x14ac:dyDescent="0.25">
      <c r="A3269" s="77">
        <f>E3269*A3267</f>
        <v>0</v>
      </c>
      <c r="B3269" s="251"/>
      <c r="C3269" s="154"/>
      <c r="D3269" s="91" t="s">
        <v>313</v>
      </c>
      <c r="E3269" s="89">
        <v>30</v>
      </c>
      <c r="F3269">
        <f>SUMIF('список продуктов'!$A$8:$A$917,"="&amp;D1827,'список продуктов'!$C$8:$C$917)</f>
        <v>1</v>
      </c>
      <c r="M3269" s="572"/>
      <c r="N3269" s="573"/>
      <c r="O3269" s="573"/>
      <c r="P3269" s="573"/>
    </row>
    <row r="3270" spans="1:16" x14ac:dyDescent="0.25">
      <c r="A3270" s="77">
        <f>E3270*A3267</f>
        <v>0</v>
      </c>
      <c r="B3270" s="251"/>
      <c r="C3270" s="154"/>
      <c r="D3270" s="91" t="s">
        <v>2292</v>
      </c>
      <c r="E3270" s="89">
        <v>15</v>
      </c>
      <c r="F3270">
        <f>SUMIF('список продуктов'!$A$8:$A$917,"="&amp;D1828,'список продуктов'!$C$8:$C$917)</f>
        <v>1</v>
      </c>
      <c r="M3270" s="572"/>
      <c r="N3270" s="573"/>
      <c r="O3270" s="573"/>
      <c r="P3270" s="573"/>
    </row>
    <row r="3271" spans="1:16" x14ac:dyDescent="0.25">
      <c r="A3271" s="77">
        <f>E3271*A3267</f>
        <v>0</v>
      </c>
      <c r="B3271" s="251"/>
      <c r="C3271" s="154"/>
      <c r="D3271" s="91" t="s">
        <v>1634</v>
      </c>
      <c r="E3271" s="89">
        <v>10</v>
      </c>
      <c r="F3271">
        <f>SUMIF('список продуктов'!$A$8:$A$917,"="&amp;D1829,'список продуктов'!$C$8:$C$917)</f>
        <v>1</v>
      </c>
      <c r="M3271" s="572"/>
      <c r="N3271" s="573"/>
      <c r="O3271" s="573"/>
      <c r="P3271" s="573"/>
    </row>
    <row r="3272" spans="1:16" x14ac:dyDescent="0.25">
      <c r="A3272" s="77">
        <f>E3272*A3267</f>
        <v>0</v>
      </c>
      <c r="B3272" s="251"/>
      <c r="C3272" s="154"/>
      <c r="D3272" s="91" t="s">
        <v>1262</v>
      </c>
      <c r="E3272" s="89">
        <v>3</v>
      </c>
      <c r="F3272">
        <f>SUMIF('список продуктов'!$A$8:$A$917,"="&amp;D1830,'список продуктов'!$C$8:$C$917)</f>
        <v>1</v>
      </c>
      <c r="M3272" s="572"/>
      <c r="N3272" s="573"/>
      <c r="O3272" s="573"/>
      <c r="P3272" s="573"/>
    </row>
    <row r="3273" spans="1:16" x14ac:dyDescent="0.25">
      <c r="A3273" s="77">
        <f>E3273*A3267</f>
        <v>0</v>
      </c>
      <c r="B3273" s="251"/>
      <c r="C3273" s="154"/>
      <c r="D3273" s="91" t="s">
        <v>2546</v>
      </c>
      <c r="E3273" s="89">
        <v>2</v>
      </c>
      <c r="F3273">
        <f>SUMIF('список продуктов'!$A$8:$A$917,"="&amp;D1831,'список продуктов'!$C$8:$C$917)</f>
        <v>1</v>
      </c>
      <c r="M3273" s="572"/>
      <c r="N3273" s="573"/>
      <c r="O3273" s="573"/>
      <c r="P3273" s="573"/>
    </row>
    <row r="3274" spans="1:16" x14ac:dyDescent="0.25">
      <c r="A3274" s="77">
        <f>E3274*A3267</f>
        <v>0</v>
      </c>
      <c r="B3274" s="251"/>
      <c r="C3274" s="154"/>
      <c r="D3274" s="91" t="s">
        <v>2475</v>
      </c>
      <c r="E3274" s="89">
        <v>60</v>
      </c>
      <c r="F3274">
        <f>SUMIF('список продуктов'!$A$8:$A$917,"="&amp;D1832,'список продуктов'!$C$8:$C$917)</f>
        <v>1</v>
      </c>
      <c r="M3274" s="572"/>
      <c r="N3274" s="573"/>
      <c r="O3274" s="573"/>
      <c r="P3274" s="573"/>
    </row>
    <row r="3275" spans="1:16" x14ac:dyDescent="0.25">
      <c r="A3275" s="77">
        <f>E3275*A3267</f>
        <v>0</v>
      </c>
      <c r="B3275" s="251"/>
      <c r="C3275" s="154"/>
      <c r="D3275" s="91" t="s">
        <v>2257</v>
      </c>
      <c r="E3275" s="89">
        <v>40</v>
      </c>
      <c r="F3275">
        <f>SUMIF('список продуктов'!$A$8:$A$917,"="&amp;D1833,'список продуктов'!$C$8:$C$917)</f>
        <v>0</v>
      </c>
      <c r="M3275" s="572"/>
      <c r="N3275" s="573"/>
      <c r="O3275" s="573"/>
      <c r="P3275" s="573"/>
    </row>
    <row r="3276" spans="1:16" x14ac:dyDescent="0.25">
      <c r="A3276" s="77">
        <f>E3276*A3267</f>
        <v>0</v>
      </c>
      <c r="B3276" s="251"/>
      <c r="C3276" s="154"/>
      <c r="D3276" s="91" t="s">
        <v>2486</v>
      </c>
      <c r="E3276" s="89">
        <v>5</v>
      </c>
      <c r="F3276">
        <f>SUMIF('список продуктов'!$A$8:$A$917,"="&amp;D1834,'список продуктов'!$C$8:$C$917)</f>
        <v>0</v>
      </c>
      <c r="M3276" s="572"/>
      <c r="N3276" s="573"/>
      <c r="O3276" s="573"/>
      <c r="P3276" s="573"/>
    </row>
    <row r="3277" spans="1:16" x14ac:dyDescent="0.25">
      <c r="A3277" s="77">
        <f>E3277*A3267</f>
        <v>0</v>
      </c>
      <c r="B3277" s="251"/>
      <c r="C3277" s="154"/>
      <c r="D3277" s="91" t="s">
        <v>1850</v>
      </c>
      <c r="E3277" s="89">
        <v>10</v>
      </c>
      <c r="F3277">
        <f>SUMIF('список продуктов'!$A$8:$A$917,"="&amp;D1835,'список продуктов'!$C$8:$C$917)</f>
        <v>1</v>
      </c>
      <c r="M3277" s="572"/>
      <c r="N3277" s="573"/>
      <c r="O3277" s="573"/>
      <c r="P3277" s="573"/>
    </row>
    <row r="3278" spans="1:16" x14ac:dyDescent="0.25">
      <c r="A3278" s="77">
        <f>E3278*A3267</f>
        <v>0</v>
      </c>
      <c r="B3278" s="251"/>
      <c r="C3278" s="154"/>
      <c r="D3278" s="91" t="s">
        <v>1753</v>
      </c>
      <c r="E3278" s="89">
        <v>50</v>
      </c>
      <c r="F3278">
        <f>SUMIF('список продуктов'!$A$8:$A$917,"="&amp;D1836,'список продуктов'!$C$8:$C$917)</f>
        <v>1</v>
      </c>
      <c r="M3278" s="572"/>
      <c r="N3278" s="573"/>
      <c r="O3278" s="573"/>
      <c r="P3278" s="573"/>
    </row>
    <row r="3279" spans="1:16" x14ac:dyDescent="0.25">
      <c r="A3279" s="77">
        <f>E3279*A3267</f>
        <v>0</v>
      </c>
      <c r="B3279" s="251"/>
      <c r="C3279" s="154"/>
      <c r="D3279" s="91" t="s">
        <v>1272</v>
      </c>
      <c r="E3279" s="89">
        <v>10</v>
      </c>
      <c r="F3279">
        <f>SUMIF('список продуктов'!$A$8:$A$917,"="&amp;D1837,'список продуктов'!$C$8:$C$917)</f>
        <v>1</v>
      </c>
      <c r="M3279" s="572"/>
      <c r="N3279" s="573"/>
      <c r="O3279" s="573"/>
      <c r="P3279" s="573"/>
    </row>
    <row r="3280" spans="1:16" ht="15.75" thickBot="1" x14ac:dyDescent="0.3">
      <c r="A3280" s="77">
        <f>E3280*A3267</f>
        <v>0</v>
      </c>
      <c r="B3280" s="251"/>
      <c r="C3280" s="154"/>
      <c r="D3280" s="91" t="s">
        <v>1671</v>
      </c>
      <c r="E3280" s="89">
        <v>30</v>
      </c>
      <c r="F3280">
        <f>SUMIF('список продуктов'!$A$8:$A$917,"="&amp;D1838,'список продуктов'!$C$8:$C$917)</f>
        <v>1</v>
      </c>
      <c r="M3280" s="572"/>
      <c r="N3280" s="573"/>
      <c r="O3280" s="573"/>
      <c r="P3280" s="573"/>
    </row>
    <row r="3281" spans="1:16" ht="15.75" thickBot="1" x14ac:dyDescent="0.3">
      <c r="A3281" s="229"/>
      <c r="B3281" s="212" t="s">
        <v>135</v>
      </c>
      <c r="C3281" s="184" t="s">
        <v>556</v>
      </c>
      <c r="D3281" s="188"/>
      <c r="E3281" s="191">
        <f>SUM(E3282:E3292)</f>
        <v>6440</v>
      </c>
      <c r="F3281">
        <f>SUMIF('список продуктов'!$A$8:$A$917,"="&amp;D1839,'список продуктов'!$C$8:$C$917)</f>
        <v>1</v>
      </c>
      <c r="G3281" t="s">
        <v>2926</v>
      </c>
      <c r="M3281" s="572"/>
      <c r="N3281" s="573"/>
      <c r="O3281" s="573"/>
      <c r="P3281" s="573"/>
    </row>
    <row r="3282" spans="1:16" x14ac:dyDescent="0.25">
      <c r="A3282" s="77">
        <f>E3282*A3281</f>
        <v>0</v>
      </c>
      <c r="B3282" s="251"/>
      <c r="C3282" s="154"/>
      <c r="D3282" s="91" t="s">
        <v>1637</v>
      </c>
      <c r="E3282" s="89">
        <v>5000</v>
      </c>
      <c r="F3282">
        <f>SUMIF('список продуктов'!$A$8:$A$917,"="&amp;D1840,'список продуктов'!$C$8:$C$917)</f>
        <v>0</v>
      </c>
      <c r="M3282" s="572"/>
      <c r="N3282" s="573"/>
      <c r="O3282" s="573"/>
      <c r="P3282" s="573"/>
    </row>
    <row r="3283" spans="1:16" x14ac:dyDescent="0.25">
      <c r="A3283" s="77">
        <f>E3283*A3281</f>
        <v>0</v>
      </c>
      <c r="B3283" s="251"/>
      <c r="C3283" s="154"/>
      <c r="D3283" s="364" t="s">
        <v>1758</v>
      </c>
      <c r="E3283" s="89">
        <v>100</v>
      </c>
      <c r="F3283">
        <f>SUMIF('список продуктов'!$A$8:$A$917,"="&amp;D1841,'список продуктов'!$C$8:$C$917)</f>
        <v>0</v>
      </c>
      <c r="M3283" s="572"/>
      <c r="N3283" s="573"/>
      <c r="O3283" s="573"/>
      <c r="P3283" s="573"/>
    </row>
    <row r="3284" spans="1:16" x14ac:dyDescent="0.25">
      <c r="A3284" s="77">
        <f>E3284*A3281</f>
        <v>0</v>
      </c>
      <c r="B3284" s="251"/>
      <c r="C3284" s="154"/>
      <c r="D3284" s="91" t="s">
        <v>1780</v>
      </c>
      <c r="E3284" s="89">
        <v>100</v>
      </c>
      <c r="F3284">
        <f>SUMIF('список продуктов'!$A$8:$A$917,"="&amp;D1842,'список продуктов'!$C$8:$C$917)</f>
        <v>0</v>
      </c>
      <c r="M3284" s="572"/>
      <c r="N3284" s="573"/>
      <c r="O3284" s="573"/>
      <c r="P3284" s="573"/>
    </row>
    <row r="3285" spans="1:16" x14ac:dyDescent="0.25">
      <c r="A3285" s="77">
        <f>E3285*A3281</f>
        <v>0</v>
      </c>
      <c r="B3285" s="251"/>
      <c r="C3285" s="154"/>
      <c r="D3285" s="91" t="s">
        <v>1478</v>
      </c>
      <c r="E3285" s="89">
        <v>100</v>
      </c>
      <c r="F3285">
        <f>SUMIF('список продуктов'!$A$8:$A$917,"="&amp;D1843,'список продуктов'!$C$8:$C$917)</f>
        <v>1</v>
      </c>
      <c r="M3285" s="572"/>
      <c r="N3285" s="573"/>
      <c r="O3285" s="573"/>
      <c r="P3285" s="573"/>
    </row>
    <row r="3286" spans="1:16" x14ac:dyDescent="0.25">
      <c r="A3286" s="77">
        <f>E3286*A3281</f>
        <v>0</v>
      </c>
      <c r="B3286" s="251"/>
      <c r="C3286" s="154"/>
      <c r="D3286" s="91" t="s">
        <v>2482</v>
      </c>
      <c r="E3286" s="89">
        <v>500</v>
      </c>
      <c r="F3286">
        <f>SUMIF('список продуктов'!$A$8:$A$917,"="&amp;D1844,'список продуктов'!$C$8:$C$917)</f>
        <v>1</v>
      </c>
      <c r="M3286" s="572"/>
      <c r="N3286" s="573"/>
      <c r="O3286" s="573"/>
      <c r="P3286" s="573"/>
    </row>
    <row r="3287" spans="1:16" x14ac:dyDescent="0.25">
      <c r="A3287" s="77">
        <f>E3287*A3281</f>
        <v>0</v>
      </c>
      <c r="B3287" s="251"/>
      <c r="C3287" s="154"/>
      <c r="D3287" s="91" t="s">
        <v>2501</v>
      </c>
      <c r="E3287" s="89">
        <v>500</v>
      </c>
      <c r="F3287">
        <f>SUMIF('список продуктов'!$A$8:$A$917,"="&amp;D1845,'список продуктов'!$C$8:$C$917)</f>
        <v>1</v>
      </c>
      <c r="M3287" s="572"/>
      <c r="N3287" s="573"/>
      <c r="O3287" s="573"/>
      <c r="P3287" s="573"/>
    </row>
    <row r="3288" spans="1:16" x14ac:dyDescent="0.25">
      <c r="A3288" s="77">
        <f>E3288*A3281</f>
        <v>0</v>
      </c>
      <c r="B3288" s="251"/>
      <c r="C3288" s="154"/>
      <c r="D3288" s="364" t="s">
        <v>1262</v>
      </c>
      <c r="E3288" s="89">
        <v>100</v>
      </c>
      <c r="F3288">
        <f>SUMIF('список продуктов'!$A$8:$A$917,"="&amp;D1846,'список продуктов'!$C$8:$C$917)</f>
        <v>1</v>
      </c>
      <c r="M3288" s="572"/>
      <c r="N3288" s="573"/>
      <c r="O3288" s="573"/>
      <c r="P3288" s="573"/>
    </row>
    <row r="3289" spans="1:16" x14ac:dyDescent="0.25">
      <c r="A3289" s="77">
        <f>E3289*A3281</f>
        <v>0</v>
      </c>
      <c r="B3289" s="251"/>
      <c r="C3289" s="154"/>
      <c r="D3289" s="91" t="s">
        <v>2400</v>
      </c>
      <c r="E3289" s="89">
        <v>10</v>
      </c>
      <c r="F3289">
        <f>SUMIF('список продуктов'!$A$8:$A$917,"="&amp;D1847,'список продуктов'!$C$8:$C$917)</f>
        <v>1</v>
      </c>
      <c r="M3289" s="572"/>
      <c r="N3289" s="573"/>
      <c r="O3289" s="573"/>
      <c r="P3289" s="573"/>
    </row>
    <row r="3290" spans="1:16" x14ac:dyDescent="0.25">
      <c r="A3290" s="77">
        <f>E3290*A3281</f>
        <v>0</v>
      </c>
      <c r="B3290" s="251"/>
      <c r="C3290" s="154"/>
      <c r="D3290" s="91" t="s">
        <v>2377</v>
      </c>
      <c r="E3290" s="89">
        <v>10</v>
      </c>
      <c r="F3290">
        <f>SUMIF('список продуктов'!$A$8:$A$917,"="&amp;D1848,'список продуктов'!$C$8:$C$917)</f>
        <v>1</v>
      </c>
      <c r="M3290" s="572"/>
      <c r="N3290" s="573"/>
      <c r="O3290" s="573"/>
      <c r="P3290" s="573"/>
    </row>
    <row r="3291" spans="1:16" x14ac:dyDescent="0.25">
      <c r="A3291" s="77">
        <f>E3291*A3281</f>
        <v>0</v>
      </c>
      <c r="B3291" s="251"/>
      <c r="C3291" s="154"/>
      <c r="D3291" s="91" t="s">
        <v>2393</v>
      </c>
      <c r="E3291" s="89">
        <v>10</v>
      </c>
      <c r="F3291">
        <f>SUMIF('список продуктов'!$A$8:$A$917,"="&amp;D1849,'список продуктов'!$C$8:$C$917)</f>
        <v>1</v>
      </c>
      <c r="M3291" s="572"/>
      <c r="N3291" s="573"/>
      <c r="O3291" s="573"/>
      <c r="P3291" s="573"/>
    </row>
    <row r="3292" spans="1:16" ht="15.75" thickBot="1" x14ac:dyDescent="0.3">
      <c r="A3292" s="77">
        <f>E3292*A3281</f>
        <v>0</v>
      </c>
      <c r="B3292" s="251"/>
      <c r="C3292" s="154"/>
      <c r="D3292" s="364" t="s">
        <v>2391</v>
      </c>
      <c r="E3292" s="89">
        <v>10</v>
      </c>
      <c r="F3292">
        <f>SUMIF('список продуктов'!$A$8:$A$917,"="&amp;D1850,'список продуктов'!$C$8:$C$917)</f>
        <v>1</v>
      </c>
      <c r="M3292" s="572"/>
      <c r="N3292" s="573"/>
      <c r="O3292" s="573"/>
      <c r="P3292" s="573"/>
    </row>
    <row r="3293" spans="1:16" ht="29.25" thickBot="1" x14ac:dyDescent="0.3">
      <c r="A3293" s="229"/>
      <c r="B3293" s="258" t="s">
        <v>1615</v>
      </c>
      <c r="C3293" s="248" t="s">
        <v>557</v>
      </c>
      <c r="D3293" s="216"/>
      <c r="E3293" s="259">
        <f>SUM(E3294:E3300)</f>
        <v>1640</v>
      </c>
      <c r="F3293">
        <f>SUMIF('список продуктов'!$A$8:$A$917,"="&amp;D1851,'список продуктов'!$C$8:$C$917)</f>
        <v>1</v>
      </c>
      <c r="G3293" t="s">
        <v>2926</v>
      </c>
      <c r="M3293" s="572"/>
      <c r="N3293" s="573"/>
      <c r="O3293" s="573"/>
      <c r="P3293" s="573"/>
    </row>
    <row r="3294" spans="1:16" x14ac:dyDescent="0.25">
      <c r="A3294" s="77">
        <f>E3294*A3293</f>
        <v>0</v>
      </c>
      <c r="B3294" s="251"/>
      <c r="C3294" s="154"/>
      <c r="D3294" s="91" t="s">
        <v>1627</v>
      </c>
      <c r="E3294" s="89">
        <v>1400</v>
      </c>
      <c r="F3294">
        <f>SUMIF('список продуктов'!$A$8:$A$917,"="&amp;D1852,'список продуктов'!$C$8:$C$917)</f>
        <v>0</v>
      </c>
      <c r="M3294" s="572"/>
      <c r="N3294" s="573"/>
      <c r="O3294" s="573"/>
      <c r="P3294" s="573"/>
    </row>
    <row r="3295" spans="1:16" x14ac:dyDescent="0.25">
      <c r="A3295" s="77">
        <f>E3295*A3293</f>
        <v>0</v>
      </c>
      <c r="B3295" s="251"/>
      <c r="C3295" s="154"/>
      <c r="D3295" s="364" t="s">
        <v>1478</v>
      </c>
      <c r="E3295" s="89">
        <v>10</v>
      </c>
      <c r="F3295">
        <f>SUMIF('список продуктов'!$A$8:$A$917,"="&amp;D1853,'список продуктов'!$C$8:$C$917)</f>
        <v>0</v>
      </c>
      <c r="M3295" s="572"/>
      <c r="N3295" s="573"/>
      <c r="O3295" s="573"/>
      <c r="P3295" s="573"/>
    </row>
    <row r="3296" spans="1:16" x14ac:dyDescent="0.25">
      <c r="A3296" s="77">
        <f>E3296*A3293</f>
        <v>0</v>
      </c>
      <c r="B3296" s="251"/>
      <c r="C3296" s="154"/>
      <c r="D3296" s="91" t="s">
        <v>1262</v>
      </c>
      <c r="E3296" s="89">
        <v>15</v>
      </c>
      <c r="F3296">
        <f>SUMIF('список продуктов'!$A$8:$A$917,"="&amp;D1854,'список продуктов'!$C$8:$C$917)</f>
        <v>1</v>
      </c>
      <c r="M3296" s="572"/>
      <c r="N3296" s="573"/>
      <c r="O3296" s="573"/>
      <c r="P3296" s="573"/>
    </row>
    <row r="3297" spans="1:16" x14ac:dyDescent="0.25">
      <c r="A3297" s="77">
        <f>E3297*A3293</f>
        <v>0</v>
      </c>
      <c r="B3297" s="251"/>
      <c r="C3297" s="154"/>
      <c r="D3297" s="91" t="s">
        <v>2399</v>
      </c>
      <c r="E3297" s="89">
        <v>5</v>
      </c>
      <c r="F3297">
        <f>SUMIF('список продуктов'!$A$8:$A$917,"="&amp;D1855,'список продуктов'!$C$8:$C$917)</f>
        <v>0</v>
      </c>
      <c r="M3297" s="572"/>
      <c r="N3297" s="573"/>
      <c r="O3297" s="573"/>
      <c r="P3297" s="573"/>
    </row>
    <row r="3298" spans="1:16" x14ac:dyDescent="0.25">
      <c r="A3298" s="77">
        <f>E3298*A3293</f>
        <v>0</v>
      </c>
      <c r="B3298" s="251"/>
      <c r="C3298" s="154"/>
      <c r="D3298" s="91" t="s">
        <v>2408</v>
      </c>
      <c r="E3298" s="89">
        <v>10</v>
      </c>
      <c r="F3298">
        <f>SUMIF('список продуктов'!$A$8:$A$917,"="&amp;D1856,'список продуктов'!$C$8:$C$917)</f>
        <v>1</v>
      </c>
      <c r="M3298" s="572"/>
      <c r="N3298" s="573"/>
      <c r="O3298" s="573"/>
      <c r="P3298" s="573"/>
    </row>
    <row r="3299" spans="1:16" x14ac:dyDescent="0.25">
      <c r="A3299" s="77">
        <f>E3299*A3293</f>
        <v>0</v>
      </c>
      <c r="B3299" s="251"/>
      <c r="C3299" s="154"/>
      <c r="D3299" s="91" t="s">
        <v>2339</v>
      </c>
      <c r="E3299" s="89">
        <v>100</v>
      </c>
      <c r="F3299">
        <f>SUMIF('список продуктов'!$A$8:$A$917,"="&amp;D1857,'список продуктов'!$C$8:$C$917)</f>
        <v>1</v>
      </c>
      <c r="M3299" s="572"/>
      <c r="N3299" s="573"/>
      <c r="O3299" s="573"/>
      <c r="P3299" s="573"/>
    </row>
    <row r="3300" spans="1:16" x14ac:dyDescent="0.25">
      <c r="A3300" s="77">
        <f>E3300*A3293</f>
        <v>0</v>
      </c>
      <c r="B3300" s="251"/>
      <c r="C3300" s="154"/>
      <c r="D3300" s="91" t="s">
        <v>2486</v>
      </c>
      <c r="E3300" s="89">
        <v>100</v>
      </c>
      <c r="F3300">
        <f>SUMIF('список продуктов'!$A$8:$A$917,"="&amp;D1858,'список продуктов'!$C$8:$C$917)</f>
        <v>1</v>
      </c>
      <c r="M3300" s="572"/>
      <c r="N3300" s="573"/>
      <c r="O3300" s="573"/>
      <c r="P3300" s="573"/>
    </row>
    <row r="3301" spans="1:16" ht="15.75" thickBot="1" x14ac:dyDescent="0.3">
      <c r="B3301" s="251"/>
      <c r="C3301" s="154"/>
      <c r="E3301" s="89"/>
      <c r="F3301">
        <f>SUMIF('список продуктов'!$A$8:$A$917,"="&amp;D1859,'список продуктов'!$C$8:$C$917)</f>
        <v>1</v>
      </c>
      <c r="M3301" s="572"/>
      <c r="N3301" s="573"/>
      <c r="O3301" s="573"/>
      <c r="P3301" s="573"/>
    </row>
    <row r="3302" spans="1:16" ht="15.75" thickBot="1" x14ac:dyDescent="0.3">
      <c r="A3302" s="229"/>
      <c r="B3302" s="212" t="s">
        <v>136</v>
      </c>
      <c r="C3302" s="184" t="s">
        <v>558</v>
      </c>
      <c r="D3302" s="188"/>
      <c r="E3302" s="191">
        <f>SUM(E3303:E3311)</f>
        <v>391</v>
      </c>
      <c r="F3302">
        <f>SUMIF('список продуктов'!$A$8:$A$917,"="&amp;D1860,'список продуктов'!$C$8:$C$917)</f>
        <v>1</v>
      </c>
      <c r="G3302" t="s">
        <v>2926</v>
      </c>
      <c r="M3302" s="572"/>
      <c r="N3302" s="573"/>
      <c r="O3302" s="573"/>
      <c r="P3302" s="573"/>
    </row>
    <row r="3303" spans="1:16" x14ac:dyDescent="0.25">
      <c r="A3303" s="77">
        <f>E3303*A3302</f>
        <v>0</v>
      </c>
      <c r="B3303" s="251"/>
      <c r="C3303" s="154"/>
      <c r="D3303" s="91" t="s">
        <v>2450</v>
      </c>
      <c r="E3303" s="89">
        <v>2</v>
      </c>
      <c r="F3303">
        <f>SUMIF('список продуктов'!$A$8:$A$917,"="&amp;D1861,'список продуктов'!$C$8:$C$917)</f>
        <v>1</v>
      </c>
      <c r="M3303" s="572"/>
      <c r="N3303" s="573"/>
      <c r="O3303" s="573"/>
      <c r="P3303" s="573"/>
    </row>
    <row r="3304" spans="1:16" x14ac:dyDescent="0.25">
      <c r="A3304" s="77">
        <f>E3304*A3302</f>
        <v>0</v>
      </c>
      <c r="B3304" s="251"/>
      <c r="C3304" s="154"/>
      <c r="D3304" s="91" t="s">
        <v>1246</v>
      </c>
      <c r="E3304" s="89">
        <v>80</v>
      </c>
      <c r="F3304">
        <f>SUMIF('список продуктов'!$A$8:$A$917,"="&amp;D1862,'список продуктов'!$C$8:$C$917)</f>
        <v>1</v>
      </c>
      <c r="M3304" s="572"/>
      <c r="N3304" s="573"/>
      <c r="O3304" s="573"/>
      <c r="P3304" s="573"/>
    </row>
    <row r="3305" spans="1:16" x14ac:dyDescent="0.25">
      <c r="A3305" s="77">
        <f>E3305*A3302</f>
        <v>0</v>
      </c>
      <c r="B3305" s="251"/>
      <c r="C3305" s="154"/>
      <c r="D3305" s="91" t="s">
        <v>1632</v>
      </c>
      <c r="E3305" s="89">
        <v>100</v>
      </c>
      <c r="F3305">
        <f>SUMIF('список продуктов'!$A$8:$A$917,"="&amp;D1863,'список продуктов'!$C$8:$C$917)</f>
        <v>0</v>
      </c>
      <c r="M3305" s="572"/>
      <c r="N3305" s="573"/>
      <c r="O3305" s="573"/>
      <c r="P3305" s="573"/>
    </row>
    <row r="3306" spans="1:16" x14ac:dyDescent="0.25">
      <c r="A3306" s="77">
        <f>E3306*A3302</f>
        <v>0</v>
      </c>
      <c r="B3306" s="251"/>
      <c r="C3306" s="154"/>
      <c r="D3306" s="91" t="s">
        <v>313</v>
      </c>
      <c r="E3306" s="89">
        <v>100</v>
      </c>
      <c r="F3306">
        <f>SUMIF('список продуктов'!$A$8:$A$917,"="&amp;D1864,'список продуктов'!$C$8:$C$917)</f>
        <v>1</v>
      </c>
      <c r="M3306" s="572"/>
      <c r="N3306" s="573"/>
      <c r="O3306" s="573"/>
      <c r="P3306" s="573"/>
    </row>
    <row r="3307" spans="1:16" x14ac:dyDescent="0.25">
      <c r="A3307" s="77">
        <f>E3307*A3302</f>
        <v>0</v>
      </c>
      <c r="B3307" s="251"/>
      <c r="C3307" s="154"/>
      <c r="D3307" s="91" t="s">
        <v>1758</v>
      </c>
      <c r="E3307" s="89">
        <v>80</v>
      </c>
      <c r="F3307">
        <f>SUMIF('список продуктов'!$A$8:$A$917,"="&amp;D1865,'список продуктов'!$C$8:$C$917)</f>
        <v>1</v>
      </c>
      <c r="M3307" s="572"/>
      <c r="N3307" s="573"/>
      <c r="O3307" s="573"/>
      <c r="P3307" s="573"/>
    </row>
    <row r="3308" spans="1:16" x14ac:dyDescent="0.25">
      <c r="A3308" s="77">
        <f>E3308*A3302</f>
        <v>0</v>
      </c>
      <c r="B3308" s="251"/>
      <c r="C3308" s="154"/>
      <c r="D3308" s="91" t="s">
        <v>2324</v>
      </c>
      <c r="E3308" s="89">
        <v>20</v>
      </c>
      <c r="F3308">
        <f>SUMIF('список продуктов'!$A$8:$A$917,"="&amp;D1866,'список продуктов'!$C$8:$C$917)</f>
        <v>1</v>
      </c>
      <c r="M3308" s="572"/>
      <c r="N3308" s="573"/>
      <c r="O3308" s="573"/>
      <c r="P3308" s="573"/>
    </row>
    <row r="3309" spans="1:16" x14ac:dyDescent="0.25">
      <c r="A3309" s="77">
        <f>E3309*A3302</f>
        <v>0</v>
      </c>
      <c r="B3309" s="251"/>
      <c r="C3309" s="154"/>
      <c r="D3309" s="91" t="s">
        <v>2546</v>
      </c>
      <c r="E3309" s="89">
        <v>3</v>
      </c>
      <c r="F3309">
        <f>SUMIF('список продуктов'!$A$8:$A$917,"="&amp;D1867,'список продуктов'!$C$8:$C$917)</f>
        <v>1</v>
      </c>
      <c r="M3309" s="572"/>
      <c r="N3309" s="573"/>
      <c r="O3309" s="573"/>
      <c r="P3309" s="573"/>
    </row>
    <row r="3310" spans="1:16" x14ac:dyDescent="0.25">
      <c r="A3310" s="77">
        <f>A3302*E3310</f>
        <v>0</v>
      </c>
      <c r="B3310" s="251"/>
      <c r="C3310" s="154"/>
      <c r="D3310" s="91" t="s">
        <v>1262</v>
      </c>
      <c r="E3310" s="89">
        <v>5</v>
      </c>
      <c r="F3310">
        <f>SUMIF('список продуктов'!$A$8:$A$917,"="&amp;D1868,'список продуктов'!$C$8:$C$917)</f>
        <v>1</v>
      </c>
      <c r="M3310" s="572"/>
      <c r="N3310" s="573"/>
      <c r="O3310" s="573"/>
      <c r="P3310" s="573"/>
    </row>
    <row r="3311" spans="1:16" x14ac:dyDescent="0.25">
      <c r="A3311" s="77">
        <f>A3302*E3311</f>
        <v>0</v>
      </c>
      <c r="B3311" s="251"/>
      <c r="C3311" s="154"/>
      <c r="D3311" s="91" t="s">
        <v>2399</v>
      </c>
      <c r="E3311" s="89">
        <v>1</v>
      </c>
      <c r="F3311">
        <f>SUMIF('список продуктов'!$A$8:$A$917,"="&amp;D1869,'список продуктов'!$C$8:$C$917)</f>
        <v>1</v>
      </c>
      <c r="M3311" s="572"/>
      <c r="N3311" s="573"/>
      <c r="O3311" s="573"/>
      <c r="P3311" s="573"/>
    </row>
    <row r="3312" spans="1:16" ht="15.75" thickBot="1" x14ac:dyDescent="0.3">
      <c r="B3312" s="251"/>
      <c r="C3312" s="154"/>
      <c r="D3312" s="91"/>
      <c r="E3312" s="89"/>
      <c r="F3312">
        <f>SUMIF('список продуктов'!$A$8:$A$917,"="&amp;D1870,'список продуктов'!$C$8:$C$917)</f>
        <v>1</v>
      </c>
      <c r="M3312" s="572"/>
      <c r="N3312" s="573"/>
      <c r="O3312" s="573"/>
      <c r="P3312" s="573"/>
    </row>
    <row r="3313" spans="1:16" ht="15.75" thickBot="1" x14ac:dyDescent="0.3">
      <c r="A3313" s="229"/>
      <c r="B3313" s="187">
        <v>350</v>
      </c>
      <c r="C3313" s="184" t="s">
        <v>559</v>
      </c>
      <c r="D3313" s="188"/>
      <c r="E3313" s="191">
        <f>SUM(E3314:E3321)</f>
        <v>635</v>
      </c>
      <c r="F3313">
        <f>SUMIF('список продуктов'!$A$8:$A$917,"="&amp;D1871,'список продуктов'!$C$8:$C$917)</f>
        <v>1</v>
      </c>
      <c r="G3313" t="s">
        <v>2926</v>
      </c>
      <c r="M3313" s="572"/>
      <c r="N3313" s="573"/>
      <c r="O3313" s="573"/>
      <c r="P3313" s="573"/>
    </row>
    <row r="3314" spans="1:16" x14ac:dyDescent="0.25">
      <c r="A3314" s="77">
        <f>E3314*A3313</f>
        <v>0</v>
      </c>
      <c r="B3314" s="251"/>
      <c r="C3314" s="154"/>
      <c r="D3314" s="91" t="s">
        <v>1632</v>
      </c>
      <c r="E3314" s="89">
        <v>180</v>
      </c>
      <c r="F3314">
        <f>SUMIF('список продуктов'!$A$8:$A$917,"="&amp;D1872,'список продуктов'!$C$8:$C$917)</f>
        <v>1</v>
      </c>
      <c r="M3314" s="572"/>
      <c r="N3314" s="573"/>
      <c r="O3314" s="573"/>
      <c r="P3314" s="573"/>
    </row>
    <row r="3315" spans="1:16" x14ac:dyDescent="0.25">
      <c r="A3315" s="77">
        <f>E3315*A3313</f>
        <v>0</v>
      </c>
      <c r="B3315" s="251"/>
      <c r="C3315" s="154"/>
      <c r="D3315" s="91" t="s">
        <v>313</v>
      </c>
      <c r="E3315" s="89">
        <v>180</v>
      </c>
      <c r="F3315">
        <f>SUMIF('список продуктов'!$A$8:$A$917,"="&amp;D1873,'список продуктов'!$C$8:$C$917)</f>
        <v>1</v>
      </c>
      <c r="M3315" s="572"/>
      <c r="N3315" s="573"/>
      <c r="O3315" s="573"/>
      <c r="P3315" s="573"/>
    </row>
    <row r="3316" spans="1:16" x14ac:dyDescent="0.25">
      <c r="A3316" s="77">
        <f>E3316*A3313</f>
        <v>0</v>
      </c>
      <c r="B3316" s="251"/>
      <c r="C3316" s="154"/>
      <c r="D3316" s="91" t="s">
        <v>1736</v>
      </c>
      <c r="E3316" s="89">
        <v>120</v>
      </c>
      <c r="F3316">
        <f>SUMIF('список продуктов'!$A$8:$A$917,"="&amp;D1874,'список продуктов'!$C$8:$C$917)</f>
        <v>1</v>
      </c>
      <c r="M3316" s="572"/>
      <c r="N3316" s="573"/>
      <c r="O3316" s="573"/>
      <c r="P3316" s="573"/>
    </row>
    <row r="3317" spans="1:16" x14ac:dyDescent="0.25">
      <c r="A3317" s="77">
        <f>E3317*A3313</f>
        <v>0</v>
      </c>
      <c r="B3317" s="251"/>
      <c r="C3317" s="154"/>
      <c r="D3317" s="91" t="s">
        <v>2475</v>
      </c>
      <c r="E3317" s="89">
        <v>70</v>
      </c>
      <c r="F3317">
        <f>SUMIF('список продуктов'!$A$8:$A$917,"="&amp;D1875,'список продуктов'!$C$8:$C$917)</f>
        <v>1</v>
      </c>
      <c r="M3317" s="572"/>
      <c r="N3317" s="573"/>
      <c r="O3317" s="573"/>
      <c r="P3317" s="573"/>
    </row>
    <row r="3318" spans="1:16" x14ac:dyDescent="0.25">
      <c r="A3318" s="77">
        <f>E3318*A3313</f>
        <v>0</v>
      </c>
      <c r="B3318" s="251"/>
      <c r="C3318" s="154"/>
      <c r="D3318" s="91" t="s">
        <v>2324</v>
      </c>
      <c r="E3318" s="89">
        <v>50</v>
      </c>
      <c r="F3318">
        <f>SUMIF('список продуктов'!$A$8:$A$917,"="&amp;D1876,'список продуктов'!$C$8:$C$917)</f>
        <v>2</v>
      </c>
      <c r="M3318" s="572"/>
      <c r="N3318" s="573"/>
      <c r="O3318" s="573"/>
      <c r="P3318" s="573"/>
    </row>
    <row r="3319" spans="1:16" x14ac:dyDescent="0.25">
      <c r="A3319" s="77">
        <f>E3319*A3313</f>
        <v>0</v>
      </c>
      <c r="B3319" s="251"/>
      <c r="C3319" s="154"/>
      <c r="D3319" s="91" t="s">
        <v>2546</v>
      </c>
      <c r="E3319" s="89">
        <v>4</v>
      </c>
      <c r="F3319">
        <f>SUMIF('список продуктов'!$A$8:$A$917,"="&amp;#REF!,'список продуктов'!$C$8:$C$917)</f>
        <v>0</v>
      </c>
      <c r="M3319" s="572"/>
      <c r="N3319" s="573"/>
      <c r="O3319" s="573"/>
      <c r="P3319" s="573"/>
    </row>
    <row r="3320" spans="1:16" x14ac:dyDescent="0.25">
      <c r="A3320" s="77">
        <f>E3320*A3313</f>
        <v>0</v>
      </c>
      <c r="B3320" s="251"/>
      <c r="C3320" s="154"/>
      <c r="D3320" s="91" t="s">
        <v>2399</v>
      </c>
      <c r="E3320" s="89">
        <v>1</v>
      </c>
      <c r="F3320">
        <f>SUMIF('список продуктов'!$A$8:$A$917,"="&amp;#REF!,'список продуктов'!$C$8:$C$917)</f>
        <v>0</v>
      </c>
      <c r="M3320" s="572"/>
      <c r="N3320" s="573"/>
      <c r="O3320" s="573"/>
      <c r="P3320" s="573"/>
    </row>
    <row r="3321" spans="1:16" ht="15.75" thickBot="1" x14ac:dyDescent="0.3">
      <c r="A3321" s="77">
        <f>A3313*E3321</f>
        <v>0</v>
      </c>
      <c r="B3321" s="251"/>
      <c r="C3321" s="154"/>
      <c r="D3321" s="91" t="s">
        <v>2591</v>
      </c>
      <c r="E3321" s="89">
        <v>30</v>
      </c>
      <c r="F3321">
        <f>SUMIF('список продуктов'!$A$8:$A$917,"="&amp;#REF!,'список продуктов'!$C$8:$C$917)</f>
        <v>0</v>
      </c>
      <c r="M3321" s="572"/>
      <c r="N3321" s="573"/>
      <c r="O3321" s="573"/>
      <c r="P3321" s="573"/>
    </row>
    <row r="3322" spans="1:16" ht="15.75" thickBot="1" x14ac:dyDescent="0.3">
      <c r="A3322" s="229"/>
      <c r="B3322" s="187" t="s">
        <v>113</v>
      </c>
      <c r="C3322" s="184" t="s">
        <v>560</v>
      </c>
      <c r="D3322" s="188"/>
      <c r="E3322" s="191">
        <f>SUM(E3323:E3337)</f>
        <v>259.99000000000007</v>
      </c>
      <c r="F3322">
        <f>SUMIF('список продуктов'!$A$8:$A$917,"="&amp;#REF!,'список продуктов'!$C$8:$C$917)</f>
        <v>0</v>
      </c>
      <c r="G3322" t="s">
        <v>2926</v>
      </c>
      <c r="M3322" s="572"/>
      <c r="N3322" s="573"/>
      <c r="O3322" s="573"/>
      <c r="P3322" s="573"/>
    </row>
    <row r="3323" spans="1:16" x14ac:dyDescent="0.25">
      <c r="A3323" s="77">
        <f>E3323*A3322</f>
        <v>0</v>
      </c>
      <c r="B3323" s="251"/>
      <c r="C3323" s="154"/>
      <c r="D3323" s="91" t="s">
        <v>1640</v>
      </c>
      <c r="E3323" s="89">
        <v>135</v>
      </c>
      <c r="F3323">
        <f>SUMIF('список продуктов'!$A$8:$A$917,"="&amp;#REF!,'список продуктов'!$C$8:$C$917)</f>
        <v>0</v>
      </c>
      <c r="M3323" s="572"/>
      <c r="N3323" s="573"/>
      <c r="O3323" s="573"/>
      <c r="P3323" s="573"/>
    </row>
    <row r="3324" spans="1:16" x14ac:dyDescent="0.25">
      <c r="A3324" s="77">
        <f>E3324*A3322</f>
        <v>0</v>
      </c>
      <c r="B3324" s="251"/>
      <c r="C3324" s="154"/>
      <c r="D3324" s="91" t="s">
        <v>2591</v>
      </c>
      <c r="E3324" s="89">
        <v>20</v>
      </c>
      <c r="F3324">
        <f>SUMIF('список продуктов'!$A$8:$A$917,"="&amp;#REF!,'список продуктов'!$C$8:$C$917)</f>
        <v>0</v>
      </c>
      <c r="M3324" s="572"/>
      <c r="N3324" s="573"/>
      <c r="O3324" s="573"/>
      <c r="P3324" s="573"/>
    </row>
    <row r="3325" spans="1:16" x14ac:dyDescent="0.25">
      <c r="A3325" s="77">
        <f>E3325*A3322</f>
        <v>0</v>
      </c>
      <c r="B3325" s="251"/>
      <c r="C3325" s="154"/>
      <c r="D3325" s="91" t="s">
        <v>2546</v>
      </c>
      <c r="E3325" s="89">
        <v>2</v>
      </c>
      <c r="F3325">
        <f>SUMIF('список продуктов'!$A$8:$A$917,"="&amp;#REF!,'список продуктов'!$C$8:$C$917)</f>
        <v>0</v>
      </c>
      <c r="M3325" s="572"/>
      <c r="N3325" s="573"/>
      <c r="O3325" s="573"/>
      <c r="P3325" s="573"/>
    </row>
    <row r="3326" spans="1:16" x14ac:dyDescent="0.25">
      <c r="A3326" s="77">
        <f>E3326*A3322</f>
        <v>0</v>
      </c>
      <c r="B3326" s="251"/>
      <c r="C3326" s="154"/>
      <c r="D3326" s="91" t="s">
        <v>1758</v>
      </c>
      <c r="E3326" s="89">
        <v>50</v>
      </c>
      <c r="F3326">
        <f>SUMIF('список продуктов'!$A$8:$A$917,"="&amp;#REF!,'список продуктов'!$C$8:$C$917)</f>
        <v>0</v>
      </c>
      <c r="M3326" s="572"/>
      <c r="N3326" s="573"/>
      <c r="O3326" s="573"/>
      <c r="P3326" s="573"/>
    </row>
    <row r="3327" spans="1:16" x14ac:dyDescent="0.25">
      <c r="A3327" s="77">
        <f>E3327*A3322</f>
        <v>0</v>
      </c>
      <c r="B3327" s="251"/>
      <c r="C3327" s="154"/>
      <c r="D3327" s="91" t="s">
        <v>2331</v>
      </c>
      <c r="E3327" s="89">
        <v>7</v>
      </c>
      <c r="F3327">
        <f>SUMIF('список продуктов'!$A$8:$A$917,"="&amp;#REF!,'список продуктов'!$C$8:$C$917)</f>
        <v>0</v>
      </c>
      <c r="M3327" s="572"/>
      <c r="N3327" s="573"/>
      <c r="O3327" s="573"/>
      <c r="P3327" s="573"/>
    </row>
    <row r="3328" spans="1:16" x14ac:dyDescent="0.25">
      <c r="A3328" s="77">
        <f>E3328*A3322</f>
        <v>0</v>
      </c>
      <c r="B3328" s="251"/>
      <c r="C3328" s="154"/>
      <c r="D3328" s="365" t="s">
        <v>2500</v>
      </c>
      <c r="E3328" s="89">
        <v>15</v>
      </c>
      <c r="F3328">
        <f>SUMIF('список продуктов'!$A$8:$A$917,"="&amp;#REF!,'список продуктов'!$C$8:$C$917)</f>
        <v>0</v>
      </c>
      <c r="M3328" s="572"/>
      <c r="N3328" s="573"/>
      <c r="O3328" s="573"/>
      <c r="P3328" s="573"/>
    </row>
    <row r="3329" spans="1:16" x14ac:dyDescent="0.25">
      <c r="B3329" s="251"/>
      <c r="C3329" s="154"/>
      <c r="D3329" s="374" t="s">
        <v>114</v>
      </c>
      <c r="E3329" s="89"/>
      <c r="F3329">
        <f>SUMIF('список продуктов'!$A$8:$A$917,"="&amp;#REF!,'список продуктов'!$C$8:$C$917)</f>
        <v>0</v>
      </c>
      <c r="M3329" s="572"/>
      <c r="N3329" s="573"/>
      <c r="O3329" s="573"/>
      <c r="P3329" s="573"/>
    </row>
    <row r="3330" spans="1:16" x14ac:dyDescent="0.25">
      <c r="A3330" s="77">
        <f>A3322*E3330</f>
        <v>0</v>
      </c>
      <c r="B3330" s="251"/>
      <c r="C3330" s="154"/>
      <c r="D3330" s="91" t="s">
        <v>2324</v>
      </c>
      <c r="E3330" s="89">
        <v>18</v>
      </c>
      <c r="F3330">
        <f>SUMIF('список продуктов'!$A$8:$A$917,"="&amp;D2190,'список продуктов'!$C$8:$C$917)</f>
        <v>0</v>
      </c>
      <c r="M3330" s="572"/>
      <c r="N3330" s="573"/>
      <c r="O3330" s="573"/>
      <c r="P3330" s="573"/>
    </row>
    <row r="3331" spans="1:16" x14ac:dyDescent="0.25">
      <c r="A3331" s="77">
        <f>A3322*E3331</f>
        <v>0</v>
      </c>
      <c r="B3331" s="251"/>
      <c r="C3331" s="154"/>
      <c r="D3331" s="91" t="s">
        <v>1478</v>
      </c>
      <c r="E3331" s="116">
        <v>0.09</v>
      </c>
      <c r="F3331">
        <f>SUMIF('список продуктов'!$A$8:$A$917,"="&amp;D2191,'список продуктов'!$C$8:$C$917)</f>
        <v>1</v>
      </c>
      <c r="M3331" s="572"/>
      <c r="N3331" s="573"/>
      <c r="O3331" s="573"/>
      <c r="P3331" s="573"/>
    </row>
    <row r="3332" spans="1:16" x14ac:dyDescent="0.25">
      <c r="A3332" s="77">
        <f>A3322*E3332</f>
        <v>0</v>
      </c>
      <c r="B3332" s="251"/>
      <c r="C3332" s="154"/>
      <c r="D3332" s="91" t="s">
        <v>313</v>
      </c>
      <c r="E3332" s="89">
        <v>7.5</v>
      </c>
      <c r="F3332">
        <f>SUMIF('список продуктов'!$A$8:$A$917,"="&amp;D2192,'список продуктов'!$C$8:$C$917)</f>
        <v>1</v>
      </c>
      <c r="M3332" s="572"/>
      <c r="N3332" s="573"/>
      <c r="O3332" s="573"/>
      <c r="P3332" s="573"/>
    </row>
    <row r="3333" spans="1:16" x14ac:dyDescent="0.25">
      <c r="A3333" s="77">
        <f>A3322*E3333</f>
        <v>0</v>
      </c>
      <c r="B3333" s="251"/>
      <c r="C3333" s="154"/>
      <c r="D3333" s="91" t="s">
        <v>1758</v>
      </c>
      <c r="E3333" s="89">
        <v>1.5</v>
      </c>
      <c r="F3333">
        <f>SUMIF('список продуктов'!$A$8:$A$917,"="&amp;D2193,'список продуктов'!$C$8:$C$917)</f>
        <v>1</v>
      </c>
      <c r="M3333" s="572"/>
      <c r="N3333" s="573"/>
      <c r="O3333" s="573"/>
      <c r="P3333" s="573"/>
    </row>
    <row r="3334" spans="1:16" x14ac:dyDescent="0.25">
      <c r="A3334" s="77">
        <f>A3322:B3322*E3334</f>
        <v>0</v>
      </c>
      <c r="B3334" s="251"/>
      <c r="C3334" s="154"/>
      <c r="D3334" s="91" t="s">
        <v>1794</v>
      </c>
      <c r="E3334" s="89">
        <v>0.3</v>
      </c>
      <c r="F3334">
        <f>SUMIF('список продуктов'!$A$8:$A$917,"="&amp;D2194,'список продуктов'!$C$8:$C$917)</f>
        <v>1</v>
      </c>
      <c r="M3334" s="572"/>
      <c r="N3334" s="573"/>
      <c r="O3334" s="573"/>
      <c r="P3334" s="573"/>
    </row>
    <row r="3335" spans="1:16" x14ac:dyDescent="0.25">
      <c r="A3335" s="77">
        <f>A3322*E3335</f>
        <v>0</v>
      </c>
      <c r="B3335" s="251"/>
      <c r="C3335" s="154"/>
      <c r="D3335" s="91" t="s">
        <v>1804</v>
      </c>
      <c r="E3335" s="89">
        <v>0.3</v>
      </c>
      <c r="F3335">
        <f>SUMIF('список продуктов'!$A$8:$A$917,"="&amp;D2195,'список продуктов'!$C$8:$C$917)</f>
        <v>1</v>
      </c>
      <c r="M3335" s="572"/>
      <c r="N3335" s="573"/>
      <c r="O3335" s="573"/>
      <c r="P3335" s="573"/>
    </row>
    <row r="3336" spans="1:16" x14ac:dyDescent="0.25">
      <c r="A3336" s="77">
        <f>A3322*E3336</f>
        <v>0</v>
      </c>
      <c r="B3336" s="251"/>
      <c r="C3336" s="154"/>
      <c r="D3336" s="91" t="s">
        <v>1797</v>
      </c>
      <c r="E3336" s="89">
        <v>0.3</v>
      </c>
      <c r="F3336">
        <f>SUMIF('список продуктов'!$A$8:$A$917,"="&amp;D2196,'список продуктов'!$C$8:$C$917)</f>
        <v>1</v>
      </c>
      <c r="M3336" s="572"/>
      <c r="N3336" s="573"/>
      <c r="O3336" s="573"/>
      <c r="P3336" s="573"/>
    </row>
    <row r="3337" spans="1:16" ht="15.75" thickBot="1" x14ac:dyDescent="0.3">
      <c r="A3337" s="77">
        <f>A3322*E3337</f>
        <v>0</v>
      </c>
      <c r="B3337" s="251"/>
      <c r="C3337" s="154"/>
      <c r="D3337" s="91" t="s">
        <v>2477</v>
      </c>
      <c r="E3337" s="89">
        <v>3</v>
      </c>
      <c r="F3337">
        <f>SUMIF('список продуктов'!$A$8:$A$917,"="&amp;D2197,'список продуктов'!$C$8:$C$917)</f>
        <v>1</v>
      </c>
      <c r="M3337" s="572"/>
      <c r="N3337" s="573"/>
      <c r="O3337" s="573"/>
      <c r="P3337" s="573"/>
    </row>
    <row r="3338" spans="1:16" ht="29.25" thickBot="1" x14ac:dyDescent="0.3">
      <c r="A3338" s="229"/>
      <c r="B3338" s="190" t="s">
        <v>209</v>
      </c>
      <c r="C3338" s="182" t="s">
        <v>857</v>
      </c>
      <c r="D3338" s="188"/>
      <c r="E3338" s="191"/>
      <c r="F3338">
        <f>SUMIF('список продуктов'!$A$8:$A$917,"="&amp;D2198,'список продуктов'!$C$8:$C$917)</f>
        <v>1</v>
      </c>
      <c r="G3338" t="s">
        <v>2926</v>
      </c>
      <c r="M3338" s="572"/>
      <c r="N3338" s="573"/>
      <c r="O3338" s="573"/>
      <c r="P3338" s="573"/>
    </row>
    <row r="3339" spans="1:16" x14ac:dyDescent="0.25">
      <c r="A3339" s="77">
        <f>E3339*A3338</f>
        <v>0</v>
      </c>
      <c r="B3339" s="173"/>
      <c r="C3339" s="154"/>
      <c r="D3339" s="91" t="s">
        <v>1625</v>
      </c>
      <c r="E3339" s="89">
        <v>310</v>
      </c>
      <c r="F3339">
        <f>SUMIF('список продуктов'!$A$8:$A$917,"="&amp;D2199,'список продуктов'!$C$8:$C$917)</f>
        <v>1</v>
      </c>
      <c r="M3339" s="572"/>
      <c r="N3339" s="573"/>
      <c r="O3339" s="573"/>
      <c r="P3339" s="573"/>
    </row>
    <row r="3340" spans="1:16" x14ac:dyDescent="0.25">
      <c r="A3340" s="77">
        <f>E3340*A3338</f>
        <v>0</v>
      </c>
      <c r="B3340" s="173"/>
      <c r="C3340" s="154"/>
      <c r="D3340" s="91" t="s">
        <v>1736</v>
      </c>
      <c r="E3340" s="89">
        <v>60</v>
      </c>
      <c r="F3340">
        <f>SUMIF('список продуктов'!$A$8:$A$917,"="&amp;D2200,'список продуктов'!$C$8:$C$917)</f>
        <v>1</v>
      </c>
      <c r="M3340" s="572"/>
      <c r="N3340" s="573"/>
      <c r="O3340" s="573"/>
      <c r="P3340" s="573"/>
    </row>
    <row r="3341" spans="1:16" x14ac:dyDescent="0.25">
      <c r="A3341" s="77">
        <f>E3341*A3338</f>
        <v>0</v>
      </c>
      <c r="B3341" s="173"/>
      <c r="C3341" s="154"/>
      <c r="D3341" s="91" t="s">
        <v>1354</v>
      </c>
      <c r="E3341" s="89">
        <v>70</v>
      </c>
      <c r="F3341">
        <f>SUMIF('список продуктов'!$A$8:$A$917,"="&amp;D2201,'список продуктов'!$C$8:$C$917)</f>
        <v>1</v>
      </c>
      <c r="M3341" s="572"/>
      <c r="N3341" s="573"/>
      <c r="O3341" s="573"/>
      <c r="P3341" s="573"/>
    </row>
    <row r="3342" spans="1:16" x14ac:dyDescent="0.25">
      <c r="A3342" s="77">
        <f>E3342*A3338</f>
        <v>0</v>
      </c>
      <c r="B3342" s="173"/>
      <c r="C3342" s="154"/>
      <c r="D3342" s="91" t="s">
        <v>1261</v>
      </c>
      <c r="E3342" s="89">
        <v>60</v>
      </c>
      <c r="F3342">
        <f>SUMIF('список продуктов'!$A$8:$A$917,"="&amp;D2202,'список продуктов'!$C$8:$C$917)</f>
        <v>1</v>
      </c>
      <c r="M3342" s="572"/>
      <c r="N3342" s="573"/>
      <c r="O3342" s="573"/>
      <c r="P3342" s="573"/>
    </row>
    <row r="3343" spans="1:16" x14ac:dyDescent="0.25">
      <c r="A3343" s="77">
        <f>E3343*A3338</f>
        <v>0</v>
      </c>
      <c r="B3343" s="173"/>
      <c r="C3343" s="154"/>
      <c r="D3343" s="91" t="s">
        <v>2255</v>
      </c>
      <c r="E3343" s="89">
        <v>40</v>
      </c>
      <c r="F3343">
        <f>SUMIF('список продуктов'!$A$8:$A$917,"="&amp;D2203,'список продуктов'!$C$8:$C$917)</f>
        <v>1</v>
      </c>
      <c r="M3343" s="572"/>
      <c r="N3343" s="573"/>
      <c r="O3343" s="573"/>
      <c r="P3343" s="573"/>
    </row>
    <row r="3344" spans="1:16" x14ac:dyDescent="0.25">
      <c r="A3344" s="77">
        <f>E3344*A3338</f>
        <v>0</v>
      </c>
      <c r="B3344" s="173"/>
      <c r="C3344" s="154"/>
      <c r="D3344" s="91" t="s">
        <v>1270</v>
      </c>
      <c r="E3344" s="82">
        <v>40</v>
      </c>
      <c r="F3344">
        <f>SUMIF('список продуктов'!$A$8:$A$917,"="&amp;D2204,'список продуктов'!$C$8:$C$917)</f>
        <v>0</v>
      </c>
      <c r="M3344" s="572"/>
      <c r="N3344" s="573"/>
      <c r="O3344" s="573"/>
      <c r="P3344" s="573"/>
    </row>
    <row r="3345" spans="1:16" x14ac:dyDescent="0.25">
      <c r="A3345" s="77">
        <f>E3345*A3338</f>
        <v>0</v>
      </c>
      <c r="B3345" s="173"/>
      <c r="C3345" s="154"/>
      <c r="D3345" s="91" t="s">
        <v>2506</v>
      </c>
      <c r="E3345" s="82">
        <v>50</v>
      </c>
      <c r="F3345">
        <f>SUMIF('список продуктов'!$A$8:$A$917,"="&amp;D2205,'список продуктов'!$C$8:$C$917)</f>
        <v>0</v>
      </c>
      <c r="M3345" s="572"/>
      <c r="N3345" s="573"/>
      <c r="O3345" s="573"/>
      <c r="P3345" s="573"/>
    </row>
    <row r="3346" spans="1:16" x14ac:dyDescent="0.25">
      <c r="A3346" s="77">
        <f>E3346*A3338</f>
        <v>0</v>
      </c>
      <c r="B3346" s="173"/>
      <c r="C3346" s="154"/>
      <c r="D3346" s="91" t="s">
        <v>1262</v>
      </c>
      <c r="E3346" s="82">
        <v>3</v>
      </c>
      <c r="F3346">
        <f>SUMIF('список продуктов'!$A$8:$A$917,"="&amp;D2206,'список продуктов'!$C$8:$C$917)</f>
        <v>0</v>
      </c>
      <c r="M3346" s="572"/>
      <c r="N3346" s="573"/>
      <c r="O3346" s="573"/>
      <c r="P3346" s="573"/>
    </row>
    <row r="3347" spans="1:16" x14ac:dyDescent="0.25">
      <c r="A3347" s="77">
        <f>E3347*A3338</f>
        <v>0</v>
      </c>
      <c r="B3347" s="173"/>
      <c r="C3347" s="154"/>
      <c r="D3347" s="91" t="s">
        <v>2399</v>
      </c>
      <c r="E3347" s="82">
        <v>2</v>
      </c>
      <c r="F3347">
        <f>SUMIF('список продуктов'!$A$8:$A$917,"="&amp;D2207,'список продуктов'!$C$8:$C$917)</f>
        <v>1</v>
      </c>
      <c r="M3347" s="572"/>
      <c r="N3347" s="573"/>
      <c r="O3347" s="573"/>
      <c r="P3347" s="573"/>
    </row>
    <row r="3348" spans="1:16" x14ac:dyDescent="0.25">
      <c r="A3348" s="77">
        <f>E3348*A3338</f>
        <v>0</v>
      </c>
      <c r="B3348" s="173"/>
      <c r="C3348" s="154"/>
      <c r="D3348" s="91" t="s">
        <v>2591</v>
      </c>
      <c r="E3348" s="82">
        <v>5</v>
      </c>
      <c r="F3348">
        <f>SUMIF('список продуктов'!$A$8:$A$917,"="&amp;D2208,'список продуктов'!$C$8:$C$917)</f>
        <v>1</v>
      </c>
      <c r="M3348" s="572"/>
      <c r="N3348" s="573"/>
      <c r="O3348" s="573"/>
      <c r="P3348" s="573"/>
    </row>
    <row r="3349" spans="1:16" x14ac:dyDescent="0.25">
      <c r="A3349" s="77">
        <f>E3349*A3338</f>
        <v>0</v>
      </c>
      <c r="B3349" s="173"/>
      <c r="C3349" s="154"/>
      <c r="D3349" s="91" t="s">
        <v>1801</v>
      </c>
      <c r="E3349" s="82">
        <v>3</v>
      </c>
      <c r="F3349">
        <f>SUMIF('список продуктов'!$A$8:$A$917,"="&amp;D2209,'список продуктов'!$C$8:$C$917)</f>
        <v>1</v>
      </c>
      <c r="M3349" s="572"/>
      <c r="N3349" s="573"/>
      <c r="O3349" s="573"/>
      <c r="P3349" s="573"/>
    </row>
    <row r="3350" spans="1:16" x14ac:dyDescent="0.25">
      <c r="A3350" s="77">
        <f>E3350*A3338</f>
        <v>0</v>
      </c>
      <c r="B3350" s="173"/>
      <c r="C3350" s="154"/>
      <c r="D3350" s="91" t="s">
        <v>2324</v>
      </c>
      <c r="E3350" s="82">
        <v>5</v>
      </c>
      <c r="F3350">
        <f>SUMIF('список продуктов'!$A$8:$A$917,"="&amp;D2210,'список продуктов'!$C$8:$C$917)</f>
        <v>1</v>
      </c>
      <c r="M3350" s="572"/>
      <c r="N3350" s="573"/>
      <c r="O3350" s="573"/>
      <c r="P3350" s="573"/>
    </row>
    <row r="3351" spans="1:16" ht="15.75" thickBot="1" x14ac:dyDescent="0.3">
      <c r="A3351" s="77">
        <f>E3351*A3338</f>
        <v>0</v>
      </c>
      <c r="B3351" s="173"/>
      <c r="C3351" s="154"/>
      <c r="D3351" s="91" t="s">
        <v>1280</v>
      </c>
      <c r="E3351" s="82">
        <v>3</v>
      </c>
      <c r="F3351">
        <f>SUMIF('список продуктов'!$A$8:$A$917,"="&amp;D2211,'список продуктов'!$C$8:$C$917)</f>
        <v>1</v>
      </c>
      <c r="M3351" s="572"/>
      <c r="N3351" s="573"/>
      <c r="O3351" s="573"/>
      <c r="P3351" s="573"/>
    </row>
    <row r="3352" spans="1:16" ht="30" thickBot="1" x14ac:dyDescent="0.3">
      <c r="A3352" s="229"/>
      <c r="B3352" s="187" t="s">
        <v>113</v>
      </c>
      <c r="C3352" s="184" t="s">
        <v>561</v>
      </c>
      <c r="D3352" s="188"/>
      <c r="E3352" s="191">
        <f>SUM(E3353:E3367)</f>
        <v>287.99</v>
      </c>
      <c r="F3352">
        <f>SUMIF('список продуктов'!$A$8:$A$917,"="&amp;D2212,'список продуктов'!$C$8:$C$917)</f>
        <v>1</v>
      </c>
      <c r="G3352" t="s">
        <v>2926</v>
      </c>
      <c r="M3352" s="572"/>
      <c r="N3352" s="573"/>
      <c r="O3352" s="573"/>
      <c r="P3352" s="573"/>
    </row>
    <row r="3353" spans="1:16" x14ac:dyDescent="0.25">
      <c r="A3353" s="77">
        <f>E3353*A3352</f>
        <v>0</v>
      </c>
      <c r="B3353" s="251"/>
      <c r="C3353" s="154"/>
      <c r="D3353" s="91" t="s">
        <v>1625</v>
      </c>
      <c r="E3353" s="89">
        <v>150</v>
      </c>
      <c r="F3353">
        <f>SUMIF('список продуктов'!$A$8:$A$917,"="&amp;D2213,'список продуктов'!$C$8:$C$917)</f>
        <v>0</v>
      </c>
      <c r="M3353" s="572"/>
      <c r="N3353" s="573"/>
      <c r="O3353" s="573"/>
      <c r="P3353" s="573"/>
    </row>
    <row r="3354" spans="1:16" x14ac:dyDescent="0.25">
      <c r="A3354" s="77">
        <f>E3354*A3352</f>
        <v>0</v>
      </c>
      <c r="B3354" s="251"/>
      <c r="C3354" s="154"/>
      <c r="D3354" s="91" t="s">
        <v>1478</v>
      </c>
      <c r="E3354" s="89">
        <v>10</v>
      </c>
      <c r="F3354">
        <f>SUMIF('список продуктов'!$A$8:$A$917,"="&amp;D2214,'список продуктов'!$C$8:$C$917)</f>
        <v>0</v>
      </c>
      <c r="M3354" s="572"/>
      <c r="N3354" s="573"/>
      <c r="O3354" s="573"/>
      <c r="P3354" s="573"/>
    </row>
    <row r="3355" spans="1:16" x14ac:dyDescent="0.25">
      <c r="A3355" s="77">
        <f>E3355*A3352</f>
        <v>0</v>
      </c>
      <c r="B3355" s="251"/>
      <c r="C3355" s="154"/>
      <c r="D3355" s="365" t="s">
        <v>1276</v>
      </c>
      <c r="E3355" s="89">
        <v>40</v>
      </c>
      <c r="F3355">
        <f>SUMIF('список продуктов'!$A$8:$A$917,"="&amp;D2215,'список продуктов'!$C$8:$C$917)</f>
        <v>1</v>
      </c>
      <c r="M3355" s="572"/>
      <c r="N3355" s="573"/>
      <c r="O3355" s="573"/>
      <c r="P3355" s="573"/>
    </row>
    <row r="3356" spans="1:16" x14ac:dyDescent="0.25">
      <c r="A3356" s="77">
        <f>E3356*A3352</f>
        <v>0</v>
      </c>
      <c r="B3356" s="251"/>
      <c r="C3356" s="154"/>
      <c r="D3356" s="91" t="s">
        <v>2324</v>
      </c>
      <c r="E3356" s="89">
        <v>35</v>
      </c>
      <c r="F3356">
        <f>SUMIF('список продуктов'!$A$8:$A$917,"="&amp;D2216,'список продуктов'!$C$8:$C$917)</f>
        <v>1</v>
      </c>
      <c r="M3356" s="572"/>
      <c r="N3356" s="573"/>
      <c r="O3356" s="573"/>
      <c r="P3356" s="573"/>
    </row>
    <row r="3357" spans="1:16" x14ac:dyDescent="0.25">
      <c r="A3357" s="77">
        <f>E3357*A3352</f>
        <v>0</v>
      </c>
      <c r="B3357" s="251"/>
      <c r="C3357" s="154"/>
      <c r="D3357" s="91" t="s">
        <v>2591</v>
      </c>
      <c r="E3357" s="89">
        <v>20</v>
      </c>
      <c r="F3357">
        <f>SUMIF('список продуктов'!$A$8:$A$917,"="&amp;D2217,'список продуктов'!$C$8:$C$917)</f>
        <v>1</v>
      </c>
      <c r="M3357" s="572"/>
      <c r="N3357" s="573"/>
      <c r="O3357" s="573"/>
      <c r="P3357" s="573"/>
    </row>
    <row r="3358" spans="1:16" x14ac:dyDescent="0.25">
      <c r="A3358" s="77">
        <f>E3358*A3352</f>
        <v>0</v>
      </c>
      <c r="B3358" s="251"/>
      <c r="C3358" s="154"/>
      <c r="D3358" s="91" t="s">
        <v>1355</v>
      </c>
      <c r="E3358" s="89">
        <v>2</v>
      </c>
      <c r="F3358">
        <f>SUMIF('список продуктов'!$A$8:$A$917,"="&amp;D2218,'список продуктов'!$C$8:$C$917)</f>
        <v>1</v>
      </c>
      <c r="M3358" s="572"/>
      <c r="N3358" s="573"/>
      <c r="O3358" s="573"/>
      <c r="P3358" s="573"/>
    </row>
    <row r="3359" spans="1:16" x14ac:dyDescent="0.25">
      <c r="B3359" s="251"/>
      <c r="C3359" s="154"/>
      <c r="D3359" s="374" t="s">
        <v>114</v>
      </c>
      <c r="E3359" s="89"/>
      <c r="F3359">
        <f>SUMIF('список продуктов'!$A$8:$A$917,"="&amp;D2219,'список продуктов'!$C$8:$C$917)</f>
        <v>1</v>
      </c>
      <c r="M3359" s="572"/>
      <c r="N3359" s="573"/>
      <c r="O3359" s="573"/>
      <c r="P3359" s="573"/>
    </row>
    <row r="3360" spans="1:16" x14ac:dyDescent="0.25">
      <c r="A3360" s="77">
        <f>A3352*E3360</f>
        <v>0</v>
      </c>
      <c r="B3360" s="251"/>
      <c r="C3360" s="154"/>
      <c r="D3360" s="91" t="s">
        <v>2324</v>
      </c>
      <c r="E3360" s="89">
        <v>18</v>
      </c>
      <c r="F3360">
        <f>SUMIF('список продуктов'!$A$8:$A$917,"="&amp;D2220,'список продуктов'!$C$8:$C$917)</f>
        <v>1</v>
      </c>
      <c r="M3360" s="572"/>
      <c r="N3360" s="573"/>
      <c r="O3360" s="573"/>
      <c r="P3360" s="573"/>
    </row>
    <row r="3361" spans="1:16" x14ac:dyDescent="0.25">
      <c r="A3361" s="77">
        <f>A3352*E3361</f>
        <v>0</v>
      </c>
      <c r="B3361" s="251"/>
      <c r="C3361" s="154"/>
      <c r="D3361" s="91" t="s">
        <v>1478</v>
      </c>
      <c r="E3361" s="116">
        <v>0.09</v>
      </c>
      <c r="F3361">
        <f>SUMIF('список продуктов'!$A$8:$A$917,"="&amp;#REF!,'список продуктов'!$C$8:$C$917)</f>
        <v>0</v>
      </c>
      <c r="M3361" s="572"/>
      <c r="N3361" s="573"/>
      <c r="O3361" s="573"/>
      <c r="P3361" s="573"/>
    </row>
    <row r="3362" spans="1:16" x14ac:dyDescent="0.25">
      <c r="A3362" s="77">
        <f>A3352*E3362</f>
        <v>0</v>
      </c>
      <c r="B3362" s="251"/>
      <c r="C3362" s="154"/>
      <c r="D3362" s="91" t="s">
        <v>313</v>
      </c>
      <c r="E3362" s="89">
        <v>7.5</v>
      </c>
      <c r="F3362">
        <f>SUMIF('список продуктов'!$A$8:$A$917,"="&amp;D2241,'список продуктов'!$C$8:$C$917)</f>
        <v>0</v>
      </c>
      <c r="M3362" s="572"/>
      <c r="N3362" s="573"/>
      <c r="O3362" s="573"/>
      <c r="P3362" s="573"/>
    </row>
    <row r="3363" spans="1:16" x14ac:dyDescent="0.25">
      <c r="A3363" s="77">
        <f>A3352*E3363</f>
        <v>0</v>
      </c>
      <c r="B3363" s="251"/>
      <c r="C3363" s="154"/>
      <c r="D3363" s="91" t="s">
        <v>1758</v>
      </c>
      <c r="E3363" s="89">
        <v>1.5</v>
      </c>
      <c r="F3363">
        <f>SUMIF('список продуктов'!$A$8:$A$917,"="&amp;D2242,'список продуктов'!$C$8:$C$917)</f>
        <v>1</v>
      </c>
      <c r="M3363" s="572"/>
      <c r="N3363" s="573"/>
      <c r="O3363" s="573"/>
      <c r="P3363" s="573"/>
    </row>
    <row r="3364" spans="1:16" x14ac:dyDescent="0.25">
      <c r="A3364" s="77">
        <f>A3352:B3352*E3364</f>
        <v>0</v>
      </c>
      <c r="B3364" s="251"/>
      <c r="C3364" s="154"/>
      <c r="D3364" s="91" t="s">
        <v>1794</v>
      </c>
      <c r="E3364" s="89">
        <v>0.3</v>
      </c>
      <c r="F3364">
        <f>SUMIF('список продуктов'!$A$8:$A$917,"="&amp;D2243,'список продуктов'!$C$8:$C$917)</f>
        <v>1</v>
      </c>
      <c r="M3364" s="572"/>
      <c r="N3364" s="573"/>
      <c r="O3364" s="573"/>
      <c r="P3364" s="573"/>
    </row>
    <row r="3365" spans="1:16" x14ac:dyDescent="0.25">
      <c r="A3365" s="77">
        <f>A3352*E3365</f>
        <v>0</v>
      </c>
      <c r="B3365" s="251"/>
      <c r="C3365" s="154"/>
      <c r="D3365" s="91" t="s">
        <v>1804</v>
      </c>
      <c r="E3365" s="89">
        <v>0.3</v>
      </c>
      <c r="F3365">
        <f>SUMIF('список продуктов'!$A$8:$A$917,"="&amp;D2244,'список продуктов'!$C$8:$C$917)</f>
        <v>1</v>
      </c>
      <c r="M3365" s="572"/>
      <c r="N3365" s="573"/>
      <c r="O3365" s="573"/>
      <c r="P3365" s="573"/>
    </row>
    <row r="3366" spans="1:16" x14ac:dyDescent="0.25">
      <c r="A3366" s="77">
        <f>A3352*E3366</f>
        <v>0</v>
      </c>
      <c r="B3366" s="251"/>
      <c r="C3366" s="154"/>
      <c r="D3366" s="91" t="s">
        <v>1797</v>
      </c>
      <c r="E3366" s="89">
        <v>0.3</v>
      </c>
      <c r="F3366">
        <f>SUMIF('список продуктов'!$A$8:$A$917,"="&amp;D2245,'список продуктов'!$C$8:$C$917)</f>
        <v>1</v>
      </c>
      <c r="M3366" s="572"/>
      <c r="N3366" s="573"/>
      <c r="O3366" s="573"/>
      <c r="P3366" s="573"/>
    </row>
    <row r="3367" spans="1:16" ht="15.75" thickBot="1" x14ac:dyDescent="0.3">
      <c r="A3367" s="77">
        <f>A3352*E3367</f>
        <v>0</v>
      </c>
      <c r="B3367" s="251"/>
      <c r="C3367" s="154"/>
      <c r="D3367" s="91" t="s">
        <v>2477</v>
      </c>
      <c r="E3367" s="89">
        <v>3</v>
      </c>
      <c r="F3367">
        <f>SUMIF('список продуктов'!$A$8:$A$917,"="&amp;D2246,'список продуктов'!$C$8:$C$917)</f>
        <v>1</v>
      </c>
      <c r="M3367" s="572"/>
      <c r="N3367" s="573"/>
      <c r="O3367" s="573"/>
      <c r="P3367" s="573"/>
    </row>
    <row r="3368" spans="1:16" ht="15.75" thickBot="1" x14ac:dyDescent="0.3">
      <c r="A3368" s="229"/>
      <c r="B3368" s="187" t="s">
        <v>5</v>
      </c>
      <c r="C3368" s="184" t="s">
        <v>562</v>
      </c>
      <c r="D3368" s="188"/>
      <c r="E3368" s="191">
        <f>SUM(E3369:E3375)</f>
        <v>230</v>
      </c>
      <c r="F3368">
        <f>SUMIF('список продуктов'!$A$8:$A$917,"="&amp;D2247,'список продуктов'!$C$8:$C$917)</f>
        <v>1</v>
      </c>
      <c r="G3368" t="s">
        <v>2926</v>
      </c>
      <c r="M3368" s="572"/>
      <c r="N3368" s="573"/>
      <c r="O3368" s="573"/>
      <c r="P3368" s="573"/>
    </row>
    <row r="3369" spans="1:16" x14ac:dyDescent="0.25">
      <c r="A3369" s="77">
        <f>E3369*A3368</f>
        <v>0</v>
      </c>
      <c r="B3369" s="251"/>
      <c r="C3369" s="154"/>
      <c r="D3369" s="91" t="s">
        <v>2299</v>
      </c>
      <c r="E3369" s="89">
        <v>100</v>
      </c>
      <c r="F3369">
        <f>SUMIF('список продуктов'!$A$8:$A$917,"="&amp;D2248,'список продуктов'!$C$8:$C$917)</f>
        <v>1</v>
      </c>
      <c r="M3369" s="572"/>
      <c r="N3369" s="573"/>
      <c r="O3369" s="573"/>
      <c r="P3369" s="573"/>
    </row>
    <row r="3370" spans="1:16" x14ac:dyDescent="0.25">
      <c r="A3370" s="77">
        <f>E3370*A3368</f>
        <v>0</v>
      </c>
      <c r="B3370" s="251"/>
      <c r="C3370" s="154"/>
      <c r="D3370" s="91" t="s">
        <v>2292</v>
      </c>
      <c r="E3370" s="89">
        <v>70</v>
      </c>
      <c r="F3370">
        <f>SUMIF('список продуктов'!$A$8:$A$917,"="&amp;D2249,'список продуктов'!$C$8:$C$917)</f>
        <v>1</v>
      </c>
      <c r="M3370" s="572"/>
      <c r="N3370" s="573"/>
      <c r="O3370" s="573"/>
      <c r="P3370" s="573"/>
    </row>
    <row r="3371" spans="1:16" x14ac:dyDescent="0.25">
      <c r="A3371" s="77">
        <f>E3371*A3368</f>
        <v>0</v>
      </c>
      <c r="B3371" s="251"/>
      <c r="C3371" s="154"/>
      <c r="D3371" s="91" t="s">
        <v>1246</v>
      </c>
      <c r="E3371" s="89">
        <v>30</v>
      </c>
      <c r="F3371">
        <f>SUMIF('список продуктов'!$A$8:$A$917,"="&amp;D2250,'список продуктов'!$C$8:$C$917)</f>
        <v>1</v>
      </c>
      <c r="M3371" s="572"/>
      <c r="N3371" s="573"/>
      <c r="O3371" s="573"/>
      <c r="P3371" s="573"/>
    </row>
    <row r="3372" spans="1:16" x14ac:dyDescent="0.25">
      <c r="B3372" s="251"/>
      <c r="C3372" s="154"/>
      <c r="D3372" s="374" t="s">
        <v>137</v>
      </c>
      <c r="E3372" s="89"/>
      <c r="F3372">
        <f>SUMIF('список продуктов'!$A$8:$A$917,"="&amp;D2251,'список продуктов'!$C$8:$C$917)</f>
        <v>0</v>
      </c>
      <c r="M3372" s="572"/>
      <c r="N3372" s="573"/>
      <c r="O3372" s="573"/>
      <c r="P3372" s="573"/>
    </row>
    <row r="3373" spans="1:16" x14ac:dyDescent="0.25">
      <c r="A3373" s="77">
        <f>A3368*E3373</f>
        <v>0</v>
      </c>
      <c r="B3373" s="251"/>
      <c r="C3373" s="154"/>
      <c r="D3373" s="91" t="s">
        <v>1268</v>
      </c>
      <c r="E3373" s="89">
        <v>15</v>
      </c>
      <c r="F3373">
        <f>SUMIF('список продуктов'!$A$8:$A$917,"="&amp;D2252,'список продуктов'!$C$8:$C$917)</f>
        <v>0</v>
      </c>
      <c r="M3373" s="572"/>
      <c r="N3373" s="573"/>
      <c r="O3373" s="573"/>
      <c r="P3373" s="573"/>
    </row>
    <row r="3374" spans="1:16" x14ac:dyDescent="0.25">
      <c r="A3374" s="77">
        <f>A3368*E3374</f>
        <v>0</v>
      </c>
      <c r="B3374" s="251"/>
      <c r="C3374" s="154"/>
      <c r="D3374" s="91" t="s">
        <v>798</v>
      </c>
      <c r="E3374" s="116">
        <v>5</v>
      </c>
      <c r="F3374">
        <f>SUMIF('список продуктов'!$A$8:$A$917,"="&amp;D2253,'список продуктов'!$C$8:$C$917)</f>
        <v>1</v>
      </c>
      <c r="M3374" s="572"/>
      <c r="N3374" s="573"/>
      <c r="O3374" s="573"/>
      <c r="P3374" s="573"/>
    </row>
    <row r="3375" spans="1:16" ht="15.75" thickBot="1" x14ac:dyDescent="0.3">
      <c r="A3375" s="77">
        <f>A3368*E3375</f>
        <v>0</v>
      </c>
      <c r="B3375" s="251"/>
      <c r="C3375" s="154"/>
      <c r="D3375" s="91" t="s">
        <v>2320</v>
      </c>
      <c r="E3375" s="89">
        <v>10</v>
      </c>
      <c r="F3375">
        <f>SUMIF('список продуктов'!$A$8:$A$917,"="&amp;D2254,'список продуктов'!$C$8:$C$917)</f>
        <v>1</v>
      </c>
      <c r="M3375" s="572"/>
      <c r="N3375" s="573"/>
      <c r="O3375" s="573"/>
      <c r="P3375" s="573"/>
    </row>
    <row r="3376" spans="1:16" ht="15.75" thickBot="1" x14ac:dyDescent="0.3">
      <c r="A3376" s="229"/>
      <c r="B3376" s="187">
        <v>1000</v>
      </c>
      <c r="C3376" s="184" t="s">
        <v>563</v>
      </c>
      <c r="D3376" s="188"/>
      <c r="E3376" s="191">
        <f>SUM(E3377:E3388)</f>
        <v>2345</v>
      </c>
      <c r="F3376">
        <f>SUMIF('список продуктов'!$A$8:$A$917,"="&amp;D2255,'список продуктов'!$C$8:$C$917)</f>
        <v>1</v>
      </c>
      <c r="G3376" t="s">
        <v>2926</v>
      </c>
      <c r="M3376" s="572"/>
      <c r="N3376" s="573"/>
      <c r="O3376" s="573"/>
      <c r="P3376" s="573"/>
    </row>
    <row r="3377" spans="1:16" x14ac:dyDescent="0.25">
      <c r="A3377" s="77">
        <f>E3377*A3376</f>
        <v>0</v>
      </c>
      <c r="B3377" s="251"/>
      <c r="C3377" s="154"/>
      <c r="D3377" s="91" t="s">
        <v>1639</v>
      </c>
      <c r="E3377" s="89">
        <v>1250</v>
      </c>
      <c r="F3377">
        <f>SUMIF('список продуктов'!$A$8:$A$917,"="&amp;D2256,'список продуктов'!$C$8:$C$917)</f>
        <v>1</v>
      </c>
      <c r="M3377" s="572"/>
      <c r="N3377" s="573"/>
      <c r="O3377" s="573"/>
      <c r="P3377" s="573"/>
    </row>
    <row r="3378" spans="1:16" x14ac:dyDescent="0.25">
      <c r="A3378" s="77">
        <f>E3378*A3376</f>
        <v>0</v>
      </c>
      <c r="B3378" s="251"/>
      <c r="C3378" s="154"/>
      <c r="D3378" s="91" t="s">
        <v>798</v>
      </c>
      <c r="E3378" s="89">
        <v>50</v>
      </c>
      <c r="F3378">
        <f>SUMIF('список продуктов'!$A$8:$A$917,"="&amp;D2257,'список продуктов'!$C$8:$C$917)</f>
        <v>1</v>
      </c>
      <c r="M3378" s="572"/>
      <c r="N3378" s="573"/>
      <c r="O3378" s="573"/>
      <c r="P3378" s="573"/>
    </row>
    <row r="3379" spans="1:16" x14ac:dyDescent="0.25">
      <c r="A3379" s="77">
        <f>E3379*A3376</f>
        <v>0</v>
      </c>
      <c r="B3379" s="251"/>
      <c r="C3379" s="154"/>
      <c r="D3379" s="91" t="s">
        <v>925</v>
      </c>
      <c r="E3379" s="89">
        <v>30</v>
      </c>
      <c r="F3379">
        <f>SUMIF('список продуктов'!$A$8:$A$917,"="&amp;D2258,'список продуктов'!$C$8:$C$917)</f>
        <v>1</v>
      </c>
      <c r="M3379" s="572"/>
      <c r="N3379" s="573"/>
      <c r="O3379" s="573"/>
      <c r="P3379" s="573"/>
    </row>
    <row r="3380" spans="1:16" x14ac:dyDescent="0.25">
      <c r="A3380" s="77">
        <f>E3380*A3376</f>
        <v>0</v>
      </c>
      <c r="B3380" s="251"/>
      <c r="C3380" s="154"/>
      <c r="D3380" s="91" t="s">
        <v>2337</v>
      </c>
      <c r="E3380" s="89">
        <v>30</v>
      </c>
      <c r="F3380">
        <f>SUMIF('список продуктов'!$A$8:$A$917,"="&amp;D2259,'список продуктов'!$C$8:$C$917)</f>
        <v>1</v>
      </c>
      <c r="M3380" s="572"/>
      <c r="N3380" s="573"/>
      <c r="O3380" s="573"/>
      <c r="P3380" s="573"/>
    </row>
    <row r="3381" spans="1:16" x14ac:dyDescent="0.25">
      <c r="A3381" s="77">
        <f>E3381*A3376</f>
        <v>0</v>
      </c>
      <c r="B3381" s="251"/>
      <c r="C3381" s="154"/>
      <c r="D3381" s="91" t="s">
        <v>2319</v>
      </c>
      <c r="E3381" s="89">
        <v>50</v>
      </c>
      <c r="F3381">
        <f>SUMIF('список продуктов'!$A$8:$A$917,"="&amp;D2260,'список продуктов'!$C$8:$C$917)</f>
        <v>1</v>
      </c>
      <c r="M3381" s="572"/>
      <c r="N3381" s="573"/>
      <c r="O3381" s="573"/>
      <c r="P3381" s="573"/>
    </row>
    <row r="3382" spans="1:16" x14ac:dyDescent="0.25">
      <c r="A3382" s="77">
        <f>E3382*A3376</f>
        <v>0</v>
      </c>
      <c r="B3382" s="251"/>
      <c r="C3382" s="154"/>
      <c r="D3382" s="91" t="s">
        <v>1478</v>
      </c>
      <c r="E3382" s="89">
        <v>20</v>
      </c>
      <c r="F3382">
        <f>SUMIF('список продуктов'!$A$8:$A$917,"="&amp;D2261,'список продуктов'!$C$8:$C$917)</f>
        <v>0</v>
      </c>
      <c r="M3382" s="572"/>
      <c r="N3382" s="573"/>
      <c r="O3382" s="573"/>
      <c r="P3382" s="573"/>
    </row>
    <row r="3383" spans="1:16" x14ac:dyDescent="0.25">
      <c r="A3383" s="77">
        <f>A3376*E3383</f>
        <v>0</v>
      </c>
      <c r="B3383" s="251"/>
      <c r="C3383" s="154"/>
      <c r="D3383" s="91" t="s">
        <v>2591</v>
      </c>
      <c r="E3383" s="89">
        <v>50</v>
      </c>
      <c r="F3383">
        <f>SUMIF('список продуктов'!$A$8:$A$917,"="&amp;D2262,'список продуктов'!$C$8:$C$917)</f>
        <v>1</v>
      </c>
      <c r="M3383" s="572"/>
      <c r="N3383" s="573"/>
      <c r="O3383" s="573"/>
      <c r="P3383" s="573"/>
    </row>
    <row r="3384" spans="1:16" x14ac:dyDescent="0.25">
      <c r="A3384" s="77">
        <f>A3376*E3384</f>
        <v>0</v>
      </c>
      <c r="B3384" s="251"/>
      <c r="C3384" s="154"/>
      <c r="D3384" s="91" t="s">
        <v>1753</v>
      </c>
      <c r="E3384" s="89">
        <v>600</v>
      </c>
      <c r="F3384">
        <f>SUMIF('список продуктов'!$A$8:$A$917,"="&amp;D2263,'список продуктов'!$C$8:$C$917)</f>
        <v>1</v>
      </c>
      <c r="M3384" s="572"/>
      <c r="N3384" s="573"/>
      <c r="O3384" s="573"/>
      <c r="P3384" s="573"/>
    </row>
    <row r="3385" spans="1:16" x14ac:dyDescent="0.25">
      <c r="A3385" s="77">
        <f>A3376*E3385</f>
        <v>0</v>
      </c>
      <c r="B3385" s="251"/>
      <c r="C3385" s="154"/>
      <c r="D3385" s="91" t="s">
        <v>2546</v>
      </c>
      <c r="E3385" s="116">
        <v>10</v>
      </c>
      <c r="F3385">
        <f>SUMIF('список продуктов'!$A$8:$A$917,"="&amp;D2264,'список продуктов'!$C$8:$C$917)</f>
        <v>0</v>
      </c>
      <c r="M3385" s="572"/>
      <c r="N3385" s="573"/>
      <c r="O3385" s="573"/>
      <c r="P3385" s="573"/>
    </row>
    <row r="3386" spans="1:16" x14ac:dyDescent="0.25">
      <c r="A3386" s="77">
        <f>A3376*E3386</f>
        <v>0</v>
      </c>
      <c r="B3386" s="251"/>
      <c r="C3386" s="154"/>
      <c r="D3386" s="91" t="s">
        <v>2324</v>
      </c>
      <c r="E3386" s="89">
        <v>100</v>
      </c>
      <c r="F3386">
        <f>SUMIF('список продуктов'!$A$8:$A$917,"="&amp;D2265,'список продуктов'!$C$8:$C$917)</f>
        <v>0</v>
      </c>
      <c r="M3386" s="572"/>
      <c r="N3386" s="573"/>
      <c r="O3386" s="573"/>
      <c r="P3386" s="573"/>
    </row>
    <row r="3387" spans="1:16" x14ac:dyDescent="0.25">
      <c r="A3387" s="77">
        <f>A3376*E3387</f>
        <v>0</v>
      </c>
      <c r="B3387" s="251"/>
      <c r="C3387" s="154"/>
      <c r="D3387" s="91" t="s">
        <v>1705</v>
      </c>
      <c r="E3387" s="89">
        <v>150</v>
      </c>
      <c r="F3387">
        <f>SUMIF('список продуктов'!$A$8:$A$917,"="&amp;D2266,'список продуктов'!$C$8:$C$917)</f>
        <v>1</v>
      </c>
      <c r="M3387" s="572"/>
      <c r="N3387" s="573"/>
      <c r="O3387" s="573"/>
      <c r="P3387" s="573"/>
    </row>
    <row r="3388" spans="1:16" ht="15.75" thickBot="1" x14ac:dyDescent="0.3">
      <c r="A3388" s="77">
        <f>A3376:B3376*E3388</f>
        <v>0</v>
      </c>
      <c r="B3388" s="251"/>
      <c r="C3388" s="154"/>
      <c r="D3388" s="91" t="s">
        <v>1919</v>
      </c>
      <c r="E3388" s="89">
        <v>5</v>
      </c>
      <c r="F3388">
        <f>SUMIF('список продуктов'!$A$8:$A$917,"="&amp;D2267,'список продуктов'!$C$8:$C$917)</f>
        <v>1</v>
      </c>
      <c r="M3388" s="572"/>
      <c r="N3388" s="573"/>
      <c r="O3388" s="573"/>
      <c r="P3388" s="573"/>
    </row>
    <row r="3389" spans="1:16" ht="15.75" thickBot="1" x14ac:dyDescent="0.3">
      <c r="A3389" s="229"/>
      <c r="B3389" s="187">
        <v>250</v>
      </c>
      <c r="C3389" s="184" t="s">
        <v>564</v>
      </c>
      <c r="D3389" s="188"/>
      <c r="E3389" s="191">
        <f>SUM(E3390:E3397)</f>
        <v>461</v>
      </c>
      <c r="F3389">
        <f>SUMIF('список продуктов'!$A$8:$A$917,"="&amp;D2268,'список продуктов'!$C$8:$C$917)</f>
        <v>1</v>
      </c>
      <c r="G3389" t="s">
        <v>2926</v>
      </c>
      <c r="M3389" s="572"/>
      <c r="N3389" s="573"/>
      <c r="O3389" s="573"/>
      <c r="P3389" s="573"/>
    </row>
    <row r="3390" spans="1:16" x14ac:dyDescent="0.25">
      <c r="A3390" s="77">
        <f>E3390*A3389</f>
        <v>0</v>
      </c>
      <c r="B3390" s="251"/>
      <c r="C3390" s="154"/>
      <c r="D3390" s="91" t="s">
        <v>1625</v>
      </c>
      <c r="E3390" s="89">
        <v>380</v>
      </c>
      <c r="F3390">
        <f>SUMIF('список продуктов'!$A$8:$A$917,"="&amp;D2269,'список продуктов'!$C$8:$C$917)</f>
        <v>1</v>
      </c>
      <c r="M3390" s="572"/>
      <c r="N3390" s="573"/>
      <c r="O3390" s="573"/>
      <c r="P3390" s="573"/>
    </row>
    <row r="3391" spans="1:16" x14ac:dyDescent="0.25">
      <c r="A3391" s="77">
        <f>E3391*A3389</f>
        <v>0</v>
      </c>
      <c r="B3391" s="251"/>
      <c r="C3391" s="154"/>
      <c r="D3391" s="91" t="s">
        <v>925</v>
      </c>
      <c r="E3391" s="89">
        <v>15</v>
      </c>
      <c r="F3391">
        <f>SUMIF('список продуктов'!$A$8:$A$917,"="&amp;D2270,'список продуктов'!$C$8:$C$917)</f>
        <v>1</v>
      </c>
      <c r="M3391" s="572"/>
      <c r="N3391" s="573"/>
      <c r="O3391" s="573"/>
      <c r="P3391" s="573"/>
    </row>
    <row r="3392" spans="1:16" x14ac:dyDescent="0.25">
      <c r="A3392" s="77">
        <f>E3392*A3389</f>
        <v>0</v>
      </c>
      <c r="B3392" s="251"/>
      <c r="C3392" s="154"/>
      <c r="D3392" s="91" t="s">
        <v>2430</v>
      </c>
      <c r="E3392" s="89">
        <v>2</v>
      </c>
      <c r="F3392">
        <f>SUMIF('список продуктов'!$A$8:$A$917,"="&amp;D2271,'список продуктов'!$C$8:$C$917)</f>
        <v>1</v>
      </c>
      <c r="M3392" s="572"/>
      <c r="N3392" s="573"/>
      <c r="O3392" s="573"/>
      <c r="P3392" s="573"/>
    </row>
    <row r="3393" spans="1:16" x14ac:dyDescent="0.25">
      <c r="A3393" s="77">
        <f>E3393*A3389</f>
        <v>0</v>
      </c>
      <c r="B3393" s="251"/>
      <c r="C3393" s="154"/>
      <c r="D3393" s="365" t="s">
        <v>1744</v>
      </c>
      <c r="E3393" s="89">
        <v>15</v>
      </c>
      <c r="F3393">
        <f>SUMIF('список продуктов'!$A$8:$A$917,"="&amp;D2272,'список продуктов'!$C$8:$C$917)</f>
        <v>1</v>
      </c>
      <c r="M3393" s="572"/>
      <c r="N3393" s="573"/>
      <c r="O3393" s="573"/>
      <c r="P3393" s="573"/>
    </row>
    <row r="3394" spans="1:16" x14ac:dyDescent="0.25">
      <c r="A3394" s="77">
        <f>E3394*A3389</f>
        <v>0</v>
      </c>
      <c r="B3394" s="251"/>
      <c r="C3394" s="154"/>
      <c r="D3394" s="91" t="s">
        <v>2546</v>
      </c>
      <c r="E3394" s="89">
        <v>2</v>
      </c>
      <c r="F3394">
        <f>SUMIF('список продуктов'!$A$8:$A$917,"="&amp;D2273,'список продуктов'!$C$8:$C$917)</f>
        <v>1</v>
      </c>
      <c r="M3394" s="572"/>
      <c r="N3394" s="573"/>
      <c r="O3394" s="573"/>
      <c r="P3394" s="573"/>
    </row>
    <row r="3395" spans="1:16" x14ac:dyDescent="0.25">
      <c r="A3395" s="77">
        <f>E3395*A3389</f>
        <v>0</v>
      </c>
      <c r="B3395" s="251"/>
      <c r="C3395" s="154"/>
      <c r="D3395" s="91" t="s">
        <v>1888</v>
      </c>
      <c r="E3395" s="89">
        <v>20</v>
      </c>
      <c r="F3395">
        <f>SUMIF('список продуктов'!$A$8:$A$917,"="&amp;D2274,'список продуктов'!$C$8:$C$917)</f>
        <v>1</v>
      </c>
      <c r="M3395" s="572"/>
      <c r="N3395" s="573"/>
      <c r="O3395" s="573"/>
      <c r="P3395" s="573"/>
    </row>
    <row r="3396" spans="1:16" x14ac:dyDescent="0.25">
      <c r="A3396" s="77">
        <f>A3389*E3396</f>
        <v>0</v>
      </c>
      <c r="B3396" s="251"/>
      <c r="C3396" s="154"/>
      <c r="D3396" s="91" t="s">
        <v>2337</v>
      </c>
      <c r="E3396" s="89">
        <v>20</v>
      </c>
      <c r="F3396">
        <f>SUMIF('список продуктов'!$A$8:$A$917,"="&amp;D2275,'список продуктов'!$C$8:$C$917)</f>
        <v>1</v>
      </c>
      <c r="M3396" s="572"/>
      <c r="N3396" s="573"/>
      <c r="O3396" s="573"/>
      <c r="P3396" s="573"/>
    </row>
    <row r="3397" spans="1:16" ht="15.75" thickBot="1" x14ac:dyDescent="0.3">
      <c r="A3397" s="77">
        <f>A3389*E3397</f>
        <v>0</v>
      </c>
      <c r="B3397" s="251"/>
      <c r="C3397" s="154"/>
      <c r="D3397" s="91" t="s">
        <v>1478</v>
      </c>
      <c r="E3397" s="89">
        <v>7</v>
      </c>
      <c r="F3397">
        <f>SUMIF('список продуктов'!$A$8:$A$917,"="&amp;D2276,'список продуктов'!$C$8:$C$917)</f>
        <v>0</v>
      </c>
      <c r="M3397" s="572"/>
      <c r="N3397" s="573"/>
      <c r="O3397" s="573"/>
      <c r="P3397" s="573"/>
    </row>
    <row r="3398" spans="1:16" ht="15.75" thickBot="1" x14ac:dyDescent="0.3">
      <c r="A3398" s="229"/>
      <c r="B3398" s="187" t="s">
        <v>138</v>
      </c>
      <c r="C3398" s="184" t="s">
        <v>565</v>
      </c>
      <c r="D3398" s="188"/>
      <c r="E3398" s="191">
        <f>SUM(E3399:E3407)</f>
        <v>402</v>
      </c>
      <c r="F3398">
        <f>SUMIF('список продуктов'!$A$8:$A$917,"="&amp;D2277,'список продуктов'!$C$8:$C$917)</f>
        <v>0</v>
      </c>
      <c r="G3398" t="s">
        <v>2926</v>
      </c>
      <c r="M3398" s="572"/>
      <c r="N3398" s="573"/>
      <c r="O3398" s="573"/>
      <c r="P3398" s="573"/>
    </row>
    <row r="3399" spans="1:16" x14ac:dyDescent="0.25">
      <c r="A3399" s="77">
        <f>E3399*A3398</f>
        <v>0</v>
      </c>
      <c r="B3399" s="251"/>
      <c r="C3399" s="154"/>
      <c r="D3399" s="91" t="s">
        <v>1640</v>
      </c>
      <c r="E3399" s="89">
        <v>300</v>
      </c>
      <c r="F3399">
        <f>SUMIF('список продуктов'!$A$8:$A$917,"="&amp;D2278,'список продуктов'!$C$8:$C$917)</f>
        <v>1</v>
      </c>
      <c r="M3399" s="572"/>
      <c r="N3399" s="573"/>
      <c r="O3399" s="573"/>
      <c r="P3399" s="573"/>
    </row>
    <row r="3400" spans="1:16" x14ac:dyDescent="0.25">
      <c r="A3400" s="77">
        <f>E3400*A3398</f>
        <v>0</v>
      </c>
      <c r="B3400" s="251"/>
      <c r="C3400" s="154"/>
      <c r="D3400" s="91" t="s">
        <v>2591</v>
      </c>
      <c r="E3400" s="89">
        <v>15</v>
      </c>
      <c r="F3400">
        <f>SUMIF('список продуктов'!$A$8:$A$917,"="&amp;D2279,'список продуктов'!$C$8:$C$917)</f>
        <v>1</v>
      </c>
      <c r="M3400" s="572"/>
      <c r="N3400" s="573"/>
      <c r="O3400" s="573"/>
      <c r="P3400" s="573"/>
    </row>
    <row r="3401" spans="1:16" x14ac:dyDescent="0.25">
      <c r="A3401" s="77">
        <f>E3401*A3398</f>
        <v>0</v>
      </c>
      <c r="B3401" s="251"/>
      <c r="C3401" s="154"/>
      <c r="D3401" s="91" t="s">
        <v>2546</v>
      </c>
      <c r="E3401" s="89">
        <v>2</v>
      </c>
      <c r="F3401">
        <f>SUMIF('список продуктов'!$A$8:$A$917,"="&amp;D2280,'список продуктов'!$C$8:$C$917)</f>
        <v>1</v>
      </c>
      <c r="M3401" s="572"/>
      <c r="N3401" s="573"/>
      <c r="O3401" s="573"/>
      <c r="P3401" s="573"/>
    </row>
    <row r="3402" spans="1:16" x14ac:dyDescent="0.25">
      <c r="A3402" s="77">
        <f>E3402*A3398</f>
        <v>0</v>
      </c>
      <c r="B3402" s="251"/>
      <c r="C3402" s="155" t="s">
        <v>1991</v>
      </c>
      <c r="D3402" s="91" t="s">
        <v>1797</v>
      </c>
      <c r="E3402" s="89">
        <v>15</v>
      </c>
      <c r="F3402">
        <f>SUMIF('список продуктов'!$A$8:$A$917,"="&amp;D2281,'список продуктов'!$C$8:$C$917)</f>
        <v>1</v>
      </c>
      <c r="M3402" s="572"/>
      <c r="N3402" s="573"/>
      <c r="O3402" s="573"/>
      <c r="P3402" s="573"/>
    </row>
    <row r="3403" spans="1:16" x14ac:dyDescent="0.25">
      <c r="A3403" s="77">
        <f>E3403*A3398</f>
        <v>0</v>
      </c>
      <c r="B3403" s="251"/>
      <c r="C3403" s="154"/>
      <c r="D3403" s="91" t="s">
        <v>1796</v>
      </c>
      <c r="E3403" s="89">
        <v>15</v>
      </c>
      <c r="F3403">
        <f>SUMIF('список продуктов'!$A$8:$A$917,"="&amp;D2282,'список продуктов'!$C$8:$C$917)</f>
        <v>1</v>
      </c>
      <c r="M3403" s="572"/>
      <c r="N3403" s="573"/>
      <c r="O3403" s="573"/>
      <c r="P3403" s="573"/>
    </row>
    <row r="3404" spans="1:16" x14ac:dyDescent="0.25">
      <c r="A3404" s="77">
        <f>E3404*A3398</f>
        <v>0</v>
      </c>
      <c r="B3404" s="251"/>
      <c r="C3404" s="154"/>
      <c r="D3404" s="91" t="s">
        <v>1794</v>
      </c>
      <c r="E3404" s="89">
        <v>15</v>
      </c>
      <c r="F3404">
        <f>SUMIF('список продуктов'!$A$8:$A$917,"="&amp;D2283,'список продуктов'!$C$8:$C$917)</f>
        <v>1</v>
      </c>
      <c r="M3404" s="572"/>
      <c r="N3404" s="573"/>
      <c r="O3404" s="573"/>
      <c r="P3404" s="573"/>
    </row>
    <row r="3405" spans="1:16" x14ac:dyDescent="0.25">
      <c r="A3405" s="77">
        <f>A3398*E3405</f>
        <v>0</v>
      </c>
      <c r="B3405" s="251"/>
      <c r="C3405" s="154"/>
      <c r="D3405" s="91" t="s">
        <v>1793</v>
      </c>
      <c r="E3405" s="89">
        <v>10</v>
      </c>
      <c r="F3405">
        <f>SUMIF('список продуктов'!$A$8:$A$917,"="&amp;D2284,'список продуктов'!$C$8:$C$917)</f>
        <v>1</v>
      </c>
      <c r="M3405" s="572"/>
      <c r="N3405" s="573"/>
      <c r="O3405" s="573"/>
      <c r="P3405" s="573"/>
    </row>
    <row r="3406" spans="1:16" x14ac:dyDescent="0.25">
      <c r="A3406" s="77">
        <f>A3398*E3406</f>
        <v>0</v>
      </c>
      <c r="B3406" s="251"/>
      <c r="C3406" s="154"/>
      <c r="D3406" s="91" t="s">
        <v>2358</v>
      </c>
      <c r="E3406" s="89">
        <v>10</v>
      </c>
      <c r="F3406">
        <f>SUMIF('список продуктов'!$A$8:$A$917,"="&amp;D2285,'список продуктов'!$C$8:$C$917)</f>
        <v>1</v>
      </c>
      <c r="M3406" s="572"/>
      <c r="N3406" s="573"/>
      <c r="O3406" s="573"/>
      <c r="P3406" s="573"/>
    </row>
    <row r="3407" spans="1:16" ht="15.75" thickBot="1" x14ac:dyDescent="0.3">
      <c r="A3407" s="77">
        <f>A3398*E3407</f>
        <v>0</v>
      </c>
      <c r="B3407" s="251"/>
      <c r="C3407" s="154"/>
      <c r="D3407" s="91" t="s">
        <v>1489</v>
      </c>
      <c r="E3407" s="116">
        <v>20</v>
      </c>
      <c r="F3407">
        <f>SUMIF('список продуктов'!$A$8:$A$917,"="&amp;D2286,'список продуктов'!$C$8:$C$917)</f>
        <v>1</v>
      </c>
      <c r="M3407" s="572"/>
      <c r="N3407" s="573"/>
      <c r="O3407" s="573"/>
      <c r="P3407" s="573"/>
    </row>
    <row r="3408" spans="1:16" ht="15.75" thickBot="1" x14ac:dyDescent="0.3">
      <c r="A3408" s="229"/>
      <c r="B3408" s="187" t="s">
        <v>139</v>
      </c>
      <c r="C3408" s="248" t="s">
        <v>566</v>
      </c>
      <c r="D3408" s="188"/>
      <c r="E3408" s="191">
        <f>SUM(E3409:E3417)</f>
        <v>334</v>
      </c>
      <c r="F3408">
        <f>SUMIF('список продуктов'!$A$8:$A$917,"="&amp;D2287,'список продуктов'!$C$8:$C$917)</f>
        <v>1</v>
      </c>
      <c r="G3408" t="s">
        <v>2926</v>
      </c>
      <c r="M3408" s="572"/>
      <c r="N3408" s="573"/>
      <c r="O3408" s="573"/>
      <c r="P3408" s="573"/>
    </row>
    <row r="3409" spans="1:18" x14ac:dyDescent="0.25">
      <c r="A3409" s="77">
        <f>E3409*A3408</f>
        <v>0</v>
      </c>
      <c r="B3409" s="251"/>
      <c r="C3409" s="154"/>
      <c r="D3409" s="91" t="s">
        <v>1626</v>
      </c>
      <c r="E3409" s="89">
        <v>260</v>
      </c>
      <c r="F3409">
        <f>SUMIF('список продуктов'!$A$8:$A$917,"="&amp;D2288,'список продуктов'!$C$8:$C$917)</f>
        <v>1</v>
      </c>
      <c r="M3409" s="572"/>
      <c r="N3409" s="573"/>
      <c r="O3409" s="573"/>
      <c r="P3409" s="573"/>
    </row>
    <row r="3410" spans="1:18" x14ac:dyDescent="0.25">
      <c r="A3410" s="77">
        <f>E3410*A3408</f>
        <v>0</v>
      </c>
      <c r="B3410" s="251"/>
      <c r="C3410" s="154"/>
      <c r="D3410" s="91" t="s">
        <v>2591</v>
      </c>
      <c r="E3410" s="89">
        <v>15</v>
      </c>
      <c r="F3410">
        <f>SUMIF('список продуктов'!$A$8:$A$917,"="&amp;D2289,'список продуктов'!$C$8:$C$917)</f>
        <v>0</v>
      </c>
      <c r="M3410" s="572"/>
      <c r="N3410" s="573"/>
      <c r="O3410" s="573"/>
      <c r="P3410" s="573"/>
    </row>
    <row r="3411" spans="1:18" x14ac:dyDescent="0.25">
      <c r="A3411" s="77">
        <f>E3411*A3408</f>
        <v>0</v>
      </c>
      <c r="B3411" s="251"/>
      <c r="C3411" s="154"/>
      <c r="D3411" s="91" t="s">
        <v>2546</v>
      </c>
      <c r="E3411" s="89">
        <v>2</v>
      </c>
      <c r="F3411">
        <f>SUMIF('список продуктов'!$A$8:$A$917,"="&amp;D2290,'список продуктов'!$C$8:$C$917)</f>
        <v>0</v>
      </c>
      <c r="M3411" s="572"/>
      <c r="N3411" s="573"/>
      <c r="O3411" s="573"/>
      <c r="P3411" s="573"/>
      <c r="R3411" t="s">
        <v>91</v>
      </c>
    </row>
    <row r="3412" spans="1:18" x14ac:dyDescent="0.25">
      <c r="A3412" s="77">
        <f>E3412*A3408</f>
        <v>0</v>
      </c>
      <c r="B3412" s="251"/>
      <c r="C3412" s="155" t="s">
        <v>1992</v>
      </c>
      <c r="D3412" s="91" t="s">
        <v>313</v>
      </c>
      <c r="E3412" s="89">
        <v>50</v>
      </c>
      <c r="F3412">
        <f>SUMIF('список продуктов'!$A$8:$A$917,"="&amp;D2291,'список продуктов'!$C$8:$C$917)</f>
        <v>1</v>
      </c>
      <c r="M3412" s="572"/>
      <c r="N3412" s="573"/>
      <c r="O3412" s="573"/>
      <c r="P3412" s="573"/>
    </row>
    <row r="3413" spans="1:18" x14ac:dyDescent="0.25">
      <c r="A3413" s="77">
        <f>E3413*A3408</f>
        <v>0</v>
      </c>
      <c r="B3413" s="251"/>
      <c r="C3413" s="154"/>
      <c r="D3413" s="91" t="s">
        <v>925</v>
      </c>
      <c r="E3413" s="89">
        <v>5</v>
      </c>
      <c r="F3413">
        <f>SUMIF('список продуктов'!$A$8:$A$917,"="&amp;D2292,'список продуктов'!$C$8:$C$917)</f>
        <v>1</v>
      </c>
      <c r="M3413" s="572"/>
      <c r="N3413" s="573"/>
      <c r="O3413" s="573"/>
      <c r="P3413" s="573"/>
    </row>
    <row r="3414" spans="1:18" x14ac:dyDescent="0.25">
      <c r="A3414" s="77">
        <f>E3414*A3408</f>
        <v>0</v>
      </c>
      <c r="B3414" s="251"/>
      <c r="C3414" s="154"/>
      <c r="D3414" s="91" t="s">
        <v>2546</v>
      </c>
      <c r="E3414" s="89">
        <v>2</v>
      </c>
      <c r="F3414">
        <f>SUMIF('список продуктов'!$A$8:$A$917,"="&amp;D2293,'список продуктов'!$C$8:$C$917)</f>
        <v>1</v>
      </c>
      <c r="M3414" s="572"/>
      <c r="N3414" s="573"/>
      <c r="O3414" s="573"/>
      <c r="P3414" s="573"/>
    </row>
    <row r="3415" spans="1:18" x14ac:dyDescent="0.25">
      <c r="A3415" s="77">
        <f>A3408*E3415</f>
        <v>0</v>
      </c>
      <c r="B3415" s="251"/>
      <c r="C3415" s="154"/>
      <c r="D3415" s="91"/>
      <c r="E3415" s="89"/>
      <c r="F3415">
        <f>SUMIF('список продуктов'!$A$8:$A$917,"="&amp;D2294,'список продуктов'!$C$8:$C$917)</f>
        <v>1</v>
      </c>
      <c r="M3415" s="572"/>
      <c r="N3415" s="573"/>
      <c r="O3415" s="573"/>
      <c r="P3415" s="573"/>
    </row>
    <row r="3416" spans="1:18" x14ac:dyDescent="0.25">
      <c r="A3416" s="77">
        <f>A3408*E3416</f>
        <v>0</v>
      </c>
      <c r="B3416" s="251"/>
      <c r="C3416" s="154"/>
      <c r="D3416" s="91"/>
      <c r="E3416" s="89"/>
      <c r="F3416">
        <f>SUMIF('список продуктов'!$A$8:$A$917,"="&amp;D2295,'список продуктов'!$C$8:$C$917)</f>
        <v>1</v>
      </c>
      <c r="M3416" s="572"/>
      <c r="N3416" s="573"/>
      <c r="O3416" s="573"/>
      <c r="P3416" s="573"/>
    </row>
    <row r="3417" spans="1:18" ht="15.75" thickBot="1" x14ac:dyDescent="0.3">
      <c r="A3417" s="77">
        <f>A3408*E3417</f>
        <v>0</v>
      </c>
      <c r="B3417" s="251"/>
      <c r="C3417" s="154"/>
      <c r="D3417" s="91"/>
      <c r="E3417" s="116"/>
      <c r="F3417">
        <f>SUMIF('список продуктов'!$A$8:$A$917,"="&amp;D2296,'список продуктов'!$C$8:$C$917)</f>
        <v>1</v>
      </c>
      <c r="M3417" s="572"/>
      <c r="N3417" s="573"/>
      <c r="O3417" s="573"/>
      <c r="P3417" s="573"/>
    </row>
    <row r="3418" spans="1:18" ht="15.75" thickBot="1" x14ac:dyDescent="0.3">
      <c r="A3418" s="229"/>
      <c r="B3418" s="187">
        <v>200</v>
      </c>
      <c r="C3418" s="184" t="s">
        <v>567</v>
      </c>
      <c r="D3418" s="188"/>
      <c r="E3418" s="191" t="e">
        <f>SUM(E3419:E13089)</f>
        <v>#REF!</v>
      </c>
      <c r="F3418">
        <f>SUMIF('список продуктов'!$A$8:$A$917,"="&amp;D2297,'список продуктов'!$C$8:$C$917)</f>
        <v>1</v>
      </c>
      <c r="G3418" t="s">
        <v>2926</v>
      </c>
      <c r="M3418" s="572"/>
      <c r="N3418" s="573"/>
      <c r="O3418" s="573"/>
      <c r="P3418" s="573"/>
    </row>
    <row r="3419" spans="1:18" x14ac:dyDescent="0.25">
      <c r="A3419" s="77">
        <f>E3419*A3418</f>
        <v>0</v>
      </c>
      <c r="B3419" s="160"/>
      <c r="C3419" s="154"/>
      <c r="D3419" s="91" t="s">
        <v>1632</v>
      </c>
      <c r="E3419" s="89">
        <v>260</v>
      </c>
      <c r="F3419">
        <f>SUMIF('список продуктов'!$A$8:$A$917,"="&amp;D2298,'список продуктов'!$C$8:$C$917)</f>
        <v>1</v>
      </c>
      <c r="M3419" s="572"/>
      <c r="N3419" s="573"/>
      <c r="O3419" s="573"/>
      <c r="P3419" s="573"/>
    </row>
    <row r="3420" spans="1:18" x14ac:dyDescent="0.25">
      <c r="A3420" s="77">
        <f>E3420*A3418</f>
        <v>0</v>
      </c>
      <c r="B3420" s="160"/>
      <c r="C3420" s="154"/>
      <c r="D3420" s="91" t="s">
        <v>2337</v>
      </c>
      <c r="E3420" s="89">
        <v>20</v>
      </c>
      <c r="F3420">
        <f>SUMIF('список продуктов'!$A$8:$A$917,"="&amp;D2299,'список продуктов'!$C$8:$C$917)</f>
        <v>1</v>
      </c>
      <c r="M3420" s="572"/>
      <c r="N3420" s="573"/>
      <c r="O3420" s="573"/>
      <c r="P3420" s="573"/>
    </row>
    <row r="3421" spans="1:18" x14ac:dyDescent="0.25">
      <c r="A3421" s="77">
        <f>E3421*A3418</f>
        <v>0</v>
      </c>
      <c r="B3421" s="160"/>
      <c r="C3421" s="154"/>
      <c r="D3421" s="365" t="s">
        <v>1744</v>
      </c>
      <c r="E3421" s="89">
        <v>2</v>
      </c>
      <c r="F3421">
        <f>SUMIF('список продуктов'!$A$8:$A$917,"="&amp;D2300,'список продуктов'!$C$8:$C$917)</f>
        <v>1</v>
      </c>
      <c r="M3421" s="572"/>
      <c r="N3421" s="573"/>
      <c r="O3421" s="573"/>
      <c r="P3421" s="573"/>
    </row>
    <row r="3422" spans="1:18" x14ac:dyDescent="0.25">
      <c r="A3422" s="77">
        <f>E3422*A3418</f>
        <v>0</v>
      </c>
      <c r="B3422" s="160"/>
      <c r="C3422" s="452"/>
      <c r="D3422" s="91" t="s">
        <v>1280</v>
      </c>
      <c r="E3422" s="89">
        <v>5</v>
      </c>
      <c r="F3422">
        <f>SUMIF('список продуктов'!$A$8:$A$917,"="&amp;D2301,'список продуктов'!$C$8:$C$917)</f>
        <v>0</v>
      </c>
      <c r="M3422" s="572"/>
      <c r="N3422" s="573"/>
      <c r="O3422" s="573"/>
      <c r="P3422" s="573"/>
    </row>
    <row r="3423" spans="1:18" ht="15.75" thickBot="1" x14ac:dyDescent="0.3">
      <c r="A3423" s="77">
        <f>E3423*A3418</f>
        <v>0</v>
      </c>
      <c r="B3423" s="160"/>
      <c r="C3423" s="154"/>
      <c r="D3423" s="91" t="s">
        <v>1902</v>
      </c>
      <c r="E3423" s="89">
        <v>1</v>
      </c>
      <c r="F3423">
        <f>SUMIF('список продуктов'!$A$8:$A$917,"="&amp;D2302,'список продуктов'!$C$8:$C$917)</f>
        <v>0</v>
      </c>
      <c r="M3423" s="572"/>
      <c r="N3423" s="573"/>
      <c r="O3423" s="573"/>
      <c r="P3423" s="573"/>
    </row>
    <row r="3424" spans="1:18" ht="15.75" thickBot="1" x14ac:dyDescent="0.3">
      <c r="A3424" s="229"/>
      <c r="B3424" s="190" t="s">
        <v>8</v>
      </c>
      <c r="C3424" s="144" t="s">
        <v>1332</v>
      </c>
      <c r="D3424" s="188"/>
      <c r="E3424" s="191">
        <f>SUM(E3425:E3430)</f>
        <v>104</v>
      </c>
      <c r="F3424">
        <f>SUMIF('список продуктов'!$A$8:$A$917,"="&amp;D2303,'список продуктов'!$C$8:$C$917)</f>
        <v>1</v>
      </c>
      <c r="G3424" t="s">
        <v>2926</v>
      </c>
      <c r="M3424" s="572"/>
      <c r="N3424" s="573"/>
      <c r="O3424" s="573"/>
      <c r="P3424" s="573"/>
    </row>
    <row r="3425" spans="1:16" x14ac:dyDescent="0.25">
      <c r="A3425" s="77">
        <f>E3425*A3424</f>
        <v>0</v>
      </c>
      <c r="B3425" s="160"/>
      <c r="C3425" s="154"/>
      <c r="D3425" s="91" t="s">
        <v>1632</v>
      </c>
      <c r="E3425" s="89">
        <v>70</v>
      </c>
      <c r="F3425">
        <f>SUMIF('список продуктов'!$A$8:$A$917,"="&amp;D2304,'список продуктов'!$C$8:$C$917)</f>
        <v>1</v>
      </c>
      <c r="M3425" s="572"/>
      <c r="N3425" s="573"/>
      <c r="O3425" s="573"/>
      <c r="P3425" s="573"/>
    </row>
    <row r="3426" spans="1:16" x14ac:dyDescent="0.25">
      <c r="A3426" s="77">
        <f>A3424*E3426</f>
        <v>0</v>
      </c>
      <c r="B3426" s="160"/>
      <c r="C3426" s="154"/>
      <c r="D3426" s="91" t="s">
        <v>1266</v>
      </c>
      <c r="E3426" s="89">
        <v>15</v>
      </c>
      <c r="F3426">
        <f>SUMIF('список продуктов'!$A$8:$A$917,"="&amp;D2305,'список продуктов'!$C$8:$C$917)</f>
        <v>1</v>
      </c>
      <c r="M3426" s="572"/>
      <c r="N3426" s="573"/>
      <c r="O3426" s="573"/>
      <c r="P3426" s="573"/>
    </row>
    <row r="3427" spans="1:16" x14ac:dyDescent="0.25">
      <c r="A3427" s="77">
        <f>A3424*E3427</f>
        <v>0</v>
      </c>
      <c r="B3427" s="160"/>
      <c r="C3427" s="154"/>
      <c r="D3427" s="91" t="s">
        <v>1329</v>
      </c>
      <c r="E3427" s="89">
        <v>5</v>
      </c>
      <c r="F3427">
        <f>SUMIF('список продуктов'!$A$8:$A$917,"="&amp;D2306,'список продуктов'!$C$8:$C$917)</f>
        <v>1</v>
      </c>
      <c r="M3427" s="572"/>
      <c r="N3427" s="573"/>
      <c r="O3427" s="573"/>
      <c r="P3427" s="573"/>
    </row>
    <row r="3428" spans="1:16" x14ac:dyDescent="0.25">
      <c r="A3428" s="77">
        <f>A3424*E3428</f>
        <v>0</v>
      </c>
      <c r="B3428" s="160"/>
      <c r="C3428" s="154"/>
      <c r="D3428" s="91" t="s">
        <v>1228</v>
      </c>
      <c r="E3428" s="89">
        <v>3</v>
      </c>
      <c r="F3428">
        <f>SUMIF('список продуктов'!$A$8:$A$917,"="&amp;D2307,'список продуктов'!$C$8:$C$917)</f>
        <v>1</v>
      </c>
      <c r="M3428" s="572"/>
      <c r="N3428" s="573"/>
      <c r="O3428" s="573"/>
      <c r="P3428" s="573"/>
    </row>
    <row r="3429" spans="1:16" x14ac:dyDescent="0.25">
      <c r="A3429" s="77">
        <f>A3424*E3429</f>
        <v>0</v>
      </c>
      <c r="B3429" s="160"/>
      <c r="C3429" s="154"/>
      <c r="D3429" s="91" t="s">
        <v>2399</v>
      </c>
      <c r="E3429" s="89">
        <v>1</v>
      </c>
      <c r="F3429">
        <f>SUMIF('список продуктов'!$A$8:$A$917,"="&amp;D2308,'список продуктов'!$C$8:$C$917)</f>
        <v>1</v>
      </c>
      <c r="M3429" s="572"/>
      <c r="N3429" s="573"/>
      <c r="O3429" s="573"/>
      <c r="P3429" s="573"/>
    </row>
    <row r="3430" spans="1:16" ht="15.75" thickBot="1" x14ac:dyDescent="0.3">
      <c r="A3430" s="77">
        <f>E3430*A3424</f>
        <v>0</v>
      </c>
      <c r="B3430" s="160"/>
      <c r="C3430" s="452"/>
      <c r="D3430" s="91" t="s">
        <v>2591</v>
      </c>
      <c r="E3430" s="89">
        <v>10</v>
      </c>
      <c r="F3430">
        <f>SUMIF('список продуктов'!$A$8:$A$917,"="&amp;D2309,'список продуктов'!$C$8:$C$917)</f>
        <v>1</v>
      </c>
      <c r="M3430" s="572"/>
      <c r="N3430" s="573"/>
      <c r="O3430" s="573"/>
      <c r="P3430" s="573"/>
    </row>
    <row r="3431" spans="1:16" ht="30" thickBot="1" x14ac:dyDescent="0.3">
      <c r="A3431" s="229"/>
      <c r="B3431" s="231" t="s">
        <v>8</v>
      </c>
      <c r="C3431" s="184" t="s">
        <v>874</v>
      </c>
      <c r="D3431" s="188"/>
      <c r="E3431" s="191" t="e">
        <f>SUM(E3432:E12943)</f>
        <v>#REF!</v>
      </c>
      <c r="F3431">
        <f>SUMIF('список продуктов'!$A$8:$A$917,"="&amp;D2310,'список продуктов'!$C$8:$C$917)</f>
        <v>1</v>
      </c>
      <c r="G3431" t="s">
        <v>2926</v>
      </c>
      <c r="M3431" s="572"/>
      <c r="N3431" s="573"/>
      <c r="O3431" s="573"/>
      <c r="P3431" s="573"/>
    </row>
    <row r="3432" spans="1:16" x14ac:dyDescent="0.25">
      <c r="A3432" s="77">
        <f>E3432*A3431</f>
        <v>0</v>
      </c>
      <c r="B3432" s="160"/>
      <c r="C3432" s="460"/>
      <c r="D3432" s="91" t="s">
        <v>1625</v>
      </c>
      <c r="E3432" s="89">
        <v>130</v>
      </c>
      <c r="F3432">
        <f>SUMIF('список продуктов'!$A$8:$A$917,"="&amp;D2311,'список продуктов'!$C$8:$C$917)</f>
        <v>0</v>
      </c>
      <c r="M3432" s="572"/>
      <c r="N3432" s="573"/>
      <c r="O3432" s="573"/>
      <c r="P3432" s="573"/>
    </row>
    <row r="3433" spans="1:16" x14ac:dyDescent="0.25">
      <c r="A3433" s="77">
        <f>E3433*A3431</f>
        <v>0</v>
      </c>
      <c r="B3433" s="160"/>
      <c r="C3433" s="460"/>
      <c r="D3433" s="91" t="s">
        <v>2268</v>
      </c>
      <c r="E3433" s="89">
        <v>100</v>
      </c>
      <c r="F3433">
        <f>SUMIF('список продуктов'!$A$8:$A$917,"="&amp;D2312,'список продуктов'!$C$8:$C$917)</f>
        <v>0</v>
      </c>
      <c r="M3433" s="572"/>
      <c r="N3433" s="573"/>
      <c r="O3433" s="573"/>
      <c r="P3433" s="573"/>
    </row>
    <row r="3434" spans="1:16" x14ac:dyDescent="0.25">
      <c r="A3434" s="77">
        <f>E3434*A3431</f>
        <v>0</v>
      </c>
      <c r="B3434" s="160"/>
      <c r="C3434" s="460"/>
      <c r="D3434" s="91" t="s">
        <v>1662</v>
      </c>
      <c r="E3434" s="89">
        <v>10</v>
      </c>
      <c r="F3434">
        <f>SUMIF('список продуктов'!$A$8:$A$917,"="&amp;D2313,'список продуктов'!$C$8:$C$917)</f>
        <v>1</v>
      </c>
      <c r="M3434" s="572"/>
      <c r="N3434" s="573"/>
      <c r="O3434" s="573"/>
      <c r="P3434" s="573"/>
    </row>
    <row r="3435" spans="1:16" x14ac:dyDescent="0.25">
      <c r="A3435" s="77">
        <f>E3435*A3431</f>
        <v>0</v>
      </c>
      <c r="B3435" s="160"/>
      <c r="C3435" s="460"/>
      <c r="D3435" s="91" t="s">
        <v>1911</v>
      </c>
      <c r="E3435" s="89">
        <v>5</v>
      </c>
      <c r="F3435">
        <f>SUMIF('список продуктов'!$A$8:$A$917,"="&amp;D2314,'список продуктов'!$C$8:$C$917)</f>
        <v>1</v>
      </c>
      <c r="M3435" s="572"/>
      <c r="N3435" s="573"/>
      <c r="O3435" s="573"/>
      <c r="P3435" s="573"/>
    </row>
    <row r="3436" spans="1:16" x14ac:dyDescent="0.25">
      <c r="A3436" s="77">
        <f>E3436*A3431</f>
        <v>0</v>
      </c>
      <c r="B3436" s="160"/>
      <c r="C3436" s="460"/>
      <c r="D3436" s="91" t="s">
        <v>2337</v>
      </c>
      <c r="E3436" s="89">
        <v>20</v>
      </c>
      <c r="F3436">
        <f>SUMIF('список продуктов'!$A$8:$A$917,"="&amp;D2315,'список продуктов'!$C$8:$C$917)</f>
        <v>1</v>
      </c>
      <c r="M3436" s="572"/>
      <c r="N3436" s="573"/>
      <c r="O3436" s="573"/>
      <c r="P3436" s="573"/>
    </row>
    <row r="3437" spans="1:16" x14ac:dyDescent="0.25">
      <c r="A3437" s="77">
        <f>E3437*A3431</f>
        <v>0</v>
      </c>
      <c r="B3437" s="160"/>
      <c r="C3437" s="460"/>
      <c r="D3437" s="91" t="s">
        <v>2372</v>
      </c>
      <c r="E3437" s="89">
        <v>5</v>
      </c>
      <c r="F3437">
        <f>SUMIF('список продуктов'!$A$8:$A$917,"="&amp;D2316,'список продуктов'!$C$8:$C$917)</f>
        <v>1</v>
      </c>
      <c r="M3437" s="572"/>
      <c r="N3437" s="573"/>
      <c r="O3437" s="573"/>
      <c r="P3437" s="573"/>
    </row>
    <row r="3438" spans="1:16" x14ac:dyDescent="0.25">
      <c r="A3438" s="77">
        <f>E3438*A3431</f>
        <v>0</v>
      </c>
      <c r="B3438" s="160"/>
      <c r="C3438" s="460"/>
      <c r="D3438" s="91" t="s">
        <v>1807</v>
      </c>
      <c r="E3438" s="89">
        <v>10</v>
      </c>
      <c r="F3438">
        <f>SUMIF('список продуктов'!$A$8:$A$917,"="&amp;D2317,'список продуктов'!$C$8:$C$917)</f>
        <v>1</v>
      </c>
      <c r="M3438" s="572"/>
      <c r="N3438" s="573"/>
      <c r="O3438" s="573"/>
      <c r="P3438" s="573"/>
    </row>
    <row r="3439" spans="1:16" ht="15.75" thickBot="1" x14ac:dyDescent="0.3">
      <c r="A3439" s="77">
        <f>E3439*A3431</f>
        <v>0</v>
      </c>
      <c r="B3439" s="160"/>
      <c r="C3439" s="460"/>
      <c r="D3439" s="91" t="s">
        <v>1478</v>
      </c>
      <c r="E3439" s="89">
        <v>5</v>
      </c>
      <c r="F3439">
        <f>SUMIF('список продуктов'!$A$8:$A$917,"="&amp;D2318,'список продуктов'!$C$8:$C$917)</f>
        <v>1</v>
      </c>
      <c r="M3439" s="572"/>
      <c r="N3439" s="573"/>
      <c r="O3439" s="573"/>
      <c r="P3439" s="573"/>
    </row>
    <row r="3440" spans="1:16" ht="15.75" thickBot="1" x14ac:dyDescent="0.3">
      <c r="A3440" s="229"/>
      <c r="B3440" s="231" t="s">
        <v>48</v>
      </c>
      <c r="C3440" s="184" t="s">
        <v>873</v>
      </c>
      <c r="D3440" s="188"/>
      <c r="E3440" s="191">
        <f>SUM(E3441:E3447)</f>
        <v>128</v>
      </c>
      <c r="F3440">
        <f>SUMIF('список продуктов'!$A$8:$A$917,"="&amp;D2319,'список продуктов'!$C$8:$C$917)</f>
        <v>1</v>
      </c>
      <c r="G3440" t="s">
        <v>2926</v>
      </c>
      <c r="M3440" s="572"/>
      <c r="N3440" s="573"/>
      <c r="O3440" s="573"/>
      <c r="P3440" s="573"/>
    </row>
    <row r="3441" spans="1:16" x14ac:dyDescent="0.25">
      <c r="A3441" s="77">
        <f>E3441*A3440</f>
        <v>0</v>
      </c>
      <c r="B3441" s="160"/>
      <c r="C3441" s="460"/>
      <c r="D3441" s="91" t="s">
        <v>1641</v>
      </c>
      <c r="E3441" s="89">
        <v>60</v>
      </c>
      <c r="F3441">
        <f>SUMIF('список продуктов'!$A$8:$A$917,"="&amp;D2320,'список продуктов'!$C$8:$C$917)</f>
        <v>0</v>
      </c>
      <c r="M3441" s="572"/>
      <c r="N3441" s="573"/>
      <c r="O3441" s="573"/>
      <c r="P3441" s="573"/>
    </row>
    <row r="3442" spans="1:16" x14ac:dyDescent="0.25">
      <c r="A3442" s="77">
        <f>E3442*A3440</f>
        <v>0</v>
      </c>
      <c r="B3442" s="160"/>
      <c r="C3442" s="460"/>
      <c r="D3442" s="91" t="s">
        <v>1758</v>
      </c>
      <c r="E3442" s="89">
        <v>10</v>
      </c>
      <c r="F3442">
        <f>SUMIF('список продуктов'!$A$8:$A$917,"="&amp;D2321,'список продуктов'!$C$8:$C$917)</f>
        <v>1</v>
      </c>
      <c r="M3442" s="572"/>
      <c r="N3442" s="573"/>
      <c r="O3442" s="573"/>
      <c r="P3442" s="573"/>
    </row>
    <row r="3443" spans="1:16" x14ac:dyDescent="0.25">
      <c r="A3443" s="77">
        <f>E3443*A3440</f>
        <v>0</v>
      </c>
      <c r="B3443" s="160"/>
      <c r="C3443" s="460"/>
      <c r="D3443" s="91" t="s">
        <v>1272</v>
      </c>
      <c r="E3443" s="89">
        <v>3</v>
      </c>
      <c r="F3443">
        <f>SUMIF('список продуктов'!$A$8:$A$917,"="&amp;D2322,'список продуктов'!$C$8:$C$917)</f>
        <v>0</v>
      </c>
      <c r="M3443" s="572"/>
      <c r="N3443" s="573"/>
      <c r="O3443" s="573"/>
      <c r="P3443" s="573"/>
    </row>
    <row r="3444" spans="1:16" x14ac:dyDescent="0.25">
      <c r="A3444" s="77">
        <f>E3444*A3440</f>
        <v>0</v>
      </c>
      <c r="B3444" s="160"/>
      <c r="C3444" s="460"/>
      <c r="D3444" s="91" t="s">
        <v>2500</v>
      </c>
      <c r="E3444" s="89">
        <v>20</v>
      </c>
      <c r="F3444">
        <f>SUMIF('список продуктов'!$A$8:$A$917,"="&amp;D2323,'список продуктов'!$C$8:$C$917)</f>
        <v>0</v>
      </c>
      <c r="M3444" s="572"/>
      <c r="N3444" s="573"/>
      <c r="O3444" s="573"/>
      <c r="P3444" s="573"/>
    </row>
    <row r="3445" spans="1:16" x14ac:dyDescent="0.25">
      <c r="A3445" s="77">
        <f>E3445*A3440</f>
        <v>0</v>
      </c>
      <c r="B3445" s="160"/>
      <c r="C3445" s="460"/>
      <c r="D3445" s="91" t="s">
        <v>2345</v>
      </c>
      <c r="E3445" s="89">
        <v>20</v>
      </c>
      <c r="F3445">
        <f>SUMIF('список продуктов'!$A$8:$A$917,"="&amp;D2324,'список продуктов'!$C$8:$C$917)</f>
        <v>1</v>
      </c>
      <c r="M3445" s="572"/>
      <c r="N3445" s="573"/>
      <c r="O3445" s="573"/>
      <c r="P3445" s="573"/>
    </row>
    <row r="3446" spans="1:16" x14ac:dyDescent="0.25">
      <c r="A3446" s="77">
        <f>E3446*A3440</f>
        <v>0</v>
      </c>
      <c r="B3446" s="160"/>
      <c r="C3446" s="460"/>
      <c r="D3446" s="91" t="s">
        <v>1478</v>
      </c>
      <c r="E3446" s="89">
        <v>5</v>
      </c>
      <c r="F3446">
        <f>SUMIF('список продуктов'!$A$8:$A$917,"="&amp;D2325,'список продуктов'!$C$8:$C$917)</f>
        <v>1</v>
      </c>
      <c r="M3446" s="572"/>
      <c r="N3446" s="573"/>
      <c r="O3446" s="573"/>
      <c r="P3446" s="573"/>
    </row>
    <row r="3447" spans="1:16" ht="15.75" thickBot="1" x14ac:dyDescent="0.3">
      <c r="A3447" s="77">
        <f>E3447*A3440</f>
        <v>0</v>
      </c>
      <c r="B3447" s="160"/>
      <c r="C3447" s="460"/>
      <c r="D3447" s="91" t="s">
        <v>313</v>
      </c>
      <c r="E3447" s="89">
        <v>10</v>
      </c>
      <c r="F3447">
        <f>SUMIF('список продуктов'!$A$8:$A$917,"="&amp;D2326,'список продуктов'!$C$8:$C$917)</f>
        <v>1</v>
      </c>
      <c r="M3447" s="572"/>
      <c r="N3447" s="573"/>
      <c r="O3447" s="573"/>
      <c r="P3447" s="573"/>
    </row>
    <row r="3448" spans="1:16" ht="30" thickBot="1" x14ac:dyDescent="0.3">
      <c r="A3448" s="229"/>
      <c r="B3448" s="231" t="s">
        <v>222</v>
      </c>
      <c r="C3448" s="184" t="s">
        <v>884</v>
      </c>
      <c r="D3448" s="188"/>
      <c r="E3448" s="191"/>
      <c r="F3448">
        <f>SUMIF('список продуктов'!$A$8:$A$917,"="&amp;D2327,'список продуктов'!$C$8:$C$917)</f>
        <v>1</v>
      </c>
      <c r="G3448" t="s">
        <v>2926</v>
      </c>
      <c r="M3448" s="572"/>
      <c r="N3448" s="573"/>
      <c r="O3448" s="573"/>
      <c r="P3448" s="573"/>
    </row>
    <row r="3449" spans="1:16" x14ac:dyDescent="0.25">
      <c r="A3449" s="77">
        <f>E3449*A3448</f>
        <v>0</v>
      </c>
      <c r="B3449" s="160"/>
      <c r="C3449" s="460"/>
      <c r="D3449" s="91" t="s">
        <v>1633</v>
      </c>
      <c r="E3449" s="89">
        <v>500</v>
      </c>
      <c r="F3449">
        <f>SUMIF('список продуктов'!$A$8:$A$917,"="&amp;D2328,'список продуктов'!$C$8:$C$917)</f>
        <v>1</v>
      </c>
      <c r="M3449" s="572"/>
      <c r="N3449" s="573"/>
      <c r="O3449" s="573"/>
      <c r="P3449" s="573"/>
    </row>
    <row r="3450" spans="1:16" x14ac:dyDescent="0.25">
      <c r="A3450" s="77">
        <f>E3450*A3448</f>
        <v>0</v>
      </c>
      <c r="B3450" s="160"/>
      <c r="C3450" s="469"/>
      <c r="D3450" s="91" t="s">
        <v>2337</v>
      </c>
      <c r="E3450" s="89">
        <v>30</v>
      </c>
      <c r="F3450">
        <f>SUMIF('список продуктов'!$A$8:$A$917,"="&amp;D2329,'список продуктов'!$C$8:$C$917)</f>
        <v>1</v>
      </c>
      <c r="M3450" s="572"/>
      <c r="N3450" s="573"/>
      <c r="O3450" s="573"/>
      <c r="P3450" s="573"/>
    </row>
    <row r="3451" spans="1:16" x14ac:dyDescent="0.25">
      <c r="A3451" s="77">
        <f>E3451*A3448</f>
        <v>0</v>
      </c>
      <c r="B3451" s="160"/>
      <c r="C3451" s="460"/>
      <c r="D3451" s="91" t="s">
        <v>2371</v>
      </c>
      <c r="E3451" s="89">
        <v>10</v>
      </c>
      <c r="F3451">
        <f>SUMIF('список продуктов'!$A$8:$A$917,"="&amp;D2330,'список продуктов'!$C$8:$C$917)</f>
        <v>0</v>
      </c>
      <c r="M3451" s="572"/>
      <c r="N3451" s="573"/>
      <c r="O3451" s="573"/>
      <c r="P3451" s="573"/>
    </row>
    <row r="3452" spans="1:16" x14ac:dyDescent="0.25">
      <c r="A3452" s="77">
        <f>E3452*A3448</f>
        <v>0</v>
      </c>
      <c r="B3452" s="160"/>
      <c r="C3452" s="460"/>
      <c r="D3452" s="91" t="s">
        <v>1478</v>
      </c>
      <c r="E3452" s="89">
        <v>30</v>
      </c>
      <c r="F3452">
        <f>SUMIF('список продуктов'!$A$8:$A$917,"="&amp;D2331,'список продуктов'!$C$8:$C$917)</f>
        <v>1</v>
      </c>
      <c r="M3452" s="572"/>
      <c r="N3452" s="573"/>
      <c r="O3452" s="573"/>
      <c r="P3452" s="573"/>
    </row>
    <row r="3453" spans="1:16" x14ac:dyDescent="0.25">
      <c r="A3453" s="77">
        <f>E3453*A3448</f>
        <v>0</v>
      </c>
      <c r="B3453" s="160"/>
      <c r="C3453" s="460"/>
      <c r="D3453" s="91" t="s">
        <v>313</v>
      </c>
      <c r="E3453" s="89">
        <v>100</v>
      </c>
      <c r="F3453">
        <f>SUMIF('список продуктов'!$A$8:$A$917,"="&amp;D2332,'список продуктов'!$C$8:$C$917)</f>
        <v>1</v>
      </c>
      <c r="M3453" s="572"/>
      <c r="N3453" s="573"/>
      <c r="O3453" s="573"/>
      <c r="P3453" s="573"/>
    </row>
    <row r="3454" spans="1:16" x14ac:dyDescent="0.25">
      <c r="A3454" s="77">
        <f>E3454*A3448</f>
        <v>0</v>
      </c>
      <c r="B3454" s="160"/>
      <c r="C3454" s="460"/>
      <c r="D3454" s="91" t="s">
        <v>1797</v>
      </c>
      <c r="E3454" s="89">
        <v>20</v>
      </c>
      <c r="F3454">
        <f>SUMIF('список продуктов'!$A$8:$A$917,"="&amp;D2333,'список продуктов'!$C$8:$C$917)</f>
        <v>0</v>
      </c>
      <c r="M3454" s="572"/>
      <c r="N3454" s="573"/>
      <c r="O3454" s="573"/>
      <c r="P3454" s="573"/>
    </row>
    <row r="3455" spans="1:16" ht="15.75" thickBot="1" x14ac:dyDescent="0.3">
      <c r="A3455" s="77">
        <f>E3455*A3448</f>
        <v>0</v>
      </c>
      <c r="B3455" s="160"/>
      <c r="C3455" s="460"/>
      <c r="D3455" s="91" t="s">
        <v>2404</v>
      </c>
      <c r="E3455" s="89">
        <v>10</v>
      </c>
      <c r="F3455">
        <f>SUMIF('список продуктов'!$A$8:$A$917,"="&amp;D2334,'список продуктов'!$C$8:$C$917)</f>
        <v>0</v>
      </c>
      <c r="M3455" s="572"/>
      <c r="N3455" s="573"/>
      <c r="O3455" s="573"/>
      <c r="P3455" s="573"/>
    </row>
    <row r="3456" spans="1:16" ht="15.75" thickBot="1" x14ac:dyDescent="0.3">
      <c r="A3456" s="229"/>
      <c r="B3456" s="231" t="s">
        <v>2809</v>
      </c>
      <c r="C3456" s="184" t="s">
        <v>1038</v>
      </c>
      <c r="D3456" s="188"/>
      <c r="E3456" s="191"/>
      <c r="F3456">
        <f>SUMIF('список продуктов'!$A$8:$A$917,"="&amp;D2335,'список продуктов'!$C$8:$C$917)</f>
        <v>1</v>
      </c>
      <c r="G3456" t="s">
        <v>2926</v>
      </c>
      <c r="M3456" s="572"/>
      <c r="N3456" s="573"/>
      <c r="O3456" s="573"/>
      <c r="P3456" s="573"/>
    </row>
    <row r="3457" spans="1:16" x14ac:dyDescent="0.25">
      <c r="A3457" s="77">
        <f>E3457*A3456</f>
        <v>0</v>
      </c>
      <c r="B3457" s="160"/>
      <c r="C3457" s="154"/>
      <c r="D3457" s="91" t="s">
        <v>2292</v>
      </c>
      <c r="E3457" s="89">
        <v>50</v>
      </c>
      <c r="F3457">
        <f>SUMIF('список продуктов'!$A$8:$A$917,"="&amp;D2336,'список продуктов'!$C$8:$C$917)</f>
        <v>1</v>
      </c>
      <c r="M3457" s="572"/>
      <c r="N3457" s="573"/>
      <c r="O3457" s="573"/>
      <c r="P3457" s="573"/>
    </row>
    <row r="3458" spans="1:16" x14ac:dyDescent="0.25">
      <c r="A3458" s="77">
        <f>E3458*A3456</f>
        <v>0</v>
      </c>
      <c r="B3458" s="160"/>
      <c r="C3458" s="153" t="s">
        <v>2147</v>
      </c>
      <c r="D3458" s="91" t="s">
        <v>924</v>
      </c>
      <c r="E3458" s="89">
        <v>70</v>
      </c>
      <c r="F3458">
        <f>SUMIF('список продуктов'!$A$8:$A$917,"="&amp;D2337,'список продуктов'!$C$8:$C$917)</f>
        <v>1</v>
      </c>
      <c r="M3458" s="572"/>
      <c r="N3458" s="573"/>
      <c r="O3458" s="573"/>
      <c r="P3458" s="573"/>
    </row>
    <row r="3459" spans="1:16" x14ac:dyDescent="0.25">
      <c r="A3459" s="77">
        <f>E3459*A3456</f>
        <v>0</v>
      </c>
      <c r="B3459" s="160"/>
      <c r="C3459" s="154" t="s">
        <v>2148</v>
      </c>
      <c r="D3459" s="91" t="s">
        <v>1721</v>
      </c>
      <c r="E3459" s="89">
        <v>30</v>
      </c>
      <c r="F3459">
        <f>SUMIF('список продуктов'!$A$8:$A$917,"="&amp;D2338,'список продуктов'!$C$8:$C$917)</f>
        <v>1</v>
      </c>
      <c r="M3459" s="572"/>
      <c r="N3459" s="573"/>
      <c r="O3459" s="573"/>
      <c r="P3459" s="573"/>
    </row>
    <row r="3460" spans="1:16" x14ac:dyDescent="0.25">
      <c r="A3460" s="77">
        <f>E3460*A3456</f>
        <v>0</v>
      </c>
      <c r="B3460" s="160"/>
      <c r="C3460" s="154" t="s">
        <v>1042</v>
      </c>
      <c r="D3460" s="91" t="s">
        <v>1793</v>
      </c>
      <c r="E3460" s="89">
        <v>5</v>
      </c>
      <c r="F3460">
        <f>SUMIF('список продуктов'!$A$8:$A$917,"="&amp;D2339,'список продуктов'!$C$8:$C$917)</f>
        <v>1</v>
      </c>
      <c r="M3460" s="572"/>
      <c r="N3460" s="573"/>
      <c r="O3460" s="573"/>
      <c r="P3460" s="573"/>
    </row>
    <row r="3461" spans="1:16" x14ac:dyDescent="0.25">
      <c r="A3461" s="77">
        <f>E3461*A3456</f>
        <v>0</v>
      </c>
      <c r="B3461" s="160"/>
      <c r="C3461" s="154" t="s">
        <v>2149</v>
      </c>
      <c r="D3461" s="91"/>
      <c r="E3461" s="89"/>
      <c r="F3461">
        <f>SUMIF('список продуктов'!$A$8:$A$917,"="&amp;D2340,'список продуктов'!$C$8:$C$917)</f>
        <v>1</v>
      </c>
      <c r="M3461" s="572"/>
      <c r="N3461" s="573"/>
      <c r="O3461" s="573"/>
      <c r="P3461" s="573"/>
    </row>
    <row r="3462" spans="1:16" x14ac:dyDescent="0.25">
      <c r="A3462" s="77">
        <f>E3462*A3456</f>
        <v>0</v>
      </c>
      <c r="B3462" s="160"/>
      <c r="C3462" s="154" t="s">
        <v>2150</v>
      </c>
      <c r="D3462" s="91"/>
      <c r="E3462" s="89"/>
      <c r="F3462">
        <f>SUMIF('список продуктов'!$A$8:$A$917,"="&amp;D2341,'список продуктов'!$C$8:$C$917)</f>
        <v>1</v>
      </c>
      <c r="M3462" s="572"/>
      <c r="N3462" s="573"/>
      <c r="O3462" s="573"/>
      <c r="P3462" s="573"/>
    </row>
    <row r="3463" spans="1:16" x14ac:dyDescent="0.25">
      <c r="A3463" s="77">
        <f>E3463*A3456</f>
        <v>0</v>
      </c>
      <c r="B3463" s="160"/>
      <c r="C3463" s="154" t="s">
        <v>2151</v>
      </c>
      <c r="D3463" s="91"/>
      <c r="E3463" s="89"/>
      <c r="F3463">
        <f>SUMIF('список продуктов'!$A$8:$A$917,"="&amp;D2342,'список продуктов'!$C$8:$C$917)</f>
        <v>1</v>
      </c>
      <c r="M3463" s="572"/>
      <c r="N3463" s="573"/>
      <c r="O3463" s="573"/>
      <c r="P3463" s="573"/>
    </row>
    <row r="3464" spans="1:16" x14ac:dyDescent="0.25">
      <c r="A3464" s="77">
        <f>E3464*A3456</f>
        <v>0</v>
      </c>
      <c r="B3464" s="160"/>
      <c r="C3464" s="154"/>
      <c r="D3464" s="91"/>
      <c r="E3464" s="89"/>
      <c r="F3464">
        <f>SUMIF('список продуктов'!$A$8:$A$917,"="&amp;D2343,'список продуктов'!$C$8:$C$917)</f>
        <v>1</v>
      </c>
      <c r="M3464" s="572"/>
      <c r="N3464" s="573"/>
      <c r="O3464" s="573"/>
      <c r="P3464" s="573"/>
    </row>
    <row r="3465" spans="1:16" x14ac:dyDescent="0.25">
      <c r="B3465" s="167"/>
      <c r="C3465" s="476"/>
      <c r="D3465" s="91"/>
      <c r="E3465" s="101"/>
      <c r="F3465">
        <f>SUMIF('список продуктов'!$A$8:$A$917,"="&amp;D2344,'список продуктов'!$C$8:$C$917)</f>
        <v>1</v>
      </c>
      <c r="M3465" s="572"/>
      <c r="N3465" s="573"/>
      <c r="O3465" s="573"/>
      <c r="P3465" s="573"/>
    </row>
    <row r="3466" spans="1:16" ht="15.75" thickBot="1" x14ac:dyDescent="0.3">
      <c r="B3466" s="419"/>
      <c r="C3466" s="478"/>
      <c r="D3466" s="395"/>
      <c r="E3466" s="420"/>
      <c r="M3466" s="72"/>
      <c r="N3466" s="68"/>
      <c r="O3466" s="68"/>
      <c r="P3466" s="68"/>
    </row>
    <row r="3467" spans="1:16" ht="26.25" thickBot="1" x14ac:dyDescent="0.4">
      <c r="A3467" s="563" t="s">
        <v>568</v>
      </c>
      <c r="B3467" s="588"/>
      <c r="C3467" s="588"/>
      <c r="D3467" s="588"/>
      <c r="E3467" s="589"/>
      <c r="G3467" t="s">
        <v>2926</v>
      </c>
      <c r="M3467" s="72"/>
      <c r="N3467" s="68"/>
      <c r="O3467" s="68"/>
      <c r="P3467" s="68"/>
    </row>
    <row r="3468" spans="1:16" ht="15.75" thickBot="1" x14ac:dyDescent="0.3">
      <c r="A3468" s="229"/>
      <c r="B3468" s="185" t="s">
        <v>140</v>
      </c>
      <c r="C3468" s="73" t="s">
        <v>569</v>
      </c>
      <c r="D3468" s="188"/>
      <c r="E3468" s="158">
        <f>SUM(E3469:E3476)</f>
        <v>299</v>
      </c>
      <c r="G3468" t="s">
        <v>2926</v>
      </c>
      <c r="M3468" s="72"/>
      <c r="N3468" s="68"/>
      <c r="O3468" s="68"/>
      <c r="P3468" s="68"/>
    </row>
    <row r="3469" spans="1:16" x14ac:dyDescent="0.25">
      <c r="A3469" s="77">
        <f>E3469*A3468</f>
        <v>0</v>
      </c>
      <c r="B3469" s="251"/>
      <c r="D3469" s="91" t="s">
        <v>1656</v>
      </c>
      <c r="E3469" s="80">
        <v>250</v>
      </c>
      <c r="M3469" s="72"/>
      <c r="N3469" s="68"/>
      <c r="O3469" s="68"/>
      <c r="P3469" s="68"/>
    </row>
    <row r="3470" spans="1:16" x14ac:dyDescent="0.25">
      <c r="A3470" s="77">
        <f>E3470*A3468</f>
        <v>0</v>
      </c>
      <c r="B3470" s="251"/>
      <c r="C3470" s="449"/>
      <c r="D3470" s="91" t="s">
        <v>1262</v>
      </c>
      <c r="E3470" s="80">
        <v>2</v>
      </c>
      <c r="M3470" s="72"/>
      <c r="N3470" s="68"/>
      <c r="O3470" s="68"/>
      <c r="P3470" s="68"/>
    </row>
    <row r="3471" spans="1:16" x14ac:dyDescent="0.25">
      <c r="A3471" s="77">
        <f>E3471*A3468</f>
        <v>0</v>
      </c>
      <c r="B3471" s="251"/>
      <c r="C3471" s="449"/>
      <c r="D3471" s="91" t="s">
        <v>2399</v>
      </c>
      <c r="E3471" s="80">
        <v>2</v>
      </c>
      <c r="M3471" s="72"/>
      <c r="N3471" s="68"/>
      <c r="O3471" s="68"/>
      <c r="P3471" s="68"/>
    </row>
    <row r="3472" spans="1:16" x14ac:dyDescent="0.25">
      <c r="A3472" s="77">
        <f>E3472*A3468</f>
        <v>0</v>
      </c>
      <c r="B3472" s="251"/>
      <c r="C3472" s="449"/>
      <c r="D3472" s="91" t="s">
        <v>2546</v>
      </c>
      <c r="E3472" s="80">
        <v>2</v>
      </c>
      <c r="M3472" s="72"/>
      <c r="N3472" s="68"/>
      <c r="O3472" s="68"/>
      <c r="P3472" s="68"/>
    </row>
    <row r="3473" spans="1:16" x14ac:dyDescent="0.25">
      <c r="A3473" s="77">
        <f>E3473*A3468</f>
        <v>0</v>
      </c>
      <c r="B3473" s="251"/>
      <c r="C3473" s="449"/>
      <c r="D3473" s="91" t="s">
        <v>1800</v>
      </c>
      <c r="E3473" s="80">
        <v>3</v>
      </c>
      <c r="M3473" s="72"/>
      <c r="N3473" s="68"/>
      <c r="O3473" s="68"/>
      <c r="P3473" s="68"/>
    </row>
    <row r="3474" spans="1:16" x14ac:dyDescent="0.25">
      <c r="A3474" s="77">
        <f>E3474*A3468</f>
        <v>0</v>
      </c>
      <c r="B3474" s="251"/>
      <c r="C3474" s="449"/>
      <c r="D3474" s="91" t="s">
        <v>2339</v>
      </c>
      <c r="E3474" s="80">
        <v>20</v>
      </c>
      <c r="M3474" s="72"/>
      <c r="N3474" s="68"/>
      <c r="O3474" s="68"/>
      <c r="P3474" s="68"/>
    </row>
    <row r="3475" spans="1:16" x14ac:dyDescent="0.25">
      <c r="A3475" s="77">
        <f>E3475*A3468</f>
        <v>0</v>
      </c>
      <c r="B3475" s="251"/>
      <c r="C3475" s="449"/>
      <c r="D3475" s="91" t="s">
        <v>1355</v>
      </c>
      <c r="E3475" s="80">
        <v>10</v>
      </c>
      <c r="M3475" s="72"/>
      <c r="N3475" s="68"/>
      <c r="O3475" s="68"/>
      <c r="P3475" s="68"/>
    </row>
    <row r="3476" spans="1:16" x14ac:dyDescent="0.25">
      <c r="A3476" s="77">
        <f>E3476*A3468</f>
        <v>0</v>
      </c>
      <c r="B3476" s="251"/>
      <c r="C3476" s="449"/>
      <c r="D3476" s="91" t="s">
        <v>2591</v>
      </c>
      <c r="E3476" s="80">
        <v>10</v>
      </c>
      <c r="M3476" s="72"/>
      <c r="N3476" s="68"/>
      <c r="O3476" s="68"/>
      <c r="P3476" s="68"/>
    </row>
    <row r="3477" spans="1:16" ht="15.75" thickBot="1" x14ac:dyDescent="0.3">
      <c r="B3477" s="251"/>
      <c r="C3477" s="485"/>
      <c r="D3477" s="91"/>
      <c r="E3477" s="89"/>
      <c r="M3477" s="72"/>
      <c r="N3477" s="68"/>
      <c r="O3477" s="68"/>
      <c r="P3477" s="68"/>
    </row>
    <row r="3478" spans="1:16" ht="15.75" thickBot="1" x14ac:dyDescent="0.3">
      <c r="A3478" s="229"/>
      <c r="B3478" s="196">
        <v>100</v>
      </c>
      <c r="C3478" s="245" t="s">
        <v>570</v>
      </c>
      <c r="D3478" s="188"/>
      <c r="E3478" s="158">
        <f>SUM(E3479:E3488)</f>
        <v>187</v>
      </c>
      <c r="G3478" t="s">
        <v>2926</v>
      </c>
      <c r="M3478" s="72"/>
      <c r="N3478" s="68"/>
      <c r="O3478" s="68"/>
      <c r="P3478" s="68"/>
    </row>
    <row r="3479" spans="1:16" x14ac:dyDescent="0.25">
      <c r="A3479" s="77">
        <f>E3479*A3478</f>
        <v>0</v>
      </c>
      <c r="B3479" s="251"/>
      <c r="C3479" s="154"/>
      <c r="D3479" s="91" t="s">
        <v>1655</v>
      </c>
      <c r="E3479" s="80">
        <v>75</v>
      </c>
      <c r="M3479" s="72"/>
      <c r="N3479" s="68"/>
      <c r="O3479" s="68"/>
      <c r="P3479" s="68"/>
    </row>
    <row r="3480" spans="1:16" x14ac:dyDescent="0.25">
      <c r="A3480" s="77">
        <f>E3480*A3478</f>
        <v>0</v>
      </c>
      <c r="B3480" s="251"/>
      <c r="C3480" s="154"/>
      <c r="D3480" s="91" t="s">
        <v>1757</v>
      </c>
      <c r="E3480" s="80">
        <v>40</v>
      </c>
      <c r="M3480" s="72"/>
      <c r="N3480" s="68"/>
      <c r="O3480" s="68"/>
      <c r="P3480" s="68"/>
    </row>
    <row r="3481" spans="1:16" x14ac:dyDescent="0.25">
      <c r="A3481" s="77">
        <f>E3481*A3478</f>
        <v>0</v>
      </c>
      <c r="B3481" s="251"/>
      <c r="C3481" s="154"/>
      <c r="D3481" s="91" t="s">
        <v>192</v>
      </c>
      <c r="E3481" s="80">
        <v>12</v>
      </c>
      <c r="M3481" s="72"/>
      <c r="N3481" s="68"/>
      <c r="O3481" s="68"/>
      <c r="P3481" s="68"/>
    </row>
    <row r="3482" spans="1:16" x14ac:dyDescent="0.25">
      <c r="A3482" s="77">
        <f>E3482*A3478</f>
        <v>0</v>
      </c>
      <c r="B3482" s="251"/>
      <c r="C3482" s="154" t="s">
        <v>1993</v>
      </c>
      <c r="D3482" s="91" t="s">
        <v>1807</v>
      </c>
      <c r="E3482" s="80">
        <v>5</v>
      </c>
      <c r="M3482" s="72"/>
      <c r="N3482" s="68"/>
      <c r="O3482" s="68"/>
      <c r="P3482" s="68"/>
    </row>
    <row r="3483" spans="1:16" x14ac:dyDescent="0.25">
      <c r="A3483" s="77">
        <f>E3483*A3478</f>
        <v>0</v>
      </c>
      <c r="B3483" s="251"/>
      <c r="C3483" s="154"/>
      <c r="D3483" s="91" t="s">
        <v>1489</v>
      </c>
      <c r="E3483" s="80">
        <v>5</v>
      </c>
      <c r="M3483" s="72"/>
      <c r="N3483" s="68"/>
      <c r="O3483" s="68"/>
      <c r="P3483" s="68"/>
    </row>
    <row r="3484" spans="1:16" x14ac:dyDescent="0.25">
      <c r="A3484" s="77">
        <f>E3484*A3478</f>
        <v>0</v>
      </c>
      <c r="B3484" s="251"/>
      <c r="C3484" s="154"/>
      <c r="D3484" s="91" t="s">
        <v>1262</v>
      </c>
      <c r="E3484" s="80">
        <v>1</v>
      </c>
      <c r="M3484" s="72"/>
      <c r="N3484" s="68"/>
      <c r="O3484" s="68"/>
      <c r="P3484" s="68"/>
    </row>
    <row r="3485" spans="1:16" x14ac:dyDescent="0.25">
      <c r="A3485" s="77">
        <f>E3485*A3478</f>
        <v>0</v>
      </c>
      <c r="B3485" s="251"/>
      <c r="C3485" s="154"/>
      <c r="D3485" s="91" t="s">
        <v>2399</v>
      </c>
      <c r="E3485" s="80">
        <v>1</v>
      </c>
      <c r="M3485" s="72"/>
      <c r="N3485" s="68"/>
      <c r="O3485" s="68"/>
      <c r="P3485" s="68"/>
    </row>
    <row r="3486" spans="1:16" x14ac:dyDescent="0.25">
      <c r="A3486" s="77">
        <f>E3486*A3478</f>
        <v>0</v>
      </c>
      <c r="B3486" s="251"/>
      <c r="C3486" s="154"/>
      <c r="D3486" s="91" t="s">
        <v>1745</v>
      </c>
      <c r="E3486" s="80">
        <v>40</v>
      </c>
      <c r="M3486" s="72"/>
      <c r="N3486" s="68"/>
      <c r="O3486" s="68"/>
      <c r="P3486" s="68"/>
    </row>
    <row r="3487" spans="1:16" x14ac:dyDescent="0.25">
      <c r="A3487" s="77">
        <f>E3487*A3478</f>
        <v>0</v>
      </c>
      <c r="B3487" s="251"/>
      <c r="C3487" s="154"/>
      <c r="D3487" s="91" t="s">
        <v>2546</v>
      </c>
      <c r="E3487" s="80">
        <v>5</v>
      </c>
      <c r="M3487" s="72"/>
      <c r="N3487" s="68"/>
      <c r="O3487" s="68"/>
      <c r="P3487" s="68"/>
    </row>
    <row r="3488" spans="1:16" x14ac:dyDescent="0.25">
      <c r="A3488" s="77">
        <f>E3488*A3478</f>
        <v>0</v>
      </c>
      <c r="B3488" s="251"/>
      <c r="C3488" s="154"/>
      <c r="D3488" s="91" t="s">
        <v>1797</v>
      </c>
      <c r="E3488" s="80">
        <v>3</v>
      </c>
      <c r="M3488" s="72"/>
      <c r="N3488" s="68"/>
      <c r="O3488" s="68"/>
      <c r="P3488" s="68"/>
    </row>
    <row r="3489" spans="1:16" ht="15.75" thickBot="1" x14ac:dyDescent="0.3">
      <c r="B3489" s="251"/>
      <c r="C3489" s="485"/>
      <c r="D3489" s="91"/>
      <c r="E3489" s="89"/>
      <c r="M3489" s="72"/>
      <c r="N3489" s="68"/>
      <c r="O3489" s="68"/>
      <c r="P3489" s="68"/>
    </row>
    <row r="3490" spans="1:16" ht="30" thickBot="1" x14ac:dyDescent="0.3">
      <c r="A3490" s="105"/>
      <c r="B3490" s="196" t="s">
        <v>116</v>
      </c>
      <c r="C3490" s="159" t="s">
        <v>571</v>
      </c>
      <c r="D3490" s="188"/>
      <c r="E3490" s="158">
        <f>SUM(E3491:E3502)</f>
        <v>465</v>
      </c>
      <c r="G3490" t="s">
        <v>2926</v>
      </c>
      <c r="M3490" s="72"/>
      <c r="N3490" s="68"/>
      <c r="O3490" s="68"/>
      <c r="P3490" s="68"/>
    </row>
    <row r="3491" spans="1:16" x14ac:dyDescent="0.25">
      <c r="A3491" s="108">
        <f>E3491*A3490</f>
        <v>0</v>
      </c>
      <c r="B3491" s="261"/>
      <c r="C3491" s="485"/>
      <c r="D3491" s="91" t="s">
        <v>1661</v>
      </c>
      <c r="E3491" s="80">
        <v>263</v>
      </c>
      <c r="M3491" s="72"/>
      <c r="N3491" s="68"/>
      <c r="O3491" s="68"/>
      <c r="P3491" s="68"/>
    </row>
    <row r="3492" spans="1:16" x14ac:dyDescent="0.25">
      <c r="A3492" s="85">
        <f>E3492*A3490</f>
        <v>0</v>
      </c>
      <c r="B3492" s="261"/>
      <c r="C3492" s="485"/>
      <c r="D3492" s="91" t="s">
        <v>1268</v>
      </c>
      <c r="E3492" s="80">
        <v>20</v>
      </c>
      <c r="M3492" s="72"/>
      <c r="N3492" s="68"/>
      <c r="O3492" s="68"/>
      <c r="P3492" s="68"/>
    </row>
    <row r="3493" spans="1:16" x14ac:dyDescent="0.25">
      <c r="A3493" s="85">
        <f>E3493*A3490</f>
        <v>0</v>
      </c>
      <c r="B3493" s="261"/>
      <c r="C3493" s="485"/>
      <c r="D3493" s="91" t="s">
        <v>2407</v>
      </c>
      <c r="E3493" s="80">
        <v>5</v>
      </c>
      <c r="M3493" s="72"/>
      <c r="N3493" s="68"/>
      <c r="O3493" s="68"/>
      <c r="P3493" s="68"/>
    </row>
    <row r="3494" spans="1:16" x14ac:dyDescent="0.25">
      <c r="A3494" s="85">
        <f>E3494*A3490</f>
        <v>0</v>
      </c>
      <c r="B3494" s="261"/>
      <c r="C3494" s="485"/>
      <c r="D3494" s="91" t="s">
        <v>1262</v>
      </c>
      <c r="E3494" s="80">
        <v>3</v>
      </c>
      <c r="M3494" s="72"/>
      <c r="N3494" s="68"/>
      <c r="O3494" s="68"/>
      <c r="P3494" s="68"/>
    </row>
    <row r="3495" spans="1:16" x14ac:dyDescent="0.25">
      <c r="A3495" s="85">
        <f>E3495*A3490</f>
        <v>0</v>
      </c>
      <c r="B3495" s="261"/>
      <c r="C3495" s="485"/>
      <c r="D3495" s="91" t="s">
        <v>2393</v>
      </c>
      <c r="E3495" s="80">
        <v>1</v>
      </c>
      <c r="M3495" s="72"/>
      <c r="N3495" s="68"/>
      <c r="O3495" s="68"/>
      <c r="P3495" s="68"/>
    </row>
    <row r="3496" spans="1:16" x14ac:dyDescent="0.25">
      <c r="A3496" s="85">
        <f>E3496*A3490</f>
        <v>0</v>
      </c>
      <c r="B3496" s="261"/>
      <c r="C3496" s="485"/>
      <c r="D3496" s="91" t="s">
        <v>2477</v>
      </c>
      <c r="E3496" s="80">
        <v>10</v>
      </c>
      <c r="M3496" s="72"/>
      <c r="N3496" s="68"/>
      <c r="O3496" s="68"/>
      <c r="P3496" s="68"/>
    </row>
    <row r="3497" spans="1:16" x14ac:dyDescent="0.25">
      <c r="A3497" s="85">
        <f>E3497*A3490</f>
        <v>0</v>
      </c>
      <c r="B3497" s="261"/>
      <c r="C3497" s="485"/>
      <c r="D3497" s="91" t="s">
        <v>1758</v>
      </c>
      <c r="E3497" s="80">
        <v>50</v>
      </c>
      <c r="M3497" s="72"/>
      <c r="N3497" s="68"/>
      <c r="O3497" s="68"/>
      <c r="P3497" s="68"/>
    </row>
    <row r="3498" spans="1:16" x14ac:dyDescent="0.25">
      <c r="A3498" s="85">
        <f>E3498*A3490</f>
        <v>0</v>
      </c>
      <c r="B3498" s="261"/>
      <c r="C3498" s="485"/>
      <c r="D3498" s="91" t="s">
        <v>2591</v>
      </c>
      <c r="E3498" s="80">
        <v>15</v>
      </c>
      <c r="M3498" s="72"/>
      <c r="N3498" s="68"/>
      <c r="O3498" s="68"/>
      <c r="P3498" s="68"/>
    </row>
    <row r="3499" spans="1:16" x14ac:dyDescent="0.25">
      <c r="A3499" s="85">
        <f>E3499*A3490</f>
        <v>0</v>
      </c>
      <c r="B3499" s="261"/>
      <c r="C3499" s="485"/>
      <c r="D3499" s="91" t="s">
        <v>211</v>
      </c>
      <c r="E3499" s="80">
        <v>50</v>
      </c>
      <c r="M3499" s="72"/>
      <c r="N3499" s="68"/>
      <c r="O3499" s="68"/>
      <c r="P3499" s="68"/>
    </row>
    <row r="3500" spans="1:16" x14ac:dyDescent="0.25">
      <c r="A3500" s="85">
        <f>E3500*A3490</f>
        <v>0</v>
      </c>
      <c r="B3500" s="261"/>
      <c r="C3500" s="485"/>
      <c r="D3500" s="91" t="s">
        <v>1355</v>
      </c>
      <c r="E3500" s="80">
        <v>15</v>
      </c>
      <c r="M3500" s="72"/>
      <c r="N3500" s="68"/>
      <c r="O3500" s="68"/>
      <c r="P3500" s="68"/>
    </row>
    <row r="3501" spans="1:16" x14ac:dyDescent="0.25">
      <c r="A3501" s="85">
        <f>E3501*A3490</f>
        <v>0</v>
      </c>
      <c r="B3501" s="261"/>
      <c r="C3501" s="485"/>
      <c r="D3501" s="91" t="s">
        <v>1272</v>
      </c>
      <c r="E3501" s="80">
        <v>3</v>
      </c>
      <c r="M3501" s="72"/>
      <c r="N3501" s="68"/>
      <c r="O3501" s="68"/>
      <c r="P3501" s="68"/>
    </row>
    <row r="3502" spans="1:16" x14ac:dyDescent="0.25">
      <c r="A3502" s="85">
        <f>E3502*A3490</f>
        <v>0</v>
      </c>
      <c r="B3502" s="261"/>
      <c r="C3502" s="485"/>
      <c r="D3502" s="91" t="s">
        <v>2325</v>
      </c>
      <c r="E3502" s="80">
        <v>30</v>
      </c>
      <c r="M3502" s="72"/>
      <c r="N3502" s="68"/>
      <c r="O3502" s="68"/>
      <c r="P3502" s="68"/>
    </row>
    <row r="3503" spans="1:16" ht="15.75" thickBot="1" x14ac:dyDescent="0.3">
      <c r="B3503" s="251"/>
      <c r="C3503" s="485"/>
      <c r="D3503" s="91"/>
      <c r="E3503" s="89"/>
      <c r="M3503" s="72"/>
      <c r="N3503" s="68"/>
      <c r="O3503" s="68"/>
      <c r="P3503" s="68"/>
    </row>
    <row r="3504" spans="1:16" ht="29.25" thickBot="1" x14ac:dyDescent="0.3">
      <c r="A3504" s="229"/>
      <c r="B3504" s="185" t="s">
        <v>94</v>
      </c>
      <c r="C3504" s="262" t="s">
        <v>572</v>
      </c>
      <c r="D3504" s="188"/>
      <c r="E3504" s="158">
        <f>SUM(E3505:E3520)</f>
        <v>321</v>
      </c>
      <c r="G3504" t="s">
        <v>2926</v>
      </c>
      <c r="M3504" s="72"/>
      <c r="N3504" s="68"/>
      <c r="O3504" s="68"/>
      <c r="P3504" s="68"/>
    </row>
    <row r="3505" spans="1:16" x14ac:dyDescent="0.25">
      <c r="A3505" s="77">
        <f>E3505*A3504</f>
        <v>0</v>
      </c>
      <c r="B3505" s="251"/>
      <c r="C3505" s="154"/>
      <c r="D3505" s="91" t="s">
        <v>1793</v>
      </c>
      <c r="E3505" s="80">
        <v>12</v>
      </c>
      <c r="M3505" s="72"/>
      <c r="N3505" s="68"/>
      <c r="O3505" s="68"/>
      <c r="P3505" s="68"/>
    </row>
    <row r="3506" spans="1:16" x14ac:dyDescent="0.25">
      <c r="A3506" s="77">
        <f>E3506*A3504</f>
        <v>0</v>
      </c>
      <c r="B3506" s="251"/>
      <c r="C3506" s="154"/>
      <c r="D3506" s="91" t="s">
        <v>2410</v>
      </c>
      <c r="E3506" s="80">
        <v>4</v>
      </c>
      <c r="M3506" s="72"/>
      <c r="N3506" s="68"/>
      <c r="O3506" s="68"/>
      <c r="P3506" s="68"/>
    </row>
    <row r="3507" spans="1:16" x14ac:dyDescent="0.25">
      <c r="A3507" s="77">
        <f>E3507*A3504</f>
        <v>0</v>
      </c>
      <c r="B3507" s="251"/>
      <c r="C3507" s="154"/>
      <c r="D3507" s="91" t="s">
        <v>1489</v>
      </c>
      <c r="E3507" s="80">
        <v>6</v>
      </c>
      <c r="M3507" s="72"/>
      <c r="N3507" s="68"/>
      <c r="O3507" s="68"/>
      <c r="P3507" s="68"/>
    </row>
    <row r="3508" spans="1:16" x14ac:dyDescent="0.25">
      <c r="A3508" s="77">
        <f>E3508*A3504</f>
        <v>0</v>
      </c>
      <c r="B3508" s="251"/>
      <c r="C3508" s="154"/>
      <c r="D3508" s="91" t="s">
        <v>192</v>
      </c>
      <c r="E3508" s="80">
        <v>16</v>
      </c>
      <c r="M3508" s="72"/>
      <c r="N3508" s="68"/>
      <c r="O3508" s="68"/>
      <c r="P3508" s="68"/>
    </row>
    <row r="3509" spans="1:16" x14ac:dyDescent="0.25">
      <c r="A3509" s="77">
        <f>E3509*A3504</f>
        <v>0</v>
      </c>
      <c r="B3509" s="251"/>
      <c r="C3509" s="154"/>
      <c r="D3509" s="91" t="s">
        <v>1262</v>
      </c>
      <c r="E3509" s="80">
        <v>1</v>
      </c>
      <c r="M3509" s="72"/>
      <c r="N3509" s="68"/>
      <c r="O3509" s="68"/>
      <c r="P3509" s="68"/>
    </row>
    <row r="3510" spans="1:16" x14ac:dyDescent="0.25">
      <c r="A3510" s="77">
        <f>E3510*A3504</f>
        <v>0</v>
      </c>
      <c r="B3510" s="251"/>
      <c r="C3510" s="154"/>
      <c r="D3510" s="91" t="s">
        <v>1478</v>
      </c>
      <c r="E3510" s="80">
        <v>3</v>
      </c>
      <c r="M3510" s="72"/>
      <c r="N3510" s="68"/>
      <c r="O3510" s="68"/>
      <c r="P3510" s="68"/>
    </row>
    <row r="3511" spans="1:16" x14ac:dyDescent="0.25">
      <c r="A3511" s="77">
        <f>E3511*A3504</f>
        <v>0</v>
      </c>
      <c r="B3511" s="251"/>
      <c r="C3511" s="154"/>
      <c r="D3511" s="91" t="s">
        <v>1655</v>
      </c>
      <c r="E3511" s="80">
        <v>100</v>
      </c>
      <c r="M3511" s="72"/>
      <c r="N3511" s="68"/>
      <c r="O3511" s="68"/>
      <c r="P3511" s="68"/>
    </row>
    <row r="3512" spans="1:16" x14ac:dyDescent="0.25">
      <c r="A3512" s="77">
        <f>E3512*A3504</f>
        <v>0</v>
      </c>
      <c r="B3512" s="251"/>
      <c r="C3512" s="154"/>
      <c r="D3512" s="91" t="s">
        <v>2341</v>
      </c>
      <c r="E3512" s="80">
        <v>25</v>
      </c>
      <c r="M3512" s="72"/>
      <c r="N3512" s="68"/>
      <c r="O3512" s="68"/>
      <c r="P3512" s="68"/>
    </row>
    <row r="3513" spans="1:16" x14ac:dyDescent="0.25">
      <c r="B3513" s="251"/>
      <c r="C3513" s="455" t="s">
        <v>1995</v>
      </c>
      <c r="D3513" s="91"/>
      <c r="E3513" s="80"/>
      <c r="M3513" s="72"/>
      <c r="N3513" s="68"/>
      <c r="O3513" s="68"/>
      <c r="P3513" s="68"/>
    </row>
    <row r="3514" spans="1:16" x14ac:dyDescent="0.25">
      <c r="A3514" s="77">
        <f>E3514*A3504</f>
        <v>0</v>
      </c>
      <c r="B3514" s="251"/>
      <c r="C3514" s="154"/>
      <c r="D3514" s="91" t="s">
        <v>311</v>
      </c>
      <c r="E3514" s="80">
        <v>30</v>
      </c>
      <c r="M3514" s="72"/>
      <c r="N3514" s="68"/>
      <c r="O3514" s="68"/>
      <c r="P3514" s="68"/>
    </row>
    <row r="3515" spans="1:16" x14ac:dyDescent="0.25">
      <c r="A3515" s="77">
        <f>E3515*A3504</f>
        <v>0</v>
      </c>
      <c r="B3515" s="251"/>
      <c r="C3515" s="154"/>
      <c r="D3515" s="91" t="s">
        <v>1763</v>
      </c>
      <c r="E3515" s="80">
        <v>30</v>
      </c>
      <c r="M3515" s="72"/>
      <c r="N3515" s="68"/>
      <c r="O3515" s="68"/>
      <c r="P3515" s="68"/>
    </row>
    <row r="3516" spans="1:16" x14ac:dyDescent="0.25">
      <c r="A3516" s="77">
        <f>E3516*A3504</f>
        <v>0</v>
      </c>
      <c r="B3516" s="251"/>
      <c r="C3516" s="154"/>
      <c r="D3516" s="91" t="s">
        <v>1489</v>
      </c>
      <c r="E3516" s="80">
        <v>10</v>
      </c>
      <c r="M3516" s="72"/>
      <c r="N3516" s="68"/>
      <c r="O3516" s="68"/>
      <c r="P3516" s="68"/>
    </row>
    <row r="3517" spans="1:16" x14ac:dyDescent="0.25">
      <c r="A3517" s="77">
        <f>E3517*A3504</f>
        <v>0</v>
      </c>
      <c r="B3517" s="251"/>
      <c r="C3517" s="459" t="s">
        <v>1994</v>
      </c>
      <c r="D3517" s="364" t="s">
        <v>192</v>
      </c>
      <c r="E3517" s="80">
        <v>30</v>
      </c>
      <c r="M3517" s="72"/>
      <c r="N3517" s="68"/>
      <c r="O3517" s="68"/>
      <c r="P3517" s="68"/>
    </row>
    <row r="3518" spans="1:16" x14ac:dyDescent="0.25">
      <c r="A3518" s="77">
        <f>E3518*A3504</f>
        <v>0</v>
      </c>
      <c r="B3518" s="251"/>
      <c r="C3518" s="154"/>
      <c r="D3518" s="91" t="s">
        <v>2399</v>
      </c>
      <c r="E3518" s="80">
        <v>2</v>
      </c>
      <c r="M3518" s="72"/>
      <c r="N3518" s="68"/>
      <c r="O3518" s="68"/>
      <c r="P3518" s="68"/>
    </row>
    <row r="3519" spans="1:16" x14ac:dyDescent="0.25">
      <c r="A3519" s="77">
        <f>E3519*A3504</f>
        <v>0</v>
      </c>
      <c r="B3519" s="251"/>
      <c r="C3519" s="154"/>
      <c r="D3519" s="91" t="s">
        <v>2546</v>
      </c>
      <c r="E3519" s="80">
        <v>2</v>
      </c>
      <c r="M3519" s="72"/>
      <c r="N3519" s="68"/>
      <c r="O3519" s="68"/>
      <c r="P3519" s="68"/>
    </row>
    <row r="3520" spans="1:16" x14ac:dyDescent="0.25">
      <c r="A3520" s="77">
        <f>A3504*E3520</f>
        <v>0</v>
      </c>
      <c r="B3520" s="251"/>
      <c r="C3520" s="449"/>
      <c r="D3520" s="91" t="s">
        <v>2446</v>
      </c>
      <c r="E3520" s="80">
        <v>50</v>
      </c>
      <c r="M3520" s="72"/>
      <c r="N3520" s="68"/>
      <c r="O3520" s="68"/>
      <c r="P3520" s="68"/>
    </row>
    <row r="3521" spans="1:16" ht="15.75" thickBot="1" x14ac:dyDescent="0.3">
      <c r="B3521" s="251"/>
      <c r="C3521" s="485"/>
      <c r="D3521" s="91"/>
      <c r="E3521" s="89"/>
      <c r="M3521" s="72"/>
      <c r="N3521" s="68"/>
      <c r="O3521" s="68"/>
      <c r="P3521" s="68"/>
    </row>
    <row r="3522" spans="1:16" ht="30" thickBot="1" x14ac:dyDescent="0.3">
      <c r="A3522" s="229"/>
      <c r="B3522" s="196">
        <v>200</v>
      </c>
      <c r="C3522" s="245" t="s">
        <v>573</v>
      </c>
      <c r="D3522" s="188"/>
      <c r="E3522" s="158">
        <f>SUM(E3523:E3530)</f>
        <v>341</v>
      </c>
      <c r="G3522" t="s">
        <v>2926</v>
      </c>
      <c r="M3522" s="72"/>
      <c r="N3522" s="68"/>
      <c r="O3522" s="68"/>
      <c r="P3522" s="68"/>
    </row>
    <row r="3523" spans="1:16" x14ac:dyDescent="0.25">
      <c r="A3523" s="77">
        <f>E3523*A3522</f>
        <v>0</v>
      </c>
      <c r="B3523" s="251"/>
      <c r="C3523" s="449"/>
      <c r="D3523" s="91" t="s">
        <v>1658</v>
      </c>
      <c r="E3523" s="80">
        <v>250</v>
      </c>
      <c r="M3523" s="72"/>
      <c r="N3523" s="68"/>
      <c r="O3523" s="68"/>
      <c r="P3523" s="68"/>
    </row>
    <row r="3524" spans="1:16" x14ac:dyDescent="0.25">
      <c r="A3524" s="77">
        <f>E3524*A3522</f>
        <v>0</v>
      </c>
      <c r="B3524" s="251"/>
      <c r="C3524" s="449"/>
      <c r="D3524" s="91" t="s">
        <v>1262</v>
      </c>
      <c r="E3524" s="80">
        <v>3</v>
      </c>
      <c r="M3524" s="72"/>
      <c r="N3524" s="68"/>
      <c r="O3524" s="68"/>
      <c r="P3524" s="68"/>
    </row>
    <row r="3525" spans="1:16" x14ac:dyDescent="0.25">
      <c r="A3525" s="77">
        <f>E3525*A3522</f>
        <v>0</v>
      </c>
      <c r="B3525" s="251"/>
      <c r="C3525" s="449"/>
      <c r="D3525" s="91" t="s">
        <v>2399</v>
      </c>
      <c r="E3525" s="80">
        <v>2</v>
      </c>
      <c r="M3525" s="72"/>
      <c r="N3525" s="68"/>
      <c r="O3525" s="68"/>
      <c r="P3525" s="68"/>
    </row>
    <row r="3526" spans="1:16" x14ac:dyDescent="0.25">
      <c r="A3526" s="77">
        <f>E3526*A3522</f>
        <v>0</v>
      </c>
      <c r="B3526" s="251"/>
      <c r="C3526" s="449"/>
      <c r="D3526" s="91" t="s">
        <v>2546</v>
      </c>
      <c r="E3526" s="80">
        <v>4</v>
      </c>
      <c r="M3526" s="72"/>
      <c r="N3526" s="68"/>
      <c r="O3526" s="68"/>
      <c r="P3526" s="68"/>
    </row>
    <row r="3527" spans="1:16" x14ac:dyDescent="0.25">
      <c r="A3527" s="77">
        <f>E3527*A3522</f>
        <v>0</v>
      </c>
      <c r="B3527" s="251"/>
      <c r="C3527" s="449"/>
      <c r="D3527" s="91" t="s">
        <v>2472</v>
      </c>
      <c r="E3527" s="80">
        <v>50</v>
      </c>
      <c r="M3527" s="72"/>
      <c r="N3527" s="68"/>
      <c r="O3527" s="68"/>
      <c r="P3527" s="68"/>
    </row>
    <row r="3528" spans="1:16" x14ac:dyDescent="0.25">
      <c r="A3528" s="77">
        <f>E3528*A3523</f>
        <v>0</v>
      </c>
      <c r="B3528" s="251"/>
      <c r="C3528" s="449"/>
      <c r="D3528" s="91" t="s">
        <v>1805</v>
      </c>
      <c r="E3528" s="80">
        <v>10</v>
      </c>
      <c r="M3528" s="72"/>
      <c r="N3528" s="68"/>
      <c r="O3528" s="68"/>
      <c r="P3528" s="68"/>
    </row>
    <row r="3529" spans="1:16" x14ac:dyDescent="0.25">
      <c r="A3529" s="77">
        <f>E3529*A3522</f>
        <v>0</v>
      </c>
      <c r="B3529" s="251"/>
      <c r="C3529" s="449"/>
      <c r="D3529" s="91" t="s">
        <v>1355</v>
      </c>
      <c r="E3529" s="80">
        <v>2</v>
      </c>
      <c r="M3529" s="72"/>
      <c r="N3529" s="68"/>
      <c r="O3529" s="68"/>
      <c r="P3529" s="68"/>
    </row>
    <row r="3530" spans="1:16" x14ac:dyDescent="0.25">
      <c r="A3530" s="77">
        <f>E3530*A3522</f>
        <v>0</v>
      </c>
      <c r="B3530" s="251"/>
      <c r="C3530" s="449"/>
      <c r="D3530" s="91" t="s">
        <v>2591</v>
      </c>
      <c r="E3530" s="80">
        <v>20</v>
      </c>
      <c r="M3530" s="72"/>
      <c r="N3530" s="68"/>
      <c r="O3530" s="68"/>
      <c r="P3530" s="68"/>
    </row>
    <row r="3531" spans="1:16" ht="15.75" thickBot="1" x14ac:dyDescent="0.3">
      <c r="B3531" s="251"/>
      <c r="C3531" s="485"/>
      <c r="D3531" s="91"/>
      <c r="E3531" s="89"/>
      <c r="M3531" s="72"/>
      <c r="N3531" s="68"/>
      <c r="O3531" s="68"/>
      <c r="P3531" s="68"/>
    </row>
    <row r="3532" spans="1:16" ht="15.75" thickBot="1" x14ac:dyDescent="0.3">
      <c r="A3532" s="229"/>
      <c r="B3532" s="185" t="s">
        <v>141</v>
      </c>
      <c r="C3532" s="73" t="s">
        <v>574</v>
      </c>
      <c r="D3532" s="188"/>
      <c r="E3532" s="205">
        <f>SUM(E3533:E3545)</f>
        <v>573</v>
      </c>
      <c r="G3532" t="s">
        <v>2926</v>
      </c>
      <c r="M3532" s="72"/>
      <c r="N3532" s="68"/>
      <c r="O3532" s="68"/>
      <c r="P3532" s="68"/>
    </row>
    <row r="3533" spans="1:16" x14ac:dyDescent="0.25">
      <c r="A3533" s="77">
        <f>E3533*A3532</f>
        <v>0</v>
      </c>
      <c r="B3533" s="251"/>
      <c r="C3533" s="492" t="s">
        <v>1996</v>
      </c>
      <c r="D3533" s="91" t="s">
        <v>1655</v>
      </c>
      <c r="E3533" s="80">
        <v>230</v>
      </c>
      <c r="M3533" s="72"/>
      <c r="N3533" s="68"/>
      <c r="O3533" s="68"/>
      <c r="P3533" s="68"/>
    </row>
    <row r="3534" spans="1:16" x14ac:dyDescent="0.25">
      <c r="A3534" s="77">
        <f>E3534*A3532</f>
        <v>0</v>
      </c>
      <c r="B3534" s="251"/>
      <c r="C3534" s="449"/>
      <c r="D3534" s="91" t="s">
        <v>1753</v>
      </c>
      <c r="E3534" s="80">
        <v>75</v>
      </c>
      <c r="M3534" s="72"/>
      <c r="N3534" s="68"/>
      <c r="O3534" s="68"/>
      <c r="P3534" s="68"/>
    </row>
    <row r="3535" spans="1:16" x14ac:dyDescent="0.25">
      <c r="A3535" s="77">
        <f>E3535*A3532</f>
        <v>0</v>
      </c>
      <c r="B3535" s="251"/>
      <c r="C3535" s="449"/>
      <c r="D3535" s="91" t="s">
        <v>1758</v>
      </c>
      <c r="E3535" s="80">
        <v>45</v>
      </c>
      <c r="M3535" s="72"/>
      <c r="N3535" s="68"/>
      <c r="O3535" s="68"/>
      <c r="P3535" s="68"/>
    </row>
    <row r="3536" spans="1:16" x14ac:dyDescent="0.25">
      <c r="A3536" s="77">
        <f>E3536*A3532</f>
        <v>0</v>
      </c>
      <c r="B3536" s="251"/>
      <c r="C3536" s="449"/>
      <c r="D3536" s="365" t="s">
        <v>1477</v>
      </c>
      <c r="E3536" s="80">
        <v>45</v>
      </c>
      <c r="M3536" s="72"/>
      <c r="N3536" s="68"/>
      <c r="O3536" s="68"/>
      <c r="P3536" s="68"/>
    </row>
    <row r="3537" spans="1:16" x14ac:dyDescent="0.25">
      <c r="A3537" s="77">
        <f>E3537*A3532</f>
        <v>0</v>
      </c>
      <c r="B3537" s="251"/>
      <c r="C3537" s="449"/>
      <c r="D3537" s="91" t="s">
        <v>311</v>
      </c>
      <c r="E3537" s="80">
        <v>45</v>
      </c>
      <c r="M3537" s="72"/>
      <c r="N3537" s="68"/>
      <c r="O3537" s="68"/>
      <c r="P3537" s="68"/>
    </row>
    <row r="3538" spans="1:16" x14ac:dyDescent="0.25">
      <c r="A3538" s="77">
        <f>E3538*A3532</f>
        <v>0</v>
      </c>
      <c r="B3538" s="251"/>
      <c r="C3538" s="449"/>
      <c r="D3538" s="91" t="s">
        <v>1355</v>
      </c>
      <c r="E3538" s="80">
        <v>10</v>
      </c>
      <c r="M3538" s="72"/>
      <c r="N3538" s="68"/>
      <c r="O3538" s="68"/>
      <c r="P3538" s="68"/>
    </row>
    <row r="3539" spans="1:16" x14ac:dyDescent="0.25">
      <c r="A3539" s="77">
        <f>E3539*A3532</f>
        <v>0</v>
      </c>
      <c r="B3539" s="251"/>
      <c r="C3539" s="449"/>
      <c r="D3539" s="91" t="s">
        <v>1805</v>
      </c>
      <c r="E3539" s="80">
        <v>10</v>
      </c>
      <c r="M3539" s="72"/>
      <c r="N3539" s="68"/>
      <c r="O3539" s="68"/>
      <c r="P3539" s="68"/>
    </row>
    <row r="3540" spans="1:16" x14ac:dyDescent="0.25">
      <c r="A3540" s="77">
        <f>E3540*A3532</f>
        <v>0</v>
      </c>
      <c r="B3540" s="251"/>
      <c r="C3540" s="449"/>
      <c r="D3540" s="91" t="s">
        <v>313</v>
      </c>
      <c r="E3540" s="80">
        <v>45</v>
      </c>
      <c r="M3540" s="72"/>
      <c r="N3540" s="68"/>
      <c r="O3540" s="68"/>
      <c r="P3540" s="68"/>
    </row>
    <row r="3541" spans="1:16" x14ac:dyDescent="0.25">
      <c r="A3541" s="77">
        <f>E3541*A3532</f>
        <v>0</v>
      </c>
      <c r="B3541" s="251"/>
      <c r="C3541" s="449"/>
      <c r="D3541" s="91" t="s">
        <v>1807</v>
      </c>
      <c r="E3541" s="80">
        <v>5</v>
      </c>
      <c r="M3541" s="72"/>
      <c r="N3541" s="68"/>
      <c r="O3541" s="68"/>
      <c r="P3541" s="68"/>
    </row>
    <row r="3542" spans="1:16" x14ac:dyDescent="0.25">
      <c r="A3542" s="77">
        <f>E3542*A3532</f>
        <v>0</v>
      </c>
      <c r="B3542" s="251"/>
      <c r="C3542" s="449"/>
      <c r="D3542" s="91" t="s">
        <v>1478</v>
      </c>
      <c r="E3542" s="80">
        <v>3</v>
      </c>
      <c r="M3542" s="72"/>
      <c r="N3542" s="68"/>
      <c r="O3542" s="68"/>
      <c r="P3542" s="68"/>
    </row>
    <row r="3543" spans="1:16" x14ac:dyDescent="0.25">
      <c r="A3543" s="77">
        <f>E3543*A3532</f>
        <v>0</v>
      </c>
      <c r="B3543" s="251"/>
      <c r="C3543" s="449"/>
      <c r="D3543" s="91" t="s">
        <v>2546</v>
      </c>
      <c r="E3543" s="80">
        <v>10</v>
      </c>
      <c r="M3543" s="72"/>
      <c r="N3543" s="68"/>
      <c r="O3543" s="68"/>
      <c r="P3543" s="68"/>
    </row>
    <row r="3544" spans="1:16" x14ac:dyDescent="0.25">
      <c r="A3544" s="77">
        <f>E3544*A3532</f>
        <v>0</v>
      </c>
      <c r="B3544" s="251"/>
      <c r="C3544" s="449"/>
      <c r="D3544" s="91" t="s">
        <v>1281</v>
      </c>
      <c r="E3544" s="80">
        <v>30</v>
      </c>
      <c r="M3544" s="72"/>
      <c r="N3544" s="68"/>
      <c r="O3544" s="68"/>
      <c r="P3544" s="68"/>
    </row>
    <row r="3545" spans="1:16" x14ac:dyDescent="0.25">
      <c r="A3545" s="77">
        <f>E3545*A3532</f>
        <v>0</v>
      </c>
      <c r="B3545" s="251"/>
      <c r="C3545" s="449"/>
      <c r="D3545" s="91" t="s">
        <v>2591</v>
      </c>
      <c r="E3545" s="80">
        <v>20</v>
      </c>
      <c r="M3545" s="72"/>
      <c r="N3545" s="68"/>
      <c r="O3545" s="68"/>
      <c r="P3545" s="68"/>
    </row>
    <row r="3546" spans="1:16" ht="15.75" thickBot="1" x14ac:dyDescent="0.3">
      <c r="B3546" s="251"/>
      <c r="C3546" s="485"/>
      <c r="D3546" s="91"/>
      <c r="E3546" s="89"/>
      <c r="M3546" s="72"/>
      <c r="N3546" s="68"/>
      <c r="O3546" s="68"/>
      <c r="P3546" s="68"/>
    </row>
    <row r="3547" spans="1:16" ht="44.25" thickBot="1" x14ac:dyDescent="0.3">
      <c r="A3547" s="105"/>
      <c r="B3547" s="196" t="s">
        <v>87</v>
      </c>
      <c r="C3547" s="159" t="s">
        <v>575</v>
      </c>
      <c r="D3547" s="188"/>
      <c r="E3547" s="158">
        <f>SUM(E3548:E3557)</f>
        <v>293</v>
      </c>
      <c r="G3547" t="s">
        <v>2926</v>
      </c>
      <c r="M3547" s="72"/>
      <c r="N3547" s="68"/>
      <c r="O3547" s="68"/>
      <c r="P3547" s="68"/>
    </row>
    <row r="3548" spans="1:16" x14ac:dyDescent="0.25">
      <c r="A3548" s="77">
        <f>E3548*A3547</f>
        <v>0</v>
      </c>
      <c r="B3548" s="253"/>
      <c r="C3548" s="485"/>
      <c r="D3548" s="91" t="s">
        <v>1659</v>
      </c>
      <c r="E3548" s="80">
        <v>200</v>
      </c>
      <c r="M3548" s="72"/>
      <c r="N3548" s="68"/>
      <c r="O3548" s="68"/>
      <c r="P3548" s="68"/>
    </row>
    <row r="3549" spans="1:16" x14ac:dyDescent="0.25">
      <c r="A3549" s="77">
        <f>E3549*A3547</f>
        <v>0</v>
      </c>
      <c r="B3549" s="253"/>
      <c r="C3549" s="485"/>
      <c r="D3549" s="91" t="s">
        <v>1262</v>
      </c>
      <c r="E3549" s="80">
        <v>3</v>
      </c>
      <c r="M3549" s="72"/>
      <c r="N3549" s="68"/>
      <c r="O3549" s="68"/>
      <c r="P3549" s="68"/>
    </row>
    <row r="3550" spans="1:16" x14ac:dyDescent="0.25">
      <c r="A3550" s="77">
        <f>E3550*A3547</f>
        <v>0</v>
      </c>
      <c r="B3550" s="253"/>
      <c r="C3550" s="485"/>
      <c r="D3550" s="91" t="s">
        <v>2399</v>
      </c>
      <c r="E3550" s="80">
        <v>2</v>
      </c>
      <c r="M3550" s="72"/>
      <c r="N3550" s="68"/>
      <c r="O3550" s="68"/>
      <c r="P3550" s="68"/>
    </row>
    <row r="3551" spans="1:16" x14ac:dyDescent="0.25">
      <c r="A3551" s="77">
        <f>E3551*A3547</f>
        <v>0</v>
      </c>
      <c r="B3551" s="253"/>
      <c r="C3551" s="485"/>
      <c r="D3551" s="91" t="s">
        <v>2591</v>
      </c>
      <c r="E3551" s="80">
        <v>10</v>
      </c>
      <c r="M3551" s="72"/>
      <c r="N3551" s="68"/>
      <c r="O3551" s="68"/>
      <c r="P3551" s="68"/>
    </row>
    <row r="3552" spans="1:16" x14ac:dyDescent="0.25">
      <c r="A3552" s="77">
        <f>E3552*A3547</f>
        <v>0</v>
      </c>
      <c r="B3552" s="253"/>
      <c r="C3552" s="485"/>
      <c r="D3552" s="91" t="s">
        <v>2411</v>
      </c>
      <c r="E3552" s="80">
        <v>3</v>
      </c>
      <c r="M3552" s="72"/>
      <c r="N3552" s="68"/>
      <c r="O3552" s="68"/>
      <c r="P3552" s="68"/>
    </row>
    <row r="3553" spans="1:16" x14ac:dyDescent="0.25">
      <c r="A3553" s="77">
        <f>E3553*A3547</f>
        <v>0</v>
      </c>
      <c r="B3553" s="253"/>
      <c r="C3553" s="485"/>
      <c r="D3553" s="91" t="s">
        <v>2478</v>
      </c>
      <c r="E3553" s="80">
        <v>10</v>
      </c>
      <c r="M3553" s="72"/>
      <c r="N3553" s="68"/>
      <c r="O3553" s="68"/>
      <c r="P3553" s="68"/>
    </row>
    <row r="3554" spans="1:16" x14ac:dyDescent="0.25">
      <c r="A3554" s="77">
        <f>E3554*A3547</f>
        <v>0</v>
      </c>
      <c r="B3554" s="253"/>
      <c r="C3554" s="485"/>
      <c r="D3554" s="91" t="s">
        <v>2337</v>
      </c>
      <c r="E3554" s="80">
        <v>5</v>
      </c>
      <c r="M3554" s="72"/>
      <c r="N3554" s="68"/>
      <c r="O3554" s="68"/>
      <c r="P3554" s="68"/>
    </row>
    <row r="3555" spans="1:16" x14ac:dyDescent="0.25">
      <c r="A3555" s="77">
        <f>E3555*A3547</f>
        <v>0</v>
      </c>
      <c r="B3555" s="253"/>
      <c r="C3555" s="485"/>
      <c r="D3555" s="91" t="s">
        <v>1756</v>
      </c>
      <c r="E3555" s="80">
        <v>5</v>
      </c>
      <c r="M3555" s="72"/>
      <c r="N3555" s="68"/>
      <c r="O3555" s="68"/>
      <c r="P3555" s="68"/>
    </row>
    <row r="3556" spans="1:16" x14ac:dyDescent="0.25">
      <c r="A3556" s="77">
        <f>E3556*A3547</f>
        <v>0</v>
      </c>
      <c r="B3556" s="253"/>
      <c r="C3556" s="485"/>
      <c r="D3556" s="91" t="s">
        <v>1805</v>
      </c>
      <c r="E3556" s="80">
        <v>5</v>
      </c>
      <c r="M3556" s="72"/>
      <c r="N3556" s="68"/>
      <c r="O3556" s="68"/>
      <c r="P3556" s="68"/>
    </row>
    <row r="3557" spans="1:16" x14ac:dyDescent="0.25">
      <c r="A3557" s="77">
        <f>E3557*A3547</f>
        <v>0</v>
      </c>
      <c r="B3557" s="253"/>
      <c r="C3557" s="485"/>
      <c r="D3557" s="91" t="s">
        <v>2325</v>
      </c>
      <c r="E3557" s="80">
        <v>50</v>
      </c>
      <c r="M3557" s="72"/>
      <c r="N3557" s="68"/>
      <c r="O3557" s="68"/>
      <c r="P3557" s="68"/>
    </row>
    <row r="3558" spans="1:16" x14ac:dyDescent="0.25">
      <c r="B3558" s="251"/>
      <c r="C3558" s="485"/>
      <c r="D3558" s="91"/>
      <c r="E3558" s="89"/>
      <c r="M3558" s="72"/>
      <c r="N3558" s="68"/>
      <c r="O3558" s="68"/>
      <c r="P3558" s="68"/>
    </row>
    <row r="3559" spans="1:16" ht="15.75" thickBot="1" x14ac:dyDescent="0.3">
      <c r="B3559" s="251"/>
      <c r="C3559" s="485"/>
      <c r="D3559" s="91"/>
      <c r="E3559" s="89"/>
      <c r="M3559" s="72"/>
      <c r="N3559" s="68"/>
      <c r="O3559" s="68"/>
      <c r="P3559" s="68"/>
    </row>
    <row r="3560" spans="1:16" ht="29.25" thickBot="1" x14ac:dyDescent="0.3">
      <c r="A3560" s="229"/>
      <c r="B3560" s="212" t="s">
        <v>1616</v>
      </c>
      <c r="C3560" s="157" t="s">
        <v>576</v>
      </c>
      <c r="D3560" s="188"/>
      <c r="E3560" s="191">
        <f>SUM(E3561:E3570)</f>
        <v>2115</v>
      </c>
      <c r="G3560" t="s">
        <v>2926</v>
      </c>
      <c r="M3560" s="72"/>
      <c r="N3560" s="68"/>
      <c r="O3560" s="68"/>
      <c r="P3560" s="68"/>
    </row>
    <row r="3561" spans="1:16" x14ac:dyDescent="0.25">
      <c r="A3561" s="77">
        <f>E3561*A3560</f>
        <v>0</v>
      </c>
      <c r="B3561" s="251"/>
      <c r="C3561" s="154"/>
      <c r="D3561" s="91" t="s">
        <v>1655</v>
      </c>
      <c r="E3561" s="89">
        <v>1400</v>
      </c>
      <c r="M3561" s="72"/>
      <c r="N3561" s="68"/>
      <c r="O3561" s="68"/>
      <c r="P3561" s="68"/>
    </row>
    <row r="3562" spans="1:16" x14ac:dyDescent="0.25">
      <c r="A3562" s="77">
        <f>E3562*A3560</f>
        <v>0</v>
      </c>
      <c r="B3562" s="251"/>
      <c r="C3562" s="154"/>
      <c r="D3562" s="91" t="s">
        <v>2408</v>
      </c>
      <c r="E3562" s="89">
        <v>50</v>
      </c>
      <c r="M3562" s="72"/>
      <c r="N3562" s="68"/>
      <c r="O3562" s="68"/>
      <c r="P3562" s="68"/>
    </row>
    <row r="3563" spans="1:16" x14ac:dyDescent="0.25">
      <c r="A3563" s="77">
        <f>E3563*A3560</f>
        <v>0</v>
      </c>
      <c r="B3563" s="251"/>
      <c r="C3563" s="154"/>
      <c r="D3563" s="91" t="s">
        <v>2482</v>
      </c>
      <c r="E3563" s="89">
        <v>200</v>
      </c>
      <c r="M3563" s="72"/>
      <c r="N3563" s="68"/>
      <c r="O3563" s="68"/>
      <c r="P3563" s="68"/>
    </row>
    <row r="3564" spans="1:16" x14ac:dyDescent="0.25">
      <c r="A3564" s="77">
        <f>E3564*A3560</f>
        <v>0</v>
      </c>
      <c r="B3564" s="251"/>
      <c r="C3564" s="154"/>
      <c r="D3564" s="91" t="s">
        <v>2501</v>
      </c>
      <c r="E3564" s="89">
        <v>200</v>
      </c>
      <c r="M3564" s="72"/>
      <c r="N3564" s="68"/>
      <c r="O3564" s="68"/>
      <c r="P3564" s="68"/>
    </row>
    <row r="3565" spans="1:16" x14ac:dyDescent="0.25">
      <c r="A3565" s="77">
        <f>E3565*A3560</f>
        <v>0</v>
      </c>
      <c r="B3565" s="251"/>
      <c r="C3565" s="154"/>
      <c r="D3565" s="91" t="s">
        <v>1758</v>
      </c>
      <c r="E3565" s="89">
        <v>100</v>
      </c>
      <c r="M3565" s="72"/>
      <c r="N3565" s="68"/>
      <c r="O3565" s="68"/>
      <c r="P3565" s="68"/>
    </row>
    <row r="3566" spans="1:16" x14ac:dyDescent="0.25">
      <c r="A3566" s="77">
        <f>E3566*A3560</f>
        <v>0</v>
      </c>
      <c r="B3566" s="251"/>
      <c r="C3566" s="154"/>
      <c r="D3566" s="91" t="s">
        <v>1262</v>
      </c>
      <c r="E3566" s="89">
        <v>50</v>
      </c>
      <c r="M3566" s="72"/>
      <c r="N3566" s="68"/>
      <c r="O3566" s="68"/>
      <c r="P3566" s="68"/>
    </row>
    <row r="3567" spans="1:16" x14ac:dyDescent="0.25">
      <c r="A3567" s="77">
        <f>E3567*A3560</f>
        <v>0</v>
      </c>
      <c r="B3567" s="251"/>
      <c r="C3567" s="154"/>
      <c r="D3567" s="91" t="s">
        <v>2399</v>
      </c>
      <c r="E3567" s="89">
        <v>5</v>
      </c>
      <c r="M3567" s="72"/>
      <c r="N3567" s="68"/>
      <c r="O3567" s="68"/>
      <c r="P3567" s="68"/>
    </row>
    <row r="3568" spans="1:16" x14ac:dyDescent="0.25">
      <c r="A3568" s="77">
        <f>E3568*A3560</f>
        <v>0</v>
      </c>
      <c r="B3568" s="251"/>
      <c r="C3568" s="154"/>
      <c r="D3568" s="91" t="s">
        <v>2402</v>
      </c>
      <c r="E3568" s="89">
        <v>5</v>
      </c>
      <c r="M3568" s="72"/>
      <c r="N3568" s="68"/>
      <c r="O3568" s="68"/>
      <c r="P3568" s="68"/>
    </row>
    <row r="3569" spans="1:16" x14ac:dyDescent="0.25">
      <c r="A3569" s="77">
        <f>E3569*A3560</f>
        <v>0</v>
      </c>
      <c r="B3569" s="251"/>
      <c r="C3569" s="154"/>
      <c r="D3569" s="91" t="s">
        <v>2377</v>
      </c>
      <c r="E3569" s="89">
        <v>5</v>
      </c>
      <c r="M3569" s="72"/>
      <c r="N3569" s="68"/>
      <c r="O3569" s="68"/>
      <c r="P3569" s="68"/>
    </row>
    <row r="3570" spans="1:16" ht="15.75" thickBot="1" x14ac:dyDescent="0.3">
      <c r="A3570" s="77">
        <f>E3570*A3560</f>
        <v>0</v>
      </c>
      <c r="B3570" s="251"/>
      <c r="C3570" s="154"/>
      <c r="D3570" s="91" t="s">
        <v>2341</v>
      </c>
      <c r="E3570" s="89">
        <v>100</v>
      </c>
      <c r="M3570" s="72"/>
      <c r="N3570" s="68"/>
      <c r="O3570" s="68"/>
      <c r="P3570" s="68"/>
    </row>
    <row r="3571" spans="1:16" ht="29.25" thickBot="1" x14ac:dyDescent="0.3">
      <c r="A3571" s="229"/>
      <c r="B3571" s="187" t="s">
        <v>142</v>
      </c>
      <c r="C3571" s="263" t="s">
        <v>577</v>
      </c>
      <c r="D3571" s="188"/>
      <c r="E3571" s="191">
        <f>SUM(E3572:E3586)</f>
        <v>284.99</v>
      </c>
      <c r="G3571" t="s">
        <v>2926</v>
      </c>
      <c r="M3571" s="72"/>
      <c r="N3571" s="68"/>
      <c r="O3571" s="68"/>
      <c r="P3571" s="68"/>
    </row>
    <row r="3572" spans="1:16" x14ac:dyDescent="0.25">
      <c r="A3572" s="77">
        <f>E3572*A3571</f>
        <v>0</v>
      </c>
      <c r="B3572" s="251"/>
      <c r="C3572" s="154"/>
      <c r="D3572" s="91" t="s">
        <v>1658</v>
      </c>
      <c r="E3572" s="89">
        <v>150</v>
      </c>
      <c r="M3572" s="72"/>
      <c r="N3572" s="68"/>
      <c r="O3572" s="68"/>
      <c r="P3572" s="68"/>
    </row>
    <row r="3573" spans="1:16" x14ac:dyDescent="0.25">
      <c r="A3573" s="77">
        <f>E3573*A3571</f>
        <v>0</v>
      </c>
      <c r="B3573" s="251"/>
      <c r="C3573" s="154"/>
      <c r="D3573" s="91" t="s">
        <v>192</v>
      </c>
      <c r="E3573" s="89">
        <v>30</v>
      </c>
      <c r="M3573" s="72"/>
      <c r="N3573" s="68"/>
      <c r="O3573" s="68"/>
      <c r="P3573" s="68"/>
    </row>
    <row r="3574" spans="1:16" x14ac:dyDescent="0.25">
      <c r="A3574" s="77">
        <f>E3574*A3571</f>
        <v>0</v>
      </c>
      <c r="B3574" s="251"/>
      <c r="C3574" s="154"/>
      <c r="D3574" s="91" t="s">
        <v>1807</v>
      </c>
      <c r="E3574" s="89">
        <v>2</v>
      </c>
      <c r="M3574" s="72"/>
      <c r="N3574" s="68"/>
      <c r="O3574" s="68"/>
      <c r="P3574" s="68"/>
    </row>
    <row r="3575" spans="1:16" x14ac:dyDescent="0.25">
      <c r="A3575" s="77">
        <f>E3575*A3571</f>
        <v>0</v>
      </c>
      <c r="B3575" s="251"/>
      <c r="C3575" s="154"/>
      <c r="D3575" s="91" t="s">
        <v>1280</v>
      </c>
      <c r="E3575" s="89">
        <v>2</v>
      </c>
      <c r="M3575" s="72"/>
      <c r="N3575" s="68"/>
      <c r="O3575" s="68"/>
      <c r="P3575" s="68"/>
    </row>
    <row r="3576" spans="1:16" x14ac:dyDescent="0.25">
      <c r="A3576" s="77">
        <f>E3576*A3571</f>
        <v>0</v>
      </c>
      <c r="B3576" s="251"/>
      <c r="C3576" s="154"/>
      <c r="D3576" s="91" t="s">
        <v>2591</v>
      </c>
      <c r="E3576" s="89">
        <v>20</v>
      </c>
      <c r="M3576" s="72"/>
      <c r="N3576" s="68"/>
      <c r="O3576" s="68"/>
      <c r="P3576" s="68"/>
    </row>
    <row r="3577" spans="1:16" x14ac:dyDescent="0.25">
      <c r="A3577" s="77">
        <f>E3577*A3571</f>
        <v>0</v>
      </c>
      <c r="B3577" s="251"/>
      <c r="C3577" s="154" t="s">
        <v>143</v>
      </c>
      <c r="D3577" s="91" t="s">
        <v>1789</v>
      </c>
      <c r="E3577" s="89">
        <v>50</v>
      </c>
      <c r="M3577" s="72"/>
      <c r="N3577" s="68"/>
      <c r="O3577" s="68"/>
      <c r="P3577" s="68"/>
    </row>
    <row r="3578" spans="1:16" x14ac:dyDescent="0.25">
      <c r="B3578" s="251"/>
      <c r="C3578" s="154"/>
      <c r="D3578" s="374" t="s">
        <v>114</v>
      </c>
      <c r="E3578" s="89"/>
      <c r="M3578" s="72"/>
      <c r="N3578" s="68"/>
      <c r="O3578" s="68"/>
      <c r="P3578" s="68"/>
    </row>
    <row r="3579" spans="1:16" x14ac:dyDescent="0.25">
      <c r="A3579" s="77">
        <f>A3571*E3579</f>
        <v>0</v>
      </c>
      <c r="B3579" s="251"/>
      <c r="C3579" s="154"/>
      <c r="D3579" s="91" t="s">
        <v>2324</v>
      </c>
      <c r="E3579" s="89">
        <v>18</v>
      </c>
      <c r="M3579" s="72"/>
      <c r="N3579" s="68"/>
      <c r="O3579" s="68"/>
      <c r="P3579" s="68"/>
    </row>
    <row r="3580" spans="1:16" x14ac:dyDescent="0.25">
      <c r="A3580" s="77">
        <f>A3571*E3580</f>
        <v>0</v>
      </c>
      <c r="B3580" s="251"/>
      <c r="C3580" s="154"/>
      <c r="D3580" s="91" t="s">
        <v>1478</v>
      </c>
      <c r="E3580" s="116">
        <v>0.09</v>
      </c>
      <c r="M3580" s="72"/>
      <c r="N3580" s="68"/>
      <c r="O3580" s="68"/>
      <c r="P3580" s="68"/>
    </row>
    <row r="3581" spans="1:16" x14ac:dyDescent="0.25">
      <c r="A3581" s="77">
        <f>A3571*E3581</f>
        <v>0</v>
      </c>
      <c r="B3581" s="251"/>
      <c r="C3581" s="154"/>
      <c r="D3581" s="91" t="s">
        <v>313</v>
      </c>
      <c r="E3581" s="89">
        <v>7.5</v>
      </c>
      <c r="M3581" s="72"/>
      <c r="N3581" s="68"/>
      <c r="O3581" s="68"/>
      <c r="P3581" s="68"/>
    </row>
    <row r="3582" spans="1:16" x14ac:dyDescent="0.25">
      <c r="A3582" s="77">
        <f>A3571*E3582</f>
        <v>0</v>
      </c>
      <c r="B3582" s="251"/>
      <c r="C3582" s="154"/>
      <c r="D3582" s="91" t="s">
        <v>1758</v>
      </c>
      <c r="E3582" s="89">
        <v>1.5</v>
      </c>
      <c r="M3582" s="72"/>
      <c r="N3582" s="68"/>
      <c r="O3582" s="68"/>
      <c r="P3582" s="68"/>
    </row>
    <row r="3583" spans="1:16" x14ac:dyDescent="0.25">
      <c r="A3583" s="77">
        <f>A3571:B3571*E3583</f>
        <v>0</v>
      </c>
      <c r="B3583" s="251"/>
      <c r="C3583" s="154"/>
      <c r="D3583" s="91" t="s">
        <v>1794</v>
      </c>
      <c r="E3583" s="89">
        <v>0.3</v>
      </c>
      <c r="M3583" s="72"/>
      <c r="N3583" s="68"/>
      <c r="O3583" s="68"/>
      <c r="P3583" s="68"/>
    </row>
    <row r="3584" spans="1:16" x14ac:dyDescent="0.25">
      <c r="A3584" s="77">
        <f>A3571*E3584</f>
        <v>0</v>
      </c>
      <c r="B3584" s="251"/>
      <c r="C3584" s="154"/>
      <c r="D3584" s="91" t="s">
        <v>1804</v>
      </c>
      <c r="E3584" s="89">
        <v>0.3</v>
      </c>
      <c r="M3584" s="72"/>
      <c r="N3584" s="68"/>
      <c r="O3584" s="68"/>
      <c r="P3584" s="68"/>
    </row>
    <row r="3585" spans="1:16" x14ac:dyDescent="0.25">
      <c r="A3585" s="77">
        <f>A3571*E3585</f>
        <v>0</v>
      </c>
      <c r="B3585" s="251"/>
      <c r="C3585" s="154"/>
      <c r="D3585" s="91" t="s">
        <v>1797</v>
      </c>
      <c r="E3585" s="89">
        <v>0.3</v>
      </c>
      <c r="M3585" s="72"/>
      <c r="N3585" s="68"/>
      <c r="O3585" s="68"/>
      <c r="P3585" s="68"/>
    </row>
    <row r="3586" spans="1:16" ht="15.75" thickBot="1" x14ac:dyDescent="0.3">
      <c r="A3586" s="77">
        <f>A3571*E3586</f>
        <v>0</v>
      </c>
      <c r="B3586" s="251"/>
      <c r="C3586" s="154"/>
      <c r="D3586" s="91" t="s">
        <v>2477</v>
      </c>
      <c r="E3586" s="89">
        <v>3</v>
      </c>
      <c r="M3586" s="72"/>
      <c r="N3586" s="68"/>
      <c r="O3586" s="68"/>
      <c r="P3586" s="68"/>
    </row>
    <row r="3587" spans="1:16" ht="15.75" thickBot="1" x14ac:dyDescent="0.3">
      <c r="A3587" s="229"/>
      <c r="B3587" s="187">
        <v>250</v>
      </c>
      <c r="C3587" s="263" t="s">
        <v>578</v>
      </c>
      <c r="D3587" s="188"/>
      <c r="E3587" s="191">
        <f>SUM(E3588:E3593)</f>
        <v>415</v>
      </c>
      <c r="G3587" t="s">
        <v>2926</v>
      </c>
      <c r="M3587" s="72"/>
      <c r="N3587" s="68"/>
      <c r="O3587" s="68"/>
      <c r="P3587" s="68"/>
    </row>
    <row r="3588" spans="1:16" x14ac:dyDescent="0.25">
      <c r="A3588" s="77">
        <f>E3588*A3587</f>
        <v>0</v>
      </c>
      <c r="B3588" s="251"/>
      <c r="C3588" s="154"/>
      <c r="D3588" s="91" t="s">
        <v>1657</v>
      </c>
      <c r="E3588" s="89">
        <v>280</v>
      </c>
      <c r="M3588" s="72"/>
      <c r="N3588" s="68"/>
      <c r="O3588" s="68"/>
      <c r="P3588" s="68"/>
    </row>
    <row r="3589" spans="1:16" x14ac:dyDescent="0.25">
      <c r="A3589" s="77">
        <f>E3589*A3587</f>
        <v>0</v>
      </c>
      <c r="B3589" s="160"/>
      <c r="C3589" s="154"/>
      <c r="D3589" s="91" t="s">
        <v>1628</v>
      </c>
      <c r="E3589" s="89">
        <v>55</v>
      </c>
      <c r="M3589" s="72"/>
      <c r="N3589" s="68"/>
      <c r="O3589" s="68"/>
      <c r="P3589" s="68"/>
    </row>
    <row r="3590" spans="1:16" x14ac:dyDescent="0.25">
      <c r="A3590" s="77">
        <f>E3590*A3587</f>
        <v>0</v>
      </c>
      <c r="B3590" s="160"/>
      <c r="C3590" s="154"/>
      <c r="D3590" s="91" t="s">
        <v>1758</v>
      </c>
      <c r="E3590" s="89">
        <v>60</v>
      </c>
      <c r="M3590" s="72"/>
      <c r="N3590" s="68"/>
      <c r="O3590" s="68"/>
      <c r="P3590" s="68"/>
    </row>
    <row r="3591" spans="1:16" x14ac:dyDescent="0.25">
      <c r="A3591" s="77">
        <f>E3591*A3587</f>
        <v>0</v>
      </c>
      <c r="B3591" s="160"/>
      <c r="C3591" s="154"/>
      <c r="D3591" s="91" t="s">
        <v>2546</v>
      </c>
      <c r="E3591" s="89">
        <v>7</v>
      </c>
      <c r="M3591" s="72"/>
      <c r="N3591" s="68"/>
      <c r="O3591" s="68"/>
      <c r="P3591" s="68"/>
    </row>
    <row r="3592" spans="1:16" x14ac:dyDescent="0.25">
      <c r="A3592" s="77">
        <f>E3592*A3587</f>
        <v>0</v>
      </c>
      <c r="B3592" s="160"/>
      <c r="C3592" s="154"/>
      <c r="D3592" s="91" t="s">
        <v>2591</v>
      </c>
      <c r="E3592" s="89">
        <v>8</v>
      </c>
      <c r="M3592" s="72"/>
      <c r="N3592" s="68"/>
      <c r="O3592" s="68"/>
      <c r="P3592" s="68"/>
    </row>
    <row r="3593" spans="1:16" ht="15.75" thickBot="1" x14ac:dyDescent="0.3">
      <c r="A3593" s="77">
        <f>E3593*A3587</f>
        <v>0</v>
      </c>
      <c r="B3593" s="394"/>
      <c r="C3593" s="495"/>
      <c r="D3593" s="395" t="s">
        <v>1355</v>
      </c>
      <c r="E3593" s="396">
        <v>5</v>
      </c>
      <c r="M3593" s="72"/>
      <c r="N3593" s="68"/>
      <c r="O3593" s="68"/>
      <c r="P3593" s="68"/>
    </row>
    <row r="3594" spans="1:16" ht="26.25" thickBot="1" x14ac:dyDescent="0.4">
      <c r="A3594" s="563" t="s">
        <v>579</v>
      </c>
      <c r="B3594" s="588"/>
      <c r="C3594" s="588"/>
      <c r="D3594" s="588"/>
      <c r="E3594" s="589"/>
      <c r="G3594" t="s">
        <v>2926</v>
      </c>
      <c r="M3594" s="72"/>
      <c r="N3594" s="68"/>
      <c r="O3594" s="68"/>
      <c r="P3594" s="68"/>
    </row>
    <row r="3595" spans="1:16" ht="30" thickBot="1" x14ac:dyDescent="0.3">
      <c r="A3595" s="105"/>
      <c r="B3595" s="196" t="s">
        <v>116</v>
      </c>
      <c r="C3595" s="159" t="s">
        <v>580</v>
      </c>
      <c r="D3595" s="188"/>
      <c r="E3595" s="158">
        <f>SUM(E3596:E3607)</f>
        <v>536</v>
      </c>
      <c r="G3595" t="s">
        <v>2926</v>
      </c>
      <c r="M3595" s="72"/>
      <c r="N3595" s="68"/>
      <c r="O3595" s="68"/>
      <c r="P3595" s="68"/>
    </row>
    <row r="3596" spans="1:16" x14ac:dyDescent="0.25">
      <c r="A3596" s="108">
        <f>E3596*A3595</f>
        <v>0</v>
      </c>
      <c r="B3596" s="261"/>
      <c r="C3596" s="485"/>
      <c r="D3596" s="91" t="s">
        <v>1647</v>
      </c>
      <c r="E3596" s="80">
        <v>263</v>
      </c>
      <c r="M3596" s="72"/>
      <c r="N3596" s="68"/>
      <c r="O3596" s="68"/>
      <c r="P3596" s="68"/>
    </row>
    <row r="3597" spans="1:16" x14ac:dyDescent="0.25">
      <c r="A3597" s="85">
        <f>E3597*A3595</f>
        <v>0</v>
      </c>
      <c r="B3597" s="261"/>
      <c r="C3597" s="109" t="s">
        <v>117</v>
      </c>
      <c r="D3597" s="91" t="s">
        <v>1268</v>
      </c>
      <c r="E3597" s="80">
        <v>20</v>
      </c>
      <c r="M3597" s="72"/>
      <c r="N3597" s="68"/>
      <c r="O3597" s="68"/>
      <c r="P3597" s="68"/>
    </row>
    <row r="3598" spans="1:16" x14ac:dyDescent="0.25">
      <c r="A3598" s="85">
        <f>E3598*A3595</f>
        <v>0</v>
      </c>
      <c r="B3598" s="261"/>
      <c r="C3598" s="485"/>
      <c r="D3598" s="91" t="s">
        <v>2407</v>
      </c>
      <c r="E3598" s="80">
        <v>5</v>
      </c>
      <c r="M3598" s="72"/>
      <c r="N3598" s="68"/>
      <c r="O3598" s="68"/>
      <c r="P3598" s="68"/>
    </row>
    <row r="3599" spans="1:16" x14ac:dyDescent="0.25">
      <c r="A3599" s="85">
        <f>E3599*A3595</f>
        <v>0</v>
      </c>
      <c r="B3599" s="261"/>
      <c r="C3599" s="485"/>
      <c r="D3599" s="91" t="s">
        <v>1262</v>
      </c>
      <c r="E3599" s="80">
        <v>3</v>
      </c>
      <c r="M3599" s="72"/>
      <c r="N3599" s="68"/>
      <c r="O3599" s="68"/>
      <c r="P3599" s="68"/>
    </row>
    <row r="3600" spans="1:16" x14ac:dyDescent="0.25">
      <c r="A3600" s="85">
        <f>E3600*A3595</f>
        <v>0</v>
      </c>
      <c r="B3600" s="261"/>
      <c r="C3600" s="485"/>
      <c r="D3600" s="91" t="s">
        <v>2393</v>
      </c>
      <c r="E3600" s="80">
        <v>2</v>
      </c>
      <c r="M3600" s="72"/>
      <c r="N3600" s="68"/>
      <c r="O3600" s="68"/>
      <c r="P3600" s="68"/>
    </row>
    <row r="3601" spans="1:16" x14ac:dyDescent="0.25">
      <c r="A3601" s="85">
        <f>E3601*A3595</f>
        <v>0</v>
      </c>
      <c r="B3601" s="261"/>
      <c r="C3601" s="485"/>
      <c r="D3601" s="91" t="s">
        <v>2477</v>
      </c>
      <c r="E3601" s="80">
        <v>10</v>
      </c>
      <c r="M3601" s="72"/>
      <c r="N3601" s="68"/>
      <c r="O3601" s="68"/>
      <c r="P3601" s="68"/>
    </row>
    <row r="3602" spans="1:16" x14ac:dyDescent="0.25">
      <c r="A3602" s="85">
        <f>E3602*A3595</f>
        <v>0</v>
      </c>
      <c r="B3602" s="261"/>
      <c r="C3602" s="485"/>
      <c r="D3602" s="91" t="s">
        <v>1758</v>
      </c>
      <c r="E3602" s="80">
        <v>100</v>
      </c>
      <c r="M3602" s="72"/>
      <c r="N3602" s="68"/>
      <c r="O3602" s="68"/>
      <c r="P3602" s="68"/>
    </row>
    <row r="3603" spans="1:16" x14ac:dyDescent="0.25">
      <c r="A3603" s="85">
        <f>E3603*A3595</f>
        <v>0</v>
      </c>
      <c r="B3603" s="261"/>
      <c r="C3603" s="485"/>
      <c r="D3603" s="91" t="s">
        <v>2591</v>
      </c>
      <c r="E3603" s="80">
        <v>15</v>
      </c>
      <c r="M3603" s="72"/>
      <c r="N3603" s="68"/>
      <c r="O3603" s="68"/>
      <c r="P3603" s="68"/>
    </row>
    <row r="3604" spans="1:16" x14ac:dyDescent="0.25">
      <c r="A3604" s="85">
        <f>E3604*A3595</f>
        <v>0</v>
      </c>
      <c r="B3604" s="261"/>
      <c r="C3604" s="485"/>
      <c r="D3604" s="91" t="s">
        <v>211</v>
      </c>
      <c r="E3604" s="80">
        <v>50</v>
      </c>
      <c r="M3604" s="72"/>
      <c r="N3604" s="68"/>
      <c r="O3604" s="68"/>
      <c r="P3604" s="68"/>
    </row>
    <row r="3605" spans="1:16" x14ac:dyDescent="0.25">
      <c r="A3605" s="85">
        <f>E3605*A3595</f>
        <v>0</v>
      </c>
      <c r="B3605" s="261"/>
      <c r="C3605" s="485"/>
      <c r="D3605" s="91" t="s">
        <v>1355</v>
      </c>
      <c r="E3605" s="80">
        <v>15</v>
      </c>
      <c r="M3605" s="72"/>
      <c r="N3605" s="68"/>
      <c r="O3605" s="68"/>
      <c r="P3605" s="68"/>
    </row>
    <row r="3606" spans="1:16" x14ac:dyDescent="0.25">
      <c r="A3606" s="85">
        <f>E3606*A3595</f>
        <v>0</v>
      </c>
      <c r="B3606" s="261"/>
      <c r="C3606" s="485"/>
      <c r="D3606" s="91" t="s">
        <v>1272</v>
      </c>
      <c r="E3606" s="80">
        <v>3</v>
      </c>
      <c r="M3606" s="72"/>
      <c r="N3606" s="68"/>
      <c r="O3606" s="68"/>
      <c r="P3606" s="68"/>
    </row>
    <row r="3607" spans="1:16" x14ac:dyDescent="0.25">
      <c r="A3607" s="85">
        <f>E3607*A3595</f>
        <v>0</v>
      </c>
      <c r="B3607" s="261"/>
      <c r="C3607" s="485"/>
      <c r="D3607" s="91" t="s">
        <v>2325</v>
      </c>
      <c r="E3607" s="80">
        <v>50</v>
      </c>
      <c r="M3607" s="72"/>
      <c r="N3607" s="68"/>
      <c r="O3607" s="68"/>
      <c r="P3607" s="68"/>
    </row>
    <row r="3608" spans="1:16" ht="15.75" thickBot="1" x14ac:dyDescent="0.3">
      <c r="B3608" s="251"/>
      <c r="C3608" s="485"/>
      <c r="D3608" s="91"/>
      <c r="E3608" s="89"/>
      <c r="M3608" s="72"/>
      <c r="N3608" s="68"/>
      <c r="O3608" s="68"/>
      <c r="P3608" s="68"/>
    </row>
    <row r="3609" spans="1:16" ht="15.75" thickBot="1" x14ac:dyDescent="0.3">
      <c r="A3609" s="229"/>
      <c r="B3609" s="196">
        <v>100</v>
      </c>
      <c r="C3609" s="73" t="s">
        <v>581</v>
      </c>
      <c r="D3609" s="188"/>
      <c r="E3609" s="158">
        <f>SUM(E3610:E3617)</f>
        <v>177</v>
      </c>
      <c r="G3609" t="s">
        <v>2926</v>
      </c>
      <c r="M3609" s="72"/>
      <c r="N3609" s="68"/>
      <c r="O3609" s="68"/>
      <c r="P3609" s="68"/>
    </row>
    <row r="3610" spans="1:16" x14ac:dyDescent="0.25">
      <c r="A3610" s="77">
        <f>E3610*A3609</f>
        <v>0</v>
      </c>
      <c r="B3610" s="251"/>
      <c r="C3610" s="154"/>
      <c r="D3610" s="91" t="s">
        <v>2404</v>
      </c>
      <c r="E3610" s="80">
        <v>1</v>
      </c>
      <c r="M3610" s="72"/>
      <c r="N3610" s="68"/>
      <c r="O3610" s="68"/>
      <c r="P3610" s="68"/>
    </row>
    <row r="3611" spans="1:16" x14ac:dyDescent="0.25">
      <c r="A3611" s="77">
        <f>E3611*A3609</f>
        <v>0</v>
      </c>
      <c r="B3611" s="251"/>
      <c r="C3611" s="154"/>
      <c r="D3611" s="91" t="s">
        <v>2337</v>
      </c>
      <c r="E3611" s="80">
        <v>5</v>
      </c>
      <c r="M3611" s="72"/>
      <c r="N3611" s="68"/>
      <c r="O3611" s="68"/>
      <c r="P3611" s="68"/>
    </row>
    <row r="3612" spans="1:16" x14ac:dyDescent="0.25">
      <c r="A3612" s="77">
        <f>E3612*A3609</f>
        <v>0</v>
      </c>
      <c r="B3612" s="251"/>
      <c r="C3612" s="154"/>
      <c r="D3612" s="91" t="s">
        <v>2591</v>
      </c>
      <c r="E3612" s="80">
        <v>5</v>
      </c>
      <c r="M3612" s="72"/>
      <c r="N3612" s="68"/>
      <c r="O3612" s="68"/>
      <c r="P3612" s="68"/>
    </row>
    <row r="3613" spans="1:16" x14ac:dyDescent="0.25">
      <c r="A3613" s="77">
        <f>E3613*A3609</f>
        <v>0</v>
      </c>
      <c r="B3613" s="251"/>
      <c r="C3613" s="154"/>
      <c r="D3613" s="91" t="s">
        <v>1647</v>
      </c>
      <c r="E3613" s="80">
        <v>125</v>
      </c>
      <c r="M3613" s="72"/>
      <c r="N3613" s="68"/>
      <c r="O3613" s="68"/>
      <c r="P3613" s="68"/>
    </row>
    <row r="3614" spans="1:16" x14ac:dyDescent="0.25">
      <c r="A3614" s="77">
        <f>E3614*A3609</f>
        <v>0</v>
      </c>
      <c r="B3614" s="251"/>
      <c r="C3614" s="154"/>
      <c r="D3614" s="91" t="s">
        <v>1262</v>
      </c>
      <c r="E3614" s="80">
        <v>1</v>
      </c>
      <c r="M3614" s="72"/>
      <c r="N3614" s="68"/>
      <c r="O3614" s="68"/>
      <c r="P3614" s="68"/>
    </row>
    <row r="3615" spans="1:16" x14ac:dyDescent="0.25">
      <c r="A3615" s="77">
        <f>E3615*A3609</f>
        <v>0</v>
      </c>
      <c r="B3615" s="251"/>
      <c r="C3615" s="154"/>
      <c r="D3615" s="365" t="s">
        <v>1739</v>
      </c>
      <c r="E3615" s="80">
        <v>10</v>
      </c>
      <c r="M3615" s="72"/>
      <c r="N3615" s="68"/>
      <c r="O3615" s="68"/>
      <c r="P3615" s="68"/>
    </row>
    <row r="3616" spans="1:16" x14ac:dyDescent="0.25">
      <c r="A3616" s="77">
        <f>E3616*A3609</f>
        <v>0</v>
      </c>
      <c r="B3616" s="251"/>
      <c r="C3616" s="154"/>
      <c r="D3616" s="91" t="s">
        <v>1745</v>
      </c>
      <c r="E3616" s="80">
        <v>15</v>
      </c>
      <c r="M3616" s="72"/>
      <c r="N3616" s="68"/>
      <c r="O3616" s="68"/>
      <c r="P3616" s="68"/>
    </row>
    <row r="3617" spans="1:16" x14ac:dyDescent="0.25">
      <c r="A3617" s="77">
        <f>E3617*A3609</f>
        <v>0</v>
      </c>
      <c r="B3617" s="251"/>
      <c r="C3617" s="154"/>
      <c r="D3617" s="91" t="s">
        <v>1789</v>
      </c>
      <c r="E3617" s="80">
        <v>15</v>
      </c>
      <c r="M3617" s="72"/>
      <c r="N3617" s="68"/>
      <c r="O3617" s="68"/>
      <c r="P3617" s="68"/>
    </row>
    <row r="3618" spans="1:16" ht="15.75" thickBot="1" x14ac:dyDescent="0.3">
      <c r="B3618" s="251"/>
      <c r="C3618" s="485"/>
      <c r="D3618" s="91"/>
      <c r="E3618" s="89"/>
      <c r="M3618" s="72"/>
      <c r="N3618" s="68"/>
      <c r="O3618" s="68"/>
      <c r="P3618" s="68"/>
    </row>
    <row r="3619" spans="1:16" ht="15.75" thickBot="1" x14ac:dyDescent="0.3">
      <c r="A3619" s="229"/>
      <c r="B3619" s="196">
        <v>100</v>
      </c>
      <c r="C3619" s="73" t="s">
        <v>582</v>
      </c>
      <c r="D3619" s="188"/>
      <c r="E3619" s="158">
        <f>SUM(E3620:E3628)</f>
        <v>154</v>
      </c>
      <c r="G3619" t="s">
        <v>2926</v>
      </c>
      <c r="M3619" s="72"/>
      <c r="N3619" s="68"/>
      <c r="O3619" s="68"/>
      <c r="P3619" s="68"/>
    </row>
    <row r="3620" spans="1:16" x14ac:dyDescent="0.25">
      <c r="A3620" s="77">
        <f>E3620*A3619</f>
        <v>0</v>
      </c>
      <c r="B3620" s="251"/>
      <c r="C3620" s="154"/>
      <c r="D3620" s="91" t="s">
        <v>1653</v>
      </c>
      <c r="E3620" s="80">
        <v>125</v>
      </c>
      <c r="M3620" s="72"/>
      <c r="N3620" s="68"/>
      <c r="O3620" s="68"/>
      <c r="P3620" s="68"/>
    </row>
    <row r="3621" spans="1:16" x14ac:dyDescent="0.25">
      <c r="A3621" s="77">
        <f>E3621*A3619</f>
        <v>0</v>
      </c>
      <c r="B3621" s="251"/>
      <c r="C3621" s="154"/>
      <c r="D3621" s="91" t="s">
        <v>192</v>
      </c>
      <c r="E3621" s="80">
        <v>12</v>
      </c>
      <c r="M3621" s="72"/>
      <c r="N3621" s="68"/>
      <c r="O3621" s="68"/>
      <c r="P3621" s="68"/>
    </row>
    <row r="3622" spans="1:16" x14ac:dyDescent="0.25">
      <c r="A3622" s="77">
        <f>E3622*A3619</f>
        <v>0</v>
      </c>
      <c r="B3622" s="251"/>
      <c r="C3622" s="154"/>
      <c r="D3622" s="91" t="s">
        <v>1478</v>
      </c>
      <c r="E3622" s="80">
        <v>3</v>
      </c>
      <c r="M3622" s="72"/>
      <c r="N3622" s="68"/>
      <c r="O3622" s="68"/>
      <c r="P3622" s="68"/>
    </row>
    <row r="3623" spans="1:16" x14ac:dyDescent="0.25">
      <c r="A3623" s="77">
        <f>E3623*A3619</f>
        <v>0</v>
      </c>
      <c r="B3623" s="251"/>
      <c r="C3623" s="154"/>
      <c r="D3623" s="91" t="s">
        <v>1489</v>
      </c>
      <c r="E3623" s="80">
        <v>5</v>
      </c>
      <c r="M3623" s="72"/>
      <c r="N3623" s="68"/>
      <c r="O3623" s="68"/>
      <c r="P3623" s="68"/>
    </row>
    <row r="3624" spans="1:16" x14ac:dyDescent="0.25">
      <c r="A3624" s="77">
        <f>E3624*A3619</f>
        <v>0</v>
      </c>
      <c r="B3624" s="251"/>
      <c r="C3624" s="154"/>
      <c r="D3624" s="91" t="s">
        <v>1262</v>
      </c>
      <c r="E3624" s="80">
        <v>1</v>
      </c>
      <c r="M3624" s="72"/>
      <c r="N3624" s="68"/>
      <c r="O3624" s="68"/>
      <c r="P3624" s="68"/>
    </row>
    <row r="3625" spans="1:16" x14ac:dyDescent="0.25">
      <c r="A3625" s="77">
        <f>E3625*A3619</f>
        <v>0</v>
      </c>
      <c r="B3625" s="251"/>
      <c r="C3625" s="154"/>
      <c r="D3625" s="91" t="s">
        <v>2392</v>
      </c>
      <c r="E3625" s="80">
        <v>1</v>
      </c>
      <c r="M3625" s="72"/>
      <c r="N3625" s="68"/>
      <c r="O3625" s="68"/>
      <c r="P3625" s="68"/>
    </row>
    <row r="3626" spans="1:16" x14ac:dyDescent="0.25">
      <c r="A3626" s="77">
        <f>E3626*A3619</f>
        <v>0</v>
      </c>
      <c r="B3626" s="251"/>
      <c r="C3626" s="154"/>
      <c r="D3626" s="91" t="s">
        <v>2399</v>
      </c>
      <c r="E3626" s="80">
        <v>1</v>
      </c>
      <c r="M3626" s="72"/>
      <c r="N3626" s="68"/>
      <c r="O3626" s="68"/>
      <c r="P3626" s="68"/>
    </row>
    <row r="3627" spans="1:16" x14ac:dyDescent="0.25">
      <c r="A3627" s="77">
        <f>E3627*A3619</f>
        <v>0</v>
      </c>
      <c r="B3627" s="251"/>
      <c r="C3627" s="154"/>
      <c r="D3627" s="91" t="s">
        <v>1805</v>
      </c>
      <c r="E3627" s="80">
        <v>5</v>
      </c>
      <c r="M3627" s="72"/>
      <c r="N3627" s="68"/>
      <c r="O3627" s="68"/>
      <c r="P3627" s="68"/>
    </row>
    <row r="3628" spans="1:16" x14ac:dyDescent="0.25">
      <c r="A3628" s="77">
        <f>E3628*A3619</f>
        <v>0</v>
      </c>
      <c r="B3628" s="251"/>
      <c r="C3628" s="154"/>
      <c r="D3628" s="91" t="s">
        <v>2546</v>
      </c>
      <c r="E3628" s="80">
        <v>1</v>
      </c>
      <c r="M3628" s="72"/>
      <c r="N3628" s="68"/>
      <c r="O3628" s="68"/>
      <c r="P3628" s="68"/>
    </row>
    <row r="3629" spans="1:16" ht="15.75" thickBot="1" x14ac:dyDescent="0.3">
      <c r="A3629" s="77">
        <f>E3629*A3619</f>
        <v>0</v>
      </c>
      <c r="B3629" s="251"/>
      <c r="C3629" s="154"/>
      <c r="D3629" s="91" t="s">
        <v>2661</v>
      </c>
      <c r="E3629" s="80">
        <v>1</v>
      </c>
      <c r="M3629" s="72"/>
      <c r="N3629" s="68"/>
      <c r="O3629" s="68"/>
      <c r="P3629" s="68"/>
    </row>
    <row r="3630" spans="1:16" ht="15.75" thickBot="1" x14ac:dyDescent="0.3">
      <c r="A3630" s="229"/>
      <c r="B3630" s="185" t="s">
        <v>144</v>
      </c>
      <c r="C3630" s="208" t="s">
        <v>583</v>
      </c>
      <c r="D3630" s="188"/>
      <c r="E3630" s="158">
        <f>SUM(E3631:E3642)</f>
        <v>333</v>
      </c>
      <c r="G3630" t="s">
        <v>2926</v>
      </c>
      <c r="M3630" s="72"/>
      <c r="N3630" s="68"/>
      <c r="O3630" s="68"/>
      <c r="P3630" s="68"/>
    </row>
    <row r="3631" spans="1:16" x14ac:dyDescent="0.25">
      <c r="A3631" s="77">
        <f>E3631*A3630</f>
        <v>0</v>
      </c>
      <c r="B3631" s="251"/>
      <c r="C3631" s="154"/>
      <c r="D3631" s="91" t="s">
        <v>1653</v>
      </c>
      <c r="E3631" s="80">
        <v>90</v>
      </c>
      <c r="M3631" s="72"/>
      <c r="N3631" s="68"/>
      <c r="O3631" s="68"/>
      <c r="P3631" s="68"/>
    </row>
    <row r="3632" spans="1:16" x14ac:dyDescent="0.25">
      <c r="A3632" s="77">
        <f>E3632*A3630</f>
        <v>0</v>
      </c>
      <c r="B3632" s="251"/>
      <c r="C3632" s="154"/>
      <c r="D3632" s="91" t="s">
        <v>1478</v>
      </c>
      <c r="E3632" s="80">
        <v>2</v>
      </c>
      <c r="M3632" s="72"/>
      <c r="N3632" s="68"/>
      <c r="O3632" s="68"/>
      <c r="P3632" s="68"/>
    </row>
    <row r="3633" spans="1:16" x14ac:dyDescent="0.25">
      <c r="A3633" s="77">
        <f>E3633*A3630</f>
        <v>0</v>
      </c>
      <c r="B3633" s="251"/>
      <c r="C3633" s="154"/>
      <c r="D3633" s="91" t="s">
        <v>2324</v>
      </c>
      <c r="E3633" s="80">
        <v>7</v>
      </c>
      <c r="M3633" s="72"/>
      <c r="N3633" s="68"/>
      <c r="O3633" s="68"/>
      <c r="P3633" s="68"/>
    </row>
    <row r="3634" spans="1:16" x14ac:dyDescent="0.25">
      <c r="A3634" s="77">
        <f>E3634*A3630</f>
        <v>0</v>
      </c>
      <c r="B3634" s="251"/>
      <c r="C3634" s="154"/>
      <c r="D3634" s="91" t="s">
        <v>196</v>
      </c>
      <c r="E3634" s="80">
        <v>25</v>
      </c>
      <c r="M3634" s="72"/>
      <c r="N3634" s="68"/>
      <c r="O3634" s="68"/>
      <c r="P3634" s="68"/>
    </row>
    <row r="3635" spans="1:16" x14ac:dyDescent="0.25">
      <c r="A3635" s="77">
        <f>E3635*A3630</f>
        <v>0</v>
      </c>
      <c r="B3635" s="251"/>
      <c r="C3635" s="154"/>
      <c r="D3635" s="91" t="s">
        <v>2591</v>
      </c>
      <c r="E3635" s="80">
        <v>7</v>
      </c>
      <c r="M3635" s="72"/>
      <c r="N3635" s="68"/>
      <c r="O3635" s="68"/>
      <c r="P3635" s="68"/>
    </row>
    <row r="3636" spans="1:16" x14ac:dyDescent="0.25">
      <c r="A3636" s="77">
        <f>E3636*A3630</f>
        <v>0</v>
      </c>
      <c r="B3636" s="251"/>
      <c r="C3636" s="154"/>
      <c r="D3636" s="91" t="s">
        <v>1758</v>
      </c>
      <c r="E3636" s="80">
        <v>60</v>
      </c>
      <c r="M3636" s="72"/>
      <c r="N3636" s="68"/>
      <c r="O3636" s="68"/>
      <c r="P3636" s="68"/>
    </row>
    <row r="3637" spans="1:16" x14ac:dyDescent="0.25">
      <c r="A3637" s="77">
        <f>E3637*A3630</f>
        <v>0</v>
      </c>
      <c r="B3637" s="251"/>
      <c r="C3637" s="154"/>
      <c r="D3637" s="91" t="s">
        <v>1315</v>
      </c>
      <c r="E3637" s="80">
        <v>12</v>
      </c>
      <c r="M3637" s="72"/>
      <c r="N3637" s="68"/>
      <c r="O3637" s="68"/>
      <c r="P3637" s="68"/>
    </row>
    <row r="3638" spans="1:16" x14ac:dyDescent="0.25">
      <c r="A3638" s="77">
        <f>E3638*A3630</f>
        <v>0</v>
      </c>
      <c r="B3638" s="251"/>
      <c r="C3638" s="154"/>
      <c r="D3638" s="91" t="s">
        <v>1492</v>
      </c>
      <c r="E3638" s="80">
        <v>125</v>
      </c>
      <c r="M3638" s="72"/>
      <c r="N3638" s="68"/>
      <c r="O3638" s="68"/>
      <c r="P3638" s="68"/>
    </row>
    <row r="3639" spans="1:16" x14ac:dyDescent="0.25">
      <c r="A3639" s="77">
        <f>E3639*A3630</f>
        <v>0</v>
      </c>
      <c r="B3639" s="251"/>
      <c r="C3639" s="154"/>
      <c r="D3639" s="91" t="s">
        <v>1262</v>
      </c>
      <c r="E3639" s="80">
        <v>1</v>
      </c>
      <c r="M3639" s="72"/>
      <c r="N3639" s="68"/>
      <c r="O3639" s="68"/>
      <c r="P3639" s="68"/>
    </row>
    <row r="3640" spans="1:16" x14ac:dyDescent="0.25">
      <c r="A3640" s="77">
        <f>E3640*A3630</f>
        <v>0</v>
      </c>
      <c r="B3640" s="251"/>
      <c r="C3640" s="154"/>
      <c r="D3640" s="91" t="s">
        <v>2399</v>
      </c>
      <c r="E3640" s="80">
        <v>1</v>
      </c>
      <c r="M3640" s="72"/>
      <c r="N3640" s="68"/>
      <c r="O3640" s="68"/>
      <c r="P3640" s="68"/>
    </row>
    <row r="3641" spans="1:16" x14ac:dyDescent="0.25">
      <c r="A3641" s="77">
        <f>E3641*A3630</f>
        <v>0</v>
      </c>
      <c r="B3641" s="251"/>
      <c r="C3641" s="154"/>
      <c r="D3641" s="91" t="s">
        <v>2546</v>
      </c>
      <c r="E3641" s="80">
        <v>1</v>
      </c>
      <c r="M3641" s="72"/>
      <c r="N3641" s="68"/>
      <c r="O3641" s="68"/>
      <c r="P3641" s="68"/>
    </row>
    <row r="3642" spans="1:16" x14ac:dyDescent="0.25">
      <c r="A3642" s="77">
        <f>E3642*A3630</f>
        <v>0</v>
      </c>
      <c r="B3642" s="251"/>
      <c r="C3642" s="154"/>
      <c r="D3642" s="91" t="s">
        <v>1797</v>
      </c>
      <c r="E3642" s="80">
        <v>2</v>
      </c>
      <c r="M3642" s="72"/>
      <c r="N3642" s="68"/>
      <c r="O3642" s="68"/>
      <c r="P3642" s="68"/>
    </row>
    <row r="3643" spans="1:16" x14ac:dyDescent="0.25">
      <c r="B3643" s="251"/>
      <c r="C3643" s="154"/>
      <c r="D3643" s="91"/>
      <c r="E3643" s="80"/>
      <c r="M3643" s="72"/>
      <c r="N3643" s="68"/>
      <c r="O3643" s="68"/>
      <c r="P3643" s="68"/>
    </row>
    <row r="3644" spans="1:16" ht="15.75" thickBot="1" x14ac:dyDescent="0.3">
      <c r="B3644" s="251"/>
      <c r="C3644" s="485"/>
      <c r="D3644" s="91"/>
      <c r="E3644" s="89"/>
      <c r="M3644" s="72"/>
      <c r="N3644" s="68"/>
      <c r="O3644" s="68"/>
      <c r="P3644" s="68"/>
    </row>
    <row r="3645" spans="1:16" ht="15.75" thickBot="1" x14ac:dyDescent="0.3">
      <c r="A3645" s="105"/>
      <c r="B3645" s="196">
        <v>200</v>
      </c>
      <c r="C3645" s="159" t="s">
        <v>584</v>
      </c>
      <c r="D3645" s="188"/>
      <c r="E3645" s="158">
        <f>SUM(E3646:E3653)</f>
        <v>293</v>
      </c>
      <c r="G3645" t="s">
        <v>2926</v>
      </c>
      <c r="M3645" s="72"/>
      <c r="N3645" s="68"/>
      <c r="O3645" s="68"/>
      <c r="P3645" s="68"/>
    </row>
    <row r="3646" spans="1:16" x14ac:dyDescent="0.25">
      <c r="A3646" s="77">
        <f>E3646*A3645</f>
        <v>0</v>
      </c>
      <c r="B3646" s="253"/>
      <c r="C3646" s="485"/>
      <c r="D3646" s="91" t="s">
        <v>1647</v>
      </c>
      <c r="E3646" s="80">
        <v>250</v>
      </c>
      <c r="M3646" s="72"/>
      <c r="N3646" s="68"/>
      <c r="O3646" s="68"/>
      <c r="P3646" s="68"/>
    </row>
    <row r="3647" spans="1:16" x14ac:dyDescent="0.25">
      <c r="A3647" s="77">
        <f>E3647*A3645</f>
        <v>0</v>
      </c>
      <c r="B3647" s="253"/>
      <c r="C3647" s="485"/>
      <c r="D3647" s="91" t="s">
        <v>2337</v>
      </c>
      <c r="E3647" s="80">
        <v>5</v>
      </c>
      <c r="M3647" s="72"/>
      <c r="N3647" s="68"/>
      <c r="O3647" s="68"/>
      <c r="P3647" s="68"/>
    </row>
    <row r="3648" spans="1:16" x14ac:dyDescent="0.25">
      <c r="A3648" s="77">
        <f>E3648*A3645</f>
        <v>0</v>
      </c>
      <c r="B3648" s="253"/>
      <c r="C3648" s="485"/>
      <c r="D3648" s="91" t="s">
        <v>1262</v>
      </c>
      <c r="E3648" s="80">
        <v>3</v>
      </c>
      <c r="M3648" s="72"/>
      <c r="N3648" s="68"/>
      <c r="O3648" s="68"/>
      <c r="P3648" s="68"/>
    </row>
    <row r="3649" spans="1:16" x14ac:dyDescent="0.25">
      <c r="A3649" s="77">
        <f>E3649*A3645</f>
        <v>0</v>
      </c>
      <c r="B3649" s="253"/>
      <c r="C3649" s="485"/>
      <c r="D3649" s="91" t="s">
        <v>2408</v>
      </c>
      <c r="E3649" s="80">
        <v>5</v>
      </c>
      <c r="M3649" s="72"/>
      <c r="N3649" s="68"/>
      <c r="O3649" s="68"/>
      <c r="P3649" s="68"/>
    </row>
    <row r="3650" spans="1:16" x14ac:dyDescent="0.25">
      <c r="A3650" s="77">
        <f>E3650*A3645</f>
        <v>0</v>
      </c>
      <c r="B3650" s="253"/>
      <c r="C3650" s="485"/>
      <c r="D3650" s="91" t="s">
        <v>2591</v>
      </c>
      <c r="E3650" s="80">
        <v>10</v>
      </c>
      <c r="M3650" s="72"/>
      <c r="N3650" s="68"/>
      <c r="O3650" s="68"/>
      <c r="P3650" s="68"/>
    </row>
    <row r="3651" spans="1:16" x14ac:dyDescent="0.25">
      <c r="A3651" s="77">
        <f>E3651*A3645</f>
        <v>0</v>
      </c>
      <c r="B3651" s="253"/>
      <c r="C3651" s="485"/>
      <c r="D3651" s="91" t="s">
        <v>2477</v>
      </c>
      <c r="E3651" s="80">
        <v>10</v>
      </c>
      <c r="M3651" s="72"/>
      <c r="N3651" s="68"/>
      <c r="O3651" s="68"/>
      <c r="P3651" s="68"/>
    </row>
    <row r="3652" spans="1:16" x14ac:dyDescent="0.25">
      <c r="A3652" s="77">
        <f>E3652*A3645</f>
        <v>0</v>
      </c>
      <c r="B3652" s="253"/>
      <c r="C3652" s="485"/>
      <c r="D3652" s="91" t="s">
        <v>1805</v>
      </c>
      <c r="E3652" s="80">
        <v>5</v>
      </c>
      <c r="M3652" s="72"/>
      <c r="N3652" s="68"/>
      <c r="O3652" s="68"/>
      <c r="P3652" s="68"/>
    </row>
    <row r="3653" spans="1:16" ht="15.75" thickBot="1" x14ac:dyDescent="0.3">
      <c r="A3653" s="77">
        <f>E3653*A3645</f>
        <v>0</v>
      </c>
      <c r="B3653" s="253"/>
      <c r="C3653" s="485"/>
      <c r="D3653" s="91" t="s">
        <v>1807</v>
      </c>
      <c r="E3653" s="80">
        <v>5</v>
      </c>
      <c r="M3653" s="72"/>
      <c r="N3653" s="68"/>
      <c r="O3653" s="68"/>
      <c r="P3653" s="68"/>
    </row>
    <row r="3654" spans="1:16" ht="29.25" thickBot="1" x14ac:dyDescent="0.3">
      <c r="A3654" s="229"/>
      <c r="B3654" s="185" t="s">
        <v>22</v>
      </c>
      <c r="C3654" s="219" t="s">
        <v>276</v>
      </c>
      <c r="D3654" s="188"/>
      <c r="E3654" s="235">
        <f>SUM(E3655:E3669)</f>
        <v>418.30000000000007</v>
      </c>
      <c r="G3654" t="s">
        <v>2926</v>
      </c>
      <c r="M3654" s="72"/>
      <c r="N3654" s="68"/>
      <c r="O3654" s="68"/>
      <c r="P3654" s="68"/>
    </row>
    <row r="3655" spans="1:16" x14ac:dyDescent="0.25">
      <c r="A3655" s="77">
        <f>E3655*A3654</f>
        <v>0</v>
      </c>
      <c r="B3655" s="160"/>
      <c r="C3655" s="340" t="s">
        <v>1951</v>
      </c>
      <c r="D3655" s="91" t="s">
        <v>1647</v>
      </c>
      <c r="E3655" s="80">
        <v>180</v>
      </c>
      <c r="M3655" s="72"/>
      <c r="N3655" s="68"/>
      <c r="O3655" s="68"/>
      <c r="P3655" s="68"/>
    </row>
    <row r="3656" spans="1:16" x14ac:dyDescent="0.25">
      <c r="A3656" s="77">
        <f>E3656*A3654</f>
        <v>0</v>
      </c>
      <c r="B3656" s="160"/>
      <c r="C3656" s="154"/>
      <c r="D3656" s="91" t="s">
        <v>1758</v>
      </c>
      <c r="E3656" s="80">
        <v>45</v>
      </c>
      <c r="M3656" s="72"/>
      <c r="N3656" s="68"/>
      <c r="O3656" s="68"/>
      <c r="P3656" s="68"/>
    </row>
    <row r="3657" spans="1:16" x14ac:dyDescent="0.25">
      <c r="A3657" s="77">
        <f>E3657*A3654</f>
        <v>0</v>
      </c>
      <c r="B3657" s="160"/>
      <c r="C3657" s="154"/>
      <c r="D3657" s="91" t="s">
        <v>313</v>
      </c>
      <c r="E3657" s="80">
        <v>47</v>
      </c>
      <c r="M3657" s="72"/>
      <c r="N3657" s="68"/>
      <c r="O3657" s="68"/>
      <c r="P3657" s="68"/>
    </row>
    <row r="3658" spans="1:16" x14ac:dyDescent="0.25">
      <c r="A3658" s="77">
        <f>E3658*A3654</f>
        <v>0</v>
      </c>
      <c r="B3658" s="160"/>
      <c r="C3658" s="154"/>
      <c r="D3658" s="91" t="s">
        <v>2214</v>
      </c>
      <c r="E3658" s="80">
        <v>20</v>
      </c>
      <c r="M3658" s="72"/>
      <c r="N3658" s="68"/>
      <c r="O3658" s="68"/>
      <c r="P3658" s="68"/>
    </row>
    <row r="3659" spans="1:16" x14ac:dyDescent="0.25">
      <c r="A3659" s="77">
        <f>E3659*A3654</f>
        <v>0</v>
      </c>
      <c r="B3659" s="160"/>
      <c r="C3659" s="154"/>
      <c r="D3659" s="91" t="s">
        <v>1781</v>
      </c>
      <c r="E3659" s="80">
        <v>20</v>
      </c>
      <c r="M3659" s="72"/>
      <c r="N3659" s="68"/>
      <c r="O3659" s="68"/>
      <c r="P3659" s="68"/>
    </row>
    <row r="3660" spans="1:16" x14ac:dyDescent="0.25">
      <c r="A3660" s="77">
        <f>E3660*A3654</f>
        <v>0</v>
      </c>
      <c r="B3660" s="160"/>
      <c r="C3660" s="154"/>
      <c r="D3660" s="91" t="s">
        <v>1825</v>
      </c>
      <c r="E3660" s="80">
        <v>70</v>
      </c>
      <c r="M3660" s="72"/>
      <c r="N3660" s="68"/>
      <c r="O3660" s="68"/>
      <c r="P3660" s="68"/>
    </row>
    <row r="3661" spans="1:16" x14ac:dyDescent="0.25">
      <c r="A3661" s="77">
        <f>E3661*A3654</f>
        <v>0</v>
      </c>
      <c r="B3661" s="160"/>
      <c r="C3661" s="154"/>
      <c r="D3661" s="91" t="s">
        <v>2337</v>
      </c>
      <c r="E3661" s="80">
        <v>10</v>
      </c>
      <c r="M3661" s="72"/>
      <c r="N3661" s="68"/>
      <c r="O3661" s="68"/>
      <c r="P3661" s="68"/>
    </row>
    <row r="3662" spans="1:16" x14ac:dyDescent="0.25">
      <c r="A3662" s="77">
        <f>E3662*A3654</f>
        <v>0</v>
      </c>
      <c r="B3662" s="160"/>
      <c r="C3662" s="154"/>
      <c r="D3662" s="91" t="s">
        <v>2591</v>
      </c>
      <c r="E3662" s="80">
        <v>5</v>
      </c>
      <c r="M3662" s="72"/>
      <c r="N3662" s="68"/>
      <c r="O3662" s="68"/>
      <c r="P3662" s="68"/>
    </row>
    <row r="3663" spans="1:16" x14ac:dyDescent="0.25">
      <c r="A3663" s="77">
        <f>E3663*A3654</f>
        <v>0</v>
      </c>
      <c r="B3663" s="160"/>
      <c r="C3663" s="154"/>
      <c r="D3663" s="91" t="s">
        <v>2477</v>
      </c>
      <c r="E3663" s="80">
        <v>10</v>
      </c>
      <c r="M3663" s="72"/>
      <c r="N3663" s="68"/>
      <c r="O3663" s="68"/>
      <c r="P3663" s="68"/>
    </row>
    <row r="3664" spans="1:16" x14ac:dyDescent="0.25">
      <c r="A3664" s="77">
        <f>E3664*A3654</f>
        <v>0</v>
      </c>
      <c r="B3664" s="160"/>
      <c r="C3664" s="154"/>
      <c r="D3664" s="91" t="s">
        <v>2334</v>
      </c>
      <c r="E3664" s="80">
        <v>5</v>
      </c>
      <c r="M3664" s="72"/>
      <c r="N3664" s="68"/>
      <c r="O3664" s="68"/>
      <c r="P3664" s="68"/>
    </row>
    <row r="3665" spans="1:16" x14ac:dyDescent="0.25">
      <c r="A3665" s="77">
        <f>E3665*A3654</f>
        <v>0</v>
      </c>
      <c r="B3665" s="160"/>
      <c r="C3665" s="154"/>
      <c r="D3665" s="91" t="s">
        <v>1736</v>
      </c>
      <c r="E3665" s="80">
        <v>3</v>
      </c>
      <c r="M3665" s="72"/>
      <c r="N3665" s="68"/>
      <c r="O3665" s="68"/>
      <c r="P3665" s="68"/>
    </row>
    <row r="3666" spans="1:16" x14ac:dyDescent="0.25">
      <c r="A3666" s="77">
        <f>E3666*A3654</f>
        <v>0</v>
      </c>
      <c r="B3666" s="160"/>
      <c r="C3666" s="154"/>
      <c r="D3666" s="91" t="s">
        <v>1797</v>
      </c>
      <c r="E3666" s="80">
        <v>3</v>
      </c>
      <c r="M3666" s="72"/>
      <c r="N3666" s="68"/>
      <c r="O3666" s="68"/>
      <c r="P3666" s="68"/>
    </row>
    <row r="3667" spans="1:16" x14ac:dyDescent="0.25">
      <c r="A3667" s="77">
        <f>E3667*A3654</f>
        <v>0</v>
      </c>
      <c r="B3667" s="160"/>
      <c r="C3667" s="154"/>
      <c r="D3667" s="91" t="s">
        <v>2408</v>
      </c>
      <c r="E3667" s="80">
        <v>0.1</v>
      </c>
      <c r="M3667" s="72"/>
      <c r="N3667" s="68"/>
      <c r="O3667" s="68"/>
      <c r="P3667" s="68"/>
    </row>
    <row r="3668" spans="1:16" x14ac:dyDescent="0.25">
      <c r="A3668" s="77">
        <f>E3668*A3654</f>
        <v>0</v>
      </c>
      <c r="B3668" s="160"/>
      <c r="C3668" s="154"/>
      <c r="D3668" s="91" t="s">
        <v>1262</v>
      </c>
      <c r="E3668" s="80">
        <v>0.1</v>
      </c>
      <c r="M3668" s="72"/>
      <c r="N3668" s="68"/>
      <c r="O3668" s="68"/>
      <c r="P3668" s="68"/>
    </row>
    <row r="3669" spans="1:16" ht="15.75" thickBot="1" x14ac:dyDescent="0.3">
      <c r="A3669" s="77">
        <f>E3669*A3654</f>
        <v>0</v>
      </c>
      <c r="B3669" s="160"/>
      <c r="C3669" s="154"/>
      <c r="D3669" s="91" t="s">
        <v>2399</v>
      </c>
      <c r="E3669" s="80">
        <v>0.1</v>
      </c>
      <c r="M3669" s="72"/>
      <c r="N3669" s="68"/>
      <c r="O3669" s="68"/>
      <c r="P3669" s="68"/>
    </row>
    <row r="3670" spans="1:16" ht="29.25" thickBot="1" x14ac:dyDescent="0.3">
      <c r="A3670" s="105"/>
      <c r="B3670" s="196" t="s">
        <v>145</v>
      </c>
      <c r="C3670" s="219" t="s">
        <v>585</v>
      </c>
      <c r="D3670" s="188"/>
      <c r="E3670" s="158">
        <f>SUM(E3671:E3691)</f>
        <v>429</v>
      </c>
      <c r="G3670" t="s">
        <v>2926</v>
      </c>
      <c r="M3670" s="72"/>
      <c r="N3670" s="68"/>
      <c r="O3670" s="68"/>
      <c r="P3670" s="68"/>
    </row>
    <row r="3671" spans="1:16" x14ac:dyDescent="0.25">
      <c r="A3671" s="77">
        <f>E3671*A3670</f>
        <v>0</v>
      </c>
      <c r="B3671" s="253"/>
      <c r="C3671" s="109" t="s">
        <v>1997</v>
      </c>
      <c r="D3671" s="91" t="s">
        <v>1653</v>
      </c>
      <c r="E3671" s="80">
        <v>125</v>
      </c>
      <c r="M3671" s="72"/>
      <c r="N3671" s="68"/>
      <c r="O3671" s="68"/>
      <c r="P3671" s="68"/>
    </row>
    <row r="3672" spans="1:16" x14ac:dyDescent="0.25">
      <c r="A3672" s="77">
        <f>E3672*A3670</f>
        <v>0</v>
      </c>
      <c r="B3672" s="253"/>
      <c r="C3672" s="485"/>
      <c r="D3672" s="91" t="s">
        <v>2416</v>
      </c>
      <c r="E3672" s="80">
        <v>3</v>
      </c>
      <c r="M3672" s="72"/>
      <c r="N3672" s="68"/>
      <c r="O3672" s="68"/>
      <c r="P3672" s="68"/>
    </row>
    <row r="3673" spans="1:16" x14ac:dyDescent="0.25">
      <c r="A3673" s="77">
        <f>E3673*A3670</f>
        <v>0</v>
      </c>
      <c r="B3673" s="253"/>
      <c r="C3673" s="480" t="s">
        <v>1998</v>
      </c>
      <c r="D3673" s="91" t="s">
        <v>2344</v>
      </c>
      <c r="E3673" s="80">
        <v>2</v>
      </c>
      <c r="M3673" s="72"/>
      <c r="N3673" s="68"/>
      <c r="O3673" s="68"/>
      <c r="P3673" s="68"/>
    </row>
    <row r="3674" spans="1:16" x14ac:dyDescent="0.25">
      <c r="A3674" s="77">
        <f>E3674*A3670</f>
        <v>0</v>
      </c>
      <c r="B3674" s="253"/>
      <c r="C3674" s="485"/>
      <c r="D3674" s="91" t="s">
        <v>2337</v>
      </c>
      <c r="E3674" s="80">
        <v>3</v>
      </c>
      <c r="M3674" s="72"/>
      <c r="N3674" s="68"/>
      <c r="O3674" s="68"/>
      <c r="P3674" s="68"/>
    </row>
    <row r="3675" spans="1:16" x14ac:dyDescent="0.25">
      <c r="A3675" s="77">
        <f>E3675*A3670</f>
        <v>0</v>
      </c>
      <c r="B3675" s="253"/>
      <c r="C3675" s="485"/>
      <c r="D3675" s="91" t="s">
        <v>2591</v>
      </c>
      <c r="E3675" s="80">
        <v>20</v>
      </c>
      <c r="M3675" s="72"/>
      <c r="N3675" s="68"/>
      <c r="O3675" s="68"/>
      <c r="P3675" s="68"/>
    </row>
    <row r="3676" spans="1:16" x14ac:dyDescent="0.25">
      <c r="A3676" s="77">
        <f>E3676*A3670</f>
        <v>0</v>
      </c>
      <c r="B3676" s="253"/>
      <c r="C3676" s="485"/>
      <c r="D3676" s="91" t="s">
        <v>925</v>
      </c>
      <c r="E3676" s="80">
        <v>10</v>
      </c>
      <c r="M3676" s="72"/>
      <c r="N3676" s="68"/>
      <c r="O3676" s="68"/>
      <c r="P3676" s="68"/>
    </row>
    <row r="3677" spans="1:16" x14ac:dyDescent="0.25">
      <c r="A3677" s="77">
        <f>E3677*A3670</f>
        <v>0</v>
      </c>
      <c r="B3677" s="253"/>
      <c r="C3677" s="485"/>
      <c r="D3677" s="91" t="s">
        <v>2334</v>
      </c>
      <c r="E3677" s="80">
        <v>3</v>
      </c>
      <c r="M3677" s="72"/>
      <c r="N3677" s="68"/>
      <c r="O3677" s="68"/>
      <c r="P3677" s="68"/>
    </row>
    <row r="3678" spans="1:16" x14ac:dyDescent="0.25">
      <c r="A3678" s="77">
        <f>E3678*A3670</f>
        <v>0</v>
      </c>
      <c r="B3678" s="253"/>
      <c r="C3678" s="109" t="s">
        <v>1972</v>
      </c>
      <c r="D3678" s="91" t="s">
        <v>2486</v>
      </c>
      <c r="E3678" s="80">
        <v>10</v>
      </c>
      <c r="M3678" s="72"/>
      <c r="N3678" s="68"/>
      <c r="O3678" s="68"/>
      <c r="P3678" s="68"/>
    </row>
    <row r="3679" spans="1:16" x14ac:dyDescent="0.25">
      <c r="A3679" s="77">
        <f>E3679*A3670</f>
        <v>0</v>
      </c>
      <c r="B3679" s="253"/>
      <c r="C3679" s="485"/>
      <c r="D3679" s="91" t="s">
        <v>2498</v>
      </c>
      <c r="E3679" s="80">
        <v>50</v>
      </c>
      <c r="M3679" s="72"/>
      <c r="N3679" s="68"/>
      <c r="O3679" s="68"/>
      <c r="P3679" s="68"/>
    </row>
    <row r="3680" spans="1:16" x14ac:dyDescent="0.25">
      <c r="A3680" s="77">
        <f>E3680*A3670</f>
        <v>0</v>
      </c>
      <c r="B3680" s="253"/>
      <c r="C3680" s="485"/>
      <c r="D3680" s="91" t="s">
        <v>2337</v>
      </c>
      <c r="E3680" s="80">
        <v>10</v>
      </c>
      <c r="M3680" s="72"/>
      <c r="N3680" s="68"/>
      <c r="O3680" s="68"/>
      <c r="P3680" s="68"/>
    </row>
    <row r="3681" spans="1:16" x14ac:dyDescent="0.25">
      <c r="A3681" s="77">
        <f>E3681*A3670</f>
        <v>0</v>
      </c>
      <c r="B3681" s="253"/>
      <c r="C3681" s="485"/>
      <c r="D3681" s="91" t="s">
        <v>1917</v>
      </c>
      <c r="E3681" s="80">
        <v>7</v>
      </c>
      <c r="M3681" s="72"/>
      <c r="N3681" s="68"/>
      <c r="O3681" s="68"/>
      <c r="P3681" s="68"/>
    </row>
    <row r="3682" spans="1:16" x14ac:dyDescent="0.25">
      <c r="A3682" s="77">
        <f>E3682*A3670</f>
        <v>0</v>
      </c>
      <c r="B3682" s="253"/>
      <c r="C3682" s="485"/>
      <c r="D3682" s="91" t="s">
        <v>2546</v>
      </c>
      <c r="E3682" s="80">
        <v>5</v>
      </c>
      <c r="M3682" s="72"/>
      <c r="N3682" s="68"/>
      <c r="O3682" s="68"/>
      <c r="P3682" s="68"/>
    </row>
    <row r="3683" spans="1:16" x14ac:dyDescent="0.25">
      <c r="A3683" s="77">
        <f>E3683*A3670</f>
        <v>0</v>
      </c>
      <c r="B3683" s="253"/>
      <c r="C3683" s="485"/>
      <c r="D3683" s="91" t="s">
        <v>1262</v>
      </c>
      <c r="E3683" s="80">
        <v>3</v>
      </c>
      <c r="M3683" s="72"/>
      <c r="N3683" s="68"/>
      <c r="O3683" s="68"/>
      <c r="P3683" s="68"/>
    </row>
    <row r="3684" spans="1:16" x14ac:dyDescent="0.25">
      <c r="A3684" s="77">
        <f>E3684*A3670</f>
        <v>0</v>
      </c>
      <c r="B3684" s="253"/>
      <c r="C3684" s="485"/>
      <c r="D3684" s="91" t="s">
        <v>2399</v>
      </c>
      <c r="E3684" s="80">
        <v>3</v>
      </c>
      <c r="M3684" s="72"/>
      <c r="N3684" s="68"/>
      <c r="O3684" s="68"/>
      <c r="P3684" s="68"/>
    </row>
    <row r="3685" spans="1:16" x14ac:dyDescent="0.25">
      <c r="A3685" s="77">
        <f>E3685*A3670</f>
        <v>0</v>
      </c>
      <c r="B3685" s="253"/>
      <c r="C3685" s="485"/>
      <c r="D3685" s="91" t="s">
        <v>1767</v>
      </c>
      <c r="E3685" s="80">
        <v>4</v>
      </c>
      <c r="M3685" s="72"/>
      <c r="N3685" s="68"/>
      <c r="O3685" s="68"/>
      <c r="P3685" s="68"/>
    </row>
    <row r="3686" spans="1:16" x14ac:dyDescent="0.25">
      <c r="A3686" s="77">
        <f>E3686*A3670</f>
        <v>0</v>
      </c>
      <c r="B3686" s="253"/>
      <c r="C3686" s="109" t="s">
        <v>1999</v>
      </c>
      <c r="D3686" s="91" t="s">
        <v>1745</v>
      </c>
      <c r="E3686" s="80">
        <v>35</v>
      </c>
      <c r="M3686" s="72"/>
      <c r="N3686" s="68"/>
      <c r="O3686" s="68"/>
      <c r="P3686" s="68"/>
    </row>
    <row r="3687" spans="1:16" x14ac:dyDescent="0.25">
      <c r="A3687" s="77">
        <f>E3687*A3670</f>
        <v>0</v>
      </c>
      <c r="B3687" s="253"/>
      <c r="C3687" s="485"/>
      <c r="D3687" s="91" t="s">
        <v>1762</v>
      </c>
      <c r="E3687" s="80">
        <v>35</v>
      </c>
      <c r="M3687" s="72"/>
      <c r="N3687" s="68"/>
      <c r="O3687" s="68"/>
      <c r="P3687" s="68"/>
    </row>
    <row r="3688" spans="1:16" x14ac:dyDescent="0.25">
      <c r="A3688" s="77">
        <f>E3688*A3670</f>
        <v>0</v>
      </c>
      <c r="B3688" s="253"/>
      <c r="C3688" s="485"/>
      <c r="D3688" s="365" t="s">
        <v>1739</v>
      </c>
      <c r="E3688" s="80">
        <v>35</v>
      </c>
      <c r="M3688" s="72"/>
      <c r="N3688" s="68"/>
      <c r="O3688" s="68"/>
      <c r="P3688" s="68"/>
    </row>
    <row r="3689" spans="1:16" x14ac:dyDescent="0.25">
      <c r="A3689" s="77">
        <f>E3689*A3670</f>
        <v>0</v>
      </c>
      <c r="B3689" s="253"/>
      <c r="C3689" s="485"/>
      <c r="D3689" s="91" t="s">
        <v>1781</v>
      </c>
      <c r="E3689" s="80">
        <v>28</v>
      </c>
      <c r="M3689" s="72"/>
      <c r="N3689" s="68"/>
      <c r="O3689" s="68"/>
      <c r="P3689" s="68"/>
    </row>
    <row r="3690" spans="1:16" x14ac:dyDescent="0.25">
      <c r="A3690" s="77">
        <f>E3690*A3670</f>
        <v>0</v>
      </c>
      <c r="B3690" s="253"/>
      <c r="C3690" s="485"/>
      <c r="D3690" s="91" t="s">
        <v>1758</v>
      </c>
      <c r="E3690" s="80">
        <v>28</v>
      </c>
      <c r="M3690" s="72"/>
      <c r="N3690" s="68"/>
      <c r="O3690" s="68"/>
      <c r="P3690" s="68"/>
    </row>
    <row r="3691" spans="1:16" x14ac:dyDescent="0.25">
      <c r="A3691" s="77">
        <f>E3691*A3670</f>
        <v>0</v>
      </c>
      <c r="B3691" s="253"/>
      <c r="C3691" s="485"/>
      <c r="D3691" s="91" t="s">
        <v>1902</v>
      </c>
      <c r="E3691" s="80">
        <v>10</v>
      </c>
      <c r="M3691" s="72"/>
      <c r="N3691" s="68"/>
      <c r="O3691" s="68"/>
      <c r="P3691" s="68"/>
    </row>
    <row r="3692" spans="1:16" ht="15.75" thickBot="1" x14ac:dyDescent="0.3">
      <c r="B3692" s="251"/>
      <c r="C3692" s="485"/>
      <c r="D3692" s="91"/>
      <c r="E3692" s="89"/>
      <c r="M3692" s="72"/>
      <c r="N3692" s="68"/>
      <c r="O3692" s="68"/>
      <c r="P3692" s="68"/>
    </row>
    <row r="3693" spans="1:16" ht="15.75" thickBot="1" x14ac:dyDescent="0.3">
      <c r="A3693" s="229"/>
      <c r="B3693" s="185" t="s">
        <v>87</v>
      </c>
      <c r="C3693" s="73" t="s">
        <v>586</v>
      </c>
      <c r="D3693" s="188"/>
      <c r="E3693" s="158">
        <f>SUM(E3694:E3704)</f>
        <v>310</v>
      </c>
      <c r="G3693" t="s">
        <v>2926</v>
      </c>
      <c r="M3693" s="72"/>
      <c r="N3693" s="68"/>
      <c r="O3693" s="68"/>
      <c r="P3693" s="68"/>
    </row>
    <row r="3694" spans="1:16" x14ac:dyDescent="0.25">
      <c r="A3694" s="77">
        <f>E3694*A3693</f>
        <v>0</v>
      </c>
      <c r="B3694" s="251"/>
      <c r="C3694" s="490" t="s">
        <v>1946</v>
      </c>
      <c r="D3694" s="91" t="s">
        <v>1653</v>
      </c>
      <c r="E3694" s="80">
        <v>200</v>
      </c>
      <c r="M3694" s="72"/>
      <c r="N3694" s="68"/>
      <c r="O3694" s="68"/>
      <c r="P3694" s="68"/>
    </row>
    <row r="3695" spans="1:16" x14ac:dyDescent="0.25">
      <c r="A3695" s="77">
        <f>E3695*A3693</f>
        <v>0</v>
      </c>
      <c r="B3695" s="251"/>
      <c r="C3695" s="449"/>
      <c r="D3695" s="91" t="s">
        <v>1848</v>
      </c>
      <c r="E3695" s="80">
        <v>20</v>
      </c>
      <c r="M3695" s="72"/>
      <c r="N3695" s="68"/>
      <c r="O3695" s="68"/>
      <c r="P3695" s="68"/>
    </row>
    <row r="3696" spans="1:16" x14ac:dyDescent="0.25">
      <c r="A3696" s="77">
        <f>E3696*A3693</f>
        <v>0</v>
      </c>
      <c r="B3696" s="251"/>
      <c r="C3696" s="449"/>
      <c r="D3696" s="91" t="s">
        <v>2210</v>
      </c>
      <c r="E3696" s="80">
        <v>15</v>
      </c>
      <c r="M3696" s="72"/>
      <c r="N3696" s="68"/>
      <c r="O3696" s="68"/>
      <c r="P3696" s="68"/>
    </row>
    <row r="3697" spans="1:16" x14ac:dyDescent="0.25">
      <c r="A3697" s="77">
        <f>E3697*A3693</f>
        <v>0</v>
      </c>
      <c r="B3697" s="251"/>
      <c r="C3697" s="449"/>
      <c r="D3697" s="91" t="s">
        <v>1807</v>
      </c>
      <c r="E3697" s="80">
        <v>10</v>
      </c>
      <c r="M3697" s="72"/>
      <c r="N3697" s="68"/>
      <c r="O3697" s="68"/>
      <c r="P3697" s="68"/>
    </row>
    <row r="3698" spans="1:16" x14ac:dyDescent="0.25">
      <c r="A3698" s="77">
        <f>E3698*A3693</f>
        <v>0</v>
      </c>
      <c r="B3698" s="251"/>
      <c r="C3698" s="449"/>
      <c r="D3698" s="91" t="s">
        <v>1801</v>
      </c>
      <c r="E3698" s="80">
        <v>5</v>
      </c>
      <c r="M3698" s="72"/>
      <c r="N3698" s="68"/>
      <c r="O3698" s="68"/>
      <c r="P3698" s="68"/>
    </row>
    <row r="3699" spans="1:16" x14ac:dyDescent="0.25">
      <c r="A3699" s="77">
        <f>E3699*A3693</f>
        <v>0</v>
      </c>
      <c r="B3699" s="251"/>
      <c r="C3699" s="449"/>
      <c r="D3699" s="91" t="s">
        <v>1489</v>
      </c>
      <c r="E3699" s="80">
        <v>20</v>
      </c>
      <c r="M3699" s="72"/>
      <c r="N3699" s="68"/>
      <c r="O3699" s="68"/>
      <c r="P3699" s="68"/>
    </row>
    <row r="3700" spans="1:16" x14ac:dyDescent="0.25">
      <c r="A3700" s="77">
        <f>E3700*A3693</f>
        <v>0</v>
      </c>
      <c r="B3700" s="251"/>
      <c r="C3700" s="449"/>
      <c r="D3700" s="91" t="s">
        <v>1478</v>
      </c>
      <c r="E3700" s="80">
        <v>5</v>
      </c>
      <c r="M3700" s="72"/>
      <c r="N3700" s="68"/>
      <c r="O3700" s="68"/>
      <c r="P3700" s="68"/>
    </row>
    <row r="3701" spans="1:16" x14ac:dyDescent="0.25">
      <c r="A3701" s="77">
        <f>E3701*A3693</f>
        <v>0</v>
      </c>
      <c r="B3701" s="251"/>
      <c r="C3701" s="449"/>
      <c r="D3701" s="91" t="s">
        <v>1355</v>
      </c>
      <c r="E3701" s="80">
        <v>5</v>
      </c>
      <c r="M3701" s="72"/>
      <c r="N3701" s="68"/>
      <c r="O3701" s="68"/>
      <c r="P3701" s="68"/>
    </row>
    <row r="3702" spans="1:16" x14ac:dyDescent="0.25">
      <c r="A3702" s="77">
        <f>E3702*A3693</f>
        <v>0</v>
      </c>
      <c r="B3702" s="251"/>
      <c r="C3702" s="449"/>
      <c r="D3702" s="91" t="s">
        <v>1805</v>
      </c>
      <c r="E3702" s="80">
        <v>5</v>
      </c>
      <c r="M3702" s="72"/>
      <c r="N3702" s="68"/>
      <c r="O3702" s="68"/>
      <c r="P3702" s="68"/>
    </row>
    <row r="3703" spans="1:16" x14ac:dyDescent="0.25">
      <c r="A3703" s="77">
        <f>E3703*A3693</f>
        <v>0</v>
      </c>
      <c r="B3703" s="251"/>
      <c r="C3703" s="449"/>
      <c r="D3703" s="91" t="s">
        <v>2416</v>
      </c>
      <c r="E3703" s="80">
        <v>5</v>
      </c>
      <c r="M3703" s="72"/>
      <c r="N3703" s="68"/>
      <c r="O3703" s="68"/>
      <c r="P3703" s="68"/>
    </row>
    <row r="3704" spans="1:16" x14ac:dyDescent="0.25">
      <c r="A3704" s="77">
        <f>E3704*A3693</f>
        <v>0</v>
      </c>
      <c r="B3704" s="251"/>
      <c r="C3704" s="449"/>
      <c r="D3704" s="91" t="s">
        <v>1268</v>
      </c>
      <c r="E3704" s="80">
        <v>20</v>
      </c>
      <c r="M3704" s="72"/>
      <c r="N3704" s="68"/>
      <c r="O3704" s="68"/>
      <c r="P3704" s="68"/>
    </row>
    <row r="3705" spans="1:16" ht="15.75" thickBot="1" x14ac:dyDescent="0.3">
      <c r="B3705" s="251"/>
      <c r="C3705" s="485"/>
      <c r="D3705" s="91"/>
      <c r="E3705" s="89"/>
      <c r="M3705" s="72"/>
      <c r="N3705" s="68"/>
      <c r="O3705" s="68"/>
      <c r="P3705" s="68"/>
    </row>
    <row r="3706" spans="1:16" ht="30" thickBot="1" x14ac:dyDescent="0.3">
      <c r="A3706" s="229"/>
      <c r="B3706" s="185" t="s">
        <v>14</v>
      </c>
      <c r="C3706" s="73" t="s">
        <v>587</v>
      </c>
      <c r="D3706" s="188"/>
      <c r="E3706" s="205">
        <f>SUM(E3707:E3716)</f>
        <v>254</v>
      </c>
      <c r="G3706" t="s">
        <v>2926</v>
      </c>
      <c r="M3706" s="72"/>
      <c r="N3706" s="68"/>
      <c r="O3706" s="68"/>
      <c r="P3706" s="68"/>
    </row>
    <row r="3707" spans="1:16" x14ac:dyDescent="0.25">
      <c r="A3707" s="77">
        <f>E3707*A3706</f>
        <v>0</v>
      </c>
      <c r="B3707" s="251"/>
      <c r="C3707" s="499" t="s">
        <v>2000</v>
      </c>
      <c r="D3707" s="91" t="s">
        <v>1647</v>
      </c>
      <c r="E3707" s="80">
        <v>200</v>
      </c>
      <c r="M3707" s="72"/>
      <c r="N3707" s="68"/>
      <c r="O3707" s="68"/>
      <c r="P3707" s="68"/>
    </row>
    <row r="3708" spans="1:16" x14ac:dyDescent="0.25">
      <c r="A3708" s="77">
        <f>E3708*A3706</f>
        <v>0</v>
      </c>
      <c r="B3708" s="251"/>
      <c r="C3708" s="449"/>
      <c r="D3708" s="91" t="s">
        <v>2416</v>
      </c>
      <c r="E3708" s="80">
        <v>5</v>
      </c>
      <c r="M3708" s="72"/>
      <c r="N3708" s="68"/>
      <c r="O3708" s="68"/>
      <c r="P3708" s="68"/>
    </row>
    <row r="3709" spans="1:16" x14ac:dyDescent="0.25">
      <c r="A3709" s="77">
        <f>E3709*A3706</f>
        <v>0</v>
      </c>
      <c r="B3709" s="251"/>
      <c r="C3709" s="449" t="s">
        <v>2001</v>
      </c>
      <c r="D3709" s="91" t="s">
        <v>2337</v>
      </c>
      <c r="E3709" s="80">
        <v>5</v>
      </c>
      <c r="M3709" s="72"/>
      <c r="N3709" s="68"/>
      <c r="O3709" s="68"/>
      <c r="P3709" s="68"/>
    </row>
    <row r="3710" spans="1:16" x14ac:dyDescent="0.25">
      <c r="A3710" s="77">
        <f>E3710*A3706</f>
        <v>0</v>
      </c>
      <c r="B3710" s="251"/>
      <c r="C3710" s="449"/>
      <c r="D3710" s="91" t="s">
        <v>925</v>
      </c>
      <c r="E3710" s="80">
        <v>5</v>
      </c>
      <c r="M3710" s="72"/>
      <c r="N3710" s="68"/>
      <c r="O3710" s="68"/>
      <c r="P3710" s="68"/>
    </row>
    <row r="3711" spans="1:16" x14ac:dyDescent="0.25">
      <c r="A3711" s="77">
        <f>E3711*A3706</f>
        <v>0</v>
      </c>
      <c r="B3711" s="251"/>
      <c r="C3711" s="449"/>
      <c r="D3711" s="91" t="s">
        <v>2591</v>
      </c>
      <c r="E3711" s="80">
        <v>10</v>
      </c>
      <c r="M3711" s="72"/>
      <c r="N3711" s="68"/>
      <c r="O3711" s="68"/>
      <c r="P3711" s="68"/>
    </row>
    <row r="3712" spans="1:16" x14ac:dyDescent="0.25">
      <c r="A3712" s="77">
        <f>E3712*A3706</f>
        <v>0</v>
      </c>
      <c r="B3712" s="251"/>
      <c r="C3712" s="449"/>
      <c r="D3712" s="91" t="s">
        <v>2490</v>
      </c>
      <c r="E3712" s="80">
        <v>10</v>
      </c>
      <c r="M3712" s="72"/>
      <c r="N3712" s="68"/>
      <c r="O3712" s="68"/>
      <c r="P3712" s="68"/>
    </row>
    <row r="3713" spans="1:16" x14ac:dyDescent="0.25">
      <c r="A3713" s="77">
        <f>E3713*A3706</f>
        <v>0</v>
      </c>
      <c r="B3713" s="251"/>
      <c r="C3713" s="449"/>
      <c r="D3713" s="91" t="s">
        <v>1262</v>
      </c>
      <c r="E3713" s="80">
        <v>2</v>
      </c>
      <c r="M3713" s="72"/>
      <c r="N3713" s="68"/>
      <c r="O3713" s="68"/>
      <c r="P3713" s="68"/>
    </row>
    <row r="3714" spans="1:16" x14ac:dyDescent="0.25">
      <c r="A3714" s="77">
        <f>E3714*A3706</f>
        <v>0</v>
      </c>
      <c r="B3714" s="251"/>
      <c r="C3714" s="449"/>
      <c r="D3714" s="91" t="s">
        <v>2399</v>
      </c>
      <c r="E3714" s="80">
        <v>2</v>
      </c>
      <c r="M3714" s="72"/>
      <c r="N3714" s="68"/>
      <c r="O3714" s="68"/>
      <c r="P3714" s="68"/>
    </row>
    <row r="3715" spans="1:16" x14ac:dyDescent="0.25">
      <c r="A3715" s="77">
        <f>E3715*A3706</f>
        <v>0</v>
      </c>
      <c r="B3715" s="251"/>
      <c r="C3715" s="449"/>
      <c r="D3715" s="91" t="s">
        <v>1355</v>
      </c>
      <c r="E3715" s="80">
        <v>5</v>
      </c>
      <c r="M3715" s="72"/>
      <c r="N3715" s="68"/>
      <c r="O3715" s="68"/>
      <c r="P3715" s="68"/>
    </row>
    <row r="3716" spans="1:16" x14ac:dyDescent="0.25">
      <c r="A3716" s="77">
        <f>E3716*A3706</f>
        <v>0</v>
      </c>
      <c r="B3716" s="251"/>
      <c r="C3716" s="449"/>
      <c r="D3716" s="91" t="s">
        <v>1805</v>
      </c>
      <c r="E3716" s="80">
        <v>10</v>
      </c>
      <c r="M3716" s="72"/>
      <c r="N3716" s="68"/>
      <c r="O3716" s="68"/>
      <c r="P3716" s="68"/>
    </row>
    <row r="3717" spans="1:16" ht="15.75" thickBot="1" x14ac:dyDescent="0.3">
      <c r="B3717" s="251"/>
      <c r="C3717" s="485"/>
      <c r="D3717" s="91"/>
      <c r="E3717" s="89"/>
      <c r="M3717" s="72"/>
      <c r="N3717" s="68"/>
      <c r="O3717" s="68"/>
      <c r="P3717" s="68"/>
    </row>
    <row r="3718" spans="1:16" ht="15.75" thickBot="1" x14ac:dyDescent="0.3">
      <c r="A3718" s="229"/>
      <c r="B3718" s="196">
        <v>150</v>
      </c>
      <c r="C3718" s="245" t="s">
        <v>588</v>
      </c>
      <c r="D3718" s="188"/>
      <c r="E3718" s="158">
        <f>SUM(E3719:E3727)</f>
        <v>211.5</v>
      </c>
      <c r="G3718" t="s">
        <v>2926</v>
      </c>
      <c r="M3718" s="72"/>
      <c r="N3718" s="68"/>
      <c r="O3718" s="68"/>
      <c r="P3718" s="68"/>
    </row>
    <row r="3719" spans="1:16" x14ac:dyDescent="0.25">
      <c r="A3719" s="77">
        <f>E3719*A3718</f>
        <v>0</v>
      </c>
      <c r="B3719" s="251"/>
      <c r="C3719" s="115"/>
      <c r="D3719" s="91" t="s">
        <v>1647</v>
      </c>
      <c r="E3719" s="80">
        <v>110</v>
      </c>
      <c r="M3719" s="72"/>
      <c r="N3719" s="68"/>
      <c r="O3719" s="68"/>
      <c r="P3719" s="68"/>
    </row>
    <row r="3720" spans="1:16" x14ac:dyDescent="0.25">
      <c r="A3720" s="77">
        <f>E3720*A3718</f>
        <v>0</v>
      </c>
      <c r="B3720" s="251"/>
      <c r="C3720" s="154"/>
      <c r="D3720" s="91" t="s">
        <v>2292</v>
      </c>
      <c r="E3720" s="80">
        <v>60</v>
      </c>
      <c r="M3720" s="72"/>
      <c r="N3720" s="68"/>
      <c r="O3720" s="68"/>
      <c r="P3720" s="68"/>
    </row>
    <row r="3721" spans="1:16" x14ac:dyDescent="0.25">
      <c r="A3721" s="77">
        <f>E3721*A3718</f>
        <v>0</v>
      </c>
      <c r="B3721" s="251"/>
      <c r="C3721" s="154"/>
      <c r="D3721" s="91" t="s">
        <v>2478</v>
      </c>
      <c r="E3721" s="80">
        <v>15</v>
      </c>
      <c r="M3721" s="72"/>
      <c r="N3721" s="68"/>
      <c r="O3721" s="68"/>
      <c r="P3721" s="68"/>
    </row>
    <row r="3722" spans="1:16" x14ac:dyDescent="0.25">
      <c r="A3722" s="77">
        <f>E3722*A3718</f>
        <v>0</v>
      </c>
      <c r="B3722" s="251"/>
      <c r="C3722" s="154"/>
      <c r="D3722" s="91" t="s">
        <v>2546</v>
      </c>
      <c r="E3722" s="80">
        <v>3.5</v>
      </c>
      <c r="M3722" s="72"/>
      <c r="N3722" s="68"/>
      <c r="O3722" s="68"/>
      <c r="P3722" s="68"/>
    </row>
    <row r="3723" spans="1:16" x14ac:dyDescent="0.25">
      <c r="A3723" s="77">
        <f>E3723*A3718</f>
        <v>0</v>
      </c>
      <c r="B3723" s="251"/>
      <c r="C3723" s="154"/>
      <c r="D3723" s="91" t="s">
        <v>1262</v>
      </c>
      <c r="E3723" s="80">
        <v>1</v>
      </c>
      <c r="M3723" s="72"/>
      <c r="N3723" s="68"/>
      <c r="O3723" s="68"/>
      <c r="P3723" s="68"/>
    </row>
    <row r="3724" spans="1:16" x14ac:dyDescent="0.25">
      <c r="A3724" s="77">
        <f>E3724*A3718</f>
        <v>0</v>
      </c>
      <c r="B3724" s="251"/>
      <c r="C3724" s="154"/>
      <c r="D3724" s="91" t="s">
        <v>2399</v>
      </c>
      <c r="E3724" s="80">
        <v>1</v>
      </c>
      <c r="M3724" s="72"/>
      <c r="N3724" s="68"/>
      <c r="O3724" s="68"/>
      <c r="P3724" s="68"/>
    </row>
    <row r="3725" spans="1:16" x14ac:dyDescent="0.25">
      <c r="A3725" s="77">
        <f>E3725*A3718</f>
        <v>0</v>
      </c>
      <c r="B3725" s="251"/>
      <c r="C3725" s="154"/>
      <c r="D3725" s="91" t="s">
        <v>1797</v>
      </c>
      <c r="E3725" s="80">
        <v>7</v>
      </c>
      <c r="M3725" s="72"/>
      <c r="N3725" s="68"/>
      <c r="O3725" s="68"/>
      <c r="P3725" s="68"/>
    </row>
    <row r="3726" spans="1:16" x14ac:dyDescent="0.25">
      <c r="A3726" s="77">
        <f>E3726*A3718</f>
        <v>0</v>
      </c>
      <c r="B3726" s="251"/>
      <c r="C3726" s="154"/>
      <c r="D3726" s="91" t="s">
        <v>2337</v>
      </c>
      <c r="E3726" s="80">
        <v>7</v>
      </c>
      <c r="M3726" s="72"/>
      <c r="N3726" s="68"/>
      <c r="O3726" s="68"/>
      <c r="P3726" s="68"/>
    </row>
    <row r="3727" spans="1:16" x14ac:dyDescent="0.25">
      <c r="A3727" s="77">
        <f>E3727*A3718</f>
        <v>0</v>
      </c>
      <c r="B3727" s="251"/>
      <c r="C3727" s="154"/>
      <c r="D3727" s="91" t="s">
        <v>2591</v>
      </c>
      <c r="E3727" s="80">
        <v>7</v>
      </c>
      <c r="M3727" s="72"/>
      <c r="N3727" s="68"/>
      <c r="O3727" s="68"/>
      <c r="P3727" s="68"/>
    </row>
    <row r="3728" spans="1:16" ht="15.75" thickBot="1" x14ac:dyDescent="0.3">
      <c r="B3728" s="251"/>
      <c r="C3728" s="485"/>
      <c r="D3728" s="91"/>
      <c r="E3728" s="89"/>
      <c r="M3728" s="72"/>
      <c r="N3728" s="68"/>
      <c r="O3728" s="68"/>
      <c r="P3728" s="68"/>
    </row>
    <row r="3729" spans="1:16" ht="30" thickBot="1" x14ac:dyDescent="0.3">
      <c r="A3729" s="229"/>
      <c r="B3729" s="265" t="s">
        <v>146</v>
      </c>
      <c r="C3729" s="254" t="s">
        <v>589</v>
      </c>
      <c r="D3729" s="188"/>
      <c r="E3729" s="158">
        <f>SUM(E3730:E3752)</f>
        <v>553</v>
      </c>
      <c r="G3729" t="s">
        <v>2926</v>
      </c>
      <c r="M3729" s="72"/>
      <c r="N3729" s="68"/>
      <c r="O3729" s="68"/>
      <c r="P3729" s="68"/>
    </row>
    <row r="3730" spans="1:16" x14ac:dyDescent="0.25">
      <c r="A3730" s="77">
        <f>E3730*A3729</f>
        <v>0</v>
      </c>
      <c r="B3730" s="264"/>
      <c r="C3730" s="115"/>
      <c r="D3730" s="91" t="s">
        <v>1647</v>
      </c>
      <c r="E3730" s="80">
        <v>175</v>
      </c>
      <c r="M3730" s="72"/>
      <c r="N3730" s="68"/>
      <c r="O3730" s="68"/>
      <c r="P3730" s="68"/>
    </row>
    <row r="3731" spans="1:16" x14ac:dyDescent="0.25">
      <c r="A3731" s="77">
        <f>E3731*A3729</f>
        <v>0</v>
      </c>
      <c r="B3731" s="251"/>
      <c r="C3731" s="482"/>
      <c r="D3731" s="91" t="s">
        <v>1262</v>
      </c>
      <c r="E3731" s="80">
        <v>3</v>
      </c>
      <c r="M3731" s="72"/>
      <c r="N3731" s="68"/>
      <c r="O3731" s="68"/>
      <c r="P3731" s="68"/>
    </row>
    <row r="3732" spans="1:16" x14ac:dyDescent="0.25">
      <c r="A3732" s="77">
        <f>E3732*A3729</f>
        <v>0</v>
      </c>
      <c r="B3732" s="251"/>
      <c r="C3732" s="154"/>
      <c r="D3732" s="91" t="s">
        <v>2399</v>
      </c>
      <c r="E3732" s="80">
        <v>3</v>
      </c>
      <c r="M3732" s="72"/>
      <c r="N3732" s="68"/>
      <c r="O3732" s="68"/>
      <c r="P3732" s="68"/>
    </row>
    <row r="3733" spans="1:16" x14ac:dyDescent="0.25">
      <c r="A3733" s="77">
        <f>E3733*A3729</f>
        <v>0</v>
      </c>
      <c r="B3733" s="251"/>
      <c r="C3733" s="154"/>
      <c r="D3733" s="91" t="s">
        <v>1489</v>
      </c>
      <c r="E3733" s="80">
        <v>10</v>
      </c>
      <c r="M3733" s="72"/>
      <c r="N3733" s="68"/>
      <c r="O3733" s="68"/>
      <c r="P3733" s="68"/>
    </row>
    <row r="3734" spans="1:16" x14ac:dyDescent="0.25">
      <c r="A3734" s="77">
        <f>E3734*A3729</f>
        <v>0</v>
      </c>
      <c r="B3734" s="251"/>
      <c r="C3734" s="154"/>
      <c r="D3734" s="91" t="s">
        <v>1634</v>
      </c>
      <c r="E3734" s="80">
        <v>30</v>
      </c>
      <c r="M3734" s="72"/>
      <c r="N3734" s="68"/>
      <c r="O3734" s="68"/>
      <c r="P3734" s="68"/>
    </row>
    <row r="3735" spans="1:16" x14ac:dyDescent="0.25">
      <c r="A3735" s="77">
        <f>E3735*A3729</f>
        <v>0</v>
      </c>
      <c r="B3735" s="251"/>
      <c r="C3735" s="154"/>
      <c r="D3735" s="91" t="s">
        <v>2275</v>
      </c>
      <c r="E3735" s="80">
        <v>25</v>
      </c>
      <c r="M3735" s="72"/>
      <c r="N3735" s="68"/>
      <c r="O3735" s="68"/>
      <c r="P3735" s="68"/>
    </row>
    <row r="3736" spans="1:16" x14ac:dyDescent="0.25">
      <c r="A3736" s="77">
        <f>E3736*A3729</f>
        <v>0</v>
      </c>
      <c r="B3736" s="251"/>
      <c r="C3736" s="154"/>
      <c r="D3736" s="91" t="s">
        <v>2591</v>
      </c>
      <c r="E3736" s="80">
        <v>20</v>
      </c>
      <c r="M3736" s="72"/>
      <c r="N3736" s="68"/>
      <c r="O3736" s="68"/>
      <c r="P3736" s="68"/>
    </row>
    <row r="3737" spans="1:16" ht="29.25" x14ac:dyDescent="0.25">
      <c r="A3737" s="77">
        <f>E3737*A3729</f>
        <v>0</v>
      </c>
      <c r="B3737" s="251"/>
      <c r="C3737" s="154"/>
      <c r="D3737" s="91" t="s">
        <v>2641</v>
      </c>
      <c r="E3737" s="80">
        <v>20</v>
      </c>
      <c r="M3737" s="72"/>
      <c r="N3737" s="68"/>
      <c r="O3737" s="68"/>
      <c r="P3737" s="68"/>
    </row>
    <row r="3738" spans="1:16" x14ac:dyDescent="0.25">
      <c r="A3738" s="77">
        <f>E3738*A3729</f>
        <v>0</v>
      </c>
      <c r="B3738" s="251"/>
      <c r="C3738" s="154"/>
      <c r="D3738" s="91" t="s">
        <v>2469</v>
      </c>
      <c r="E3738" s="80">
        <v>25</v>
      </c>
      <c r="M3738" s="72"/>
      <c r="N3738" s="68"/>
      <c r="O3738" s="68"/>
      <c r="P3738" s="68"/>
    </row>
    <row r="3739" spans="1:16" x14ac:dyDescent="0.25">
      <c r="A3739" s="77">
        <f>E3739*A3729</f>
        <v>0</v>
      </c>
      <c r="B3739" s="251"/>
      <c r="C3739" s="154"/>
      <c r="D3739" s="91" t="s">
        <v>2199</v>
      </c>
      <c r="E3739" s="80">
        <v>40</v>
      </c>
      <c r="M3739" s="72"/>
      <c r="N3739" s="68"/>
      <c r="O3739" s="68"/>
      <c r="P3739" s="68"/>
    </row>
    <row r="3740" spans="1:16" x14ac:dyDescent="0.25">
      <c r="A3740" s="77">
        <f>E3740*A3729</f>
        <v>0</v>
      </c>
      <c r="B3740" s="251"/>
      <c r="C3740" s="154"/>
      <c r="D3740" s="91" t="s">
        <v>1797</v>
      </c>
      <c r="E3740" s="80">
        <v>12</v>
      </c>
      <c r="M3740" s="72"/>
      <c r="N3740" s="68"/>
      <c r="O3740" s="68"/>
      <c r="P3740" s="68"/>
    </row>
    <row r="3741" spans="1:16" x14ac:dyDescent="0.25">
      <c r="A3741" s="77">
        <f>E3741*A3729</f>
        <v>0</v>
      </c>
      <c r="B3741" s="251"/>
      <c r="C3741" s="154"/>
      <c r="D3741" s="91" t="s">
        <v>1757</v>
      </c>
      <c r="E3741" s="80">
        <v>20</v>
      </c>
      <c r="M3741" s="72"/>
      <c r="N3741" s="68"/>
      <c r="O3741" s="68"/>
      <c r="P3741" s="68"/>
    </row>
    <row r="3742" spans="1:16" x14ac:dyDescent="0.25">
      <c r="A3742" s="77">
        <f>E3742*A3729</f>
        <v>0</v>
      </c>
      <c r="B3742" s="251"/>
      <c r="C3742" s="154"/>
      <c r="D3742" s="91" t="s">
        <v>1850</v>
      </c>
      <c r="E3742" s="80">
        <v>20</v>
      </c>
      <c r="M3742" s="72"/>
      <c r="N3742" s="68"/>
      <c r="O3742" s="68"/>
      <c r="P3742" s="68"/>
    </row>
    <row r="3743" spans="1:16" x14ac:dyDescent="0.25">
      <c r="A3743" s="77">
        <f>E3743*A3729</f>
        <v>0</v>
      </c>
      <c r="B3743" s="251"/>
      <c r="C3743" s="154"/>
      <c r="D3743" s="91" t="s">
        <v>1801</v>
      </c>
      <c r="E3743" s="80">
        <v>3</v>
      </c>
      <c r="M3743" s="72"/>
      <c r="N3743" s="68"/>
      <c r="O3743" s="68"/>
      <c r="P3743" s="68"/>
    </row>
    <row r="3744" spans="1:16" x14ac:dyDescent="0.25">
      <c r="A3744" s="77">
        <f>E3744*A3729</f>
        <v>0</v>
      </c>
      <c r="B3744" s="251"/>
      <c r="C3744" s="154"/>
      <c r="D3744" s="91" t="s">
        <v>1807</v>
      </c>
      <c r="E3744" s="80">
        <v>5</v>
      </c>
      <c r="M3744" s="72"/>
      <c r="N3744" s="68"/>
      <c r="O3744" s="68"/>
      <c r="P3744" s="68"/>
    </row>
    <row r="3745" spans="1:16" x14ac:dyDescent="0.25">
      <c r="A3745" s="77">
        <f>E3745*A3729</f>
        <v>0</v>
      </c>
      <c r="B3745" s="251"/>
      <c r="C3745" s="154"/>
      <c r="D3745" s="91" t="s">
        <v>1478</v>
      </c>
      <c r="E3745" s="80">
        <v>10</v>
      </c>
      <c r="M3745" s="72"/>
      <c r="N3745" s="68"/>
      <c r="O3745" s="68"/>
      <c r="P3745" s="68"/>
    </row>
    <row r="3746" spans="1:16" x14ac:dyDescent="0.25">
      <c r="A3746" s="77">
        <f>E3746*A3729</f>
        <v>0</v>
      </c>
      <c r="B3746" s="251"/>
      <c r="C3746" s="154"/>
      <c r="D3746" s="91" t="s">
        <v>2472</v>
      </c>
      <c r="E3746" s="80">
        <v>15</v>
      </c>
      <c r="M3746" s="72"/>
      <c r="N3746" s="68"/>
      <c r="O3746" s="68"/>
      <c r="P3746" s="68"/>
    </row>
    <row r="3747" spans="1:16" x14ac:dyDescent="0.25">
      <c r="A3747" s="77">
        <f>E3747*A3729</f>
        <v>0</v>
      </c>
      <c r="B3747" s="251"/>
      <c r="C3747" s="154"/>
      <c r="D3747" s="91" t="s">
        <v>2389</v>
      </c>
      <c r="E3747" s="80">
        <v>5</v>
      </c>
      <c r="M3747" s="72"/>
      <c r="N3747" s="68"/>
      <c r="O3747" s="68"/>
      <c r="P3747" s="68"/>
    </row>
    <row r="3748" spans="1:16" x14ac:dyDescent="0.25">
      <c r="A3748" s="77">
        <f>E3748*A3729</f>
        <v>0</v>
      </c>
      <c r="B3748" s="251"/>
      <c r="C3748" s="154"/>
      <c r="D3748" s="91" t="s">
        <v>1662</v>
      </c>
      <c r="E3748" s="80">
        <v>7</v>
      </c>
      <c r="M3748" s="72"/>
      <c r="N3748" s="68"/>
      <c r="O3748" s="68"/>
      <c r="P3748" s="68"/>
    </row>
    <row r="3749" spans="1:16" x14ac:dyDescent="0.25">
      <c r="A3749" s="77">
        <f>E3749*A3729</f>
        <v>0</v>
      </c>
      <c r="B3749" s="251"/>
      <c r="C3749" s="154"/>
      <c r="D3749" s="91" t="s">
        <v>2475</v>
      </c>
      <c r="E3749" s="80">
        <v>30</v>
      </c>
      <c r="M3749" s="72"/>
      <c r="N3749" s="68"/>
      <c r="O3749" s="68"/>
      <c r="P3749" s="68"/>
    </row>
    <row r="3750" spans="1:16" x14ac:dyDescent="0.25">
      <c r="A3750" s="77">
        <f>E3750*A3729</f>
        <v>0</v>
      </c>
      <c r="B3750" s="251"/>
      <c r="C3750" s="500"/>
      <c r="D3750" s="91" t="s">
        <v>2418</v>
      </c>
      <c r="E3750" s="80">
        <v>25</v>
      </c>
      <c r="M3750" s="72"/>
      <c r="N3750" s="68"/>
      <c r="O3750" s="68"/>
      <c r="P3750" s="68"/>
    </row>
    <row r="3751" spans="1:16" x14ac:dyDescent="0.25">
      <c r="A3751" s="77">
        <f>E3751*A3729</f>
        <v>0</v>
      </c>
      <c r="B3751" s="251"/>
      <c r="C3751" s="154"/>
      <c r="D3751" s="91" t="s">
        <v>1789</v>
      </c>
      <c r="E3751" s="80">
        <v>20</v>
      </c>
      <c r="M3751" s="72"/>
      <c r="N3751" s="68"/>
      <c r="O3751" s="68"/>
      <c r="P3751" s="68"/>
    </row>
    <row r="3752" spans="1:16" x14ac:dyDescent="0.25">
      <c r="A3752" s="77">
        <f>E3752*A3729</f>
        <v>0</v>
      </c>
      <c r="B3752" s="251"/>
      <c r="C3752" s="154"/>
      <c r="D3752" s="91" t="s">
        <v>1871</v>
      </c>
      <c r="E3752" s="80">
        <v>30</v>
      </c>
      <c r="M3752" s="72"/>
      <c r="N3752" s="68"/>
      <c r="O3752" s="68"/>
      <c r="P3752" s="68"/>
    </row>
    <row r="3753" spans="1:16" ht="15.75" thickBot="1" x14ac:dyDescent="0.3">
      <c r="B3753" s="251"/>
      <c r="C3753" s="449"/>
      <c r="D3753" s="91"/>
      <c r="E3753" s="80"/>
      <c r="M3753" s="72"/>
      <c r="N3753" s="68"/>
      <c r="O3753" s="68"/>
      <c r="P3753" s="68"/>
    </row>
    <row r="3754" spans="1:16" ht="15.75" thickBot="1" x14ac:dyDescent="0.3">
      <c r="A3754" s="229"/>
      <c r="B3754" s="196">
        <v>150</v>
      </c>
      <c r="C3754" s="73" t="s">
        <v>590</v>
      </c>
      <c r="D3754" s="188"/>
      <c r="E3754" s="205">
        <f>SUM(E3755:E3761)</f>
        <v>219</v>
      </c>
      <c r="G3754" t="s">
        <v>2926</v>
      </c>
      <c r="M3754" s="72"/>
      <c r="N3754" s="68"/>
      <c r="O3754" s="68"/>
      <c r="P3754" s="68"/>
    </row>
    <row r="3755" spans="1:16" x14ac:dyDescent="0.25">
      <c r="A3755" s="77">
        <f>E3755*A3754</f>
        <v>0</v>
      </c>
      <c r="B3755" s="251"/>
      <c r="C3755" s="154"/>
      <c r="D3755" s="91" t="s">
        <v>1647</v>
      </c>
      <c r="E3755" s="80">
        <v>140</v>
      </c>
      <c r="M3755" s="72"/>
      <c r="N3755" s="68"/>
      <c r="O3755" s="68"/>
      <c r="P3755" s="68"/>
    </row>
    <row r="3756" spans="1:16" x14ac:dyDescent="0.25">
      <c r="A3756" s="77">
        <f>E3756*A3754</f>
        <v>0</v>
      </c>
      <c r="B3756" s="251"/>
      <c r="C3756" s="449"/>
      <c r="D3756" s="91" t="s">
        <v>1264</v>
      </c>
      <c r="E3756" s="80">
        <v>50</v>
      </c>
      <c r="M3756" s="72"/>
      <c r="N3756" s="68"/>
      <c r="O3756" s="68"/>
      <c r="P3756" s="68"/>
    </row>
    <row r="3757" spans="1:16" x14ac:dyDescent="0.25">
      <c r="A3757" s="77">
        <f>E3757*A3754</f>
        <v>0</v>
      </c>
      <c r="B3757" s="251"/>
      <c r="C3757" s="449"/>
      <c r="D3757" s="91" t="s">
        <v>1492</v>
      </c>
      <c r="E3757" s="80">
        <v>10</v>
      </c>
      <c r="M3757" s="72"/>
      <c r="N3757" s="68"/>
      <c r="O3757" s="68"/>
      <c r="P3757" s="68"/>
    </row>
    <row r="3758" spans="1:16" x14ac:dyDescent="0.25">
      <c r="A3758" s="77">
        <f>E3758*A3754</f>
        <v>0</v>
      </c>
      <c r="B3758" s="251"/>
      <c r="C3758" s="449"/>
      <c r="D3758" s="91" t="s">
        <v>2591</v>
      </c>
      <c r="E3758" s="80">
        <v>10</v>
      </c>
      <c r="M3758" s="72"/>
      <c r="N3758" s="68"/>
      <c r="O3758" s="68"/>
      <c r="P3758" s="68"/>
    </row>
    <row r="3759" spans="1:16" x14ac:dyDescent="0.25">
      <c r="A3759" s="77">
        <f>E3759*A3754</f>
        <v>0</v>
      </c>
      <c r="B3759" s="251"/>
      <c r="C3759" s="449"/>
      <c r="D3759" s="91" t="s">
        <v>2546</v>
      </c>
      <c r="E3759" s="80">
        <v>2</v>
      </c>
      <c r="M3759" s="72"/>
      <c r="N3759" s="68"/>
      <c r="O3759" s="68"/>
      <c r="P3759" s="68"/>
    </row>
    <row r="3760" spans="1:16" x14ac:dyDescent="0.25">
      <c r="A3760" s="77">
        <f>E3760*A3754</f>
        <v>0</v>
      </c>
      <c r="B3760" s="251"/>
      <c r="C3760" s="449"/>
      <c r="D3760" s="91" t="s">
        <v>1355</v>
      </c>
      <c r="E3760" s="80">
        <v>2</v>
      </c>
      <c r="M3760" s="72"/>
      <c r="N3760" s="68"/>
      <c r="O3760" s="68"/>
      <c r="P3760" s="68"/>
    </row>
    <row r="3761" spans="1:16" x14ac:dyDescent="0.25">
      <c r="A3761" s="77">
        <f>E3761*A3754</f>
        <v>0</v>
      </c>
      <c r="B3761" s="251"/>
      <c r="C3761" s="449"/>
      <c r="D3761" s="91" t="s">
        <v>1805</v>
      </c>
      <c r="E3761" s="80">
        <v>5</v>
      </c>
      <c r="M3761" s="72"/>
      <c r="N3761" s="68"/>
      <c r="O3761" s="68"/>
      <c r="P3761" s="68"/>
    </row>
    <row r="3762" spans="1:16" ht="15.75" thickBot="1" x14ac:dyDescent="0.3">
      <c r="B3762" s="251"/>
      <c r="C3762" s="449"/>
      <c r="D3762" s="91"/>
      <c r="E3762" s="80"/>
      <c r="M3762" s="72"/>
      <c r="N3762" s="68"/>
      <c r="O3762" s="68"/>
      <c r="P3762" s="68"/>
    </row>
    <row r="3763" spans="1:16" ht="15.75" thickBot="1" x14ac:dyDescent="0.3">
      <c r="A3763" s="229"/>
      <c r="B3763" s="196">
        <v>200</v>
      </c>
      <c r="C3763" s="73" t="s">
        <v>591</v>
      </c>
      <c r="D3763" s="188"/>
      <c r="E3763" s="205">
        <f>SUM(E3764:E3772)</f>
        <v>369</v>
      </c>
      <c r="G3763" t="s">
        <v>2926</v>
      </c>
      <c r="M3763" s="72"/>
      <c r="N3763" s="68"/>
      <c r="O3763" s="68"/>
      <c r="P3763" s="68"/>
    </row>
    <row r="3764" spans="1:16" x14ac:dyDescent="0.25">
      <c r="A3764" s="90">
        <f>E3764*A3763</f>
        <v>0</v>
      </c>
      <c r="B3764" s="251"/>
      <c r="C3764" s="499" t="s">
        <v>1951</v>
      </c>
      <c r="D3764" s="91" t="s">
        <v>1647</v>
      </c>
      <c r="E3764" s="80">
        <v>220</v>
      </c>
      <c r="M3764" s="72"/>
      <c r="N3764" s="68"/>
      <c r="O3764" s="68"/>
      <c r="P3764" s="68"/>
    </row>
    <row r="3765" spans="1:16" x14ac:dyDescent="0.25">
      <c r="A3765" s="90">
        <f>E3765*A3763</f>
        <v>0</v>
      </c>
      <c r="B3765" s="251"/>
      <c r="C3765" s="449"/>
      <c r="D3765" s="91" t="s">
        <v>2292</v>
      </c>
      <c r="E3765" s="80">
        <v>50</v>
      </c>
      <c r="M3765" s="72"/>
      <c r="N3765" s="68"/>
      <c r="O3765" s="68"/>
      <c r="P3765" s="68"/>
    </row>
    <row r="3766" spans="1:16" x14ac:dyDescent="0.25">
      <c r="A3766" s="77">
        <f>E3766*A3763</f>
        <v>0</v>
      </c>
      <c r="B3766" s="251"/>
      <c r="C3766" s="449"/>
      <c r="D3766" s="91" t="s">
        <v>2591</v>
      </c>
      <c r="E3766" s="80">
        <v>20</v>
      </c>
      <c r="M3766" s="72"/>
      <c r="N3766" s="68"/>
      <c r="O3766" s="68"/>
      <c r="P3766" s="68"/>
    </row>
    <row r="3767" spans="1:16" x14ac:dyDescent="0.25">
      <c r="A3767" s="77">
        <f>E3767*A3763</f>
        <v>0</v>
      </c>
      <c r="B3767" s="251"/>
      <c r="C3767" s="449"/>
      <c r="D3767" s="91" t="s">
        <v>2477</v>
      </c>
      <c r="E3767" s="80">
        <v>50</v>
      </c>
      <c r="M3767" s="72"/>
      <c r="N3767" s="68"/>
      <c r="O3767" s="68"/>
      <c r="P3767" s="68"/>
    </row>
    <row r="3768" spans="1:16" x14ac:dyDescent="0.25">
      <c r="A3768" s="77">
        <f>E3768*A3763</f>
        <v>0</v>
      </c>
      <c r="B3768" s="251"/>
      <c r="C3768" s="449"/>
      <c r="D3768" s="91" t="s">
        <v>1902</v>
      </c>
      <c r="E3768" s="80">
        <v>10</v>
      </c>
      <c r="M3768" s="72"/>
      <c r="N3768" s="68"/>
      <c r="O3768" s="68"/>
      <c r="P3768" s="68"/>
    </row>
    <row r="3769" spans="1:16" x14ac:dyDescent="0.25">
      <c r="A3769" s="77">
        <f>E3769*A3763</f>
        <v>0</v>
      </c>
      <c r="B3769" s="251"/>
      <c r="C3769" s="449"/>
      <c r="D3769" s="91" t="s">
        <v>1355</v>
      </c>
      <c r="E3769" s="80">
        <v>5</v>
      </c>
      <c r="M3769" s="72"/>
      <c r="N3769" s="68"/>
      <c r="O3769" s="68"/>
      <c r="P3769" s="68"/>
    </row>
    <row r="3770" spans="1:16" x14ac:dyDescent="0.25">
      <c r="A3770" s="77">
        <f>E3770*A3763</f>
        <v>0</v>
      </c>
      <c r="B3770" s="251"/>
      <c r="C3770" s="449"/>
      <c r="D3770" s="91" t="s">
        <v>1805</v>
      </c>
      <c r="E3770" s="80">
        <v>10</v>
      </c>
      <c r="M3770" s="72"/>
      <c r="N3770" s="68"/>
      <c r="O3770" s="68"/>
      <c r="P3770" s="68"/>
    </row>
    <row r="3771" spans="1:16" x14ac:dyDescent="0.25">
      <c r="A3771" s="77">
        <f>E3771*A3763</f>
        <v>0</v>
      </c>
      <c r="B3771" s="251"/>
      <c r="C3771" s="449"/>
      <c r="D3771" s="91" t="s">
        <v>2399</v>
      </c>
      <c r="E3771" s="80">
        <v>2</v>
      </c>
      <c r="M3771" s="72"/>
      <c r="N3771" s="68"/>
      <c r="O3771" s="68"/>
      <c r="P3771" s="68"/>
    </row>
    <row r="3772" spans="1:16" x14ac:dyDescent="0.25">
      <c r="A3772" s="77">
        <f>E3772*A3763</f>
        <v>0</v>
      </c>
      <c r="B3772" s="251"/>
      <c r="C3772" s="449"/>
      <c r="D3772" s="91" t="s">
        <v>1262</v>
      </c>
      <c r="E3772" s="80">
        <v>2</v>
      </c>
      <c r="M3772" s="72"/>
      <c r="N3772" s="68"/>
      <c r="O3772" s="68"/>
      <c r="P3772" s="68"/>
    </row>
    <row r="3773" spans="1:16" ht="15.75" thickBot="1" x14ac:dyDescent="0.3">
      <c r="B3773" s="251"/>
      <c r="C3773" s="449"/>
      <c r="D3773" s="91"/>
      <c r="E3773" s="80"/>
      <c r="M3773" s="72"/>
      <c r="N3773" s="68"/>
      <c r="O3773" s="68"/>
      <c r="P3773" s="68"/>
    </row>
    <row r="3774" spans="1:16" ht="15.75" thickBot="1" x14ac:dyDescent="0.3">
      <c r="A3774" s="229"/>
      <c r="B3774" s="185" t="s">
        <v>14</v>
      </c>
      <c r="C3774" s="73" t="s">
        <v>592</v>
      </c>
      <c r="D3774" s="188"/>
      <c r="E3774" s="205">
        <f>SUM(E3775:E3783)</f>
        <v>278</v>
      </c>
      <c r="G3774" t="s">
        <v>2926</v>
      </c>
      <c r="M3774" s="72"/>
      <c r="N3774" s="68"/>
      <c r="O3774" s="68"/>
      <c r="P3774" s="68"/>
    </row>
    <row r="3775" spans="1:16" x14ac:dyDescent="0.25">
      <c r="A3775" s="77">
        <f>E3775*A3774</f>
        <v>0</v>
      </c>
      <c r="B3775" s="251"/>
      <c r="D3775" s="91" t="s">
        <v>1646</v>
      </c>
      <c r="E3775" s="80">
        <v>200</v>
      </c>
      <c r="M3775" s="72"/>
      <c r="N3775" s="68"/>
      <c r="O3775" s="68"/>
      <c r="P3775" s="68"/>
    </row>
    <row r="3776" spans="1:16" x14ac:dyDescent="0.25">
      <c r="A3776" s="77">
        <f>E3776*A3774</f>
        <v>0</v>
      </c>
      <c r="B3776" s="251"/>
      <c r="C3776" s="449"/>
      <c r="D3776" s="91" t="s">
        <v>1262</v>
      </c>
      <c r="E3776" s="80">
        <v>2</v>
      </c>
      <c r="M3776" s="72"/>
      <c r="N3776" s="68"/>
      <c r="O3776" s="68"/>
      <c r="P3776" s="68"/>
    </row>
    <row r="3777" spans="1:16" x14ac:dyDescent="0.25">
      <c r="A3777" s="77">
        <f>E3777*A3774</f>
        <v>0</v>
      </c>
      <c r="B3777" s="251"/>
      <c r="C3777" s="449"/>
      <c r="D3777" s="91" t="s">
        <v>2399</v>
      </c>
      <c r="E3777" s="80">
        <v>2</v>
      </c>
      <c r="M3777" s="72"/>
      <c r="N3777" s="68"/>
      <c r="O3777" s="68"/>
      <c r="P3777" s="68"/>
    </row>
    <row r="3778" spans="1:16" x14ac:dyDescent="0.25">
      <c r="A3778" s="77">
        <f>E3778*A3774</f>
        <v>0</v>
      </c>
      <c r="B3778" s="251"/>
      <c r="C3778" s="449"/>
      <c r="D3778" s="91" t="s">
        <v>2546</v>
      </c>
      <c r="E3778" s="80">
        <v>2</v>
      </c>
      <c r="M3778" s="72"/>
      <c r="N3778" s="68"/>
      <c r="O3778" s="68"/>
      <c r="P3778" s="68"/>
    </row>
    <row r="3779" spans="1:16" x14ac:dyDescent="0.25">
      <c r="A3779" s="77">
        <f>E3779*A3774</f>
        <v>0</v>
      </c>
      <c r="B3779" s="251"/>
      <c r="C3779" s="449"/>
      <c r="D3779" s="91" t="s">
        <v>1492</v>
      </c>
      <c r="E3779" s="80">
        <v>10</v>
      </c>
      <c r="M3779" s="72"/>
      <c r="N3779" s="68"/>
      <c r="O3779" s="68"/>
      <c r="P3779" s="68"/>
    </row>
    <row r="3780" spans="1:16" x14ac:dyDescent="0.25">
      <c r="A3780" s="77">
        <f>E3780*A3774</f>
        <v>0</v>
      </c>
      <c r="B3780" s="251"/>
      <c r="C3780" s="449"/>
      <c r="D3780" s="91" t="s">
        <v>798</v>
      </c>
      <c r="E3780" s="80">
        <v>15</v>
      </c>
      <c r="M3780" s="72"/>
      <c r="N3780" s="68"/>
      <c r="O3780" s="68"/>
      <c r="P3780" s="68"/>
    </row>
    <row r="3781" spans="1:16" x14ac:dyDescent="0.25">
      <c r="A3781" s="77">
        <f>E3781*A3774</f>
        <v>0</v>
      </c>
      <c r="B3781" s="251"/>
      <c r="C3781" s="449"/>
      <c r="D3781" s="91" t="s">
        <v>2591</v>
      </c>
      <c r="E3781" s="80">
        <v>20</v>
      </c>
      <c r="M3781" s="72"/>
      <c r="N3781" s="68"/>
      <c r="O3781" s="68"/>
      <c r="P3781" s="68"/>
    </row>
    <row r="3782" spans="1:16" x14ac:dyDescent="0.25">
      <c r="A3782" s="77">
        <f>E3782*A3774</f>
        <v>0</v>
      </c>
      <c r="B3782" s="251"/>
      <c r="C3782" s="449"/>
      <c r="D3782" s="91" t="s">
        <v>1805</v>
      </c>
      <c r="E3782" s="80">
        <v>7</v>
      </c>
      <c r="M3782" s="72"/>
      <c r="N3782" s="68"/>
      <c r="O3782" s="68"/>
      <c r="P3782" s="68"/>
    </row>
    <row r="3783" spans="1:16" x14ac:dyDescent="0.25">
      <c r="A3783" s="77">
        <f>E3783*A3774</f>
        <v>0</v>
      </c>
      <c r="B3783" s="251"/>
      <c r="C3783" s="449"/>
      <c r="D3783" s="91" t="s">
        <v>2479</v>
      </c>
      <c r="E3783" s="80">
        <v>20</v>
      </c>
      <c r="M3783" s="72"/>
      <c r="N3783" s="68"/>
      <c r="O3783" s="68"/>
      <c r="P3783" s="68"/>
    </row>
    <row r="3784" spans="1:16" ht="15.75" thickBot="1" x14ac:dyDescent="0.3">
      <c r="B3784" s="251"/>
      <c r="C3784" s="449"/>
      <c r="D3784" s="91"/>
      <c r="E3784" s="80"/>
      <c r="M3784" s="72"/>
      <c r="N3784" s="68"/>
      <c r="O3784" s="68"/>
      <c r="P3784" s="68"/>
    </row>
    <row r="3785" spans="1:16" ht="15.75" thickBot="1" x14ac:dyDescent="0.3">
      <c r="A3785" s="105"/>
      <c r="B3785" s="196" t="s">
        <v>33</v>
      </c>
      <c r="C3785" s="204" t="s">
        <v>593</v>
      </c>
      <c r="D3785" s="188"/>
      <c r="E3785" s="158">
        <f>SUM(E3786:E3795)</f>
        <v>228.01</v>
      </c>
      <c r="G3785" t="s">
        <v>2926</v>
      </c>
      <c r="M3785" s="72"/>
      <c r="N3785" s="68"/>
      <c r="O3785" s="68"/>
      <c r="P3785" s="68"/>
    </row>
    <row r="3786" spans="1:16" x14ac:dyDescent="0.25">
      <c r="A3786" s="77">
        <f>E3786*A3785</f>
        <v>0</v>
      </c>
      <c r="B3786" s="253"/>
      <c r="C3786" s="449"/>
      <c r="D3786" s="91" t="s">
        <v>278</v>
      </c>
      <c r="E3786" s="80">
        <v>150</v>
      </c>
      <c r="M3786" s="72"/>
      <c r="N3786" s="68"/>
      <c r="O3786" s="68"/>
      <c r="P3786" s="68"/>
    </row>
    <row r="3787" spans="1:16" x14ac:dyDescent="0.25">
      <c r="A3787" s="77">
        <f>E3787*A3785</f>
        <v>0</v>
      </c>
      <c r="B3787" s="253"/>
      <c r="C3787" s="449"/>
      <c r="D3787" s="91" t="s">
        <v>1354</v>
      </c>
      <c r="E3787" s="80">
        <v>10</v>
      </c>
      <c r="M3787" s="72"/>
      <c r="N3787" s="68"/>
      <c r="O3787" s="68"/>
      <c r="P3787" s="68"/>
    </row>
    <row r="3788" spans="1:16" x14ac:dyDescent="0.25">
      <c r="A3788" s="77">
        <f>E3788*A3785</f>
        <v>0</v>
      </c>
      <c r="B3788" s="253"/>
      <c r="C3788" s="449"/>
      <c r="D3788" s="91" t="s">
        <v>1758</v>
      </c>
      <c r="E3788" s="80">
        <v>10</v>
      </c>
      <c r="M3788" s="72"/>
      <c r="N3788" s="68"/>
      <c r="O3788" s="68"/>
      <c r="P3788" s="68"/>
    </row>
    <row r="3789" spans="1:16" x14ac:dyDescent="0.25">
      <c r="A3789" s="77">
        <f>E3789*A3785</f>
        <v>0</v>
      </c>
      <c r="B3789" s="253"/>
      <c r="C3789" s="449"/>
      <c r="D3789" s="91" t="s">
        <v>1262</v>
      </c>
      <c r="E3789" s="80">
        <v>3</v>
      </c>
      <c r="M3789" s="72"/>
      <c r="N3789" s="68"/>
      <c r="O3789" s="68"/>
      <c r="P3789" s="68"/>
    </row>
    <row r="3790" spans="1:16" x14ac:dyDescent="0.25">
      <c r="A3790" s="77">
        <f>E3790*A3785</f>
        <v>0</v>
      </c>
      <c r="B3790" s="253"/>
      <c r="C3790" s="449"/>
      <c r="D3790" s="91" t="s">
        <v>2399</v>
      </c>
      <c r="E3790" s="80">
        <v>2</v>
      </c>
      <c r="M3790" s="72"/>
      <c r="N3790" s="68"/>
      <c r="O3790" s="68"/>
      <c r="P3790" s="68"/>
    </row>
    <row r="3791" spans="1:16" x14ac:dyDescent="0.25">
      <c r="A3791" s="77">
        <f>E3791*A3785</f>
        <v>0</v>
      </c>
      <c r="B3791" s="253"/>
      <c r="C3791" s="449"/>
      <c r="D3791" s="364" t="s">
        <v>2391</v>
      </c>
      <c r="E3791" s="80">
        <v>0.01</v>
      </c>
      <c r="M3791" s="72"/>
      <c r="N3791" s="68"/>
      <c r="O3791" s="68"/>
      <c r="P3791" s="68"/>
    </row>
    <row r="3792" spans="1:16" x14ac:dyDescent="0.25">
      <c r="A3792" s="77">
        <f>E3792*A3785</f>
        <v>0</v>
      </c>
      <c r="B3792" s="253"/>
      <c r="C3792" s="449"/>
      <c r="D3792" s="91" t="s">
        <v>1268</v>
      </c>
      <c r="E3792" s="80">
        <v>20</v>
      </c>
      <c r="M3792" s="72"/>
      <c r="N3792" s="68"/>
      <c r="O3792" s="68"/>
      <c r="P3792" s="68"/>
    </row>
    <row r="3793" spans="1:16" x14ac:dyDescent="0.25">
      <c r="A3793" s="77">
        <f>E3793*A3785</f>
        <v>0</v>
      </c>
      <c r="B3793" s="253"/>
      <c r="C3793" s="449"/>
      <c r="D3793" s="91" t="s">
        <v>1805</v>
      </c>
      <c r="E3793" s="80">
        <v>5</v>
      </c>
      <c r="M3793" s="72"/>
      <c r="N3793" s="68"/>
      <c r="O3793" s="68"/>
      <c r="P3793" s="68"/>
    </row>
    <row r="3794" spans="1:16" x14ac:dyDescent="0.25">
      <c r="A3794" s="77">
        <f>E3794*A3785</f>
        <v>0</v>
      </c>
      <c r="B3794" s="253"/>
      <c r="C3794" s="449"/>
      <c r="D3794" s="91" t="s">
        <v>1355</v>
      </c>
      <c r="E3794" s="80">
        <v>3</v>
      </c>
      <c r="M3794" s="72"/>
      <c r="N3794" s="68"/>
      <c r="O3794" s="68"/>
      <c r="P3794" s="68"/>
    </row>
    <row r="3795" spans="1:16" x14ac:dyDescent="0.25">
      <c r="A3795" s="77">
        <f>E3795*A3785</f>
        <v>0</v>
      </c>
      <c r="B3795" s="253"/>
      <c r="C3795" s="449"/>
      <c r="D3795" s="91" t="s">
        <v>2473</v>
      </c>
      <c r="E3795" s="80">
        <v>25</v>
      </c>
      <c r="M3795" s="72"/>
      <c r="N3795" s="68"/>
      <c r="O3795" s="68"/>
      <c r="P3795" s="68"/>
    </row>
    <row r="3796" spans="1:16" ht="15.75" thickBot="1" x14ac:dyDescent="0.3">
      <c r="B3796" s="251"/>
      <c r="C3796" s="449"/>
      <c r="D3796" s="91"/>
      <c r="E3796" s="80"/>
      <c r="M3796" s="72"/>
      <c r="N3796" s="68"/>
      <c r="O3796" s="68"/>
      <c r="P3796" s="68"/>
    </row>
    <row r="3797" spans="1:16" ht="30" thickBot="1" x14ac:dyDescent="0.3">
      <c r="A3797" s="229"/>
      <c r="B3797" s="185" t="s">
        <v>28</v>
      </c>
      <c r="C3797" s="184" t="s">
        <v>594</v>
      </c>
      <c r="D3797" s="188"/>
      <c r="E3797" s="158">
        <f>SUM(E3798:E3809)</f>
        <v>438</v>
      </c>
      <c r="G3797" t="s">
        <v>2926</v>
      </c>
      <c r="M3797" s="72"/>
      <c r="N3797" s="68"/>
      <c r="O3797" s="68"/>
      <c r="P3797" s="68"/>
    </row>
    <row r="3798" spans="1:16" x14ac:dyDescent="0.25">
      <c r="A3798" s="77">
        <f>E3798*A3797</f>
        <v>0</v>
      </c>
      <c r="B3798" s="251"/>
      <c r="C3798" s="115"/>
      <c r="D3798" s="91" t="s">
        <v>2292</v>
      </c>
      <c r="E3798" s="80">
        <v>35</v>
      </c>
      <c r="M3798" s="72"/>
      <c r="N3798" s="68"/>
      <c r="O3798" s="68"/>
      <c r="P3798" s="68"/>
    </row>
    <row r="3799" spans="1:16" x14ac:dyDescent="0.25">
      <c r="A3799" s="77">
        <f>E3799*A3797</f>
        <v>0</v>
      </c>
      <c r="B3799" s="251"/>
      <c r="C3799" s="115"/>
      <c r="D3799" s="91" t="s">
        <v>1758</v>
      </c>
      <c r="E3799" s="80">
        <v>70</v>
      </c>
      <c r="M3799" s="72"/>
      <c r="N3799" s="68"/>
      <c r="O3799" s="68"/>
      <c r="P3799" s="68"/>
    </row>
    <row r="3800" spans="1:16" x14ac:dyDescent="0.25">
      <c r="A3800" s="77">
        <f>E3800*A3797</f>
        <v>0</v>
      </c>
      <c r="B3800" s="251"/>
      <c r="C3800" s="154"/>
      <c r="D3800" s="91" t="s">
        <v>1833</v>
      </c>
      <c r="E3800" s="80">
        <v>50</v>
      </c>
      <c r="M3800" s="72"/>
      <c r="N3800" s="68"/>
      <c r="O3800" s="68"/>
      <c r="P3800" s="68"/>
    </row>
    <row r="3801" spans="1:16" x14ac:dyDescent="0.25">
      <c r="A3801" s="77">
        <f>E3801*A3797</f>
        <v>0</v>
      </c>
      <c r="B3801" s="251"/>
      <c r="C3801" s="154"/>
      <c r="D3801" s="91" t="s">
        <v>1653</v>
      </c>
      <c r="E3801" s="80">
        <v>180</v>
      </c>
      <c r="M3801" s="72"/>
      <c r="N3801" s="68"/>
      <c r="O3801" s="68"/>
      <c r="P3801" s="68"/>
    </row>
    <row r="3802" spans="1:16" x14ac:dyDescent="0.25">
      <c r="A3802" s="77">
        <f>E3802*A3797</f>
        <v>0</v>
      </c>
      <c r="B3802" s="251"/>
      <c r="C3802" s="154"/>
      <c r="D3802" s="91" t="s">
        <v>1262</v>
      </c>
      <c r="E3802" s="80">
        <v>1</v>
      </c>
      <c r="M3802" s="72"/>
      <c r="N3802" s="68"/>
      <c r="O3802" s="68"/>
      <c r="P3802" s="68"/>
    </row>
    <row r="3803" spans="1:16" x14ac:dyDescent="0.25">
      <c r="A3803" s="77">
        <f>E3803*A3797</f>
        <v>0</v>
      </c>
      <c r="B3803" s="251"/>
      <c r="C3803" s="154"/>
      <c r="D3803" s="91" t="s">
        <v>2399</v>
      </c>
      <c r="E3803" s="80">
        <v>2</v>
      </c>
      <c r="M3803" s="72"/>
      <c r="N3803" s="68"/>
      <c r="O3803" s="68"/>
      <c r="P3803" s="68"/>
    </row>
    <row r="3804" spans="1:16" x14ac:dyDescent="0.25">
      <c r="A3804" s="77">
        <f>E3804*A3797</f>
        <v>0</v>
      </c>
      <c r="B3804" s="251"/>
      <c r="C3804" s="154"/>
      <c r="D3804" s="91" t="s">
        <v>798</v>
      </c>
      <c r="E3804" s="80">
        <v>10</v>
      </c>
      <c r="M3804" s="72"/>
      <c r="N3804" s="68"/>
      <c r="O3804" s="68"/>
      <c r="P3804" s="68"/>
    </row>
    <row r="3805" spans="1:16" x14ac:dyDescent="0.25">
      <c r="A3805" s="77">
        <f>E3805*A3797</f>
        <v>0</v>
      </c>
      <c r="B3805" s="251"/>
      <c r="C3805" s="154"/>
      <c r="D3805" s="91" t="s">
        <v>1355</v>
      </c>
      <c r="E3805" s="80">
        <v>10</v>
      </c>
      <c r="M3805" s="72"/>
      <c r="N3805" s="68"/>
      <c r="O3805" s="68"/>
      <c r="P3805" s="68"/>
    </row>
    <row r="3806" spans="1:16" x14ac:dyDescent="0.25">
      <c r="A3806" s="77">
        <f>E3806*A3797</f>
        <v>0</v>
      </c>
      <c r="B3806" s="251"/>
      <c r="C3806" s="154"/>
      <c r="D3806" s="91" t="s">
        <v>2591</v>
      </c>
      <c r="E3806" s="80">
        <v>20</v>
      </c>
      <c r="M3806" s="72"/>
      <c r="N3806" s="68"/>
      <c r="O3806" s="68"/>
      <c r="P3806" s="68"/>
    </row>
    <row r="3807" spans="1:16" x14ac:dyDescent="0.25">
      <c r="A3807" s="77">
        <f>E3807*A3797</f>
        <v>0</v>
      </c>
      <c r="B3807" s="251"/>
      <c r="C3807" s="154"/>
      <c r="D3807" s="91" t="s">
        <v>2475</v>
      </c>
      <c r="E3807" s="80">
        <v>30</v>
      </c>
      <c r="M3807" s="72"/>
      <c r="N3807" s="68"/>
      <c r="O3807" s="68"/>
      <c r="P3807" s="68"/>
    </row>
    <row r="3808" spans="1:16" x14ac:dyDescent="0.25">
      <c r="A3808" s="77">
        <f>E3808*A3797</f>
        <v>0</v>
      </c>
      <c r="B3808" s="251"/>
      <c r="C3808" s="154"/>
      <c r="D3808" s="91" t="s">
        <v>1801</v>
      </c>
      <c r="E3808" s="80">
        <v>10</v>
      </c>
      <c r="M3808" s="72"/>
      <c r="N3808" s="68"/>
      <c r="O3808" s="68"/>
      <c r="P3808" s="68"/>
    </row>
    <row r="3809" spans="1:16" x14ac:dyDescent="0.25">
      <c r="A3809" s="77">
        <f>E3809*A3797</f>
        <v>0</v>
      </c>
      <c r="B3809" s="251"/>
      <c r="C3809" s="154"/>
      <c r="D3809" s="91" t="s">
        <v>2418</v>
      </c>
      <c r="E3809" s="80">
        <v>20</v>
      </c>
      <c r="M3809" s="72"/>
      <c r="N3809" s="68"/>
      <c r="O3809" s="68"/>
      <c r="P3809" s="68"/>
    </row>
    <row r="3810" spans="1:16" ht="15.75" thickBot="1" x14ac:dyDescent="0.3">
      <c r="B3810" s="251"/>
      <c r="C3810" s="485"/>
      <c r="D3810" s="91"/>
      <c r="E3810" s="89"/>
      <c r="M3810" s="72"/>
      <c r="N3810" s="68"/>
      <c r="O3810" s="68"/>
      <c r="P3810" s="68"/>
    </row>
    <row r="3811" spans="1:16" ht="30" thickBot="1" x14ac:dyDescent="0.3">
      <c r="A3811" s="229"/>
      <c r="B3811" s="212" t="s">
        <v>128</v>
      </c>
      <c r="C3811" s="184" t="s">
        <v>595</v>
      </c>
      <c r="D3811" s="188"/>
      <c r="E3811" s="191">
        <f>SUM(E3812:E3831)</f>
        <v>513</v>
      </c>
      <c r="G3811" t="s">
        <v>2926</v>
      </c>
      <c r="M3811" s="72"/>
      <c r="N3811" s="68"/>
      <c r="O3811" s="68"/>
      <c r="P3811" s="68"/>
    </row>
    <row r="3812" spans="1:16" x14ac:dyDescent="0.25">
      <c r="A3812" s="77">
        <f>E3812*A3811</f>
        <v>0</v>
      </c>
      <c r="B3812" s="251"/>
      <c r="C3812" s="154"/>
      <c r="D3812" s="91" t="s">
        <v>1647</v>
      </c>
      <c r="E3812" s="89">
        <v>170</v>
      </c>
      <c r="M3812" s="72"/>
      <c r="N3812" s="68"/>
      <c r="O3812" s="68"/>
      <c r="P3812" s="68"/>
    </row>
    <row r="3813" spans="1:16" x14ac:dyDescent="0.25">
      <c r="A3813" s="77">
        <f>E3813*A3811</f>
        <v>0</v>
      </c>
      <c r="B3813" s="251"/>
      <c r="C3813" s="154"/>
      <c r="D3813" s="91" t="s">
        <v>1262</v>
      </c>
      <c r="E3813" s="89">
        <v>3</v>
      </c>
      <c r="M3813" s="72"/>
      <c r="N3813" s="68"/>
      <c r="O3813" s="68"/>
      <c r="P3813" s="68"/>
    </row>
    <row r="3814" spans="1:16" x14ac:dyDescent="0.25">
      <c r="A3814" s="77">
        <f>E3814*A3811</f>
        <v>0</v>
      </c>
      <c r="B3814" s="251"/>
      <c r="C3814" s="154"/>
      <c r="D3814" s="91" t="s">
        <v>2399</v>
      </c>
      <c r="E3814" s="89">
        <v>3</v>
      </c>
      <c r="M3814" s="72"/>
      <c r="N3814" s="68"/>
      <c r="O3814" s="68"/>
      <c r="P3814" s="68"/>
    </row>
    <row r="3815" spans="1:16" x14ac:dyDescent="0.25">
      <c r="A3815" s="77">
        <f>E3815*A3811</f>
        <v>0</v>
      </c>
      <c r="B3815" s="251"/>
      <c r="C3815" s="154"/>
      <c r="D3815" s="91" t="s">
        <v>1489</v>
      </c>
      <c r="E3815" s="89">
        <v>5</v>
      </c>
      <c r="M3815" s="72"/>
      <c r="N3815" s="68"/>
      <c r="O3815" s="68"/>
      <c r="P3815" s="68"/>
    </row>
    <row r="3816" spans="1:16" x14ac:dyDescent="0.25">
      <c r="A3816" s="77">
        <f>E3816*A3811</f>
        <v>0</v>
      </c>
      <c r="B3816" s="251"/>
      <c r="C3816" s="154"/>
      <c r="D3816" s="91" t="s">
        <v>1801</v>
      </c>
      <c r="E3816" s="89">
        <v>3</v>
      </c>
      <c r="M3816" s="72"/>
      <c r="N3816" s="68"/>
      <c r="O3816" s="68"/>
      <c r="P3816" s="68"/>
    </row>
    <row r="3817" spans="1:16" x14ac:dyDescent="0.25">
      <c r="A3817" s="77">
        <f>E3817*A3811</f>
        <v>0</v>
      </c>
      <c r="B3817" s="251"/>
      <c r="C3817" s="155" t="s">
        <v>2002</v>
      </c>
      <c r="D3817" s="91" t="s">
        <v>1591</v>
      </c>
      <c r="E3817" s="89">
        <v>50</v>
      </c>
      <c r="M3817" s="72"/>
      <c r="N3817" s="68"/>
      <c r="O3817" s="68"/>
      <c r="P3817" s="68"/>
    </row>
    <row r="3818" spans="1:16" x14ac:dyDescent="0.25">
      <c r="A3818" s="77">
        <f>E3818*A3811</f>
        <v>0</v>
      </c>
      <c r="B3818" s="251"/>
      <c r="C3818" s="154"/>
      <c r="D3818" s="91" t="s">
        <v>1850</v>
      </c>
      <c r="E3818" s="89">
        <v>5</v>
      </c>
      <c r="M3818" s="72"/>
      <c r="N3818" s="68"/>
      <c r="O3818" s="68"/>
      <c r="P3818" s="68"/>
    </row>
    <row r="3819" spans="1:16" x14ac:dyDescent="0.25">
      <c r="A3819" s="77">
        <f>E3819*A3811</f>
        <v>0</v>
      </c>
      <c r="B3819" s="251"/>
      <c r="C3819" s="154"/>
      <c r="D3819" s="91" t="s">
        <v>1354</v>
      </c>
      <c r="E3819" s="89">
        <v>10</v>
      </c>
      <c r="M3819" s="72"/>
      <c r="N3819" s="68"/>
      <c r="O3819" s="68"/>
      <c r="P3819" s="68"/>
    </row>
    <row r="3820" spans="1:16" x14ac:dyDescent="0.25">
      <c r="A3820" s="77">
        <f>E3820*A3811</f>
        <v>0</v>
      </c>
      <c r="B3820" s="251"/>
      <c r="C3820" s="154"/>
      <c r="D3820" s="91" t="s">
        <v>1758</v>
      </c>
      <c r="E3820" s="89">
        <v>10</v>
      </c>
      <c r="M3820" s="72"/>
      <c r="N3820" s="68"/>
      <c r="O3820" s="68"/>
      <c r="P3820" s="68"/>
    </row>
    <row r="3821" spans="1:16" x14ac:dyDescent="0.25">
      <c r="A3821" s="77">
        <f>E3821*A3811</f>
        <v>0</v>
      </c>
      <c r="B3821" s="251"/>
      <c r="C3821" s="154"/>
      <c r="D3821" s="91" t="s">
        <v>1628</v>
      </c>
      <c r="E3821" s="89">
        <v>15</v>
      </c>
      <c r="M3821" s="72"/>
      <c r="N3821" s="68"/>
      <c r="O3821" s="68"/>
      <c r="P3821" s="68"/>
    </row>
    <row r="3822" spans="1:16" x14ac:dyDescent="0.25">
      <c r="A3822" s="77">
        <f>E3822*A3811</f>
        <v>0</v>
      </c>
      <c r="B3822" s="251"/>
      <c r="C3822" s="154"/>
      <c r="D3822" s="91" t="s">
        <v>1262</v>
      </c>
      <c r="E3822" s="89">
        <v>2</v>
      </c>
      <c r="M3822" s="72"/>
      <c r="N3822" s="68"/>
      <c r="O3822" s="68"/>
      <c r="P3822" s="68"/>
    </row>
    <row r="3823" spans="1:16" x14ac:dyDescent="0.25">
      <c r="A3823" s="77">
        <f>E3823*A3811</f>
        <v>0</v>
      </c>
      <c r="B3823" s="251"/>
      <c r="C3823" s="154"/>
      <c r="D3823" s="91" t="s">
        <v>2399</v>
      </c>
      <c r="E3823" s="89">
        <v>2</v>
      </c>
      <c r="M3823" s="72"/>
      <c r="N3823" s="68"/>
      <c r="O3823" s="68"/>
      <c r="P3823" s="68"/>
    </row>
    <row r="3824" spans="1:16" x14ac:dyDescent="0.25">
      <c r="A3824" s="77">
        <f>E3824*A3811</f>
        <v>0</v>
      </c>
      <c r="B3824" s="251"/>
      <c r="C3824" s="456" t="s">
        <v>2003</v>
      </c>
      <c r="D3824" s="91" t="s">
        <v>2256</v>
      </c>
      <c r="E3824" s="89">
        <v>100</v>
      </c>
      <c r="M3824" s="72"/>
      <c r="N3824" s="68"/>
      <c r="O3824" s="68"/>
      <c r="P3824" s="68"/>
    </row>
    <row r="3825" spans="1:16" x14ac:dyDescent="0.25">
      <c r="A3825" s="77">
        <f>E3825*A3811</f>
        <v>0</v>
      </c>
      <c r="B3825" s="251"/>
      <c r="C3825" s="154"/>
      <c r="D3825" s="91" t="s">
        <v>1489</v>
      </c>
      <c r="E3825" s="89">
        <v>10</v>
      </c>
      <c r="M3825" s="72"/>
      <c r="N3825" s="68"/>
      <c r="O3825" s="68"/>
      <c r="P3825" s="68"/>
    </row>
    <row r="3826" spans="1:16" x14ac:dyDescent="0.25">
      <c r="A3826" s="77">
        <f>E3826*A3811</f>
        <v>0</v>
      </c>
      <c r="B3826" s="251"/>
      <c r="C3826" s="154"/>
      <c r="D3826" s="91" t="s">
        <v>1280</v>
      </c>
      <c r="E3826" s="89">
        <v>7</v>
      </c>
      <c r="M3826" s="72"/>
      <c r="N3826" s="68"/>
      <c r="O3826" s="68"/>
      <c r="P3826" s="68"/>
    </row>
    <row r="3827" spans="1:16" x14ac:dyDescent="0.25">
      <c r="A3827" s="77">
        <f>E3827*A3811</f>
        <v>0</v>
      </c>
      <c r="B3827" s="251"/>
      <c r="C3827" s="154"/>
      <c r="D3827" s="91" t="s">
        <v>1262</v>
      </c>
      <c r="E3827" s="89">
        <v>3</v>
      </c>
      <c r="M3827" s="72"/>
      <c r="N3827" s="68"/>
      <c r="O3827" s="68"/>
      <c r="P3827" s="68"/>
    </row>
    <row r="3828" spans="1:16" x14ac:dyDescent="0.25">
      <c r="A3828" s="77">
        <f>E3828*A3811</f>
        <v>0</v>
      </c>
      <c r="B3828" s="251"/>
      <c r="C3828" s="154"/>
      <c r="D3828" s="91" t="s">
        <v>1271</v>
      </c>
      <c r="E3828" s="89">
        <v>50</v>
      </c>
      <c r="M3828" s="72"/>
      <c r="N3828" s="68"/>
      <c r="O3828" s="68"/>
      <c r="P3828" s="68"/>
    </row>
    <row r="3829" spans="1:16" x14ac:dyDescent="0.25">
      <c r="A3829" s="77">
        <f>E3829*A3811</f>
        <v>0</v>
      </c>
      <c r="B3829" s="251"/>
      <c r="C3829" s="154"/>
      <c r="D3829" s="91" t="s">
        <v>1705</v>
      </c>
      <c r="E3829" s="89">
        <v>30</v>
      </c>
      <c r="M3829" s="72"/>
      <c r="N3829" s="68"/>
      <c r="O3829" s="68"/>
      <c r="P3829" s="68"/>
    </row>
    <row r="3830" spans="1:16" x14ac:dyDescent="0.25">
      <c r="A3830" s="77">
        <f>E3830*A3811</f>
        <v>0</v>
      </c>
      <c r="B3830" s="251"/>
      <c r="C3830" s="154"/>
      <c r="D3830" s="91" t="s">
        <v>2484</v>
      </c>
      <c r="E3830" s="89">
        <v>20</v>
      </c>
      <c r="M3830" s="72"/>
      <c r="N3830" s="68"/>
      <c r="O3830" s="68"/>
      <c r="P3830" s="68"/>
    </row>
    <row r="3831" spans="1:16" x14ac:dyDescent="0.25">
      <c r="A3831" s="77">
        <f>E3831*A3811</f>
        <v>0</v>
      </c>
      <c r="B3831" s="251"/>
      <c r="C3831" s="154"/>
      <c r="D3831" s="91" t="s">
        <v>1758</v>
      </c>
      <c r="E3831" s="89">
        <v>15</v>
      </c>
      <c r="M3831" s="72"/>
      <c r="N3831" s="68"/>
      <c r="O3831" s="68"/>
      <c r="P3831" s="68"/>
    </row>
    <row r="3832" spans="1:16" ht="15.75" thickBot="1" x14ac:dyDescent="0.3">
      <c r="B3832" s="251"/>
      <c r="C3832" s="449"/>
      <c r="D3832" s="91"/>
      <c r="E3832" s="89"/>
      <c r="M3832" s="72"/>
      <c r="N3832" s="68"/>
      <c r="O3832" s="68"/>
      <c r="P3832" s="68"/>
    </row>
    <row r="3833" spans="1:16" ht="15.75" thickBot="1" x14ac:dyDescent="0.3">
      <c r="A3833" s="229"/>
      <c r="B3833" s="212" t="s">
        <v>87</v>
      </c>
      <c r="C3833" s="184" t="s">
        <v>596</v>
      </c>
      <c r="D3833" s="188"/>
      <c r="E3833" s="191">
        <f>SUM(E3834:E3848)</f>
        <v>347</v>
      </c>
      <c r="G3833" t="s">
        <v>2926</v>
      </c>
      <c r="M3833" s="72"/>
      <c r="N3833" s="68"/>
      <c r="O3833" s="68"/>
      <c r="P3833" s="68"/>
    </row>
    <row r="3834" spans="1:16" x14ac:dyDescent="0.25">
      <c r="A3834" s="77">
        <f>E3834*A3833</f>
        <v>0</v>
      </c>
      <c r="B3834" s="251"/>
      <c r="C3834" s="154"/>
      <c r="D3834" s="91" t="s">
        <v>1647</v>
      </c>
      <c r="E3834" s="89">
        <v>160</v>
      </c>
      <c r="M3834" s="72"/>
      <c r="N3834" s="68"/>
      <c r="O3834" s="68"/>
      <c r="P3834" s="68"/>
    </row>
    <row r="3835" spans="1:16" x14ac:dyDescent="0.25">
      <c r="A3835" s="77">
        <f>E3835*A3833</f>
        <v>0</v>
      </c>
      <c r="B3835" s="251"/>
      <c r="C3835" s="154"/>
      <c r="D3835" s="91" t="s">
        <v>2292</v>
      </c>
      <c r="E3835" s="89">
        <v>20</v>
      </c>
      <c r="M3835" s="72"/>
      <c r="N3835" s="68"/>
      <c r="O3835" s="68"/>
      <c r="P3835" s="68"/>
    </row>
    <row r="3836" spans="1:16" x14ac:dyDescent="0.25">
      <c r="A3836" s="77">
        <f>E3836*A3833</f>
        <v>0</v>
      </c>
      <c r="B3836" s="251"/>
      <c r="C3836" s="154"/>
      <c r="D3836" s="91" t="s">
        <v>2399</v>
      </c>
      <c r="E3836" s="89">
        <v>3</v>
      </c>
      <c r="M3836" s="72"/>
      <c r="N3836" s="68"/>
      <c r="O3836" s="68"/>
      <c r="P3836" s="68"/>
    </row>
    <row r="3837" spans="1:16" x14ac:dyDescent="0.25">
      <c r="A3837" s="77">
        <f>E3837*A3833</f>
        <v>0</v>
      </c>
      <c r="B3837" s="251"/>
      <c r="C3837" s="154"/>
      <c r="D3837" s="91" t="s">
        <v>2392</v>
      </c>
      <c r="E3837" s="89">
        <v>1</v>
      </c>
      <c r="M3837" s="72"/>
      <c r="N3837" s="68"/>
      <c r="O3837" s="68"/>
      <c r="P3837" s="68"/>
    </row>
    <row r="3838" spans="1:16" x14ac:dyDescent="0.25">
      <c r="A3838" s="77">
        <f>E3838*A3833</f>
        <v>0</v>
      </c>
      <c r="B3838" s="251"/>
      <c r="C3838" s="154"/>
      <c r="D3838" s="91" t="s">
        <v>2591</v>
      </c>
      <c r="E3838" s="89">
        <v>10</v>
      </c>
      <c r="M3838" s="72"/>
      <c r="N3838" s="68"/>
      <c r="O3838" s="68"/>
      <c r="P3838" s="68"/>
    </row>
    <row r="3839" spans="1:16" x14ac:dyDescent="0.25">
      <c r="A3839" s="77">
        <f>E3839*A3833</f>
        <v>0</v>
      </c>
      <c r="B3839" s="251"/>
      <c r="C3839" s="154"/>
      <c r="D3839" s="91" t="s">
        <v>1604</v>
      </c>
      <c r="E3839" s="89">
        <v>30</v>
      </c>
      <c r="M3839" s="72"/>
      <c r="N3839" s="68"/>
      <c r="O3839" s="68"/>
      <c r="P3839" s="68"/>
    </row>
    <row r="3840" spans="1:16" x14ac:dyDescent="0.25">
      <c r="A3840" s="77">
        <f>E3840*A3833</f>
        <v>0</v>
      </c>
      <c r="B3840" s="251"/>
      <c r="C3840" s="154"/>
      <c r="D3840" s="91" t="s">
        <v>1492</v>
      </c>
      <c r="E3840" s="89">
        <v>5</v>
      </c>
      <c r="M3840" s="72"/>
      <c r="N3840" s="68"/>
      <c r="O3840" s="68"/>
      <c r="P3840" s="68"/>
    </row>
    <row r="3841" spans="1:16" x14ac:dyDescent="0.25">
      <c r="A3841" s="77">
        <f>E3841*A3833</f>
        <v>0</v>
      </c>
      <c r="B3841" s="251"/>
      <c r="C3841" s="154"/>
      <c r="D3841" s="91" t="s">
        <v>1850</v>
      </c>
      <c r="E3841" s="89">
        <v>10</v>
      </c>
      <c r="M3841" s="72"/>
      <c r="N3841" s="68"/>
      <c r="O3841" s="68"/>
      <c r="P3841" s="68"/>
    </row>
    <row r="3842" spans="1:16" x14ac:dyDescent="0.25">
      <c r="A3842" s="77">
        <f>E3842*A3833</f>
        <v>0</v>
      </c>
      <c r="B3842" s="251"/>
      <c r="C3842" s="154"/>
      <c r="D3842" s="91" t="s">
        <v>1545</v>
      </c>
      <c r="E3842" s="89">
        <v>10</v>
      </c>
      <c r="M3842" s="72"/>
      <c r="N3842" s="68"/>
      <c r="O3842" s="68"/>
      <c r="P3842" s="68"/>
    </row>
    <row r="3843" spans="1:16" x14ac:dyDescent="0.25">
      <c r="A3843" s="77">
        <f>E3843*A3833</f>
        <v>0</v>
      </c>
      <c r="B3843" s="251"/>
      <c r="C3843" s="155" t="s">
        <v>2004</v>
      </c>
      <c r="D3843" s="91" t="s">
        <v>1604</v>
      </c>
      <c r="E3843" s="89">
        <v>8</v>
      </c>
      <c r="M3843" s="72"/>
      <c r="N3843" s="68"/>
      <c r="O3843" s="68"/>
      <c r="P3843" s="68"/>
    </row>
    <row r="3844" spans="1:16" x14ac:dyDescent="0.25">
      <c r="A3844" s="77">
        <f>E3844*A3833</f>
        <v>0</v>
      </c>
      <c r="B3844" s="251"/>
      <c r="C3844" s="154"/>
      <c r="D3844" s="91" t="s">
        <v>1850</v>
      </c>
      <c r="E3844" s="89">
        <v>1</v>
      </c>
      <c r="M3844" s="72"/>
      <c r="N3844" s="68"/>
      <c r="O3844" s="68"/>
      <c r="P3844" s="68"/>
    </row>
    <row r="3845" spans="1:16" x14ac:dyDescent="0.25">
      <c r="A3845" s="77">
        <f>E3845*A3833</f>
        <v>0</v>
      </c>
      <c r="B3845" s="251"/>
      <c r="C3845" s="154"/>
      <c r="D3845" s="91" t="s">
        <v>1492</v>
      </c>
      <c r="E3845" s="89">
        <v>1</v>
      </c>
      <c r="M3845" s="72"/>
      <c r="N3845" s="68"/>
      <c r="O3845" s="68"/>
      <c r="P3845" s="68"/>
    </row>
    <row r="3846" spans="1:16" x14ac:dyDescent="0.25">
      <c r="A3846" s="77">
        <f>E3846*A3833</f>
        <v>0</v>
      </c>
      <c r="B3846" s="251"/>
      <c r="C3846" s="154"/>
      <c r="D3846" s="91" t="s">
        <v>2486</v>
      </c>
      <c r="E3846" s="89">
        <v>8</v>
      </c>
      <c r="M3846" s="72"/>
      <c r="N3846" s="68"/>
      <c r="O3846" s="68"/>
      <c r="P3846" s="68"/>
    </row>
    <row r="3847" spans="1:16" x14ac:dyDescent="0.25">
      <c r="A3847" s="77">
        <f>E3847*A3833</f>
        <v>0</v>
      </c>
      <c r="B3847" s="251"/>
      <c r="C3847" s="154"/>
      <c r="D3847" s="91" t="s">
        <v>2476</v>
      </c>
      <c r="E3847" s="89">
        <v>40</v>
      </c>
      <c r="M3847" s="72"/>
      <c r="N3847" s="68"/>
      <c r="O3847" s="68"/>
      <c r="P3847" s="68"/>
    </row>
    <row r="3848" spans="1:16" ht="15.75" thickBot="1" x14ac:dyDescent="0.3">
      <c r="A3848" s="77">
        <f>E3848*A3833</f>
        <v>0</v>
      </c>
      <c r="B3848" s="251"/>
      <c r="C3848" s="154"/>
      <c r="D3848" s="91" t="s">
        <v>2336</v>
      </c>
      <c r="E3848" s="89">
        <v>40</v>
      </c>
      <c r="M3848" s="72"/>
      <c r="N3848" s="68"/>
      <c r="O3848" s="68"/>
      <c r="P3848" s="68"/>
    </row>
    <row r="3849" spans="1:16" ht="15.75" thickBot="1" x14ac:dyDescent="0.3">
      <c r="A3849" s="229"/>
      <c r="B3849" s="187" t="s">
        <v>147</v>
      </c>
      <c r="C3849" s="184" t="s">
        <v>597</v>
      </c>
      <c r="D3849" s="188"/>
      <c r="E3849" s="191">
        <f>SUM(E3850:E3857)</f>
        <v>296</v>
      </c>
      <c r="G3849" t="s">
        <v>2926</v>
      </c>
      <c r="M3849" s="72"/>
      <c r="N3849" s="68"/>
      <c r="O3849" s="68"/>
      <c r="P3849" s="68"/>
    </row>
    <row r="3850" spans="1:16" x14ac:dyDescent="0.25">
      <c r="A3850" s="77">
        <f>E3850*A3849</f>
        <v>0</v>
      </c>
      <c r="B3850" s="251"/>
      <c r="C3850" s="154"/>
      <c r="D3850" s="91" t="s">
        <v>1647</v>
      </c>
      <c r="E3850" s="89">
        <v>190</v>
      </c>
      <c r="M3850" s="72"/>
      <c r="N3850" s="68"/>
      <c r="O3850" s="68"/>
      <c r="P3850" s="68"/>
    </row>
    <row r="3851" spans="1:16" x14ac:dyDescent="0.25">
      <c r="A3851" s="77">
        <f>E3851*A3849</f>
        <v>0</v>
      </c>
      <c r="B3851" s="251"/>
      <c r="C3851" s="154"/>
      <c r="D3851" s="91" t="s">
        <v>2591</v>
      </c>
      <c r="E3851" s="89">
        <v>10</v>
      </c>
      <c r="M3851" s="72"/>
      <c r="N3851" s="68"/>
      <c r="O3851" s="68"/>
      <c r="P3851" s="68"/>
    </row>
    <row r="3852" spans="1:16" x14ac:dyDescent="0.25">
      <c r="A3852" s="77">
        <f>E3852*A3849</f>
        <v>0</v>
      </c>
      <c r="B3852" s="251"/>
      <c r="C3852" s="154"/>
      <c r="D3852" s="91" t="s">
        <v>2546</v>
      </c>
      <c r="E3852" s="89">
        <v>2</v>
      </c>
      <c r="M3852" s="72"/>
      <c r="N3852" s="68"/>
      <c r="O3852" s="68"/>
      <c r="P3852" s="68"/>
    </row>
    <row r="3853" spans="1:16" x14ac:dyDescent="0.25">
      <c r="A3853" s="77">
        <f>E3853*A3849</f>
        <v>0</v>
      </c>
      <c r="B3853" s="251"/>
      <c r="C3853" s="154"/>
      <c r="D3853" s="91" t="s">
        <v>1262</v>
      </c>
      <c r="E3853" s="89">
        <v>3</v>
      </c>
      <c r="M3853" s="72"/>
      <c r="N3853" s="68"/>
      <c r="O3853" s="68"/>
      <c r="P3853" s="68"/>
    </row>
    <row r="3854" spans="1:16" x14ac:dyDescent="0.25">
      <c r="A3854" s="77">
        <f>E3854*A3849</f>
        <v>0</v>
      </c>
      <c r="B3854" s="251"/>
      <c r="C3854" s="154"/>
      <c r="D3854" s="91" t="s">
        <v>2399</v>
      </c>
      <c r="E3854" s="89">
        <v>1</v>
      </c>
      <c r="M3854" s="72"/>
      <c r="N3854" s="68"/>
      <c r="O3854" s="68"/>
      <c r="P3854" s="68"/>
    </row>
    <row r="3855" spans="1:16" x14ac:dyDescent="0.25">
      <c r="A3855" s="77">
        <f>E3855*A3849</f>
        <v>0</v>
      </c>
      <c r="B3855" s="251"/>
      <c r="C3855" s="154"/>
      <c r="D3855" s="91" t="s">
        <v>1355</v>
      </c>
      <c r="E3855" s="89">
        <v>10</v>
      </c>
      <c r="M3855" s="72"/>
      <c r="N3855" s="68"/>
      <c r="O3855" s="68"/>
      <c r="P3855" s="68"/>
    </row>
    <row r="3856" spans="1:16" x14ac:dyDescent="0.25">
      <c r="A3856" s="77">
        <f>E3856*A3849</f>
        <v>0</v>
      </c>
      <c r="B3856" s="251"/>
      <c r="C3856" s="154"/>
      <c r="D3856" s="91" t="s">
        <v>1789</v>
      </c>
      <c r="E3856" s="89">
        <v>30</v>
      </c>
      <c r="M3856" s="72"/>
      <c r="N3856" s="68"/>
      <c r="O3856" s="68"/>
      <c r="P3856" s="68"/>
    </row>
    <row r="3857" spans="1:16" x14ac:dyDescent="0.25">
      <c r="A3857" s="77">
        <f>E3857*A3849</f>
        <v>0</v>
      </c>
      <c r="B3857" s="251"/>
      <c r="C3857" s="154"/>
      <c r="D3857" s="91" t="s">
        <v>1606</v>
      </c>
      <c r="E3857" s="89">
        <v>50</v>
      </c>
      <c r="M3857" s="72"/>
      <c r="N3857" s="68"/>
      <c r="O3857" s="68"/>
      <c r="P3857" s="68"/>
    </row>
    <row r="3858" spans="1:16" ht="15.75" thickBot="1" x14ac:dyDescent="0.3">
      <c r="B3858" s="251"/>
      <c r="C3858" s="154"/>
      <c r="D3858" s="91"/>
      <c r="E3858" s="89"/>
      <c r="M3858" s="72"/>
      <c r="N3858" s="68"/>
      <c r="O3858" s="68"/>
      <c r="P3858" s="68"/>
    </row>
    <row r="3859" spans="1:16" ht="15.75" thickBot="1" x14ac:dyDescent="0.3">
      <c r="A3859" s="229"/>
      <c r="B3859" s="187">
        <v>350</v>
      </c>
      <c r="C3859" s="184" t="s">
        <v>598</v>
      </c>
      <c r="D3859" s="188"/>
      <c r="E3859" s="191">
        <f>SUM(E3860:E3867)</f>
        <v>638</v>
      </c>
      <c r="G3859" t="s">
        <v>2926</v>
      </c>
      <c r="M3859" s="72"/>
      <c r="N3859" s="68"/>
      <c r="O3859" s="68"/>
      <c r="P3859" s="68"/>
    </row>
    <row r="3860" spans="1:16" x14ac:dyDescent="0.25">
      <c r="A3860" s="77">
        <f>E3860*A3859</f>
        <v>0</v>
      </c>
      <c r="B3860" s="251"/>
      <c r="C3860" s="154"/>
      <c r="D3860" s="91" t="s">
        <v>1647</v>
      </c>
      <c r="E3860" s="89">
        <v>180</v>
      </c>
      <c r="M3860" s="72"/>
      <c r="N3860" s="68"/>
      <c r="O3860" s="68"/>
      <c r="P3860" s="68"/>
    </row>
    <row r="3861" spans="1:16" x14ac:dyDescent="0.25">
      <c r="A3861" s="77">
        <f>E3861*A3859</f>
        <v>0</v>
      </c>
      <c r="B3861" s="251"/>
      <c r="C3861" s="154"/>
      <c r="D3861" s="91" t="s">
        <v>313</v>
      </c>
      <c r="E3861" s="89">
        <v>180</v>
      </c>
      <c r="M3861" s="72"/>
      <c r="N3861" s="68"/>
      <c r="O3861" s="68"/>
      <c r="P3861" s="68"/>
    </row>
    <row r="3862" spans="1:16" x14ac:dyDescent="0.25">
      <c r="A3862" s="77">
        <f>E3862*A3859</f>
        <v>0</v>
      </c>
      <c r="B3862" s="251"/>
      <c r="C3862" s="154"/>
      <c r="D3862" s="91" t="s">
        <v>1736</v>
      </c>
      <c r="E3862" s="89">
        <v>120</v>
      </c>
      <c r="M3862" s="72"/>
      <c r="N3862" s="68"/>
      <c r="O3862" s="68"/>
      <c r="P3862" s="68"/>
    </row>
    <row r="3863" spans="1:16" x14ac:dyDescent="0.25">
      <c r="A3863" s="77">
        <f>E3863*A3859</f>
        <v>0</v>
      </c>
      <c r="B3863" s="251"/>
      <c r="C3863" s="154"/>
      <c r="D3863" s="91" t="s">
        <v>2475</v>
      </c>
      <c r="E3863" s="89">
        <v>70</v>
      </c>
      <c r="M3863" s="72"/>
      <c r="N3863" s="68"/>
      <c r="O3863" s="68"/>
      <c r="P3863" s="68"/>
    </row>
    <row r="3864" spans="1:16" x14ac:dyDescent="0.25">
      <c r="A3864" s="77">
        <f>E3864*A3859</f>
        <v>0</v>
      </c>
      <c r="B3864" s="251"/>
      <c r="C3864" s="154"/>
      <c r="D3864" s="91" t="s">
        <v>2324</v>
      </c>
      <c r="E3864" s="89">
        <v>50</v>
      </c>
      <c r="M3864" s="72"/>
      <c r="N3864" s="68"/>
      <c r="O3864" s="68"/>
      <c r="P3864" s="68"/>
    </row>
    <row r="3865" spans="1:16" x14ac:dyDescent="0.25">
      <c r="A3865" s="77">
        <f>E3865*A3859</f>
        <v>0</v>
      </c>
      <c r="B3865" s="251"/>
      <c r="C3865" s="154"/>
      <c r="D3865" s="91" t="s">
        <v>2546</v>
      </c>
      <c r="E3865" s="89">
        <v>4</v>
      </c>
      <c r="M3865" s="72"/>
      <c r="N3865" s="68"/>
      <c r="O3865" s="68"/>
      <c r="P3865" s="68"/>
    </row>
    <row r="3866" spans="1:16" x14ac:dyDescent="0.25">
      <c r="A3866" s="77">
        <f>E3866*A3859</f>
        <v>0</v>
      </c>
      <c r="B3866" s="251"/>
      <c r="C3866" s="154"/>
      <c r="D3866" s="91" t="s">
        <v>2399</v>
      </c>
      <c r="E3866" s="89">
        <v>4</v>
      </c>
      <c r="M3866" s="72"/>
      <c r="N3866" s="68"/>
      <c r="O3866" s="68"/>
      <c r="P3866" s="68"/>
    </row>
    <row r="3867" spans="1:16" ht="15.75" thickBot="1" x14ac:dyDescent="0.3">
      <c r="A3867" s="77">
        <f>E3867*A3859</f>
        <v>0</v>
      </c>
      <c r="B3867" s="251"/>
      <c r="C3867" s="154"/>
      <c r="D3867" s="91" t="s">
        <v>2591</v>
      </c>
      <c r="E3867" s="89">
        <v>30</v>
      </c>
      <c r="M3867" s="72"/>
      <c r="N3867" s="68"/>
      <c r="O3867" s="68"/>
      <c r="P3867" s="68"/>
    </row>
    <row r="3868" spans="1:16" ht="30" thickBot="1" x14ac:dyDescent="0.3">
      <c r="A3868" s="229"/>
      <c r="B3868" s="187" t="s">
        <v>148</v>
      </c>
      <c r="C3868" s="184" t="s">
        <v>599</v>
      </c>
      <c r="D3868" s="188"/>
      <c r="E3868" s="191">
        <f>SUM(E3869:E3885)</f>
        <v>420.99</v>
      </c>
      <c r="G3868" t="s">
        <v>2926</v>
      </c>
      <c r="M3868" s="72"/>
      <c r="N3868" s="68"/>
      <c r="O3868" s="68"/>
      <c r="P3868" s="68"/>
    </row>
    <row r="3869" spans="1:16" x14ac:dyDescent="0.25">
      <c r="A3869" s="77">
        <f>E3869*A3868</f>
        <v>0</v>
      </c>
      <c r="B3869" s="251"/>
      <c r="C3869" s="154"/>
      <c r="D3869" s="91" t="s">
        <v>1653</v>
      </c>
      <c r="E3869" s="89">
        <v>100</v>
      </c>
      <c r="M3869" s="72"/>
      <c r="N3869" s="68"/>
      <c r="O3869" s="68"/>
      <c r="P3869" s="68"/>
    </row>
    <row r="3870" spans="1:16" x14ac:dyDescent="0.25">
      <c r="A3870" s="77">
        <f>E3870*A3868</f>
        <v>0</v>
      </c>
      <c r="B3870" s="251"/>
      <c r="C3870" s="154"/>
      <c r="D3870" s="91" t="s">
        <v>1758</v>
      </c>
      <c r="E3870" s="89">
        <v>40</v>
      </c>
      <c r="M3870" s="72"/>
      <c r="N3870" s="68"/>
      <c r="O3870" s="68"/>
      <c r="P3870" s="68"/>
    </row>
    <row r="3871" spans="1:16" x14ac:dyDescent="0.25">
      <c r="A3871" s="77">
        <f>E3871*A3868</f>
        <v>0</v>
      </c>
      <c r="B3871" s="251"/>
      <c r="C3871" s="154"/>
      <c r="D3871" s="91" t="s">
        <v>1769</v>
      </c>
      <c r="E3871" s="89">
        <v>100</v>
      </c>
      <c r="M3871" s="72"/>
      <c r="N3871" s="68"/>
      <c r="O3871" s="68"/>
      <c r="P3871" s="68"/>
    </row>
    <row r="3872" spans="1:16" x14ac:dyDescent="0.25">
      <c r="A3872" s="77">
        <f>E3872*A3868</f>
        <v>0</v>
      </c>
      <c r="B3872" s="251"/>
      <c r="C3872" s="154"/>
      <c r="D3872" s="91" t="s">
        <v>1676</v>
      </c>
      <c r="E3872" s="89">
        <v>40</v>
      </c>
      <c r="M3872" s="72"/>
      <c r="N3872" s="68"/>
      <c r="O3872" s="68"/>
      <c r="P3872" s="68"/>
    </row>
    <row r="3873" spans="1:16" x14ac:dyDescent="0.25">
      <c r="A3873" s="77">
        <f>E3873*A3868</f>
        <v>0</v>
      </c>
      <c r="B3873" s="251"/>
      <c r="C3873" s="154"/>
      <c r="D3873" s="91" t="s">
        <v>1355</v>
      </c>
      <c r="E3873" s="89">
        <v>7</v>
      </c>
      <c r="M3873" s="72"/>
      <c r="N3873" s="68"/>
      <c r="O3873" s="68"/>
      <c r="P3873" s="68"/>
    </row>
    <row r="3874" spans="1:16" x14ac:dyDescent="0.25">
      <c r="A3874" s="77">
        <f>E3874*A3868</f>
        <v>0</v>
      </c>
      <c r="B3874" s="251"/>
      <c r="C3874" s="154"/>
      <c r="D3874" s="91" t="s">
        <v>1737</v>
      </c>
      <c r="E3874" s="89">
        <v>50</v>
      </c>
      <c r="M3874" s="72"/>
      <c r="N3874" s="68"/>
      <c r="O3874" s="68"/>
      <c r="P3874" s="68"/>
    </row>
    <row r="3875" spans="1:16" x14ac:dyDescent="0.25">
      <c r="A3875" s="77">
        <f>A3868*E3875</f>
        <v>0</v>
      </c>
      <c r="B3875" s="251"/>
      <c r="C3875" s="154"/>
      <c r="D3875" s="91" t="s">
        <v>1763</v>
      </c>
      <c r="E3875" s="89">
        <v>50</v>
      </c>
      <c r="M3875" s="72"/>
      <c r="N3875" s="68"/>
      <c r="O3875" s="68"/>
      <c r="P3875" s="68"/>
    </row>
    <row r="3876" spans="1:16" x14ac:dyDescent="0.25">
      <c r="A3876" s="77">
        <f>A3868*E3876</f>
        <v>0</v>
      </c>
      <c r="B3876" s="251"/>
      <c r="C3876" s="154"/>
      <c r="D3876" s="91" t="s">
        <v>2450</v>
      </c>
      <c r="E3876" s="89">
        <v>3</v>
      </c>
      <c r="M3876" s="72"/>
      <c r="N3876" s="68"/>
      <c r="O3876" s="68"/>
      <c r="P3876" s="68"/>
    </row>
    <row r="3877" spans="1:16" x14ac:dyDescent="0.25">
      <c r="B3877" s="251"/>
      <c r="C3877" s="154"/>
      <c r="D3877" s="374" t="s">
        <v>114</v>
      </c>
      <c r="E3877" s="89"/>
      <c r="M3877" s="72"/>
      <c r="N3877" s="68"/>
      <c r="O3877" s="68"/>
      <c r="P3877" s="68"/>
    </row>
    <row r="3878" spans="1:16" x14ac:dyDescent="0.25">
      <c r="A3878" s="77">
        <f>A3868*E3878</f>
        <v>0</v>
      </c>
      <c r="B3878" s="251"/>
      <c r="C3878" s="154"/>
      <c r="D3878" s="91" t="s">
        <v>2324</v>
      </c>
      <c r="E3878" s="89">
        <v>18</v>
      </c>
      <c r="M3878" s="72"/>
      <c r="N3878" s="68"/>
      <c r="O3878" s="68"/>
      <c r="P3878" s="68"/>
    </row>
    <row r="3879" spans="1:16" x14ac:dyDescent="0.25">
      <c r="A3879" s="77">
        <f>A3868*E3879</f>
        <v>0</v>
      </c>
      <c r="B3879" s="251"/>
      <c r="C3879" s="154"/>
      <c r="D3879" s="91" t="s">
        <v>1478</v>
      </c>
      <c r="E3879" s="116">
        <v>0.09</v>
      </c>
      <c r="M3879" s="72"/>
      <c r="N3879" s="68"/>
      <c r="O3879" s="68"/>
      <c r="P3879" s="68"/>
    </row>
    <row r="3880" spans="1:16" x14ac:dyDescent="0.25">
      <c r="A3880" s="77">
        <f>A3868*E3880</f>
        <v>0</v>
      </c>
      <c r="B3880" s="251"/>
      <c r="C3880" s="154"/>
      <c r="D3880" s="91" t="s">
        <v>313</v>
      </c>
      <c r="E3880" s="89">
        <v>7.5</v>
      </c>
      <c r="M3880" s="72"/>
      <c r="N3880" s="68"/>
      <c r="O3880" s="68"/>
      <c r="P3880" s="68"/>
    </row>
    <row r="3881" spans="1:16" x14ac:dyDescent="0.25">
      <c r="A3881" s="77">
        <f>A3868*E3881</f>
        <v>0</v>
      </c>
      <c r="B3881" s="251"/>
      <c r="C3881" s="154"/>
      <c r="D3881" s="91" t="s">
        <v>1758</v>
      </c>
      <c r="E3881" s="89">
        <v>1.5</v>
      </c>
      <c r="M3881" s="72"/>
      <c r="N3881" s="68"/>
      <c r="O3881" s="68"/>
      <c r="P3881" s="68"/>
    </row>
    <row r="3882" spans="1:16" x14ac:dyDescent="0.25">
      <c r="A3882" s="77">
        <f>A3868:B3868*E3882</f>
        <v>0</v>
      </c>
      <c r="B3882" s="251"/>
      <c r="C3882" s="154"/>
      <c r="D3882" s="91" t="s">
        <v>1794</v>
      </c>
      <c r="E3882" s="89">
        <v>0.3</v>
      </c>
      <c r="M3882" s="72"/>
      <c r="N3882" s="68"/>
      <c r="O3882" s="68"/>
      <c r="P3882" s="68"/>
    </row>
    <row r="3883" spans="1:16" x14ac:dyDescent="0.25">
      <c r="A3883" s="77">
        <f>A3868*E3883</f>
        <v>0</v>
      </c>
      <c r="B3883" s="251"/>
      <c r="C3883" s="154"/>
      <c r="D3883" s="91" t="s">
        <v>1804</v>
      </c>
      <c r="E3883" s="89">
        <v>0.3</v>
      </c>
      <c r="M3883" s="72"/>
      <c r="N3883" s="68"/>
      <c r="O3883" s="68"/>
      <c r="P3883" s="68"/>
    </row>
    <row r="3884" spans="1:16" x14ac:dyDescent="0.25">
      <c r="A3884" s="77">
        <f>A3868*E3884</f>
        <v>0</v>
      </c>
      <c r="B3884" s="251"/>
      <c r="C3884" s="154"/>
      <c r="D3884" s="91" t="s">
        <v>1797</v>
      </c>
      <c r="E3884" s="89">
        <v>0.3</v>
      </c>
      <c r="M3884" s="72"/>
      <c r="N3884" s="68"/>
      <c r="O3884" s="68"/>
      <c r="P3884" s="68"/>
    </row>
    <row r="3885" spans="1:16" ht="15.75" thickBot="1" x14ac:dyDescent="0.3">
      <c r="A3885" s="77">
        <f>A3868*E3885</f>
        <v>0</v>
      </c>
      <c r="B3885" s="251"/>
      <c r="C3885" s="154"/>
      <c r="D3885" s="91" t="s">
        <v>2477</v>
      </c>
      <c r="E3885" s="89">
        <v>3</v>
      </c>
      <c r="M3885" s="72"/>
      <c r="N3885" s="68"/>
      <c r="O3885" s="68"/>
      <c r="P3885" s="68"/>
    </row>
    <row r="3886" spans="1:16" ht="29.25" thickBot="1" x14ac:dyDescent="0.3">
      <c r="A3886" s="229"/>
      <c r="B3886" s="187" t="s">
        <v>149</v>
      </c>
      <c r="C3886" s="184" t="s">
        <v>600</v>
      </c>
      <c r="D3886" s="188"/>
      <c r="E3886" s="191">
        <f>SUM(E3887:E3894)</f>
        <v>238</v>
      </c>
      <c r="G3886" t="s">
        <v>2926</v>
      </c>
      <c r="M3886" s="72"/>
      <c r="N3886" s="68"/>
      <c r="O3886" s="68"/>
      <c r="P3886" s="68"/>
    </row>
    <row r="3887" spans="1:16" x14ac:dyDescent="0.25">
      <c r="A3887" s="77">
        <f>E3887*A3886</f>
        <v>0</v>
      </c>
      <c r="B3887" s="251"/>
      <c r="C3887" s="154"/>
      <c r="D3887" s="91" t="s">
        <v>2646</v>
      </c>
      <c r="E3887" s="89">
        <v>125</v>
      </c>
      <c r="M3887" s="72"/>
      <c r="N3887" s="68"/>
      <c r="O3887" s="68"/>
      <c r="P3887" s="68"/>
    </row>
    <row r="3888" spans="1:16" x14ac:dyDescent="0.25">
      <c r="A3888" s="77">
        <f>E3888*A3886</f>
        <v>0</v>
      </c>
      <c r="B3888" s="251"/>
      <c r="C3888" s="154"/>
      <c r="D3888" s="91" t="s">
        <v>1758</v>
      </c>
      <c r="E3888" s="89">
        <v>23</v>
      </c>
      <c r="M3888" s="72"/>
      <c r="N3888" s="68"/>
      <c r="O3888" s="68"/>
      <c r="P3888" s="68"/>
    </row>
    <row r="3889" spans="1:16" x14ac:dyDescent="0.25">
      <c r="A3889" s="77">
        <f>E3889*A3886</f>
        <v>0</v>
      </c>
      <c r="B3889" s="251"/>
      <c r="C3889" s="154"/>
      <c r="D3889" s="91" t="s">
        <v>1628</v>
      </c>
      <c r="E3889" s="89">
        <v>22</v>
      </c>
      <c r="M3889" s="72"/>
      <c r="N3889" s="68"/>
      <c r="O3889" s="68"/>
      <c r="P3889" s="68"/>
    </row>
    <row r="3890" spans="1:16" x14ac:dyDescent="0.25">
      <c r="A3890" s="77">
        <f>E3890*A3886</f>
        <v>0</v>
      </c>
      <c r="B3890" s="251"/>
      <c r="C3890" s="154"/>
      <c r="D3890" s="91" t="s">
        <v>2407</v>
      </c>
      <c r="E3890" s="89">
        <v>2</v>
      </c>
      <c r="M3890" s="72"/>
      <c r="N3890" s="68"/>
      <c r="O3890" s="68"/>
      <c r="P3890" s="68"/>
    </row>
    <row r="3891" spans="1:16" x14ac:dyDescent="0.25">
      <c r="A3891" s="77">
        <f>E3891*A3886</f>
        <v>0</v>
      </c>
      <c r="B3891" s="251"/>
      <c r="C3891" s="154"/>
      <c r="D3891" s="91" t="s">
        <v>311</v>
      </c>
      <c r="E3891" s="89">
        <v>17</v>
      </c>
      <c r="M3891" s="72"/>
      <c r="N3891" s="68"/>
      <c r="O3891" s="68"/>
      <c r="P3891" s="68"/>
    </row>
    <row r="3892" spans="1:16" x14ac:dyDescent="0.25">
      <c r="A3892" s="77">
        <f>E3892*A3886</f>
        <v>0</v>
      </c>
      <c r="B3892" s="251"/>
      <c r="C3892" s="154"/>
      <c r="D3892" s="91" t="s">
        <v>1763</v>
      </c>
      <c r="E3892" s="89">
        <v>17</v>
      </c>
      <c r="M3892" s="72"/>
      <c r="N3892" s="68"/>
      <c r="O3892" s="68"/>
      <c r="P3892" s="68"/>
    </row>
    <row r="3893" spans="1:16" x14ac:dyDescent="0.25">
      <c r="A3893" s="77">
        <f>E3893*A3886</f>
        <v>0</v>
      </c>
      <c r="B3893" s="251"/>
      <c r="C3893" s="154"/>
      <c r="D3893" s="91" t="s">
        <v>1355</v>
      </c>
      <c r="E3893" s="89">
        <v>2</v>
      </c>
      <c r="M3893" s="72"/>
      <c r="N3893" s="68"/>
      <c r="O3893" s="68"/>
      <c r="P3893" s="68"/>
    </row>
    <row r="3894" spans="1:16" ht="15.75" thickBot="1" x14ac:dyDescent="0.3">
      <c r="A3894" s="77">
        <f>E3894*A3886</f>
        <v>0</v>
      </c>
      <c r="B3894" s="251"/>
      <c r="C3894" s="154"/>
      <c r="D3894" s="91" t="s">
        <v>2338</v>
      </c>
      <c r="E3894" s="89">
        <v>30</v>
      </c>
      <c r="M3894" s="72"/>
      <c r="N3894" s="68"/>
      <c r="O3894" s="68"/>
      <c r="P3894" s="68"/>
    </row>
    <row r="3895" spans="1:16" ht="15.75" customHeight="1" thickBot="1" x14ac:dyDescent="0.3">
      <c r="A3895" s="229"/>
      <c r="B3895" s="187">
        <v>250</v>
      </c>
      <c r="C3895" s="184" t="s">
        <v>601</v>
      </c>
      <c r="D3895" s="188"/>
      <c r="E3895" s="191">
        <f>SUM(E3896:E3903)</f>
        <v>282</v>
      </c>
      <c r="G3895" t="s">
        <v>2926</v>
      </c>
      <c r="M3895" s="72"/>
      <c r="N3895" s="68"/>
      <c r="O3895" s="68"/>
      <c r="P3895" s="68"/>
    </row>
    <row r="3896" spans="1:16" x14ac:dyDescent="0.25">
      <c r="A3896" s="77">
        <f>E3896*A3895</f>
        <v>0</v>
      </c>
      <c r="B3896" s="251"/>
      <c r="C3896" s="154"/>
      <c r="D3896" s="91" t="s">
        <v>2925</v>
      </c>
      <c r="E3896" s="89">
        <v>250</v>
      </c>
      <c r="M3896" s="72"/>
      <c r="N3896" s="68"/>
      <c r="O3896" s="68"/>
      <c r="P3896" s="68"/>
    </row>
    <row r="3897" spans="1:16" x14ac:dyDescent="0.25">
      <c r="A3897" s="77">
        <f>E3897*A3895</f>
        <v>0</v>
      </c>
      <c r="B3897" s="251"/>
      <c r="C3897" s="154"/>
      <c r="D3897" s="91" t="s">
        <v>1489</v>
      </c>
      <c r="E3897" s="89">
        <v>20</v>
      </c>
      <c r="M3897" s="72"/>
      <c r="N3897" s="68"/>
      <c r="O3897" s="68"/>
      <c r="P3897" s="68"/>
    </row>
    <row r="3898" spans="1:16" x14ac:dyDescent="0.25">
      <c r="A3898" s="77">
        <f>E3898*A3895</f>
        <v>0</v>
      </c>
      <c r="B3898" s="251"/>
      <c r="C3898" s="154"/>
      <c r="D3898" s="91" t="s">
        <v>1807</v>
      </c>
      <c r="E3898" s="89">
        <v>5</v>
      </c>
      <c r="M3898" s="72"/>
      <c r="N3898" s="68"/>
      <c r="O3898" s="68"/>
      <c r="P3898" s="68"/>
    </row>
    <row r="3899" spans="1:16" x14ac:dyDescent="0.25">
      <c r="A3899" s="77">
        <f>E3899*A3895</f>
        <v>0</v>
      </c>
      <c r="B3899" s="251"/>
      <c r="C3899" s="154"/>
      <c r="D3899" s="91" t="s">
        <v>2546</v>
      </c>
      <c r="E3899" s="89">
        <v>2</v>
      </c>
      <c r="M3899" s="72"/>
      <c r="N3899" s="68"/>
      <c r="O3899" s="68"/>
      <c r="P3899" s="68"/>
    </row>
    <row r="3900" spans="1:16" x14ac:dyDescent="0.25">
      <c r="A3900" s="77">
        <f>E3900*A3895</f>
        <v>0</v>
      </c>
      <c r="B3900" s="251"/>
      <c r="C3900" s="154"/>
      <c r="D3900" s="91" t="s">
        <v>2240</v>
      </c>
      <c r="E3900" s="89">
        <v>5</v>
      </c>
      <c r="M3900" s="72"/>
      <c r="N3900" s="68"/>
      <c r="O3900" s="68"/>
      <c r="P3900" s="68"/>
    </row>
    <row r="3901" spans="1:16" x14ac:dyDescent="0.25">
      <c r="A3901" s="77">
        <f>E3901*A3895</f>
        <v>0</v>
      </c>
      <c r="B3901" s="251"/>
      <c r="C3901" s="154"/>
      <c r="D3901" s="91"/>
      <c r="E3901" s="89"/>
      <c r="M3901" s="72"/>
      <c r="N3901" s="68"/>
      <c r="O3901" s="68"/>
      <c r="P3901" s="68"/>
    </row>
    <row r="3902" spans="1:16" x14ac:dyDescent="0.25">
      <c r="A3902" s="77">
        <f>E3902*A3895</f>
        <v>0</v>
      </c>
      <c r="B3902" s="251"/>
      <c r="C3902" s="154"/>
      <c r="D3902" s="91"/>
      <c r="E3902" s="89"/>
      <c r="M3902" s="72"/>
      <c r="N3902" s="68"/>
      <c r="O3902" s="68"/>
      <c r="P3902" s="68"/>
    </row>
    <row r="3903" spans="1:16" ht="15.75" thickBot="1" x14ac:dyDescent="0.3">
      <c r="A3903" s="77">
        <f>E3903*A3895</f>
        <v>0</v>
      </c>
      <c r="B3903" s="251"/>
      <c r="C3903" s="154"/>
      <c r="D3903" s="91"/>
      <c r="E3903" s="89"/>
      <c r="M3903" s="72"/>
      <c r="N3903" s="68"/>
      <c r="O3903" s="68"/>
      <c r="P3903" s="68"/>
    </row>
    <row r="3904" spans="1:16" ht="15.75" thickBot="1" x14ac:dyDescent="0.3">
      <c r="A3904" s="229"/>
      <c r="B3904" s="187">
        <v>200</v>
      </c>
      <c r="C3904" s="184" t="s">
        <v>1247</v>
      </c>
      <c r="D3904" s="188"/>
      <c r="E3904" s="191" t="e">
        <f>SUM(E3905:E13089)</f>
        <v>#REF!</v>
      </c>
      <c r="G3904" t="s">
        <v>2926</v>
      </c>
      <c r="M3904" s="72"/>
      <c r="N3904" s="68"/>
      <c r="O3904" s="68"/>
      <c r="P3904" s="68"/>
    </row>
    <row r="3905" spans="1:16" x14ac:dyDescent="0.25">
      <c r="A3905" s="77">
        <f>E3905*A3904</f>
        <v>0</v>
      </c>
      <c r="B3905" s="251"/>
      <c r="C3905" s="154"/>
      <c r="D3905" s="91" t="s">
        <v>1651</v>
      </c>
      <c r="E3905" s="89">
        <v>180</v>
      </c>
      <c r="M3905" s="72"/>
      <c r="N3905" s="68"/>
      <c r="O3905" s="68"/>
      <c r="P3905" s="68"/>
    </row>
    <row r="3906" spans="1:16" x14ac:dyDescent="0.25">
      <c r="A3906" s="77">
        <f>E3906*A3904</f>
        <v>0</v>
      </c>
      <c r="B3906" s="251"/>
      <c r="C3906" s="154"/>
      <c r="D3906" s="91" t="s">
        <v>2546</v>
      </c>
      <c r="E3906" s="89">
        <v>2</v>
      </c>
      <c r="M3906" s="72"/>
      <c r="N3906" s="68"/>
      <c r="O3906" s="68"/>
      <c r="P3906" s="68"/>
    </row>
    <row r="3907" spans="1:16" x14ac:dyDescent="0.25">
      <c r="A3907" s="77">
        <f>E3907*A3904</f>
        <v>0</v>
      </c>
      <c r="B3907" s="251"/>
      <c r="C3907" s="154"/>
      <c r="D3907" s="91" t="s">
        <v>2500</v>
      </c>
      <c r="E3907" s="89">
        <v>75</v>
      </c>
      <c r="M3907" s="72"/>
      <c r="N3907" s="68"/>
      <c r="O3907" s="68"/>
      <c r="P3907" s="68"/>
    </row>
    <row r="3908" spans="1:16" ht="15.75" thickBot="1" x14ac:dyDescent="0.3">
      <c r="A3908" s="77">
        <f>E3908*A3904</f>
        <v>0</v>
      </c>
      <c r="B3908" s="251"/>
      <c r="C3908" s="154"/>
      <c r="D3908" s="91" t="s">
        <v>1489</v>
      </c>
      <c r="E3908" s="89">
        <v>2</v>
      </c>
      <c r="M3908" s="72"/>
      <c r="N3908" s="68"/>
      <c r="O3908" s="68"/>
      <c r="P3908" s="68"/>
    </row>
    <row r="3909" spans="1:16" ht="29.25" thickBot="1" x14ac:dyDescent="0.3">
      <c r="A3909" s="229"/>
      <c r="B3909" s="179" t="s">
        <v>207</v>
      </c>
      <c r="C3909" s="182" t="s">
        <v>602</v>
      </c>
      <c r="D3909" s="188"/>
      <c r="E3909" s="158"/>
      <c r="G3909" t="s">
        <v>2926</v>
      </c>
      <c r="M3909" s="72"/>
      <c r="N3909" s="68"/>
      <c r="O3909" s="68"/>
      <c r="P3909" s="68"/>
    </row>
    <row r="3910" spans="1:16" x14ac:dyDescent="0.25">
      <c r="A3910" s="77">
        <f>E3910*A3909</f>
        <v>0</v>
      </c>
      <c r="B3910" s="173"/>
      <c r="C3910" s="87"/>
      <c r="D3910" s="91" t="s">
        <v>1647</v>
      </c>
      <c r="E3910" s="81">
        <v>170</v>
      </c>
      <c r="M3910" s="72"/>
      <c r="N3910" s="68"/>
      <c r="O3910" s="68"/>
      <c r="P3910" s="68"/>
    </row>
    <row r="3911" spans="1:16" x14ac:dyDescent="0.25">
      <c r="A3911" s="77">
        <f>E3911*A3909</f>
        <v>0</v>
      </c>
      <c r="B3911" s="173"/>
      <c r="C3911" s="449"/>
      <c r="D3911" s="91" t="s">
        <v>1711</v>
      </c>
      <c r="E3911" s="80">
        <v>60</v>
      </c>
      <c r="M3911" s="72"/>
      <c r="N3911" s="68"/>
      <c r="O3911" s="68"/>
      <c r="P3911" s="68"/>
    </row>
    <row r="3912" spans="1:16" x14ac:dyDescent="0.25">
      <c r="A3912" s="77">
        <f>E3912*A3909</f>
        <v>0</v>
      </c>
      <c r="B3912" s="173"/>
      <c r="C3912" s="449"/>
      <c r="D3912" s="91" t="s">
        <v>2337</v>
      </c>
      <c r="E3912" s="80">
        <v>10</v>
      </c>
      <c r="M3912" s="72"/>
      <c r="N3912" s="68"/>
      <c r="O3912" s="68"/>
      <c r="P3912" s="68"/>
    </row>
    <row r="3913" spans="1:16" x14ac:dyDescent="0.25">
      <c r="A3913" s="77">
        <f>E3913*A3909</f>
        <v>0</v>
      </c>
      <c r="B3913" s="173"/>
      <c r="C3913" s="449"/>
      <c r="D3913" s="91" t="s">
        <v>196</v>
      </c>
      <c r="E3913" s="80">
        <v>12</v>
      </c>
      <c r="M3913" s="72"/>
      <c r="N3913" s="68"/>
      <c r="O3913" s="68"/>
      <c r="P3913" s="68"/>
    </row>
    <row r="3914" spans="1:16" x14ac:dyDescent="0.25">
      <c r="A3914" s="77">
        <f>E3914*A3909</f>
        <v>0</v>
      </c>
      <c r="B3914" s="173"/>
      <c r="C3914" s="449"/>
      <c r="D3914" s="91" t="s">
        <v>1795</v>
      </c>
      <c r="E3914" s="80">
        <v>4</v>
      </c>
      <c r="M3914" s="72"/>
      <c r="N3914" s="68"/>
      <c r="O3914" s="68"/>
      <c r="P3914" s="68"/>
    </row>
    <row r="3915" spans="1:16" x14ac:dyDescent="0.25">
      <c r="A3915" s="77">
        <f>E3915*A3909</f>
        <v>0</v>
      </c>
      <c r="B3915" s="173"/>
      <c r="C3915" s="449"/>
      <c r="D3915" s="91" t="s">
        <v>2472</v>
      </c>
      <c r="E3915" s="80">
        <v>20</v>
      </c>
      <c r="M3915" s="72"/>
      <c r="N3915" s="68"/>
      <c r="O3915" s="68"/>
      <c r="P3915" s="68"/>
    </row>
    <row r="3916" spans="1:16" x14ac:dyDescent="0.25">
      <c r="A3916" s="77">
        <f>E3916*A3909</f>
        <v>0</v>
      </c>
      <c r="B3916" s="173"/>
      <c r="C3916" s="449"/>
      <c r="D3916" s="91" t="s">
        <v>1262</v>
      </c>
      <c r="E3916" s="80">
        <v>2</v>
      </c>
      <c r="M3916" s="72"/>
      <c r="N3916" s="68"/>
      <c r="O3916" s="68"/>
      <c r="P3916" s="68"/>
    </row>
    <row r="3917" spans="1:16" x14ac:dyDescent="0.25">
      <c r="A3917" s="77">
        <f>E3917*A3909</f>
        <v>0</v>
      </c>
      <c r="B3917" s="173"/>
      <c r="C3917" s="449"/>
      <c r="D3917" s="91" t="s">
        <v>1807</v>
      </c>
      <c r="E3917" s="80">
        <v>2</v>
      </c>
      <c r="M3917" s="72"/>
      <c r="N3917" s="68"/>
      <c r="O3917" s="68"/>
      <c r="P3917" s="68"/>
    </row>
    <row r="3918" spans="1:16" x14ac:dyDescent="0.25">
      <c r="A3918" s="77">
        <f>E3918*A3909</f>
        <v>0</v>
      </c>
      <c r="B3918" s="173"/>
      <c r="C3918" s="449"/>
      <c r="D3918" s="91" t="s">
        <v>2591</v>
      </c>
      <c r="E3918" s="80">
        <v>5</v>
      </c>
      <c r="M3918" s="72"/>
      <c r="N3918" s="68"/>
      <c r="O3918" s="68"/>
      <c r="P3918" s="68"/>
    </row>
    <row r="3919" spans="1:16" x14ac:dyDescent="0.25">
      <c r="A3919" s="77">
        <f>E3919*A3909</f>
        <v>0</v>
      </c>
      <c r="B3919" s="173"/>
      <c r="C3919" s="449"/>
      <c r="D3919" s="91" t="s">
        <v>1478</v>
      </c>
      <c r="E3919" s="80">
        <v>2</v>
      </c>
      <c r="M3919" s="72"/>
      <c r="N3919" s="68"/>
      <c r="O3919" s="68"/>
      <c r="P3919" s="68"/>
    </row>
    <row r="3920" spans="1:16" ht="15.75" thickBot="1" x14ac:dyDescent="0.3">
      <c r="A3920" s="77">
        <f>E3920*A3909</f>
        <v>0</v>
      </c>
      <c r="B3920" s="173"/>
      <c r="C3920" s="449"/>
      <c r="D3920" s="91" t="s">
        <v>1280</v>
      </c>
      <c r="E3920" s="80">
        <v>2</v>
      </c>
      <c r="M3920" s="72"/>
      <c r="N3920" s="68"/>
      <c r="O3920" s="68"/>
      <c r="P3920" s="68"/>
    </row>
    <row r="3921" spans="1:16" ht="44.25" thickBot="1" x14ac:dyDescent="0.3">
      <c r="A3921" s="229"/>
      <c r="B3921" s="187">
        <v>250</v>
      </c>
      <c r="C3921" s="184" t="s">
        <v>603</v>
      </c>
      <c r="D3921" s="188"/>
      <c r="E3921" s="191">
        <f>SUM(E3922:E3929)</f>
        <v>445</v>
      </c>
      <c r="G3921" t="s">
        <v>2926</v>
      </c>
      <c r="M3921" s="72"/>
      <c r="N3921" s="68"/>
      <c r="O3921" s="68"/>
      <c r="P3921" s="68"/>
    </row>
    <row r="3922" spans="1:16" x14ac:dyDescent="0.25">
      <c r="A3922" s="77">
        <f>E3922*A3921</f>
        <v>0</v>
      </c>
      <c r="B3922" s="251"/>
      <c r="C3922" s="154"/>
      <c r="D3922" s="91" t="s">
        <v>2925</v>
      </c>
      <c r="E3922" s="89">
        <v>210</v>
      </c>
      <c r="M3922" s="72"/>
      <c r="N3922" s="68"/>
      <c r="O3922" s="68"/>
      <c r="P3922" s="68"/>
    </row>
    <row r="3923" spans="1:16" x14ac:dyDescent="0.25">
      <c r="A3923" s="77">
        <f>E3923*A3921</f>
        <v>0</v>
      </c>
      <c r="B3923" s="251"/>
      <c r="C3923" s="154"/>
      <c r="D3923" s="91" t="s">
        <v>2302</v>
      </c>
      <c r="E3923" s="89">
        <v>20</v>
      </c>
      <c r="M3923" s="72"/>
      <c r="N3923" s="68"/>
      <c r="O3923" s="68"/>
      <c r="P3923" s="68"/>
    </row>
    <row r="3924" spans="1:16" x14ac:dyDescent="0.25">
      <c r="A3924" s="77">
        <f>E3924*A3921</f>
        <v>0</v>
      </c>
      <c r="B3924" s="251"/>
      <c r="C3924" s="154"/>
      <c r="D3924" s="91" t="s">
        <v>1820</v>
      </c>
      <c r="E3924" s="89">
        <v>40</v>
      </c>
      <c r="M3924" s="72"/>
      <c r="N3924" s="68"/>
      <c r="O3924" s="68"/>
      <c r="P3924" s="68"/>
    </row>
    <row r="3925" spans="1:16" x14ac:dyDescent="0.25">
      <c r="A3925" s="77">
        <f>E3925*A3921</f>
        <v>0</v>
      </c>
      <c r="B3925" s="251"/>
      <c r="C3925" s="154"/>
      <c r="D3925" s="91" t="s">
        <v>313</v>
      </c>
      <c r="E3925" s="89">
        <v>150</v>
      </c>
      <c r="M3925" s="72"/>
      <c r="N3925" s="68"/>
      <c r="O3925" s="68"/>
      <c r="P3925" s="68"/>
    </row>
    <row r="3926" spans="1:16" x14ac:dyDescent="0.25">
      <c r="A3926" s="77">
        <f>E3926*A3921</f>
        <v>0</v>
      </c>
      <c r="B3926" s="251"/>
      <c r="C3926" s="154"/>
      <c r="D3926" s="91" t="s">
        <v>2220</v>
      </c>
      <c r="E3926" s="89">
        <v>10</v>
      </c>
      <c r="M3926" s="72"/>
      <c r="N3926" s="68"/>
      <c r="O3926" s="68"/>
      <c r="P3926" s="68"/>
    </row>
    <row r="3927" spans="1:16" x14ac:dyDescent="0.25">
      <c r="A3927" s="77">
        <f>E3927*A3921</f>
        <v>0</v>
      </c>
      <c r="B3927" s="251"/>
      <c r="C3927" s="154"/>
      <c r="D3927" s="91" t="s">
        <v>1662</v>
      </c>
      <c r="E3927" s="89">
        <v>5</v>
      </c>
      <c r="M3927" s="72"/>
      <c r="N3927" s="68"/>
      <c r="O3927" s="68"/>
      <c r="P3927" s="68"/>
    </row>
    <row r="3928" spans="1:16" x14ac:dyDescent="0.25">
      <c r="A3928" s="77">
        <f>E3928*A3921</f>
        <v>0</v>
      </c>
      <c r="B3928" s="251"/>
      <c r="C3928" s="154"/>
      <c r="D3928" s="91" t="s">
        <v>1478</v>
      </c>
      <c r="E3928" s="89">
        <v>10</v>
      </c>
      <c r="M3928" s="72"/>
      <c r="N3928" s="68"/>
      <c r="O3928" s="68"/>
      <c r="P3928" s="68"/>
    </row>
    <row r="3929" spans="1:16" ht="15.75" thickBot="1" x14ac:dyDescent="0.3">
      <c r="A3929" s="77">
        <f>E3929*A3921</f>
        <v>0</v>
      </c>
      <c r="B3929" s="251"/>
      <c r="C3929" s="154"/>
      <c r="D3929" s="91"/>
      <c r="E3929" s="89"/>
      <c r="M3929" s="72"/>
      <c r="N3929" s="68"/>
      <c r="O3929" s="68"/>
      <c r="P3929" s="68"/>
    </row>
    <row r="3930" spans="1:16" ht="30" thickBot="1" x14ac:dyDescent="0.3">
      <c r="A3930" s="229"/>
      <c r="B3930" s="187" t="s">
        <v>5</v>
      </c>
      <c r="C3930" s="184" t="s">
        <v>604</v>
      </c>
      <c r="D3930" s="188"/>
      <c r="E3930" s="191" t="e">
        <f>SUM(E3931:E13089)</f>
        <v>#REF!</v>
      </c>
      <c r="G3930" t="s">
        <v>2926</v>
      </c>
      <c r="M3930" s="72"/>
      <c r="N3930" s="68"/>
      <c r="O3930" s="68"/>
      <c r="P3930" s="68"/>
    </row>
    <row r="3931" spans="1:16" x14ac:dyDescent="0.25">
      <c r="A3931" s="77">
        <f>E3931*A3930</f>
        <v>0</v>
      </c>
      <c r="B3931" s="251"/>
      <c r="C3931" s="154"/>
      <c r="D3931" s="91" t="s">
        <v>1649</v>
      </c>
      <c r="E3931" s="89">
        <v>210</v>
      </c>
      <c r="M3931" s="72"/>
      <c r="N3931" s="68"/>
      <c r="O3931" s="68"/>
      <c r="P3931" s="68"/>
    </row>
    <row r="3932" spans="1:16" x14ac:dyDescent="0.25">
      <c r="A3932" s="77">
        <f>E3932*A3930</f>
        <v>0</v>
      </c>
      <c r="B3932" s="251"/>
      <c r="C3932" s="154"/>
      <c r="D3932" s="91" t="s">
        <v>2591</v>
      </c>
      <c r="E3932" s="89">
        <v>15</v>
      </c>
      <c r="M3932" s="72"/>
      <c r="N3932" s="68"/>
      <c r="O3932" s="68"/>
      <c r="P3932" s="68"/>
    </row>
    <row r="3933" spans="1:16" x14ac:dyDescent="0.25">
      <c r="A3933" s="77">
        <f>E3933*A3930</f>
        <v>0</v>
      </c>
      <c r="B3933" s="251"/>
      <c r="C3933" s="154"/>
      <c r="D3933" s="91" t="s">
        <v>2546</v>
      </c>
      <c r="E3933" s="89">
        <v>2</v>
      </c>
      <c r="M3933" s="72"/>
      <c r="N3933" s="68"/>
      <c r="O3933" s="68"/>
      <c r="P3933" s="68"/>
    </row>
    <row r="3934" spans="1:16" x14ac:dyDescent="0.25">
      <c r="A3934" s="77">
        <f>E3934*A3930</f>
        <v>0</v>
      </c>
      <c r="B3934" s="251"/>
      <c r="C3934" s="154"/>
      <c r="D3934" s="91" t="s">
        <v>1789</v>
      </c>
      <c r="E3934" s="89">
        <v>20</v>
      </c>
      <c r="M3934" s="72"/>
      <c r="N3934" s="68"/>
      <c r="O3934" s="68"/>
      <c r="P3934" s="68"/>
    </row>
    <row r="3935" spans="1:16" x14ac:dyDescent="0.25">
      <c r="A3935" s="77">
        <f>E3935*A3930</f>
        <v>0</v>
      </c>
      <c r="B3935" s="251"/>
      <c r="C3935" s="154"/>
      <c r="D3935" s="91" t="s">
        <v>1756</v>
      </c>
      <c r="E3935" s="89">
        <v>60</v>
      </c>
      <c r="M3935" s="72"/>
      <c r="N3935" s="68"/>
      <c r="O3935" s="68"/>
      <c r="P3935" s="68"/>
    </row>
    <row r="3936" spans="1:16" ht="15.75" thickBot="1" x14ac:dyDescent="0.3">
      <c r="A3936" s="77">
        <f>E3936*A3930</f>
        <v>0</v>
      </c>
      <c r="B3936" s="251"/>
      <c r="C3936" s="154"/>
      <c r="D3936" s="91" t="s">
        <v>2341</v>
      </c>
      <c r="E3936" s="89">
        <v>30</v>
      </c>
      <c r="M3936" s="72"/>
      <c r="N3936" s="68"/>
      <c r="O3936" s="68"/>
      <c r="P3936" s="68"/>
    </row>
    <row r="3937" spans="1:16" ht="30" thickBot="1" x14ac:dyDescent="0.3">
      <c r="A3937" s="229"/>
      <c r="B3937" s="297" t="s">
        <v>1617</v>
      </c>
      <c r="C3937" s="184" t="s">
        <v>872</v>
      </c>
      <c r="D3937" s="188"/>
      <c r="E3937" s="191" t="e">
        <f>SUM(E3938:E12943)</f>
        <v>#REF!</v>
      </c>
      <c r="G3937" t="s">
        <v>2926</v>
      </c>
      <c r="M3937" s="72"/>
      <c r="N3937" s="68"/>
      <c r="O3937" s="68"/>
      <c r="P3937" s="68"/>
    </row>
    <row r="3938" spans="1:16" x14ac:dyDescent="0.25">
      <c r="A3938" s="77">
        <f>E3938*A3937</f>
        <v>0</v>
      </c>
      <c r="B3938" s="160"/>
      <c r="C3938" s="460"/>
      <c r="D3938" s="91" t="s">
        <v>1648</v>
      </c>
      <c r="E3938" s="89">
        <v>80</v>
      </c>
      <c r="M3938" s="72"/>
      <c r="N3938" s="68"/>
      <c r="O3938" s="68"/>
      <c r="P3938" s="68"/>
    </row>
    <row r="3939" spans="1:16" x14ac:dyDescent="0.25">
      <c r="A3939" s="77">
        <f>E3939*A3937</f>
        <v>0</v>
      </c>
      <c r="B3939" s="160"/>
      <c r="C3939" s="460"/>
      <c r="D3939" s="91" t="s">
        <v>1666</v>
      </c>
      <c r="E3939" s="89">
        <v>20</v>
      </c>
      <c r="M3939" s="72"/>
      <c r="N3939" s="68"/>
      <c r="O3939" s="68"/>
      <c r="P3939" s="68"/>
    </row>
    <row r="3940" spans="1:16" x14ac:dyDescent="0.25">
      <c r="A3940" s="77">
        <f>E3940*A3937</f>
        <v>0</v>
      </c>
      <c r="B3940" s="160"/>
      <c r="C3940" s="460"/>
      <c r="D3940" s="91" t="s">
        <v>1793</v>
      </c>
      <c r="E3940" s="89">
        <v>3</v>
      </c>
      <c r="M3940" s="72"/>
      <c r="N3940" s="68"/>
      <c r="O3940" s="68"/>
      <c r="P3940" s="68"/>
    </row>
    <row r="3941" spans="1:16" x14ac:dyDescent="0.25">
      <c r="A3941" s="77">
        <f>E3941*A3937</f>
        <v>0</v>
      </c>
      <c r="B3941" s="160"/>
      <c r="C3941" s="460"/>
      <c r="D3941" s="91" t="s">
        <v>1753</v>
      </c>
      <c r="E3941" s="89">
        <v>100</v>
      </c>
      <c r="M3941" s="72"/>
      <c r="N3941" s="68"/>
      <c r="O3941" s="68"/>
      <c r="P3941" s="68"/>
    </row>
    <row r="3942" spans="1:16" ht="15.75" thickBot="1" x14ac:dyDescent="0.3">
      <c r="A3942" s="77">
        <f>E3942*A3937</f>
        <v>0</v>
      </c>
      <c r="B3942" s="160"/>
      <c r="C3942" s="460"/>
      <c r="D3942" s="91" t="s">
        <v>2336</v>
      </c>
      <c r="E3942" s="89">
        <v>30</v>
      </c>
      <c r="M3942" s="72"/>
      <c r="N3942" s="68"/>
      <c r="O3942" s="68"/>
      <c r="P3942" s="68"/>
    </row>
    <row r="3943" spans="1:16" ht="15.75" thickBot="1" x14ac:dyDescent="0.3">
      <c r="A3943" s="229"/>
      <c r="B3943" s="190" t="s">
        <v>51</v>
      </c>
      <c r="C3943" s="144" t="s">
        <v>1330</v>
      </c>
      <c r="D3943" s="188"/>
      <c r="E3943" s="191">
        <f>SUM(E3944:E3946)</f>
        <v>45</v>
      </c>
      <c r="G3943" t="s">
        <v>2926</v>
      </c>
      <c r="M3943" s="72"/>
      <c r="N3943" s="68"/>
      <c r="O3943" s="68"/>
      <c r="P3943" s="68"/>
    </row>
    <row r="3944" spans="1:16" x14ac:dyDescent="0.25">
      <c r="A3944" s="77">
        <f>E3944*A3943</f>
        <v>0</v>
      </c>
      <c r="B3944" s="160"/>
      <c r="C3944" s="154"/>
      <c r="D3944" s="91" t="s">
        <v>2925</v>
      </c>
      <c r="E3944" s="89">
        <v>25</v>
      </c>
      <c r="M3944" s="72"/>
      <c r="N3944" s="68"/>
      <c r="O3944" s="68"/>
      <c r="P3944" s="68"/>
    </row>
    <row r="3945" spans="1:16" x14ac:dyDescent="0.25">
      <c r="A3945" s="77">
        <f>A3943*E3945</f>
        <v>0</v>
      </c>
      <c r="B3945" s="160"/>
      <c r="C3945" s="154"/>
      <c r="D3945" s="91" t="s">
        <v>2349</v>
      </c>
      <c r="E3945" s="89">
        <v>10</v>
      </c>
      <c r="M3945" s="72"/>
      <c r="N3945" s="68"/>
      <c r="O3945" s="68"/>
      <c r="P3945" s="68"/>
    </row>
    <row r="3946" spans="1:16" x14ac:dyDescent="0.25">
      <c r="A3946" s="77">
        <f>A3943*E3946</f>
        <v>0</v>
      </c>
      <c r="B3946" s="160"/>
      <c r="C3946" s="154"/>
      <c r="D3946" s="91" t="s">
        <v>1736</v>
      </c>
      <c r="E3946" s="89">
        <v>10</v>
      </c>
      <c r="M3946" s="72"/>
      <c r="N3946" s="68"/>
      <c r="O3946" s="68"/>
      <c r="P3946" s="68"/>
    </row>
    <row r="3947" spans="1:16" x14ac:dyDescent="0.25">
      <c r="A3947" s="77">
        <f>A3943*E3947</f>
        <v>0</v>
      </c>
      <c r="B3947" s="160"/>
      <c r="C3947" s="154"/>
      <c r="D3947" s="91" t="s">
        <v>2514</v>
      </c>
      <c r="E3947" s="89">
        <v>1</v>
      </c>
      <c r="M3947" s="72"/>
      <c r="N3947" s="68"/>
      <c r="O3947" s="68"/>
      <c r="P3947" s="68"/>
    </row>
    <row r="3948" spans="1:16" ht="15.75" thickBot="1" x14ac:dyDescent="0.3">
      <c r="B3948" s="419"/>
      <c r="C3948" s="478"/>
      <c r="D3948" s="395"/>
      <c r="E3948" s="420"/>
      <c r="M3948" s="72"/>
      <c r="N3948" s="68"/>
      <c r="O3948" s="68"/>
      <c r="P3948" s="68"/>
    </row>
    <row r="3949" spans="1:16" ht="26.25" thickBot="1" x14ac:dyDescent="0.4">
      <c r="A3949" s="563" t="s">
        <v>605</v>
      </c>
      <c r="B3949" s="564"/>
      <c r="C3949" s="564"/>
      <c r="D3949" s="564"/>
      <c r="E3949" s="565"/>
      <c r="G3949" t="s">
        <v>2926</v>
      </c>
      <c r="M3949" s="72"/>
      <c r="N3949" s="68"/>
      <c r="O3949" s="68"/>
      <c r="P3949" s="68"/>
    </row>
    <row r="3950" spans="1:16" ht="30" thickBot="1" x14ac:dyDescent="0.3">
      <c r="A3950" s="229"/>
      <c r="B3950" s="185" t="s">
        <v>5</v>
      </c>
      <c r="C3950" s="73" t="s">
        <v>606</v>
      </c>
      <c r="D3950" s="188"/>
      <c r="E3950" s="205">
        <f>SUM(E3951:E3961)</f>
        <v>298</v>
      </c>
      <c r="G3950" t="s">
        <v>2926</v>
      </c>
      <c r="M3950" s="72"/>
      <c r="N3950" s="68"/>
      <c r="O3950" s="68"/>
      <c r="P3950" s="68"/>
    </row>
    <row r="3951" spans="1:16" x14ac:dyDescent="0.25">
      <c r="A3951" s="77">
        <f>E3951*A3950</f>
        <v>0</v>
      </c>
      <c r="B3951" s="251"/>
      <c r="D3951" s="91" t="s">
        <v>1538</v>
      </c>
      <c r="E3951" s="80">
        <v>200</v>
      </c>
      <c r="M3951" s="72"/>
      <c r="N3951" s="68"/>
      <c r="O3951" s="68"/>
      <c r="P3951" s="68"/>
    </row>
    <row r="3952" spans="1:16" ht="29.25" x14ac:dyDescent="0.25">
      <c r="A3952" s="77">
        <f>E3952*A3950</f>
        <v>0</v>
      </c>
      <c r="B3952" s="251"/>
      <c r="C3952" s="449"/>
      <c r="D3952" s="91" t="s">
        <v>2641</v>
      </c>
      <c r="E3952" s="80">
        <v>20</v>
      </c>
      <c r="M3952" s="72"/>
      <c r="N3952" s="68"/>
      <c r="O3952" s="68"/>
      <c r="P3952" s="68"/>
    </row>
    <row r="3953" spans="1:16" x14ac:dyDescent="0.25">
      <c r="A3953" s="77">
        <f>E3953*A3950</f>
        <v>0</v>
      </c>
      <c r="B3953" s="251"/>
      <c r="C3953" s="449"/>
      <c r="D3953" s="91" t="s">
        <v>1566</v>
      </c>
      <c r="E3953" s="80">
        <v>10</v>
      </c>
      <c r="M3953" s="72"/>
      <c r="N3953" s="68"/>
      <c r="O3953" s="68"/>
      <c r="P3953" s="68"/>
    </row>
    <row r="3954" spans="1:16" x14ac:dyDescent="0.25">
      <c r="A3954" s="77">
        <f>E3954*A3950</f>
        <v>0</v>
      </c>
      <c r="B3954" s="251"/>
      <c r="C3954" s="449"/>
      <c r="D3954" s="91" t="s">
        <v>1902</v>
      </c>
      <c r="E3954" s="80">
        <v>5</v>
      </c>
      <c r="M3954" s="72"/>
      <c r="N3954" s="68"/>
      <c r="O3954" s="68"/>
      <c r="P3954" s="68"/>
    </row>
    <row r="3955" spans="1:16" x14ac:dyDescent="0.25">
      <c r="A3955" s="77">
        <f>E3955*A3950</f>
        <v>0</v>
      </c>
      <c r="B3955" s="251"/>
      <c r="C3955" s="449"/>
      <c r="D3955" s="91" t="s">
        <v>2546</v>
      </c>
      <c r="E3955" s="80">
        <v>3</v>
      </c>
      <c r="M3955" s="72"/>
      <c r="N3955" s="68"/>
      <c r="O3955" s="68"/>
      <c r="P3955" s="68"/>
    </row>
    <row r="3956" spans="1:16" x14ac:dyDescent="0.25">
      <c r="A3956" s="77">
        <f>E3956*A3950</f>
        <v>0</v>
      </c>
      <c r="B3956" s="251"/>
      <c r="C3956" s="449"/>
      <c r="D3956" s="91" t="s">
        <v>192</v>
      </c>
      <c r="E3956" s="80">
        <v>5</v>
      </c>
      <c r="M3956" s="72"/>
      <c r="N3956" s="68"/>
      <c r="O3956" s="68"/>
      <c r="P3956" s="68"/>
    </row>
    <row r="3957" spans="1:16" x14ac:dyDescent="0.25">
      <c r="A3957" s="77">
        <f>E3957*A3950</f>
        <v>0</v>
      </c>
      <c r="B3957" s="251"/>
      <c r="C3957" s="449"/>
      <c r="D3957" s="91" t="s">
        <v>2472</v>
      </c>
      <c r="E3957" s="80">
        <v>20</v>
      </c>
      <c r="M3957" s="72"/>
      <c r="N3957" s="68"/>
      <c r="O3957" s="68"/>
      <c r="P3957" s="68"/>
    </row>
    <row r="3958" spans="1:16" x14ac:dyDescent="0.25">
      <c r="A3958" s="77">
        <f>E3958*A3950</f>
        <v>0</v>
      </c>
      <c r="B3958" s="251"/>
      <c r="C3958" s="449"/>
      <c r="D3958" s="91" t="s">
        <v>1355</v>
      </c>
      <c r="E3958" s="80">
        <v>10</v>
      </c>
      <c r="M3958" s="72"/>
      <c r="N3958" s="68"/>
      <c r="O3958" s="68"/>
      <c r="P3958" s="68"/>
    </row>
    <row r="3959" spans="1:16" x14ac:dyDescent="0.25">
      <c r="A3959" s="77">
        <f>E3959*A3950</f>
        <v>0</v>
      </c>
      <c r="B3959" s="251"/>
      <c r="C3959" s="449"/>
      <c r="D3959" s="91" t="s">
        <v>1805</v>
      </c>
      <c r="E3959" s="80">
        <v>5</v>
      </c>
      <c r="M3959" s="72"/>
      <c r="N3959" s="68"/>
      <c r="O3959" s="68"/>
      <c r="P3959" s="68"/>
    </row>
    <row r="3960" spans="1:16" x14ac:dyDescent="0.25">
      <c r="A3960" s="77">
        <f>E3960*A3950</f>
        <v>0</v>
      </c>
      <c r="B3960" s="251"/>
      <c r="C3960" s="449"/>
      <c r="D3960" s="91" t="s">
        <v>1850</v>
      </c>
      <c r="E3960" s="80">
        <v>10</v>
      </c>
      <c r="M3960" s="72"/>
      <c r="N3960" s="68"/>
      <c r="O3960" s="68"/>
      <c r="P3960" s="68"/>
    </row>
    <row r="3961" spans="1:16" x14ac:dyDescent="0.25">
      <c r="A3961" s="77">
        <f>E3961*A3950</f>
        <v>0</v>
      </c>
      <c r="B3961" s="251"/>
      <c r="C3961" s="449"/>
      <c r="D3961" s="91" t="s">
        <v>2591</v>
      </c>
      <c r="E3961" s="80">
        <v>10</v>
      </c>
      <c r="M3961" s="72"/>
      <c r="N3961" s="68"/>
      <c r="O3961" s="68"/>
      <c r="P3961" s="68"/>
    </row>
    <row r="3962" spans="1:16" ht="15.75" thickBot="1" x14ac:dyDescent="0.3">
      <c r="B3962" s="251"/>
      <c r="C3962" s="485"/>
      <c r="D3962" s="91"/>
      <c r="E3962" s="89"/>
      <c r="M3962" s="72"/>
      <c r="N3962" s="68"/>
      <c r="O3962" s="68"/>
      <c r="P3962" s="68"/>
    </row>
    <row r="3963" spans="1:16" ht="30" thickBot="1" x14ac:dyDescent="0.3">
      <c r="A3963" s="105"/>
      <c r="B3963" s="185" t="s">
        <v>33</v>
      </c>
      <c r="C3963" s="73" t="s">
        <v>607</v>
      </c>
      <c r="D3963" s="188"/>
      <c r="E3963" s="158">
        <f>SUM(E3964:E3976)</f>
        <v>170.5</v>
      </c>
      <c r="G3963" t="s">
        <v>2926</v>
      </c>
      <c r="M3963" s="72"/>
      <c r="N3963" s="68"/>
      <c r="O3963" s="68"/>
      <c r="P3963" s="68"/>
    </row>
    <row r="3964" spans="1:16" x14ac:dyDescent="0.25">
      <c r="A3964" s="108">
        <f>E3964*A3963</f>
        <v>0</v>
      </c>
      <c r="B3964" s="252"/>
      <c r="C3964" s="485"/>
      <c r="D3964" s="91" t="s">
        <v>1540</v>
      </c>
      <c r="E3964" s="101">
        <v>60</v>
      </c>
      <c r="M3964" s="72"/>
      <c r="N3964" s="68"/>
      <c r="O3964" s="68"/>
      <c r="P3964" s="68"/>
    </row>
    <row r="3965" spans="1:16" x14ac:dyDescent="0.25">
      <c r="A3965" s="77">
        <f>E3965*A3963</f>
        <v>0</v>
      </c>
      <c r="B3965" s="250"/>
      <c r="C3965" s="485"/>
      <c r="D3965" s="91" t="s">
        <v>1538</v>
      </c>
      <c r="E3965" s="101">
        <v>60</v>
      </c>
      <c r="M3965" s="72"/>
      <c r="N3965" s="68"/>
      <c r="O3965" s="68"/>
      <c r="P3965" s="68"/>
    </row>
    <row r="3966" spans="1:16" x14ac:dyDescent="0.25">
      <c r="A3966" s="77">
        <f>E3966*A3963</f>
        <v>0</v>
      </c>
      <c r="B3966" s="250"/>
      <c r="C3966" s="485"/>
      <c r="D3966" s="91" t="s">
        <v>2346</v>
      </c>
      <c r="E3966" s="101">
        <v>5</v>
      </c>
      <c r="M3966" s="72"/>
      <c r="N3966" s="68"/>
      <c r="O3966" s="68"/>
      <c r="P3966" s="68"/>
    </row>
    <row r="3967" spans="1:16" x14ac:dyDescent="0.25">
      <c r="A3967" s="77">
        <f>E3967*A3963</f>
        <v>0</v>
      </c>
      <c r="B3967" s="250"/>
      <c r="C3967" s="485" t="s">
        <v>2005</v>
      </c>
      <c r="D3967" s="91" t="s">
        <v>192</v>
      </c>
      <c r="E3967" s="101">
        <v>7.5</v>
      </c>
      <c r="M3967" s="72"/>
      <c r="N3967" s="68"/>
      <c r="O3967" s="68"/>
      <c r="P3967" s="68"/>
    </row>
    <row r="3968" spans="1:16" x14ac:dyDescent="0.25">
      <c r="A3968" s="77">
        <f>E3968*A3963</f>
        <v>0</v>
      </c>
      <c r="B3968" s="250"/>
      <c r="C3968" s="485"/>
      <c r="D3968" s="91" t="s">
        <v>2219</v>
      </c>
      <c r="E3968" s="101">
        <v>2.5</v>
      </c>
      <c r="M3968" s="72"/>
      <c r="N3968" s="68"/>
      <c r="O3968" s="68"/>
      <c r="P3968" s="68"/>
    </row>
    <row r="3969" spans="1:16" x14ac:dyDescent="0.25">
      <c r="A3969" s="77">
        <f>E3969*A3963</f>
        <v>0</v>
      </c>
      <c r="B3969" s="250"/>
      <c r="C3969" s="485"/>
      <c r="D3969" s="91" t="s">
        <v>2334</v>
      </c>
      <c r="E3969" s="101">
        <v>1</v>
      </c>
      <c r="M3969" s="72"/>
      <c r="N3969" s="68"/>
      <c r="O3969" s="68"/>
      <c r="P3969" s="68"/>
    </row>
    <row r="3970" spans="1:16" x14ac:dyDescent="0.25">
      <c r="A3970" s="77">
        <f>E3970*A3963</f>
        <v>0</v>
      </c>
      <c r="B3970" s="250"/>
      <c r="C3970" s="485"/>
      <c r="D3970" s="91" t="s">
        <v>1262</v>
      </c>
      <c r="E3970" s="101">
        <v>0.5</v>
      </c>
      <c r="F3970">
        <f>SUMIF('список продуктов'!$A$8:$A$917,"="&amp;D2345,'список продуктов'!$C$8:$C$917)</f>
        <v>0</v>
      </c>
      <c r="M3970" s="572"/>
      <c r="N3970" s="573"/>
      <c r="O3970" s="573"/>
      <c r="P3970" s="573"/>
    </row>
    <row r="3971" spans="1:16" x14ac:dyDescent="0.25">
      <c r="A3971" s="77">
        <f>E3971*A3963</f>
        <v>0</v>
      </c>
      <c r="B3971" s="250"/>
      <c r="C3971" s="485"/>
      <c r="D3971" s="91" t="s">
        <v>2399</v>
      </c>
      <c r="E3971" s="101">
        <v>0.5</v>
      </c>
      <c r="F3971">
        <f>SUMIF('список продуктов'!$A$8:$A$917,"="&amp;D2346,'список продуктов'!$C$8:$C$917)</f>
        <v>0</v>
      </c>
      <c r="M3971" s="572"/>
      <c r="N3971" s="573"/>
      <c r="O3971" s="573"/>
      <c r="P3971" s="573"/>
    </row>
    <row r="3972" spans="1:16" x14ac:dyDescent="0.25">
      <c r="A3972" s="77">
        <f>E3972*A3963</f>
        <v>0</v>
      </c>
      <c r="B3972" s="250"/>
      <c r="C3972" s="485"/>
      <c r="D3972" s="91" t="s">
        <v>2546</v>
      </c>
      <c r="E3972" s="101">
        <v>1</v>
      </c>
      <c r="F3972">
        <f>SUMIF('список продуктов'!$A$8:$A$917,"="&amp;D2347,'список продуктов'!$C$8:$C$917)</f>
        <v>1</v>
      </c>
      <c r="M3972" s="572"/>
      <c r="N3972" s="573"/>
      <c r="O3972" s="573"/>
      <c r="P3972" s="573"/>
    </row>
    <row r="3973" spans="1:16" x14ac:dyDescent="0.25">
      <c r="A3973" s="77">
        <f>E3973*A3963</f>
        <v>0</v>
      </c>
      <c r="B3973" s="250"/>
      <c r="C3973" s="485"/>
      <c r="D3973" s="91" t="s">
        <v>1355</v>
      </c>
      <c r="E3973" s="101">
        <v>2.5</v>
      </c>
      <c r="F3973">
        <f>SUMIF('список продуктов'!$A$8:$A$917,"="&amp;D2348,'список продуктов'!$C$8:$C$917)</f>
        <v>1</v>
      </c>
      <c r="M3973" s="572"/>
      <c r="N3973" s="573"/>
      <c r="O3973" s="573"/>
      <c r="P3973" s="573"/>
    </row>
    <row r="3974" spans="1:16" x14ac:dyDescent="0.25">
      <c r="A3974" s="77">
        <f>E3974*A3963</f>
        <v>0</v>
      </c>
      <c r="B3974" s="250"/>
      <c r="C3974" s="485"/>
      <c r="D3974" s="91" t="s">
        <v>2591</v>
      </c>
      <c r="E3974" s="101">
        <v>5</v>
      </c>
      <c r="F3974">
        <f>SUMIF('список продуктов'!$A$8:$A$917,"="&amp;D2349,'список продуктов'!$C$8:$C$917)</f>
        <v>1</v>
      </c>
      <c r="M3974" s="572"/>
      <c r="N3974" s="573"/>
      <c r="O3974" s="573"/>
      <c r="P3974" s="573"/>
    </row>
    <row r="3975" spans="1:16" x14ac:dyDescent="0.25">
      <c r="A3975" s="77">
        <f>E3975*A3963</f>
        <v>0</v>
      </c>
      <c r="B3975" s="253"/>
      <c r="C3975" s="485"/>
      <c r="D3975" s="91" t="s">
        <v>2469</v>
      </c>
      <c r="E3975" s="80">
        <v>10</v>
      </c>
      <c r="F3975">
        <f>SUMIF('список продуктов'!$A$8:$A$917,"="&amp;D2350,'список продуктов'!$C$8:$C$917)</f>
        <v>1</v>
      </c>
      <c r="M3975" s="572"/>
      <c r="N3975" s="573"/>
      <c r="O3975" s="573"/>
      <c r="P3975" s="573"/>
    </row>
    <row r="3976" spans="1:16" x14ac:dyDescent="0.25">
      <c r="A3976" s="77">
        <f>E3976*A3963</f>
        <v>0</v>
      </c>
      <c r="B3976" s="253"/>
      <c r="C3976" s="485"/>
      <c r="D3976" s="91" t="s">
        <v>1919</v>
      </c>
      <c r="E3976" s="80">
        <v>15</v>
      </c>
      <c r="F3976">
        <f>SUMIF('список продуктов'!$A$8:$A$917,"="&amp;D2351,'список продуктов'!$C$8:$C$917)</f>
        <v>1</v>
      </c>
      <c r="M3976" s="572"/>
      <c r="N3976" s="573"/>
      <c r="O3976" s="573"/>
      <c r="P3976" s="573"/>
    </row>
    <row r="3977" spans="1:16" ht="15.75" thickBot="1" x14ac:dyDescent="0.3">
      <c r="B3977" s="251"/>
      <c r="C3977" s="485"/>
      <c r="D3977" s="91"/>
      <c r="E3977" s="89"/>
      <c r="F3977">
        <f>SUMIF('список продуктов'!$A$8:$A$917,"="&amp;D2352,'список продуктов'!$C$8:$C$917)</f>
        <v>1</v>
      </c>
      <c r="M3977" s="572"/>
      <c r="N3977" s="573"/>
      <c r="O3977" s="573"/>
      <c r="P3977" s="573"/>
    </row>
    <row r="3978" spans="1:16" ht="15.75" thickBot="1" x14ac:dyDescent="0.3">
      <c r="A3978" s="229"/>
      <c r="B3978" s="185" t="s">
        <v>14</v>
      </c>
      <c r="C3978" s="73" t="s">
        <v>608</v>
      </c>
      <c r="D3978" s="188"/>
      <c r="E3978" s="205">
        <f>SUM(E3979:E3987)</f>
        <v>320</v>
      </c>
      <c r="F3978">
        <f>SUMIF('список продуктов'!$A$8:$A$917,"="&amp;D2353,'список продуктов'!$C$8:$C$917)</f>
        <v>1</v>
      </c>
      <c r="G3978" t="s">
        <v>2926</v>
      </c>
      <c r="M3978" s="572"/>
      <c r="N3978" s="573"/>
      <c r="O3978" s="573"/>
      <c r="P3978" s="573"/>
    </row>
    <row r="3979" spans="1:16" x14ac:dyDescent="0.25">
      <c r="A3979" s="77">
        <f>E3979*A3978</f>
        <v>0</v>
      </c>
      <c r="B3979" s="251"/>
      <c r="D3979" s="91" t="s">
        <v>1535</v>
      </c>
      <c r="E3979" s="80">
        <v>210</v>
      </c>
      <c r="F3979">
        <f>SUMIF('список продуктов'!$A$8:$A$917,"="&amp;D2354,'список продуктов'!$C$8:$C$917)</f>
        <v>1</v>
      </c>
      <c r="M3979" s="572"/>
      <c r="N3979" s="573"/>
      <c r="O3979" s="573"/>
      <c r="P3979" s="573"/>
    </row>
    <row r="3980" spans="1:16" x14ac:dyDescent="0.25">
      <c r="A3980" s="77">
        <f>E3980*A3978</f>
        <v>0</v>
      </c>
      <c r="B3980" s="251"/>
      <c r="C3980" s="449"/>
      <c r="D3980" s="91" t="s">
        <v>1489</v>
      </c>
      <c r="E3980" s="80">
        <v>20</v>
      </c>
      <c r="F3980">
        <f>SUMIF('список продуктов'!$A$8:$A$917,"="&amp;D2355,'список продуктов'!$C$8:$C$917)</f>
        <v>1</v>
      </c>
      <c r="M3980" s="572"/>
      <c r="N3980" s="573"/>
      <c r="O3980" s="573"/>
      <c r="P3980" s="573"/>
    </row>
    <row r="3981" spans="1:16" x14ac:dyDescent="0.25">
      <c r="A3981" s="77">
        <f>E3981*A3978</f>
        <v>0</v>
      </c>
      <c r="B3981" s="251"/>
      <c r="C3981" s="449"/>
      <c r="D3981" s="91" t="s">
        <v>2320</v>
      </c>
      <c r="E3981" s="80">
        <v>20</v>
      </c>
      <c r="F3981">
        <f>SUMIF('список продуктов'!$A$8:$A$917,"="&amp;D2356,'список продуктов'!$C$8:$C$917)</f>
        <v>1</v>
      </c>
      <c r="M3981" s="572"/>
      <c r="N3981" s="573"/>
      <c r="O3981" s="573"/>
      <c r="P3981" s="573"/>
    </row>
    <row r="3982" spans="1:16" x14ac:dyDescent="0.25">
      <c r="A3982" s="77">
        <f>E3982*A3978</f>
        <v>0</v>
      </c>
      <c r="B3982" s="251"/>
      <c r="C3982" s="449"/>
      <c r="D3982" s="91" t="s">
        <v>192</v>
      </c>
      <c r="E3982" s="80">
        <v>15</v>
      </c>
      <c r="F3982">
        <f>SUMIF('список продуктов'!$A$8:$A$917,"="&amp;D2357,'список продуктов'!$C$8:$C$917)</f>
        <v>0</v>
      </c>
      <c r="M3982" s="572"/>
      <c r="N3982" s="573"/>
      <c r="O3982" s="573"/>
      <c r="P3982" s="573"/>
    </row>
    <row r="3983" spans="1:16" x14ac:dyDescent="0.25">
      <c r="A3983" s="77">
        <f>E3983*A3978</f>
        <v>0</v>
      </c>
      <c r="B3983" s="251"/>
      <c r="C3983" s="449"/>
      <c r="D3983" s="91" t="s">
        <v>2472</v>
      </c>
      <c r="E3983" s="80">
        <v>20</v>
      </c>
      <c r="F3983">
        <f>SUMIF('список продуктов'!$A$8:$A$917,"="&amp;D2358,'список продуктов'!$C$8:$C$917)</f>
        <v>0</v>
      </c>
      <c r="M3983" s="572"/>
      <c r="N3983" s="573"/>
      <c r="O3983" s="573"/>
      <c r="P3983" s="573"/>
    </row>
    <row r="3984" spans="1:16" x14ac:dyDescent="0.25">
      <c r="A3984" s="77">
        <f>E3984*A3978</f>
        <v>0</v>
      </c>
      <c r="B3984" s="251"/>
      <c r="C3984" s="449"/>
      <c r="D3984" s="91" t="s">
        <v>2546</v>
      </c>
      <c r="E3984" s="80">
        <v>5</v>
      </c>
      <c r="F3984">
        <f>SUMIF('список продуктов'!$A$8:$A$917,"="&amp;D2359,'список продуктов'!$C$8:$C$917)</f>
        <v>1</v>
      </c>
      <c r="M3984" s="572"/>
      <c r="N3984" s="573"/>
      <c r="O3984" s="573"/>
      <c r="P3984" s="573"/>
    </row>
    <row r="3985" spans="1:16" x14ac:dyDescent="0.25">
      <c r="A3985" s="77">
        <f>E3985*A3978</f>
        <v>0</v>
      </c>
      <c r="B3985" s="251"/>
      <c r="C3985" s="449"/>
      <c r="D3985" s="91" t="s">
        <v>1355</v>
      </c>
      <c r="E3985" s="80">
        <v>5</v>
      </c>
      <c r="F3985">
        <f>SUMIF('список продуктов'!$A$8:$A$917,"="&amp;D2360,'список продуктов'!$C$8:$C$917)</f>
        <v>1</v>
      </c>
      <c r="M3985" s="572"/>
      <c r="N3985" s="573"/>
      <c r="O3985" s="573"/>
      <c r="P3985" s="573"/>
    </row>
    <row r="3986" spans="1:16" x14ac:dyDescent="0.25">
      <c r="A3986" s="77">
        <f>E3986*A3978</f>
        <v>0</v>
      </c>
      <c r="B3986" s="251"/>
      <c r="C3986" s="449"/>
      <c r="D3986" s="91" t="s">
        <v>1805</v>
      </c>
      <c r="E3986" s="80">
        <v>5</v>
      </c>
      <c r="F3986">
        <f>SUMIF('список продуктов'!$A$8:$A$917,"="&amp;D2361,'список продуктов'!$C$8:$C$917)</f>
        <v>1</v>
      </c>
      <c r="M3986" s="572"/>
      <c r="N3986" s="573"/>
      <c r="O3986" s="573"/>
      <c r="P3986" s="573"/>
    </row>
    <row r="3987" spans="1:16" x14ac:dyDescent="0.25">
      <c r="A3987" s="77">
        <f>E3987*A3978</f>
        <v>0</v>
      </c>
      <c r="B3987" s="251"/>
      <c r="C3987" s="449"/>
      <c r="D3987" s="91" t="s">
        <v>2347</v>
      </c>
      <c r="E3987" s="80">
        <v>20</v>
      </c>
      <c r="F3987">
        <f>SUMIF('список продуктов'!$A$8:$A$917,"="&amp;D2362,'список продуктов'!$C$8:$C$917)</f>
        <v>1</v>
      </c>
      <c r="M3987" s="572"/>
      <c r="N3987" s="573"/>
      <c r="O3987" s="573"/>
      <c r="P3987" s="573"/>
    </row>
    <row r="3988" spans="1:16" ht="15.75" thickBot="1" x14ac:dyDescent="0.3">
      <c r="B3988" s="251"/>
      <c r="C3988" s="485"/>
      <c r="D3988" s="91"/>
      <c r="E3988" s="89"/>
      <c r="F3988">
        <f>SUMIF('список продуктов'!$A$8:$A$917,"="&amp;D2363,'список продуктов'!$C$8:$C$917)</f>
        <v>1</v>
      </c>
      <c r="M3988" s="572"/>
      <c r="N3988" s="573"/>
      <c r="O3988" s="573"/>
      <c r="P3988" s="573"/>
    </row>
    <row r="3989" spans="1:16" ht="30" thickBot="1" x14ac:dyDescent="0.3">
      <c r="A3989" s="105"/>
      <c r="B3989" s="185" t="s">
        <v>33</v>
      </c>
      <c r="C3989" s="159" t="s">
        <v>609</v>
      </c>
      <c r="D3989" s="188"/>
      <c r="E3989" s="158">
        <f>SUM(E3990:E3999)</f>
        <v>181</v>
      </c>
      <c r="F3989">
        <f>SUMIF('список продуктов'!$A$8:$A$917,"="&amp;D2364,'список продуктов'!$C$8:$C$917)</f>
        <v>1</v>
      </c>
      <c r="G3989" t="s">
        <v>2926</v>
      </c>
      <c r="M3989" s="572"/>
      <c r="N3989" s="573"/>
      <c r="O3989" s="573"/>
      <c r="P3989" s="573"/>
    </row>
    <row r="3990" spans="1:16" x14ac:dyDescent="0.25">
      <c r="A3990" s="77">
        <f>E3990*A3989</f>
        <v>0</v>
      </c>
      <c r="B3990" s="250"/>
      <c r="C3990" s="485"/>
      <c r="D3990" s="91" t="s">
        <v>1538</v>
      </c>
      <c r="E3990" s="101">
        <v>130</v>
      </c>
      <c r="F3990">
        <f>SUMIF('список продуктов'!$A$8:$A$917,"="&amp;D2365,'список продуктов'!$C$8:$C$917)</f>
        <v>1</v>
      </c>
      <c r="M3990" s="572"/>
      <c r="N3990" s="573"/>
      <c r="O3990" s="573"/>
      <c r="P3990" s="573"/>
    </row>
    <row r="3991" spans="1:16" x14ac:dyDescent="0.25">
      <c r="A3991" s="77">
        <f>E3991*A3989</f>
        <v>0</v>
      </c>
      <c r="B3991" s="250"/>
      <c r="C3991" s="485"/>
      <c r="D3991" s="91" t="s">
        <v>2346</v>
      </c>
      <c r="E3991" s="101">
        <v>10</v>
      </c>
      <c r="F3991">
        <f>SUMIF('список продуктов'!$A$8:$A$917,"="&amp;D2366,'список продуктов'!$C$8:$C$917)</f>
        <v>1</v>
      </c>
      <c r="M3991" s="572"/>
      <c r="N3991" s="573"/>
      <c r="O3991" s="573"/>
      <c r="P3991" s="573"/>
    </row>
    <row r="3992" spans="1:16" x14ac:dyDescent="0.25">
      <c r="A3992" s="77">
        <f>E3992*A3989</f>
        <v>0</v>
      </c>
      <c r="B3992" s="250"/>
      <c r="C3992" s="485"/>
      <c r="D3992" s="91" t="s">
        <v>192</v>
      </c>
      <c r="E3992" s="101">
        <v>15</v>
      </c>
      <c r="F3992">
        <f>SUMIF('список продуктов'!$A$8:$A$917,"="&amp;D2367,'список продуктов'!$C$8:$C$917)</f>
        <v>1</v>
      </c>
      <c r="M3992" s="572"/>
      <c r="N3992" s="573"/>
      <c r="O3992" s="573"/>
      <c r="P3992" s="573"/>
    </row>
    <row r="3993" spans="1:16" x14ac:dyDescent="0.25">
      <c r="A3993" s="77">
        <f>E3993*A3989</f>
        <v>0</v>
      </c>
      <c r="B3993" s="250"/>
      <c r="C3993" s="485"/>
      <c r="D3993" s="91" t="s">
        <v>2219</v>
      </c>
      <c r="E3993" s="101">
        <v>5</v>
      </c>
      <c r="F3993">
        <f>SUMIF('список продуктов'!$A$8:$A$917,"="&amp;D2368,'список продуктов'!$C$8:$C$917)</f>
        <v>0</v>
      </c>
      <c r="M3993" s="572"/>
      <c r="N3993" s="573"/>
      <c r="O3993" s="573"/>
      <c r="P3993" s="573"/>
    </row>
    <row r="3994" spans="1:16" x14ac:dyDescent="0.25">
      <c r="A3994" s="77">
        <f>E3994*A3989</f>
        <v>0</v>
      </c>
      <c r="B3994" s="250"/>
      <c r="C3994" s="485"/>
      <c r="D3994" s="91" t="s">
        <v>2334</v>
      </c>
      <c r="E3994" s="101">
        <v>2</v>
      </c>
      <c r="F3994">
        <f>SUMIF('список продуктов'!$A$8:$A$917,"="&amp;D2369,'список продуктов'!$C$8:$C$917)</f>
        <v>0</v>
      </c>
      <c r="M3994" s="572"/>
      <c r="N3994" s="573"/>
      <c r="O3994" s="573"/>
      <c r="P3994" s="573"/>
    </row>
    <row r="3995" spans="1:16" x14ac:dyDescent="0.25">
      <c r="A3995" s="77">
        <f>E3995*A3989</f>
        <v>0</v>
      </c>
      <c r="B3995" s="250"/>
      <c r="C3995" s="485"/>
      <c r="D3995" s="91" t="s">
        <v>1262</v>
      </c>
      <c r="E3995" s="101">
        <v>1</v>
      </c>
      <c r="F3995">
        <f>SUMIF('список продуктов'!$A$8:$A$917,"="&amp;D2370,'список продуктов'!$C$8:$C$917)</f>
        <v>1</v>
      </c>
      <c r="M3995" s="572"/>
      <c r="N3995" s="573"/>
      <c r="O3995" s="573"/>
      <c r="P3995" s="573"/>
    </row>
    <row r="3996" spans="1:16" x14ac:dyDescent="0.25">
      <c r="A3996" s="77">
        <f>E3996*A3989</f>
        <v>0</v>
      </c>
      <c r="B3996" s="250"/>
      <c r="C3996" s="485"/>
      <c r="D3996" s="91" t="s">
        <v>2399</v>
      </c>
      <c r="E3996" s="101">
        <v>1</v>
      </c>
      <c r="F3996">
        <f>SUMIF('список продуктов'!$A$8:$A$917,"="&amp;D2371,'список продуктов'!$C$8:$C$917)</f>
        <v>1</v>
      </c>
      <c r="M3996" s="572"/>
      <c r="N3996" s="573"/>
      <c r="O3996" s="573"/>
      <c r="P3996" s="573"/>
    </row>
    <row r="3997" spans="1:16" x14ac:dyDescent="0.25">
      <c r="A3997" s="77">
        <f>E3997*A3989</f>
        <v>0</v>
      </c>
      <c r="B3997" s="250"/>
      <c r="C3997" s="485"/>
      <c r="D3997" s="91" t="s">
        <v>2546</v>
      </c>
      <c r="E3997" s="101">
        <v>2</v>
      </c>
      <c r="F3997">
        <f>SUMIF('список продуктов'!$A$8:$A$917,"="&amp;D2372,'список продуктов'!$C$8:$C$917)</f>
        <v>1</v>
      </c>
      <c r="M3997" s="572"/>
      <c r="N3997" s="573"/>
      <c r="O3997" s="573"/>
      <c r="P3997" s="573"/>
    </row>
    <row r="3998" spans="1:16" x14ac:dyDescent="0.25">
      <c r="A3998" s="77">
        <f>E3998*A3989</f>
        <v>0</v>
      </c>
      <c r="B3998" s="250"/>
      <c r="C3998" s="485"/>
      <c r="D3998" s="91" t="s">
        <v>1355</v>
      </c>
      <c r="E3998" s="101">
        <v>5</v>
      </c>
      <c r="F3998">
        <f>SUMIF('список продуктов'!$A$8:$A$917,"="&amp;D2373,'список продуктов'!$C$8:$C$917)</f>
        <v>1</v>
      </c>
      <c r="M3998" s="572"/>
      <c r="N3998" s="573"/>
      <c r="O3998" s="573"/>
      <c r="P3998" s="573"/>
    </row>
    <row r="3999" spans="1:16" x14ac:dyDescent="0.25">
      <c r="A3999" s="77">
        <f>E3999*A3989</f>
        <v>0</v>
      </c>
      <c r="B3999" s="250"/>
      <c r="C3999" s="485"/>
      <c r="D3999" s="91" t="s">
        <v>2591</v>
      </c>
      <c r="E3999" s="101">
        <v>10</v>
      </c>
      <c r="F3999">
        <f>SUMIF('список продуктов'!$A$8:$A$917,"="&amp;D2374,'список продуктов'!$C$8:$C$917)</f>
        <v>1</v>
      </c>
      <c r="M3999" s="572"/>
      <c r="N3999" s="573"/>
      <c r="O3999" s="573"/>
      <c r="P3999" s="573"/>
    </row>
    <row r="4000" spans="1:16" ht="15.75" thickBot="1" x14ac:dyDescent="0.3">
      <c r="B4000" s="251"/>
      <c r="C4000" s="485"/>
      <c r="D4000" s="91"/>
      <c r="E4000" s="89"/>
      <c r="F4000">
        <f>SUMIF('список продуктов'!$A$8:$A$917,"="&amp;D2375,'список продуктов'!$C$8:$C$917)</f>
        <v>1</v>
      </c>
      <c r="M4000" s="572"/>
      <c r="N4000" s="573"/>
      <c r="O4000" s="573"/>
      <c r="P4000" s="573"/>
    </row>
    <row r="4001" spans="1:16" ht="15.75" thickBot="1" x14ac:dyDescent="0.3">
      <c r="A4001" s="105"/>
      <c r="B4001" s="196" t="s">
        <v>102</v>
      </c>
      <c r="C4001" s="159" t="s">
        <v>610</v>
      </c>
      <c r="D4001" s="188"/>
      <c r="E4001" s="158">
        <f>SUM(E4002:E4011)</f>
        <v>421</v>
      </c>
      <c r="F4001">
        <f>SUMIF('список продуктов'!$A$8:$A$917,"="&amp;D2376,'список продуктов'!$C$8:$C$917)</f>
        <v>0</v>
      </c>
      <c r="G4001" t="s">
        <v>2926</v>
      </c>
      <c r="M4001" s="572"/>
      <c r="N4001" s="573"/>
      <c r="O4001" s="573"/>
      <c r="P4001" s="573"/>
    </row>
    <row r="4002" spans="1:16" x14ac:dyDescent="0.25">
      <c r="A4002" s="77">
        <f>E4002*A4001</f>
        <v>0</v>
      </c>
      <c r="B4002" s="253"/>
      <c r="C4002" s="485"/>
      <c r="D4002" s="91" t="s">
        <v>1539</v>
      </c>
      <c r="E4002" s="80">
        <v>280</v>
      </c>
      <c r="F4002">
        <f>SUMIF('список продуктов'!$A$8:$A$917,"="&amp;D2377,'список продуктов'!$C$8:$C$917)</f>
        <v>1</v>
      </c>
      <c r="M4002" s="572"/>
      <c r="N4002" s="573"/>
      <c r="O4002" s="573"/>
      <c r="P4002" s="573"/>
    </row>
    <row r="4003" spans="1:16" x14ac:dyDescent="0.25">
      <c r="A4003" s="77">
        <f>E4003*A4001</f>
        <v>0</v>
      </c>
      <c r="B4003" s="253"/>
      <c r="C4003" s="485"/>
      <c r="D4003" s="91" t="s">
        <v>192</v>
      </c>
      <c r="E4003" s="80">
        <v>30</v>
      </c>
      <c r="F4003">
        <f>SUMIF('список продуктов'!$A$8:$A$917,"="&amp;D2378,'список продуктов'!$C$8:$C$917)</f>
        <v>1</v>
      </c>
      <c r="M4003" s="572"/>
      <c r="N4003" s="573"/>
      <c r="O4003" s="573"/>
      <c r="P4003" s="573"/>
    </row>
    <row r="4004" spans="1:16" x14ac:dyDescent="0.25">
      <c r="A4004" s="77">
        <f>E4004*A4001</f>
        <v>0</v>
      </c>
      <c r="B4004" s="253"/>
      <c r="C4004" s="485"/>
      <c r="D4004" s="91" t="s">
        <v>2405</v>
      </c>
      <c r="E4004" s="80">
        <v>5</v>
      </c>
      <c r="F4004">
        <f>SUMIF('список продуктов'!$A$8:$A$917,"="&amp;D2379,'список продуктов'!$C$8:$C$917)</f>
        <v>1</v>
      </c>
      <c r="M4004" s="572"/>
      <c r="N4004" s="573"/>
      <c r="O4004" s="573"/>
      <c r="P4004" s="573"/>
    </row>
    <row r="4005" spans="1:16" x14ac:dyDescent="0.25">
      <c r="A4005" s="77">
        <f>E4005*A4001</f>
        <v>0</v>
      </c>
      <c r="B4005" s="253"/>
      <c r="C4005" s="485"/>
      <c r="D4005" s="91" t="s">
        <v>1268</v>
      </c>
      <c r="E4005" s="80">
        <v>20</v>
      </c>
      <c r="F4005">
        <f>SUMIF('список продуктов'!$A$8:$A$917,"="&amp;D2380,'список продуктов'!$C$8:$C$917)</f>
        <v>0</v>
      </c>
      <c r="M4005" s="572"/>
      <c r="N4005" s="573"/>
      <c r="O4005" s="573"/>
      <c r="P4005" s="573"/>
    </row>
    <row r="4006" spans="1:16" x14ac:dyDescent="0.25">
      <c r="A4006" s="77">
        <f>E4006*A4001</f>
        <v>0</v>
      </c>
      <c r="B4006" s="253"/>
      <c r="C4006" s="485"/>
      <c r="D4006" s="91" t="s">
        <v>1262</v>
      </c>
      <c r="E4006" s="80">
        <v>2</v>
      </c>
      <c r="F4006">
        <f>SUMIF('список продуктов'!$A$8:$A$917,"="&amp;D2381,'список продуктов'!$C$8:$C$917)</f>
        <v>0</v>
      </c>
      <c r="M4006" s="572"/>
      <c r="N4006" s="573"/>
      <c r="O4006" s="573"/>
      <c r="P4006" s="573"/>
    </row>
    <row r="4007" spans="1:16" x14ac:dyDescent="0.25">
      <c r="A4007" s="77">
        <f>E4007*A4001</f>
        <v>0</v>
      </c>
      <c r="B4007" s="253"/>
      <c r="C4007" s="485"/>
      <c r="D4007" s="91" t="s">
        <v>2399</v>
      </c>
      <c r="E4007" s="80">
        <v>2</v>
      </c>
      <c r="F4007">
        <f>SUMIF('список продуктов'!$A$8:$A$917,"="&amp;D2382,'список продуктов'!$C$8:$C$917)</f>
        <v>1</v>
      </c>
      <c r="M4007" s="572"/>
      <c r="N4007" s="573"/>
      <c r="O4007" s="573"/>
      <c r="P4007" s="573"/>
    </row>
    <row r="4008" spans="1:16" x14ac:dyDescent="0.25">
      <c r="A4008" s="77">
        <f>E4008*A4001</f>
        <v>0</v>
      </c>
      <c r="B4008" s="253"/>
      <c r="C4008" s="485"/>
      <c r="D4008" s="91" t="s">
        <v>2330</v>
      </c>
      <c r="E4008" s="80">
        <v>50</v>
      </c>
      <c r="F4008">
        <f>SUMIF('список продуктов'!$A$8:$A$917,"="&amp;D2383,'список продуктов'!$C$8:$C$917)</f>
        <v>1</v>
      </c>
      <c r="M4008" s="572"/>
      <c r="N4008" s="573"/>
      <c r="O4008" s="573"/>
      <c r="P4008" s="573"/>
    </row>
    <row r="4009" spans="1:16" x14ac:dyDescent="0.25">
      <c r="A4009" s="77">
        <f>E4009*A4001</f>
        <v>0</v>
      </c>
      <c r="B4009" s="253"/>
      <c r="C4009" s="485"/>
      <c r="D4009" s="91" t="s">
        <v>1805</v>
      </c>
      <c r="E4009" s="80">
        <v>7</v>
      </c>
      <c r="F4009">
        <f>SUMIF('список продуктов'!$A$8:$A$917,"="&amp;D2384,'список продуктов'!$C$8:$C$917)</f>
        <v>1</v>
      </c>
      <c r="M4009" s="572"/>
      <c r="N4009" s="573"/>
      <c r="O4009" s="573"/>
      <c r="P4009" s="573"/>
    </row>
    <row r="4010" spans="1:16" x14ac:dyDescent="0.25">
      <c r="A4010" s="77">
        <f>E4010*A4001</f>
        <v>0</v>
      </c>
      <c r="B4010" s="253"/>
      <c r="C4010" s="485"/>
      <c r="D4010" s="91" t="s">
        <v>1757</v>
      </c>
      <c r="E4010" s="80">
        <v>5</v>
      </c>
      <c r="F4010">
        <f>SUMIF('список продуктов'!$A$8:$A$917,"="&amp;D2385,'список продуктов'!$C$8:$C$917)</f>
        <v>1</v>
      </c>
      <c r="M4010" s="572"/>
      <c r="N4010" s="573"/>
      <c r="O4010" s="573"/>
      <c r="P4010" s="573"/>
    </row>
    <row r="4011" spans="1:16" x14ac:dyDescent="0.25">
      <c r="A4011" s="77">
        <f>E4011*A4001</f>
        <v>0</v>
      </c>
      <c r="B4011" s="253"/>
      <c r="C4011" s="485"/>
      <c r="D4011" s="91" t="s">
        <v>2591</v>
      </c>
      <c r="E4011" s="80">
        <v>20</v>
      </c>
      <c r="F4011">
        <f>SUMIF('список продуктов'!$A$8:$A$917,"="&amp;D2386,'список продуктов'!$C$8:$C$917)</f>
        <v>1</v>
      </c>
      <c r="M4011" s="572"/>
      <c r="N4011" s="573"/>
      <c r="O4011" s="573"/>
      <c r="P4011" s="573"/>
    </row>
    <row r="4012" spans="1:16" ht="15.75" thickBot="1" x14ac:dyDescent="0.3">
      <c r="B4012" s="251"/>
      <c r="C4012" s="485"/>
      <c r="D4012" s="91"/>
      <c r="E4012" s="89"/>
      <c r="F4012">
        <f>SUMIF('список продуктов'!$A$8:$A$917,"="&amp;D2387,'список продуктов'!$C$8:$C$917)</f>
        <v>1</v>
      </c>
      <c r="M4012" s="572"/>
      <c r="N4012" s="573"/>
      <c r="O4012" s="573"/>
      <c r="P4012" s="573"/>
    </row>
    <row r="4013" spans="1:16" ht="15.75" thickBot="1" x14ac:dyDescent="0.3">
      <c r="A4013" s="105"/>
      <c r="B4013" s="196" t="s">
        <v>102</v>
      </c>
      <c r="C4013" s="159" t="s">
        <v>611</v>
      </c>
      <c r="D4013" s="188"/>
      <c r="E4013" s="158">
        <f>SUM(E4014:E4023)</f>
        <v>421</v>
      </c>
      <c r="F4013">
        <f>SUMIF('список продуктов'!$A$8:$A$917,"="&amp;D2388,'список продуктов'!$C$8:$C$917)</f>
        <v>1</v>
      </c>
      <c r="G4013" t="s">
        <v>2926</v>
      </c>
      <c r="M4013" s="572"/>
      <c r="N4013" s="573"/>
      <c r="O4013" s="573"/>
      <c r="P4013" s="573"/>
    </row>
    <row r="4014" spans="1:16" x14ac:dyDescent="0.25">
      <c r="A4014" s="108">
        <f>E4014*A4013</f>
        <v>0</v>
      </c>
      <c r="B4014" s="261"/>
      <c r="C4014" s="485"/>
      <c r="D4014" s="91" t="s">
        <v>1535</v>
      </c>
      <c r="E4014" s="80">
        <v>280</v>
      </c>
      <c r="F4014">
        <f>SUMIF('список продуктов'!$A$8:$A$917,"="&amp;D2389,'список продуктов'!$C$8:$C$917)</f>
        <v>1</v>
      </c>
      <c r="M4014" s="572"/>
      <c r="N4014" s="573"/>
      <c r="O4014" s="573"/>
      <c r="P4014" s="573"/>
    </row>
    <row r="4015" spans="1:16" x14ac:dyDescent="0.25">
      <c r="A4015" s="85">
        <f>E4015*A4013</f>
        <v>0</v>
      </c>
      <c r="B4015" s="261"/>
      <c r="C4015" s="485"/>
      <c r="D4015" s="91" t="s">
        <v>192</v>
      </c>
      <c r="E4015" s="80">
        <v>30</v>
      </c>
      <c r="F4015">
        <f>SUMIF('список продуктов'!$A$8:$A$917,"="&amp;D2390,'список продуктов'!$C$8:$C$917)</f>
        <v>0</v>
      </c>
      <c r="M4015" s="572"/>
      <c r="N4015" s="573"/>
      <c r="O4015" s="573"/>
      <c r="P4015" s="573"/>
    </row>
    <row r="4016" spans="1:16" x14ac:dyDescent="0.25">
      <c r="A4016" s="117">
        <f>E4016*A4013</f>
        <v>0</v>
      </c>
      <c r="B4016" s="261"/>
      <c r="C4016" s="485"/>
      <c r="D4016" s="91" t="s">
        <v>2405</v>
      </c>
      <c r="E4016" s="80">
        <v>5</v>
      </c>
      <c r="F4016">
        <f>SUMIF('список продуктов'!$A$8:$A$917,"="&amp;D2391,'список продуктов'!$C$8:$C$917)</f>
        <v>1</v>
      </c>
      <c r="M4016" s="572"/>
      <c r="N4016" s="573"/>
      <c r="O4016" s="573"/>
      <c r="P4016" s="573"/>
    </row>
    <row r="4017" spans="1:16" x14ac:dyDescent="0.25">
      <c r="A4017" s="85">
        <f>E4017*A4013</f>
        <v>0</v>
      </c>
      <c r="B4017" s="261"/>
      <c r="C4017" s="485"/>
      <c r="D4017" s="91" t="s">
        <v>1268</v>
      </c>
      <c r="E4017" s="80">
        <v>20</v>
      </c>
      <c r="F4017">
        <f>SUMIF('список продуктов'!$A$8:$A$917,"="&amp;D2392,'список продуктов'!$C$8:$C$917)</f>
        <v>1</v>
      </c>
      <c r="M4017" s="572"/>
      <c r="N4017" s="573"/>
      <c r="O4017" s="573"/>
      <c r="P4017" s="573"/>
    </row>
    <row r="4018" spans="1:16" x14ac:dyDescent="0.25">
      <c r="A4018" s="85">
        <f>E4018*A4013</f>
        <v>0</v>
      </c>
      <c r="B4018" s="261"/>
      <c r="C4018" s="485"/>
      <c r="D4018" s="91" t="s">
        <v>1262</v>
      </c>
      <c r="E4018" s="80">
        <v>2</v>
      </c>
      <c r="F4018">
        <f>SUMIF('список продуктов'!$A$8:$A$917,"="&amp;D2393,'список продуктов'!$C$8:$C$917)</f>
        <v>1</v>
      </c>
      <c r="M4018" s="572"/>
      <c r="N4018" s="573"/>
      <c r="O4018" s="573"/>
      <c r="P4018" s="573"/>
    </row>
    <row r="4019" spans="1:16" x14ac:dyDescent="0.25">
      <c r="A4019" s="85">
        <f>E4019*A4013</f>
        <v>0</v>
      </c>
      <c r="B4019" s="261"/>
      <c r="C4019" s="485"/>
      <c r="D4019" s="91" t="s">
        <v>2399</v>
      </c>
      <c r="E4019" s="80">
        <v>2</v>
      </c>
      <c r="F4019">
        <f>SUMIF('список продуктов'!$A$8:$A$917,"="&amp;D2394,'список продуктов'!$C$8:$C$917)</f>
        <v>1</v>
      </c>
      <c r="M4019" s="572"/>
      <c r="N4019" s="573"/>
      <c r="O4019" s="573"/>
      <c r="P4019" s="573"/>
    </row>
    <row r="4020" spans="1:16" x14ac:dyDescent="0.25">
      <c r="A4020" s="85">
        <f>E4020*A4013</f>
        <v>0</v>
      </c>
      <c r="B4020" s="261"/>
      <c r="C4020" s="485"/>
      <c r="D4020" s="91" t="s">
        <v>2330</v>
      </c>
      <c r="E4020" s="80">
        <v>50</v>
      </c>
      <c r="F4020">
        <f>SUMIF('список продуктов'!$A$8:$A$917,"="&amp;D2395,'список продуктов'!$C$8:$C$917)</f>
        <v>0</v>
      </c>
      <c r="M4020" s="572"/>
      <c r="N4020" s="573"/>
      <c r="O4020" s="573"/>
      <c r="P4020" s="573"/>
    </row>
    <row r="4021" spans="1:16" x14ac:dyDescent="0.25">
      <c r="A4021" s="85">
        <f>E4021*A4013</f>
        <v>0</v>
      </c>
      <c r="B4021" s="261"/>
      <c r="C4021" s="485"/>
      <c r="D4021" s="91" t="s">
        <v>1805</v>
      </c>
      <c r="E4021" s="80">
        <v>7</v>
      </c>
      <c r="F4021">
        <f>SUMIF('список продуктов'!$A$8:$A$917,"="&amp;D2396,'список продуктов'!$C$8:$C$917)</f>
        <v>0</v>
      </c>
      <c r="M4021" s="572"/>
      <c r="N4021" s="573"/>
      <c r="O4021" s="573"/>
      <c r="P4021" s="573"/>
    </row>
    <row r="4022" spans="1:16" x14ac:dyDescent="0.25">
      <c r="A4022" s="85">
        <f>E4022*A4013</f>
        <v>0</v>
      </c>
      <c r="B4022" s="261"/>
      <c r="C4022" s="485"/>
      <c r="D4022" s="91" t="s">
        <v>1757</v>
      </c>
      <c r="E4022" s="80">
        <v>5</v>
      </c>
      <c r="F4022">
        <f>SUMIF('список продуктов'!$A$8:$A$917,"="&amp;D2397,'список продуктов'!$C$8:$C$917)</f>
        <v>1</v>
      </c>
      <c r="M4022" s="572"/>
      <c r="N4022" s="573"/>
      <c r="O4022" s="573"/>
      <c r="P4022" s="573"/>
    </row>
    <row r="4023" spans="1:16" x14ac:dyDescent="0.25">
      <c r="A4023" s="85">
        <f>E4023*A4013</f>
        <v>0</v>
      </c>
      <c r="B4023" s="261"/>
      <c r="C4023" s="485"/>
      <c r="D4023" s="91" t="s">
        <v>2591</v>
      </c>
      <c r="E4023" s="80">
        <v>20</v>
      </c>
      <c r="F4023">
        <f>SUMIF('список продуктов'!$A$8:$A$917,"="&amp;D2398,'список продуктов'!$C$8:$C$917)</f>
        <v>1</v>
      </c>
      <c r="M4023" s="572"/>
      <c r="N4023" s="573"/>
      <c r="O4023" s="573"/>
      <c r="P4023" s="573"/>
    </row>
    <row r="4024" spans="1:16" ht="15.75" thickBot="1" x14ac:dyDescent="0.3">
      <c r="B4024" s="251"/>
      <c r="C4024" s="485"/>
      <c r="D4024" s="91"/>
      <c r="E4024" s="89"/>
      <c r="F4024">
        <f>SUMIF('список продуктов'!$A$8:$A$917,"="&amp;D2399,'список продуктов'!$C$8:$C$917)</f>
        <v>1</v>
      </c>
      <c r="M4024" s="572"/>
      <c r="N4024" s="573"/>
      <c r="O4024" s="573"/>
      <c r="P4024" s="573"/>
    </row>
    <row r="4025" spans="1:16" ht="15.75" thickBot="1" x14ac:dyDescent="0.3">
      <c r="A4025" s="229"/>
      <c r="B4025" s="196">
        <v>200</v>
      </c>
      <c r="C4025" s="73" t="s">
        <v>612</v>
      </c>
      <c r="D4025" s="188"/>
      <c r="E4025" s="158">
        <f>SUM(E4026:E4038)</f>
        <v>303</v>
      </c>
      <c r="F4025">
        <f>SUMIF('список продуктов'!$A$8:$A$917,"="&amp;D2400,'список продуктов'!$C$8:$C$917)</f>
        <v>1</v>
      </c>
      <c r="G4025" t="s">
        <v>2926</v>
      </c>
      <c r="M4025" s="572"/>
      <c r="N4025" s="573"/>
      <c r="O4025" s="573"/>
      <c r="P4025" s="573"/>
    </row>
    <row r="4026" spans="1:16" x14ac:dyDescent="0.25">
      <c r="A4026" s="77">
        <f>E4026*A4025</f>
        <v>0</v>
      </c>
      <c r="B4026" s="251"/>
      <c r="C4026" s="487"/>
      <c r="D4026" s="91" t="s">
        <v>1550</v>
      </c>
      <c r="E4026" s="80">
        <v>80</v>
      </c>
      <c r="F4026">
        <f>SUMIF('список продуктов'!$A$8:$A$917,"="&amp;D2401,'список продуктов'!$C$8:$C$917)</f>
        <v>0</v>
      </c>
      <c r="M4026" s="572"/>
      <c r="N4026" s="573"/>
      <c r="O4026" s="573"/>
      <c r="P4026" s="573"/>
    </row>
    <row r="4027" spans="1:16" x14ac:dyDescent="0.25">
      <c r="A4027" s="77">
        <f>E4027*A4025</f>
        <v>0</v>
      </c>
      <c r="B4027" s="251"/>
      <c r="C4027" s="487"/>
      <c r="D4027" s="91" t="s">
        <v>2240</v>
      </c>
      <c r="E4027" s="80">
        <v>15</v>
      </c>
      <c r="F4027">
        <f>SUMIF('список продуктов'!$A$8:$A$917,"="&amp;D2402,'список продуктов'!$C$8:$C$917)</f>
        <v>1</v>
      </c>
      <c r="M4027" s="572"/>
      <c r="N4027" s="573"/>
      <c r="O4027" s="573"/>
      <c r="P4027" s="573"/>
    </row>
    <row r="4028" spans="1:16" x14ac:dyDescent="0.25">
      <c r="A4028" s="77">
        <f>E4028*A4025</f>
        <v>0</v>
      </c>
      <c r="B4028" s="251"/>
      <c r="C4028" s="487"/>
      <c r="D4028" s="91" t="s">
        <v>2199</v>
      </c>
      <c r="E4028" s="80">
        <v>50</v>
      </c>
      <c r="F4028">
        <f>SUMIF('список продуктов'!$A$8:$A$917,"="&amp;D2403,'список продуктов'!$C$8:$C$917)</f>
        <v>1</v>
      </c>
      <c r="M4028" s="572"/>
      <c r="N4028" s="573"/>
      <c r="O4028" s="573"/>
      <c r="P4028" s="573"/>
    </row>
    <row r="4029" spans="1:16" x14ac:dyDescent="0.25">
      <c r="A4029" s="77">
        <f>E4029*A4025</f>
        <v>0</v>
      </c>
      <c r="B4029" s="251"/>
      <c r="C4029" s="487"/>
      <c r="D4029" s="91" t="s">
        <v>1850</v>
      </c>
      <c r="E4029" s="80">
        <v>15</v>
      </c>
      <c r="F4029">
        <f>SUMIF('список продуктов'!$A$8:$A$917,"="&amp;D2404,'список продуктов'!$C$8:$C$917)</f>
        <v>1</v>
      </c>
      <c r="M4029" s="572"/>
      <c r="N4029" s="573"/>
      <c r="O4029" s="573"/>
      <c r="P4029" s="573"/>
    </row>
    <row r="4030" spans="1:16" x14ac:dyDescent="0.25">
      <c r="A4030" s="77">
        <f>E4030*A4025</f>
        <v>0</v>
      </c>
      <c r="B4030" s="251"/>
      <c r="C4030" s="487"/>
      <c r="D4030" s="91" t="s">
        <v>192</v>
      </c>
      <c r="E4030" s="80">
        <v>5</v>
      </c>
      <c r="F4030">
        <f>SUMIF('список продуктов'!$A$8:$A$917,"="&amp;D2405,'список продуктов'!$C$8:$C$917)</f>
        <v>1</v>
      </c>
      <c r="M4030" s="572"/>
      <c r="N4030" s="573"/>
      <c r="O4030" s="573"/>
      <c r="P4030" s="573"/>
    </row>
    <row r="4031" spans="1:16" x14ac:dyDescent="0.25">
      <c r="A4031" s="77">
        <f>E4031*A4025</f>
        <v>0</v>
      </c>
      <c r="B4031" s="251"/>
      <c r="C4031" s="487"/>
      <c r="D4031" s="91" t="s">
        <v>1492</v>
      </c>
      <c r="E4031" s="80">
        <v>15</v>
      </c>
      <c r="F4031">
        <f>SUMIF('список продуктов'!$A$8:$A$917,"="&amp;D2406,'список продуктов'!$C$8:$C$917)</f>
        <v>0</v>
      </c>
      <c r="M4031" s="572"/>
      <c r="N4031" s="573"/>
      <c r="O4031" s="573"/>
      <c r="P4031" s="573"/>
    </row>
    <row r="4032" spans="1:16" ht="29.25" x14ac:dyDescent="0.25">
      <c r="A4032" s="77">
        <f>E4032*A4025</f>
        <v>0</v>
      </c>
      <c r="B4032" s="251"/>
      <c r="C4032" s="487"/>
      <c r="D4032" s="91" t="s">
        <v>2641</v>
      </c>
      <c r="E4032" s="80">
        <v>50</v>
      </c>
      <c r="F4032">
        <f>SUMIF('список продуктов'!$A$8:$A$917,"="&amp;D2407,'список продуктов'!$C$8:$C$917)</f>
        <v>0</v>
      </c>
      <c r="M4032" s="572"/>
      <c r="N4032" s="573"/>
      <c r="O4032" s="573"/>
      <c r="P4032" s="573"/>
    </row>
    <row r="4033" spans="1:16" x14ac:dyDescent="0.25">
      <c r="A4033" s="77">
        <f>E4033*A4025</f>
        <v>0</v>
      </c>
      <c r="B4033" s="251"/>
      <c r="C4033" s="487"/>
      <c r="D4033" s="91" t="s">
        <v>1315</v>
      </c>
      <c r="E4033" s="80">
        <v>30</v>
      </c>
      <c r="F4033">
        <f>SUMIF('список продуктов'!$A$8:$A$917,"="&amp;D2408,'список продуктов'!$C$8:$C$917)</f>
        <v>1</v>
      </c>
      <c r="M4033" s="572"/>
      <c r="N4033" s="573"/>
      <c r="O4033" s="573"/>
      <c r="P4033" s="573"/>
    </row>
    <row r="4034" spans="1:16" x14ac:dyDescent="0.25">
      <c r="A4034" s="77">
        <f>E4034*A4025</f>
        <v>0</v>
      </c>
      <c r="B4034" s="251"/>
      <c r="C4034" s="487"/>
      <c r="D4034" s="91" t="s">
        <v>1264</v>
      </c>
      <c r="E4034" s="80">
        <v>25</v>
      </c>
      <c r="F4034">
        <f>SUMIF('список продуктов'!$A$8:$A$917,"="&amp;D2409,'список продуктов'!$C$8:$C$917)</f>
        <v>1</v>
      </c>
      <c r="M4034" s="572"/>
      <c r="N4034" s="573"/>
      <c r="O4034" s="573"/>
      <c r="P4034" s="573"/>
    </row>
    <row r="4035" spans="1:16" x14ac:dyDescent="0.25">
      <c r="A4035" s="77">
        <f>E4035*A4025</f>
        <v>0</v>
      </c>
      <c r="B4035" s="251"/>
      <c r="C4035" s="487"/>
      <c r="D4035" s="91" t="s">
        <v>1805</v>
      </c>
      <c r="E4035" s="80">
        <v>10</v>
      </c>
      <c r="F4035">
        <f>SUMIF('список продуктов'!$A$8:$A$917,"="&amp;D2410,'список продуктов'!$C$8:$C$917)</f>
        <v>1</v>
      </c>
      <c r="M4035" s="572"/>
      <c r="N4035" s="573"/>
      <c r="O4035" s="573"/>
      <c r="P4035" s="573"/>
    </row>
    <row r="4036" spans="1:16" x14ac:dyDescent="0.25">
      <c r="A4036" s="77">
        <f>E4036*A4025</f>
        <v>0</v>
      </c>
      <c r="B4036" s="251"/>
      <c r="C4036" s="487"/>
      <c r="D4036" s="91" t="s">
        <v>1797</v>
      </c>
      <c r="E4036" s="80">
        <v>5</v>
      </c>
      <c r="F4036">
        <f>SUMIF('список продуктов'!$A$8:$A$917,"="&amp;D2411,'список продуктов'!$C$8:$C$917)</f>
        <v>0</v>
      </c>
      <c r="M4036" s="572"/>
      <c r="N4036" s="573"/>
      <c r="O4036" s="573"/>
      <c r="P4036" s="573"/>
    </row>
    <row r="4037" spans="1:16" x14ac:dyDescent="0.25">
      <c r="A4037" s="77">
        <f>E4037*A4025</f>
        <v>0</v>
      </c>
      <c r="B4037" s="251"/>
      <c r="C4037" s="487"/>
      <c r="D4037" s="91" t="s">
        <v>1262</v>
      </c>
      <c r="E4037" s="80">
        <v>2</v>
      </c>
      <c r="F4037">
        <f>SUMIF('список продуктов'!$A$8:$A$917,"="&amp;D2412,'список продуктов'!$C$8:$C$917)</f>
        <v>1</v>
      </c>
      <c r="M4037" s="572"/>
      <c r="N4037" s="573"/>
      <c r="O4037" s="573"/>
      <c r="P4037" s="573"/>
    </row>
    <row r="4038" spans="1:16" x14ac:dyDescent="0.25">
      <c r="A4038" s="77">
        <f>E4038*A4025</f>
        <v>0</v>
      </c>
      <c r="B4038" s="251"/>
      <c r="C4038" s="487"/>
      <c r="D4038" s="91" t="s">
        <v>2399</v>
      </c>
      <c r="E4038" s="80">
        <v>1</v>
      </c>
      <c r="F4038">
        <f>SUMIF('список продуктов'!$A$8:$A$917,"="&amp;D2413,'список продуктов'!$C$8:$C$917)</f>
        <v>1</v>
      </c>
      <c r="M4038" s="572"/>
      <c r="N4038" s="573"/>
      <c r="O4038" s="573"/>
      <c r="P4038" s="573"/>
    </row>
    <row r="4039" spans="1:16" ht="15.75" thickBot="1" x14ac:dyDescent="0.3">
      <c r="B4039" s="251"/>
      <c r="C4039" s="485"/>
      <c r="D4039" s="91"/>
      <c r="E4039" s="89"/>
      <c r="F4039">
        <f>SUMIF('список продуктов'!$A$8:$A$917,"="&amp;D2414,'список продуктов'!$C$8:$C$917)</f>
        <v>1</v>
      </c>
      <c r="M4039" s="572"/>
      <c r="N4039" s="573"/>
      <c r="O4039" s="573"/>
      <c r="P4039" s="573"/>
    </row>
    <row r="4040" spans="1:16" ht="15.75" thickBot="1" x14ac:dyDescent="0.3">
      <c r="A4040" s="105"/>
      <c r="B4040" s="196">
        <v>120</v>
      </c>
      <c r="C4040" s="159" t="s">
        <v>613</v>
      </c>
      <c r="D4040" s="188"/>
      <c r="E4040" s="158">
        <f>SUM(E4041:E4050)</f>
        <v>196</v>
      </c>
      <c r="F4040">
        <f>SUMIF('список продуктов'!$A$8:$A$917,"="&amp;D2415,'список продуктов'!$C$8:$C$917)</f>
        <v>1</v>
      </c>
      <c r="G4040" t="s">
        <v>2926</v>
      </c>
      <c r="M4040" s="572"/>
      <c r="N4040" s="573"/>
      <c r="O4040" s="573"/>
      <c r="P4040" s="573"/>
    </row>
    <row r="4041" spans="1:16" x14ac:dyDescent="0.25">
      <c r="A4041" s="77">
        <f>E4041*A4040</f>
        <v>0</v>
      </c>
      <c r="B4041" s="250"/>
      <c r="C4041" s="480" t="s">
        <v>1947</v>
      </c>
      <c r="D4041" s="91" t="s">
        <v>1554</v>
      </c>
      <c r="E4041" s="100">
        <v>125</v>
      </c>
      <c r="F4041">
        <f>SUMIF('список продуктов'!$A$8:$A$917,"="&amp;D2416,'список продуктов'!$C$8:$C$917)</f>
        <v>1</v>
      </c>
      <c r="M4041" s="572"/>
      <c r="N4041" s="573"/>
      <c r="O4041" s="573"/>
      <c r="P4041" s="573"/>
    </row>
    <row r="4042" spans="1:16" x14ac:dyDescent="0.25">
      <c r="A4042" s="77">
        <f>E4042*A4040</f>
        <v>0</v>
      </c>
      <c r="B4042" s="250"/>
      <c r="C4042" s="485"/>
      <c r="D4042" s="91" t="s">
        <v>1489</v>
      </c>
      <c r="E4042" s="100">
        <v>15</v>
      </c>
      <c r="F4042">
        <f>SUMIF('список продуктов'!$A$8:$A$917,"="&amp;D2417,'список продуктов'!$C$8:$C$917)</f>
        <v>0</v>
      </c>
      <c r="M4042" s="572"/>
      <c r="N4042" s="573"/>
      <c r="O4042" s="573"/>
      <c r="P4042" s="573"/>
    </row>
    <row r="4043" spans="1:16" x14ac:dyDescent="0.25">
      <c r="A4043" s="77">
        <f>E4043*A4040</f>
        <v>0</v>
      </c>
      <c r="B4043" s="250"/>
      <c r="C4043" s="485"/>
      <c r="D4043" s="91" t="s">
        <v>2486</v>
      </c>
      <c r="E4043" s="100">
        <v>15</v>
      </c>
      <c r="F4043">
        <f>SUMIF('список продуктов'!$A$8:$A$917,"="&amp;D2418,'список продуктов'!$C$8:$C$917)</f>
        <v>0</v>
      </c>
      <c r="M4043" s="572"/>
      <c r="N4043" s="573"/>
      <c r="O4043" s="573"/>
      <c r="P4043" s="573"/>
    </row>
    <row r="4044" spans="1:16" x14ac:dyDescent="0.25">
      <c r="A4044" s="77">
        <f>E4044*A4040</f>
        <v>0</v>
      </c>
      <c r="B4044" s="250"/>
      <c r="C4044" s="485" t="s">
        <v>2006</v>
      </c>
      <c r="D4044" s="91" t="s">
        <v>2546</v>
      </c>
      <c r="E4044" s="100">
        <v>2</v>
      </c>
      <c r="F4044">
        <f>SUMIF('список продуктов'!$A$8:$A$917,"="&amp;D2419,'список продуктов'!$C$8:$C$917)</f>
        <v>1</v>
      </c>
      <c r="M4044" s="572"/>
      <c r="N4044" s="573"/>
      <c r="O4044" s="573"/>
      <c r="P4044" s="573"/>
    </row>
    <row r="4045" spans="1:16" x14ac:dyDescent="0.25">
      <c r="A4045" s="77">
        <f>E4045*A4040</f>
        <v>0</v>
      </c>
      <c r="B4045" s="250"/>
      <c r="C4045" s="485"/>
      <c r="D4045" s="91" t="s">
        <v>192</v>
      </c>
      <c r="E4045" s="100">
        <v>10</v>
      </c>
      <c r="F4045">
        <f>SUMIF('список продуктов'!$A$8:$A$917,"="&amp;D2420,'список продуктов'!$C$8:$C$917)</f>
        <v>1</v>
      </c>
      <c r="M4045" s="572"/>
      <c r="N4045" s="573"/>
      <c r="O4045" s="573"/>
      <c r="P4045" s="573"/>
    </row>
    <row r="4046" spans="1:16" x14ac:dyDescent="0.25">
      <c r="A4046" s="77">
        <f>E4046*A4040</f>
        <v>0</v>
      </c>
      <c r="B4046" s="250"/>
      <c r="C4046" s="485"/>
      <c r="D4046" s="91" t="s">
        <v>1789</v>
      </c>
      <c r="E4046" s="100">
        <v>20</v>
      </c>
      <c r="F4046">
        <f>SUMIF('список продуктов'!$A$8:$A$917,"="&amp;D2421,'список продуктов'!$C$8:$C$917)</f>
        <v>1</v>
      </c>
      <c r="M4046" s="572"/>
      <c r="N4046" s="573"/>
      <c r="O4046" s="573"/>
      <c r="P4046" s="573"/>
    </row>
    <row r="4047" spans="1:16" x14ac:dyDescent="0.25">
      <c r="A4047" s="77">
        <f>E4047*A4040</f>
        <v>0</v>
      </c>
      <c r="B4047" s="250"/>
      <c r="C4047" s="485"/>
      <c r="D4047" s="91" t="s">
        <v>1262</v>
      </c>
      <c r="E4047" s="100">
        <v>2</v>
      </c>
      <c r="F4047">
        <f>SUMIF('список продуктов'!$A$8:$A$917,"="&amp;D2422,'список продуктов'!$C$8:$C$917)</f>
        <v>1</v>
      </c>
      <c r="M4047" s="572"/>
      <c r="N4047" s="573"/>
      <c r="O4047" s="573"/>
      <c r="P4047" s="573"/>
    </row>
    <row r="4048" spans="1:16" x14ac:dyDescent="0.25">
      <c r="A4048" s="77">
        <f>E4048*A4040</f>
        <v>0</v>
      </c>
      <c r="B4048" s="250"/>
      <c r="C4048" s="485"/>
      <c r="D4048" s="91" t="s">
        <v>2399</v>
      </c>
      <c r="E4048" s="100">
        <v>1</v>
      </c>
      <c r="F4048">
        <f>SUMIF('список продуктов'!$A$8:$A$917,"="&amp;D2423,'список продуктов'!$C$8:$C$917)</f>
        <v>1</v>
      </c>
      <c r="M4048" s="572"/>
      <c r="N4048" s="573"/>
      <c r="O4048" s="573"/>
      <c r="P4048" s="573"/>
    </row>
    <row r="4049" spans="1:16" x14ac:dyDescent="0.25">
      <c r="A4049" s="77">
        <f>E4049*A4040</f>
        <v>0</v>
      </c>
      <c r="B4049" s="250"/>
      <c r="C4049" s="485"/>
      <c r="D4049" s="91" t="s">
        <v>1355</v>
      </c>
      <c r="E4049" s="100">
        <v>3</v>
      </c>
      <c r="F4049">
        <f>SUMIF('список продуктов'!$A$8:$A$917,"="&amp;D2424,'список продуктов'!$C$8:$C$917)</f>
        <v>1</v>
      </c>
      <c r="M4049" s="572"/>
      <c r="N4049" s="573"/>
      <c r="O4049" s="573"/>
      <c r="P4049" s="573"/>
    </row>
    <row r="4050" spans="1:16" x14ac:dyDescent="0.25">
      <c r="A4050" s="77">
        <f>E4050*A4040</f>
        <v>0</v>
      </c>
      <c r="B4050" s="250"/>
      <c r="C4050" s="485"/>
      <c r="D4050" s="91" t="s">
        <v>1807</v>
      </c>
      <c r="E4050" s="100">
        <v>3</v>
      </c>
      <c r="F4050">
        <f>SUMIF('список продуктов'!$A$8:$A$917,"="&amp;D2425,'список продуктов'!$C$8:$C$917)</f>
        <v>1</v>
      </c>
      <c r="M4050" s="572"/>
      <c r="N4050" s="573"/>
      <c r="O4050" s="573"/>
      <c r="P4050" s="573"/>
    </row>
    <row r="4051" spans="1:16" ht="15.75" thickBot="1" x14ac:dyDescent="0.3">
      <c r="B4051" s="251"/>
      <c r="C4051" s="485"/>
      <c r="D4051" s="91"/>
      <c r="E4051" s="89"/>
      <c r="F4051">
        <f>SUMIF('список продуктов'!$A$8:$A$917,"="&amp;D2426,'список продуктов'!$C$8:$C$917)</f>
        <v>1</v>
      </c>
      <c r="M4051" s="572"/>
      <c r="N4051" s="573"/>
      <c r="O4051" s="573"/>
      <c r="P4051" s="573"/>
    </row>
    <row r="4052" spans="1:16" ht="15.75" thickBot="1" x14ac:dyDescent="0.3">
      <c r="A4052" s="229"/>
      <c r="B4052" s="196">
        <v>100</v>
      </c>
      <c r="C4052" s="73" t="s">
        <v>614</v>
      </c>
      <c r="D4052" s="188"/>
      <c r="E4052" s="158">
        <f>SUM(E4053:E4062)</f>
        <v>208</v>
      </c>
      <c r="F4052">
        <f>SUMIF('список продуктов'!$A$8:$A$917,"="&amp;D2427,'список продуктов'!$C$8:$C$917)</f>
        <v>1</v>
      </c>
      <c r="G4052" t="s">
        <v>2926</v>
      </c>
      <c r="M4052" s="572"/>
      <c r="N4052" s="573"/>
      <c r="O4052" s="573"/>
      <c r="P4052" s="573"/>
    </row>
    <row r="4053" spans="1:16" x14ac:dyDescent="0.25">
      <c r="A4053" s="77">
        <f>E4053*A4052</f>
        <v>0</v>
      </c>
      <c r="B4053" s="251"/>
      <c r="C4053" s="456" t="s">
        <v>2007</v>
      </c>
      <c r="D4053" s="91" t="s">
        <v>1554</v>
      </c>
      <c r="E4053" s="80">
        <v>150</v>
      </c>
      <c r="F4053">
        <f>SUMIF('список продуктов'!$A$8:$A$917,"="&amp;D2428,'список продуктов'!$C$8:$C$917)</f>
        <v>1</v>
      </c>
      <c r="M4053" s="572"/>
      <c r="N4053" s="573"/>
      <c r="O4053" s="573"/>
      <c r="P4053" s="573"/>
    </row>
    <row r="4054" spans="1:16" x14ac:dyDescent="0.25">
      <c r="A4054" s="77">
        <f>E4054*A4052</f>
        <v>0</v>
      </c>
      <c r="B4054" s="251"/>
      <c r="C4054" s="154"/>
      <c r="D4054" s="91" t="s">
        <v>192</v>
      </c>
      <c r="E4054" s="80">
        <v>15</v>
      </c>
      <c r="F4054">
        <f>SUMIF('список продуктов'!$A$8:$A$917,"="&amp;D2429,'список продуктов'!$C$8:$C$917)</f>
        <v>0</v>
      </c>
      <c r="M4054" s="572"/>
      <c r="N4054" s="573"/>
      <c r="O4054" s="573"/>
      <c r="P4054" s="573"/>
    </row>
    <row r="4055" spans="1:16" x14ac:dyDescent="0.25">
      <c r="A4055" s="77">
        <f>E4055*A4052</f>
        <v>0</v>
      </c>
      <c r="B4055" s="251"/>
      <c r="C4055" s="154"/>
      <c r="D4055" s="91" t="s">
        <v>2337</v>
      </c>
      <c r="E4055" s="80">
        <v>5</v>
      </c>
      <c r="F4055">
        <f>SUMIF('список продуктов'!$A$8:$A$917,"="&amp;D2430,'список продуктов'!$C$8:$C$917)</f>
        <v>0</v>
      </c>
      <c r="M4055" s="572"/>
      <c r="N4055" s="573"/>
      <c r="O4055" s="573"/>
      <c r="P4055" s="573"/>
    </row>
    <row r="4056" spans="1:16" x14ac:dyDescent="0.25">
      <c r="A4056" s="77">
        <f>E4056*A4052</f>
        <v>0</v>
      </c>
      <c r="B4056" s="251"/>
      <c r="C4056" s="154"/>
      <c r="D4056" s="91" t="s">
        <v>925</v>
      </c>
      <c r="E4056" s="80">
        <v>5</v>
      </c>
      <c r="F4056">
        <f>SUMIF('список продуктов'!$A$8:$A$917,"="&amp;D2431,'список продуктов'!$C$8:$C$917)</f>
        <v>1</v>
      </c>
      <c r="M4056" s="572"/>
      <c r="N4056" s="573"/>
      <c r="O4056" s="573"/>
      <c r="P4056" s="573"/>
    </row>
    <row r="4057" spans="1:16" x14ac:dyDescent="0.25">
      <c r="A4057" s="77">
        <f>E4057*A4052</f>
        <v>0</v>
      </c>
      <c r="B4057" s="251"/>
      <c r="C4057" s="154"/>
      <c r="D4057" s="91" t="s">
        <v>2546</v>
      </c>
      <c r="E4057" s="80">
        <v>5</v>
      </c>
      <c r="F4057">
        <f>SUMIF('список продуктов'!$A$8:$A$917,"="&amp;D2432,'список продуктов'!$C$8:$C$917)</f>
        <v>1</v>
      </c>
      <c r="M4057" s="572"/>
      <c r="N4057" s="573"/>
      <c r="O4057" s="573"/>
      <c r="P4057" s="573"/>
    </row>
    <row r="4058" spans="1:16" x14ac:dyDescent="0.25">
      <c r="A4058" s="77">
        <f>E4058*A4052</f>
        <v>0</v>
      </c>
      <c r="B4058" s="251"/>
      <c r="C4058" s="154"/>
      <c r="D4058" s="91" t="s">
        <v>2486</v>
      </c>
      <c r="E4058" s="80">
        <v>15</v>
      </c>
      <c r="F4058">
        <f>SUMIF('список продуктов'!$A$8:$A$917,"="&amp;D2433,'список продуктов'!$C$8:$C$917)</f>
        <v>1</v>
      </c>
      <c r="M4058" s="572"/>
      <c r="N4058" s="573"/>
      <c r="O4058" s="573"/>
      <c r="P4058" s="573"/>
    </row>
    <row r="4059" spans="1:16" x14ac:dyDescent="0.25">
      <c r="A4059" s="77">
        <f>E4059*A4052</f>
        <v>0</v>
      </c>
      <c r="B4059" s="251"/>
      <c r="C4059" s="154"/>
      <c r="D4059" s="91" t="s">
        <v>1262</v>
      </c>
      <c r="E4059" s="80">
        <v>2</v>
      </c>
      <c r="F4059">
        <f>SUMIF('список продуктов'!$A$8:$A$917,"="&amp;D2434,'список продуктов'!$C$8:$C$917)</f>
        <v>1</v>
      </c>
      <c r="M4059" s="572"/>
      <c r="N4059" s="573"/>
      <c r="O4059" s="573"/>
      <c r="P4059" s="573"/>
    </row>
    <row r="4060" spans="1:16" x14ac:dyDescent="0.25">
      <c r="A4060" s="77">
        <f>E4060*A4052</f>
        <v>0</v>
      </c>
      <c r="B4060" s="251"/>
      <c r="C4060" s="154"/>
      <c r="D4060" s="91" t="s">
        <v>2399</v>
      </c>
      <c r="E4060" s="80">
        <v>1</v>
      </c>
      <c r="F4060">
        <f>SUMIF('список продуктов'!$A$8:$A$917,"="&amp;D2435,'список продуктов'!$C$8:$C$917)</f>
        <v>1</v>
      </c>
      <c r="M4060" s="572"/>
      <c r="N4060" s="573"/>
      <c r="O4060" s="573"/>
      <c r="P4060" s="573"/>
    </row>
    <row r="4061" spans="1:16" x14ac:dyDescent="0.25">
      <c r="A4061" s="77">
        <f>E4061*A4052</f>
        <v>0</v>
      </c>
      <c r="B4061" s="251"/>
      <c r="C4061" s="154"/>
      <c r="D4061" s="91" t="s">
        <v>2334</v>
      </c>
      <c r="E4061" s="80">
        <v>5</v>
      </c>
      <c r="F4061">
        <f>SUMIF('список продуктов'!$A$8:$A$917,"="&amp;D2436,'список продуктов'!$C$8:$C$917)</f>
        <v>1</v>
      </c>
      <c r="M4061" s="572"/>
      <c r="N4061" s="573"/>
      <c r="O4061" s="573"/>
      <c r="P4061" s="573"/>
    </row>
    <row r="4062" spans="1:16" x14ac:dyDescent="0.25">
      <c r="A4062" s="77">
        <f>E4062*A4052</f>
        <v>0</v>
      </c>
      <c r="B4062" s="251"/>
      <c r="C4062" s="154"/>
      <c r="D4062" s="91" t="s">
        <v>1797</v>
      </c>
      <c r="E4062" s="80">
        <v>5</v>
      </c>
      <c r="F4062">
        <f>SUMIF('список продуктов'!$A$8:$A$917,"="&amp;D2437,'список продуктов'!$C$8:$C$917)</f>
        <v>0</v>
      </c>
      <c r="M4062" s="572"/>
      <c r="N4062" s="573"/>
      <c r="O4062" s="573"/>
      <c r="P4062" s="573"/>
    </row>
    <row r="4063" spans="1:16" ht="15.75" thickBot="1" x14ac:dyDescent="0.3">
      <c r="B4063" s="251"/>
      <c r="C4063" s="485"/>
      <c r="D4063" s="91"/>
      <c r="E4063" s="89"/>
      <c r="F4063">
        <f>SUMIF('список продуктов'!$A$8:$A$917,"="&amp;D2438,'список продуктов'!$C$8:$C$917)</f>
        <v>1</v>
      </c>
      <c r="M4063" s="572"/>
      <c r="N4063" s="573"/>
      <c r="O4063" s="573"/>
      <c r="P4063" s="573"/>
    </row>
    <row r="4064" spans="1:16" ht="30" thickBot="1" x14ac:dyDescent="0.3">
      <c r="A4064" s="105"/>
      <c r="B4064" s="179">
        <v>150</v>
      </c>
      <c r="C4064" s="159" t="s">
        <v>615</v>
      </c>
      <c r="D4064" s="188"/>
      <c r="E4064" s="158">
        <f>SUM(E4065:E4074)</f>
        <v>260</v>
      </c>
      <c r="F4064">
        <f>SUMIF('список продуктов'!$A$8:$A$917,"="&amp;D2439,'список продуктов'!$C$8:$C$917)</f>
        <v>1</v>
      </c>
      <c r="G4064" t="s">
        <v>2926</v>
      </c>
      <c r="M4064" s="572"/>
      <c r="N4064" s="573"/>
      <c r="O4064" s="573"/>
      <c r="P4064" s="573"/>
    </row>
    <row r="4065" spans="1:16" x14ac:dyDescent="0.25">
      <c r="A4065" s="77">
        <f>E4065*A4064</f>
        <v>0</v>
      </c>
      <c r="B4065" s="253"/>
      <c r="C4065" s="485"/>
      <c r="D4065" s="91" t="s">
        <v>2924</v>
      </c>
      <c r="E4065" s="80">
        <v>200</v>
      </c>
      <c r="F4065">
        <f>SUMIF('список продуктов'!$A$8:$A$917,"="&amp;D2440,'список продуктов'!$C$8:$C$917)</f>
        <v>1</v>
      </c>
      <c r="M4065" s="572"/>
      <c r="N4065" s="573"/>
      <c r="O4065" s="573"/>
      <c r="P4065" s="573"/>
    </row>
    <row r="4066" spans="1:16" x14ac:dyDescent="0.25">
      <c r="A4066" s="77">
        <f>E4066*A4064</f>
        <v>0</v>
      </c>
      <c r="B4066" s="253"/>
      <c r="C4066" s="485"/>
      <c r="D4066" s="91" t="s">
        <v>1850</v>
      </c>
      <c r="E4066" s="80">
        <v>10</v>
      </c>
      <c r="F4066">
        <f>SUMIF('список продуктов'!$A$8:$A$917,"="&amp;D2441,'список продуктов'!$C$8:$C$917)</f>
        <v>1</v>
      </c>
      <c r="M4066" s="572"/>
      <c r="N4066" s="573"/>
      <c r="O4066" s="573"/>
      <c r="P4066" s="573"/>
    </row>
    <row r="4067" spans="1:16" x14ac:dyDescent="0.25">
      <c r="A4067" s="77">
        <f>E4067*A4064</f>
        <v>0</v>
      </c>
      <c r="B4067" s="253"/>
      <c r="C4067" s="485"/>
      <c r="D4067" s="91" t="s">
        <v>2486</v>
      </c>
      <c r="E4067" s="80">
        <v>7</v>
      </c>
      <c r="F4067">
        <f>SUMIF('список продуктов'!$A$8:$A$917,"="&amp;D2442,'список продуктов'!$C$8:$C$917)</f>
        <v>1</v>
      </c>
      <c r="M4067" s="572"/>
      <c r="N4067" s="573"/>
      <c r="O4067" s="573"/>
      <c r="P4067" s="573"/>
    </row>
    <row r="4068" spans="1:16" x14ac:dyDescent="0.25">
      <c r="A4068" s="77">
        <f>E4068*A4064</f>
        <v>0</v>
      </c>
      <c r="B4068" s="253"/>
      <c r="C4068" s="485"/>
      <c r="D4068" s="91" t="s">
        <v>1478</v>
      </c>
      <c r="E4068" s="80">
        <v>5</v>
      </c>
      <c r="F4068">
        <f>SUMIF('список продуктов'!$A$8:$A$917,"="&amp;#REF!,'список продуктов'!$C$8:$C$917)</f>
        <v>0</v>
      </c>
      <c r="M4068" s="572"/>
      <c r="N4068" s="573"/>
      <c r="O4068" s="573"/>
      <c r="P4068" s="573"/>
    </row>
    <row r="4069" spans="1:16" x14ac:dyDescent="0.25">
      <c r="A4069" s="77">
        <f>E4069*A4064</f>
        <v>0</v>
      </c>
      <c r="B4069" s="253"/>
      <c r="C4069" s="485"/>
      <c r="D4069" s="91" t="s">
        <v>2337</v>
      </c>
      <c r="E4069" s="80">
        <v>10</v>
      </c>
      <c r="F4069">
        <f>SUMIF('список продуктов'!$A$8:$A$917,"="&amp;D2452,'список продуктов'!$C$8:$C$917)</f>
        <v>0</v>
      </c>
      <c r="M4069" s="572"/>
      <c r="N4069" s="573"/>
      <c r="O4069" s="573"/>
      <c r="P4069" s="573"/>
    </row>
    <row r="4070" spans="1:16" x14ac:dyDescent="0.25">
      <c r="A4070" s="77">
        <f>E4070*A4064</f>
        <v>0</v>
      </c>
      <c r="B4070" s="253"/>
      <c r="C4070" s="485"/>
      <c r="D4070" s="91" t="s">
        <v>1262</v>
      </c>
      <c r="E4070" s="80">
        <v>2</v>
      </c>
      <c r="F4070">
        <f>SUMIF('список продуктов'!$A$8:$A$917,"="&amp;D2453,'список продуктов'!$C$8:$C$917)</f>
        <v>1</v>
      </c>
      <c r="M4070" s="572"/>
      <c r="N4070" s="573"/>
      <c r="O4070" s="573"/>
      <c r="P4070" s="573"/>
    </row>
    <row r="4071" spans="1:16" x14ac:dyDescent="0.25">
      <c r="A4071" s="77">
        <f>E4071*A4064</f>
        <v>0</v>
      </c>
      <c r="B4071" s="253"/>
      <c r="C4071" s="485"/>
      <c r="D4071" s="91" t="s">
        <v>2399</v>
      </c>
      <c r="E4071" s="80">
        <v>1</v>
      </c>
      <c r="F4071">
        <f>SUMIF('список продуктов'!$A$8:$A$917,"="&amp;D2454,'список продуктов'!$C$8:$C$917)</f>
        <v>1</v>
      </c>
      <c r="M4071" s="572"/>
      <c r="N4071" s="573"/>
      <c r="O4071" s="573"/>
      <c r="P4071" s="573"/>
    </row>
    <row r="4072" spans="1:16" x14ac:dyDescent="0.25">
      <c r="A4072" s="77">
        <f>E4072*A4064</f>
        <v>0</v>
      </c>
      <c r="B4072" s="253"/>
      <c r="C4072" s="485"/>
      <c r="D4072" s="91" t="s">
        <v>192</v>
      </c>
      <c r="E4072" s="80">
        <v>20</v>
      </c>
      <c r="F4072">
        <f>SUMIF('список продуктов'!$A$8:$A$917,"="&amp;D2455,'список продуктов'!$C$8:$C$917)</f>
        <v>1</v>
      </c>
      <c r="M4072" s="572"/>
      <c r="N4072" s="573"/>
      <c r="O4072" s="573"/>
      <c r="P4072" s="573"/>
    </row>
    <row r="4073" spans="1:16" x14ac:dyDescent="0.25">
      <c r="A4073" s="77">
        <f>E4073*A4064</f>
        <v>0</v>
      </c>
      <c r="B4073" s="253"/>
      <c r="C4073" s="485"/>
      <c r="D4073" s="91" t="s">
        <v>2546</v>
      </c>
      <c r="E4073" s="80">
        <v>3</v>
      </c>
      <c r="F4073">
        <f>SUMIF('список продуктов'!$A$8:$A$917,"="&amp;D2456,'список продуктов'!$C$8:$C$917)</f>
        <v>1</v>
      </c>
      <c r="M4073" s="572"/>
      <c r="N4073" s="573"/>
      <c r="O4073" s="573"/>
      <c r="P4073" s="573"/>
    </row>
    <row r="4074" spans="1:16" x14ac:dyDescent="0.25">
      <c r="A4074" s="77">
        <f>E4074*A4064</f>
        <v>0</v>
      </c>
      <c r="B4074" s="253"/>
      <c r="C4074" s="485"/>
      <c r="D4074" s="91" t="s">
        <v>1807</v>
      </c>
      <c r="E4074" s="80">
        <v>2</v>
      </c>
      <c r="F4074">
        <f>SUMIF('список продуктов'!$A$8:$A$917,"="&amp;D2457,'список продуктов'!$C$8:$C$917)</f>
        <v>1</v>
      </c>
      <c r="M4074" s="572"/>
      <c r="N4074" s="573"/>
      <c r="O4074" s="573"/>
      <c r="P4074" s="573"/>
    </row>
    <row r="4075" spans="1:16" ht="15.75" thickBot="1" x14ac:dyDescent="0.3">
      <c r="B4075" s="251"/>
      <c r="C4075" s="485"/>
      <c r="D4075" s="91"/>
      <c r="E4075" s="89"/>
      <c r="F4075">
        <f>SUMIF('список продуктов'!$A$8:$A$917,"="&amp;D2458,'список продуктов'!$C$8:$C$917)</f>
        <v>1</v>
      </c>
      <c r="M4075" s="572"/>
      <c r="N4075" s="573"/>
      <c r="O4075" s="573"/>
      <c r="P4075" s="573"/>
    </row>
    <row r="4076" spans="1:16" ht="30" thickBot="1" x14ac:dyDescent="0.3">
      <c r="A4076" s="105"/>
      <c r="B4076" s="196" t="s">
        <v>33</v>
      </c>
      <c r="C4076" s="159" t="s">
        <v>616</v>
      </c>
      <c r="D4076" s="188"/>
      <c r="E4076" s="158">
        <f>SUM(E4077:E4081)</f>
        <v>205</v>
      </c>
      <c r="F4076">
        <f>SUMIF('список продуктов'!$A$8:$A$917,"="&amp;D2459,'список продуктов'!$C$8:$C$917)</f>
        <v>1</v>
      </c>
      <c r="G4076" t="s">
        <v>2926</v>
      </c>
      <c r="M4076" s="572"/>
      <c r="N4076" s="573"/>
      <c r="O4076" s="573"/>
      <c r="P4076" s="573"/>
    </row>
    <row r="4077" spans="1:16" x14ac:dyDescent="0.25">
      <c r="A4077" s="77">
        <f>E4077*A4076</f>
        <v>0</v>
      </c>
      <c r="B4077" s="253"/>
      <c r="C4077" s="485"/>
      <c r="D4077" s="91" t="s">
        <v>2273</v>
      </c>
      <c r="E4077" s="80">
        <v>130</v>
      </c>
      <c r="F4077">
        <f>SUMIF('список продуктов'!$A$8:$A$917,"="&amp;D2460,'список продуктов'!$C$8:$C$917)</f>
        <v>1</v>
      </c>
      <c r="M4077" s="572"/>
      <c r="N4077" s="573"/>
      <c r="O4077" s="573"/>
      <c r="P4077" s="573"/>
    </row>
    <row r="4078" spans="1:16" x14ac:dyDescent="0.25">
      <c r="A4078" s="77">
        <f>E4078*A4076</f>
        <v>0</v>
      </c>
      <c r="B4078" s="253"/>
      <c r="C4078" s="485"/>
      <c r="D4078" s="91" t="s">
        <v>2591</v>
      </c>
      <c r="E4078" s="80">
        <v>30</v>
      </c>
      <c r="F4078">
        <f>SUMIF('список продуктов'!$A$8:$A$917,"="&amp;D2461,'список продуктов'!$C$8:$C$917)</f>
        <v>1</v>
      </c>
      <c r="M4078" s="572"/>
      <c r="N4078" s="573"/>
      <c r="O4078" s="573"/>
      <c r="P4078" s="573"/>
    </row>
    <row r="4079" spans="1:16" x14ac:dyDescent="0.25">
      <c r="A4079" s="77">
        <f>E4079*A4076</f>
        <v>0</v>
      </c>
      <c r="B4079" s="253"/>
      <c r="C4079" s="485"/>
      <c r="D4079" s="91" t="s">
        <v>192</v>
      </c>
      <c r="E4079" s="80">
        <v>20</v>
      </c>
      <c r="F4079">
        <f>SUMIF('список продуктов'!$A$8:$A$917,"="&amp;D2462,'список продуктов'!$C$8:$C$917)</f>
        <v>1</v>
      </c>
      <c r="M4079" s="572"/>
      <c r="N4079" s="573"/>
      <c r="O4079" s="573"/>
      <c r="P4079" s="573"/>
    </row>
    <row r="4080" spans="1:16" x14ac:dyDescent="0.25">
      <c r="A4080" s="77">
        <f>E4080*A4076</f>
        <v>0</v>
      </c>
      <c r="B4080" s="253"/>
      <c r="C4080" s="485"/>
      <c r="D4080" s="91" t="s">
        <v>2541</v>
      </c>
      <c r="E4080" s="80">
        <v>20</v>
      </c>
      <c r="F4080">
        <f>SUMIF('список продуктов'!$A$8:$A$917,"="&amp;D2463,'список продуктов'!$C$8:$C$917)</f>
        <v>1</v>
      </c>
      <c r="M4080" s="572"/>
      <c r="N4080" s="573"/>
      <c r="O4080" s="573"/>
      <c r="P4080" s="573"/>
    </row>
    <row r="4081" spans="1:16" x14ac:dyDescent="0.25">
      <c r="A4081" s="77">
        <f>E4081*A4076</f>
        <v>0</v>
      </c>
      <c r="B4081" s="253"/>
      <c r="C4081" s="485"/>
      <c r="D4081" s="91" t="s">
        <v>1807</v>
      </c>
      <c r="E4081" s="80">
        <v>5</v>
      </c>
      <c r="F4081">
        <f>SUMIF('список продуктов'!$A$8:$A$917,"="&amp;D2464,'список продуктов'!$C$8:$C$917)</f>
        <v>1</v>
      </c>
      <c r="M4081" s="572"/>
      <c r="N4081" s="573"/>
      <c r="O4081" s="573"/>
      <c r="P4081" s="573"/>
    </row>
    <row r="4082" spans="1:16" ht="15.75" thickBot="1" x14ac:dyDescent="0.3">
      <c r="B4082" s="251"/>
      <c r="C4082" s="485"/>
      <c r="D4082" s="91"/>
      <c r="E4082" s="89"/>
      <c r="F4082">
        <f>SUMIF('список продуктов'!$A$8:$A$917,"="&amp;D2465,'список продуктов'!$C$8:$C$917)</f>
        <v>0</v>
      </c>
      <c r="M4082" s="572"/>
      <c r="N4082" s="573"/>
      <c r="O4082" s="573"/>
      <c r="P4082" s="573"/>
    </row>
    <row r="4083" spans="1:16" ht="15.75" thickBot="1" x14ac:dyDescent="0.3">
      <c r="A4083" s="229"/>
      <c r="B4083" s="196">
        <v>100</v>
      </c>
      <c r="C4083" s="204" t="s">
        <v>617</v>
      </c>
      <c r="D4083" s="188"/>
      <c r="E4083" s="158">
        <f>SUM(E4084:E4088)</f>
        <v>182</v>
      </c>
      <c r="F4083">
        <f>SUMIF('список продуктов'!$A$8:$A$917,"="&amp;D2466,'список продуктов'!$C$8:$C$917)</f>
        <v>0</v>
      </c>
      <c r="G4083" t="s">
        <v>2926</v>
      </c>
      <c r="M4083" s="572"/>
      <c r="N4083" s="573"/>
      <c r="O4083" s="573"/>
      <c r="P4083" s="573"/>
    </row>
    <row r="4084" spans="1:16" x14ac:dyDescent="0.25">
      <c r="A4084" s="77">
        <f>E4084*A4083</f>
        <v>0</v>
      </c>
      <c r="B4084" s="251"/>
      <c r="C4084" s="115"/>
      <c r="D4084" s="91" t="s">
        <v>2274</v>
      </c>
      <c r="E4084" s="80">
        <v>135</v>
      </c>
      <c r="F4084">
        <f>SUMIF('список продуктов'!$A$8:$A$917,"="&amp;D2467,'список продуктов'!$C$8:$C$917)</f>
        <v>1</v>
      </c>
      <c r="M4084" s="572"/>
      <c r="N4084" s="573"/>
      <c r="O4084" s="573"/>
      <c r="P4084" s="573"/>
    </row>
    <row r="4085" spans="1:16" x14ac:dyDescent="0.25">
      <c r="A4085" s="77">
        <f>E4085*A4083</f>
        <v>0</v>
      </c>
      <c r="B4085" s="251"/>
      <c r="C4085" s="115"/>
      <c r="D4085" s="91" t="s">
        <v>192</v>
      </c>
      <c r="E4085" s="80">
        <v>15</v>
      </c>
      <c r="F4085">
        <f>SUMIF('список продуктов'!$A$8:$A$917,"="&amp;D2468,'список продуктов'!$C$8:$C$917)</f>
        <v>1</v>
      </c>
      <c r="M4085" s="572"/>
      <c r="N4085" s="573"/>
      <c r="O4085" s="573"/>
      <c r="P4085" s="573"/>
    </row>
    <row r="4086" spans="1:16" x14ac:dyDescent="0.25">
      <c r="A4086" s="77">
        <f>E4086*A4083</f>
        <v>0</v>
      </c>
      <c r="B4086" s="251"/>
      <c r="C4086" s="115"/>
      <c r="D4086" s="91" t="s">
        <v>1805</v>
      </c>
      <c r="E4086" s="80">
        <v>7</v>
      </c>
      <c r="F4086">
        <f>SUMIF('список продуктов'!$A$8:$A$917,"="&amp;D2469,'список продуктов'!$C$8:$C$917)</f>
        <v>1</v>
      </c>
      <c r="M4086" s="572"/>
      <c r="N4086" s="573"/>
      <c r="O4086" s="573"/>
      <c r="P4086" s="573"/>
    </row>
    <row r="4087" spans="1:16" x14ac:dyDescent="0.25">
      <c r="A4087" s="77">
        <f>E4087*A4083</f>
        <v>0</v>
      </c>
      <c r="B4087" s="251"/>
      <c r="C4087" s="115"/>
      <c r="D4087" s="91" t="s">
        <v>2591</v>
      </c>
      <c r="E4087" s="80">
        <v>20</v>
      </c>
      <c r="F4087">
        <f>SUMIF('список продуктов'!$A$8:$A$917,"="&amp;D2470,'список продуктов'!$C$8:$C$917)</f>
        <v>1</v>
      </c>
      <c r="M4087" s="572"/>
      <c r="N4087" s="573"/>
      <c r="O4087" s="573"/>
      <c r="P4087" s="573"/>
    </row>
    <row r="4088" spans="1:16" x14ac:dyDescent="0.25">
      <c r="A4088" s="77">
        <f>E4088*A4083</f>
        <v>0</v>
      </c>
      <c r="B4088" s="251"/>
      <c r="C4088" s="115"/>
      <c r="D4088" s="91" t="s">
        <v>1797</v>
      </c>
      <c r="E4088" s="80">
        <v>5</v>
      </c>
      <c r="F4088">
        <f>SUMIF('список продуктов'!$A$8:$A$917,"="&amp;D2471,'список продуктов'!$C$8:$C$917)</f>
        <v>1</v>
      </c>
      <c r="M4088" s="572"/>
      <c r="N4088" s="573"/>
      <c r="O4088" s="573"/>
      <c r="P4088" s="573"/>
    </row>
    <row r="4089" spans="1:16" ht="15.75" thickBot="1" x14ac:dyDescent="0.3">
      <c r="B4089" s="251"/>
      <c r="C4089" s="485"/>
      <c r="D4089" s="91"/>
      <c r="E4089" s="89"/>
      <c r="F4089">
        <f>SUMIF('список продуктов'!$A$8:$A$917,"="&amp;D2472,'список продуктов'!$C$8:$C$917)</f>
        <v>1</v>
      </c>
      <c r="M4089" s="572"/>
      <c r="N4089" s="573"/>
      <c r="O4089" s="573"/>
      <c r="P4089" s="573"/>
    </row>
    <row r="4090" spans="1:16" ht="15.75" thickBot="1" x14ac:dyDescent="0.3">
      <c r="A4090" s="229"/>
      <c r="B4090" s="185" t="s">
        <v>113</v>
      </c>
      <c r="C4090" s="73" t="s">
        <v>618</v>
      </c>
      <c r="D4090" s="188"/>
      <c r="E4090" s="158">
        <f>SUM(E4091:E4097)</f>
        <v>177</v>
      </c>
      <c r="F4090">
        <f>SUMIF('список продуктов'!$A$8:$A$917,"="&amp;D2473,'список продуктов'!$C$8:$C$917)</f>
        <v>1</v>
      </c>
      <c r="G4090" t="s">
        <v>2926</v>
      </c>
      <c r="M4090" s="572"/>
      <c r="N4090" s="573"/>
      <c r="O4090" s="573"/>
      <c r="P4090" s="573"/>
    </row>
    <row r="4091" spans="1:16" x14ac:dyDescent="0.25">
      <c r="A4091" s="77">
        <f>E4091*A4090</f>
        <v>0</v>
      </c>
      <c r="B4091" s="251"/>
      <c r="C4091" s="491"/>
      <c r="D4091" s="91" t="s">
        <v>1555</v>
      </c>
      <c r="E4091" s="80">
        <v>120</v>
      </c>
      <c r="F4091">
        <f>SUMIF('список продуктов'!$A$8:$A$917,"="&amp;D2474,'список продуктов'!$C$8:$C$917)</f>
        <v>1</v>
      </c>
      <c r="M4091" s="572"/>
      <c r="N4091" s="573"/>
      <c r="O4091" s="573"/>
      <c r="P4091" s="573"/>
    </row>
    <row r="4092" spans="1:16" x14ac:dyDescent="0.25">
      <c r="A4092" s="77">
        <f>E4092*A4090</f>
        <v>0</v>
      </c>
      <c r="B4092" s="251"/>
      <c r="C4092" s="449"/>
      <c r="D4092" s="91" t="s">
        <v>2472</v>
      </c>
      <c r="E4092" s="80">
        <v>10</v>
      </c>
      <c r="F4092">
        <f>SUMIF('список продуктов'!$A$8:$A$917,"="&amp;D2475,'список продуктов'!$C$8:$C$917)</f>
        <v>0</v>
      </c>
      <c r="M4092" s="572"/>
      <c r="N4092" s="573"/>
      <c r="O4092" s="573"/>
      <c r="P4092" s="573"/>
    </row>
    <row r="4093" spans="1:16" x14ac:dyDescent="0.25">
      <c r="A4093" s="77">
        <f>E4093*A4090</f>
        <v>0</v>
      </c>
      <c r="B4093" s="251"/>
      <c r="C4093" s="449"/>
      <c r="D4093" s="91" t="s">
        <v>2546</v>
      </c>
      <c r="E4093" s="80">
        <v>5</v>
      </c>
      <c r="F4093">
        <f>SUMIF('список продуктов'!$A$8:$A$917,"="&amp;D2476,'список продуктов'!$C$8:$C$917)</f>
        <v>0</v>
      </c>
      <c r="M4093" s="572"/>
      <c r="N4093" s="573"/>
      <c r="O4093" s="573"/>
      <c r="P4093" s="573"/>
    </row>
    <row r="4094" spans="1:16" x14ac:dyDescent="0.25">
      <c r="A4094" s="77">
        <f>E4094*A4090</f>
        <v>0</v>
      </c>
      <c r="B4094" s="251"/>
      <c r="C4094" s="449"/>
      <c r="D4094" s="91" t="s">
        <v>1355</v>
      </c>
      <c r="E4094" s="80">
        <v>10</v>
      </c>
      <c r="F4094">
        <f>SUMIF('список продуктов'!$A$8:$A$917,"="&amp;D2477,'список продуктов'!$C$8:$C$917)</f>
        <v>1</v>
      </c>
      <c r="M4094" s="572"/>
      <c r="N4094" s="573"/>
      <c r="O4094" s="573"/>
      <c r="P4094" s="573"/>
    </row>
    <row r="4095" spans="1:16" x14ac:dyDescent="0.25">
      <c r="A4095" s="77">
        <f>E4095*A4090</f>
        <v>0</v>
      </c>
      <c r="B4095" s="251"/>
      <c r="C4095" s="449"/>
      <c r="D4095" s="91" t="s">
        <v>1719</v>
      </c>
      <c r="E4095" s="80">
        <v>15</v>
      </c>
      <c r="F4095">
        <f>SUMIF('список продуктов'!$A$8:$A$917,"="&amp;D2478,'список продуктов'!$C$8:$C$917)</f>
        <v>1</v>
      </c>
      <c r="M4095" s="572"/>
      <c r="N4095" s="573"/>
      <c r="O4095" s="573"/>
      <c r="P4095" s="573"/>
    </row>
    <row r="4096" spans="1:16" x14ac:dyDescent="0.25">
      <c r="A4096" s="77">
        <f>E4096*A4090</f>
        <v>0</v>
      </c>
      <c r="B4096" s="251"/>
      <c r="C4096" s="449"/>
      <c r="D4096" s="91" t="s">
        <v>1268</v>
      </c>
      <c r="E4096" s="80">
        <v>7</v>
      </c>
      <c r="F4096">
        <f>SUMIF('список продуктов'!$A$8:$A$917,"="&amp;D2479,'список продуктов'!$C$8:$C$917)</f>
        <v>1</v>
      </c>
      <c r="M4096" s="572"/>
      <c r="N4096" s="573"/>
      <c r="O4096" s="573"/>
      <c r="P4096" s="573"/>
    </row>
    <row r="4097" spans="1:16" x14ac:dyDescent="0.25">
      <c r="A4097" s="77">
        <f>E4097*A4090</f>
        <v>0</v>
      </c>
      <c r="B4097" s="251"/>
      <c r="C4097" s="449"/>
      <c r="D4097" s="91" t="s">
        <v>1264</v>
      </c>
      <c r="E4097" s="80">
        <v>10</v>
      </c>
      <c r="F4097">
        <f>SUMIF('список продуктов'!$A$8:$A$917,"="&amp;D2480,'список продуктов'!$C$8:$C$917)</f>
        <v>1</v>
      </c>
      <c r="M4097" s="572"/>
      <c r="N4097" s="573"/>
      <c r="O4097" s="573"/>
      <c r="P4097" s="573"/>
    </row>
    <row r="4098" spans="1:16" ht="15.75" thickBot="1" x14ac:dyDescent="0.3">
      <c r="B4098" s="251"/>
      <c r="C4098" s="485"/>
      <c r="D4098" s="91"/>
      <c r="E4098" s="89"/>
      <c r="F4098">
        <f>SUMIF('список продуктов'!$A$8:$A$917,"="&amp;D2481,'список продуктов'!$C$8:$C$917)</f>
        <v>1</v>
      </c>
      <c r="M4098" s="572"/>
      <c r="N4098" s="573"/>
      <c r="O4098" s="573"/>
      <c r="P4098" s="573"/>
    </row>
    <row r="4099" spans="1:16" ht="15.75" thickBot="1" x14ac:dyDescent="0.3">
      <c r="A4099" s="229"/>
      <c r="B4099" s="196">
        <v>180</v>
      </c>
      <c r="C4099" s="73" t="s">
        <v>619</v>
      </c>
      <c r="D4099" s="188"/>
      <c r="E4099" s="158">
        <f>SUM(E4100:E4111)</f>
        <v>277</v>
      </c>
      <c r="F4099">
        <f>SUMIF('список продуктов'!$A$8:$A$917,"="&amp;D2482,'список продуктов'!$C$8:$C$917)</f>
        <v>1</v>
      </c>
      <c r="G4099" t="s">
        <v>2926</v>
      </c>
      <c r="M4099" s="572"/>
      <c r="N4099" s="573"/>
      <c r="O4099" s="573"/>
      <c r="P4099" s="573"/>
    </row>
    <row r="4100" spans="1:16" x14ac:dyDescent="0.25">
      <c r="A4100" s="77">
        <f>E4100*A4099</f>
        <v>0</v>
      </c>
      <c r="B4100" s="251"/>
      <c r="C4100" s="154"/>
      <c r="D4100" s="91" t="s">
        <v>1534</v>
      </c>
      <c r="E4100" s="80">
        <v>120</v>
      </c>
      <c r="F4100">
        <f>SUMIF('список продуктов'!$A$8:$A$917,"="&amp;D2483,'список продуктов'!$C$8:$C$917)</f>
        <v>1</v>
      </c>
      <c r="M4100" s="572"/>
      <c r="N4100" s="573"/>
      <c r="O4100" s="573"/>
      <c r="P4100" s="573"/>
    </row>
    <row r="4101" spans="1:16" x14ac:dyDescent="0.25">
      <c r="A4101" s="77">
        <f>E4101*A4099</f>
        <v>0</v>
      </c>
      <c r="B4101" s="251"/>
      <c r="C4101" s="154"/>
      <c r="D4101" s="91" t="s">
        <v>1745</v>
      </c>
      <c r="E4101" s="80">
        <v>60</v>
      </c>
      <c r="F4101">
        <f>SUMIF('список продуктов'!$A$8:$A$917,"="&amp;D2484,'список продуктов'!$C$8:$C$917)</f>
        <v>1</v>
      </c>
      <c r="M4101" s="572"/>
      <c r="N4101" s="573"/>
      <c r="O4101" s="573"/>
      <c r="P4101" s="573"/>
    </row>
    <row r="4102" spans="1:16" x14ac:dyDescent="0.25">
      <c r="A4102" s="77">
        <f>E4102*A4099</f>
        <v>0</v>
      </c>
      <c r="B4102" s="251"/>
      <c r="C4102" s="154"/>
      <c r="D4102" s="91" t="s">
        <v>1771</v>
      </c>
      <c r="E4102" s="80">
        <v>35</v>
      </c>
      <c r="F4102">
        <f>SUMIF('список продуктов'!$A$8:$A$917,"="&amp;D2485,'список продуктов'!$C$8:$C$917)</f>
        <v>1</v>
      </c>
      <c r="M4102" s="572"/>
      <c r="N4102" s="573"/>
      <c r="O4102" s="573"/>
      <c r="P4102" s="573"/>
    </row>
    <row r="4103" spans="1:16" x14ac:dyDescent="0.25">
      <c r="A4103" s="77">
        <f>E4103*A4099</f>
        <v>0</v>
      </c>
      <c r="B4103" s="251"/>
      <c r="C4103" s="154"/>
      <c r="D4103" s="91" t="s">
        <v>1815</v>
      </c>
      <c r="E4103" s="80">
        <v>10</v>
      </c>
      <c r="F4103">
        <f>SUMIF('список продуктов'!$A$8:$A$917,"="&amp;D2486,'список продуктов'!$C$8:$C$917)</f>
        <v>0</v>
      </c>
      <c r="M4103" s="572"/>
      <c r="N4103" s="573"/>
      <c r="O4103" s="573"/>
      <c r="P4103" s="573"/>
    </row>
    <row r="4104" spans="1:16" x14ac:dyDescent="0.25">
      <c r="A4104" s="77">
        <f>E4104*A4099</f>
        <v>0</v>
      </c>
      <c r="B4104" s="251"/>
      <c r="C4104" s="154"/>
      <c r="D4104" s="91" t="s">
        <v>2591</v>
      </c>
      <c r="E4104" s="80">
        <v>10</v>
      </c>
      <c r="F4104">
        <f>SUMIF('список продуктов'!$A$8:$A$917,"="&amp;D2487,'список продуктов'!$C$8:$C$917)</f>
        <v>0</v>
      </c>
      <c r="M4104" s="572"/>
      <c r="N4104" s="573"/>
      <c r="O4104" s="573"/>
      <c r="P4104" s="573"/>
    </row>
    <row r="4105" spans="1:16" x14ac:dyDescent="0.25">
      <c r="A4105" s="77">
        <f>E4105*A4099</f>
        <v>0</v>
      </c>
      <c r="B4105" s="251"/>
      <c r="C4105" s="154"/>
      <c r="D4105" s="91" t="s">
        <v>1262</v>
      </c>
      <c r="E4105" s="80">
        <v>1</v>
      </c>
      <c r="F4105">
        <f>SUMIF('список продуктов'!$A$8:$A$917,"="&amp;D2488,'список продуктов'!$C$8:$C$917)</f>
        <v>1</v>
      </c>
      <c r="M4105" s="572"/>
      <c r="N4105" s="573"/>
      <c r="O4105" s="573"/>
      <c r="P4105" s="573"/>
    </row>
    <row r="4106" spans="1:16" x14ac:dyDescent="0.25">
      <c r="A4106" s="77">
        <f>E4106*A4099</f>
        <v>0</v>
      </c>
      <c r="B4106" s="251"/>
      <c r="C4106" s="154"/>
      <c r="D4106" s="91" t="s">
        <v>2399</v>
      </c>
      <c r="E4106" s="80">
        <v>1</v>
      </c>
      <c r="F4106">
        <f>SUMIF('список продуктов'!$A$8:$A$917,"="&amp;D2489,'список продуктов'!$C$8:$C$917)</f>
        <v>0</v>
      </c>
      <c r="M4106" s="572"/>
      <c r="N4106" s="573"/>
      <c r="O4106" s="573"/>
      <c r="P4106" s="573"/>
    </row>
    <row r="4107" spans="1:16" x14ac:dyDescent="0.25">
      <c r="B4107" s="251"/>
      <c r="C4107" s="155" t="s">
        <v>1961</v>
      </c>
      <c r="D4107" s="91"/>
      <c r="E4107" s="80"/>
      <c r="F4107">
        <f>SUMIF('список продуктов'!$A$8:$A$917,"="&amp;D2490,'список продуктов'!$C$8:$C$917)</f>
        <v>1</v>
      </c>
      <c r="M4107" s="572"/>
      <c r="N4107" s="573"/>
      <c r="O4107" s="573"/>
      <c r="P4107" s="573"/>
    </row>
    <row r="4108" spans="1:16" x14ac:dyDescent="0.25">
      <c r="A4108" s="77">
        <f>E4108*A4099</f>
        <v>0</v>
      </c>
      <c r="B4108" s="251"/>
      <c r="C4108" s="154"/>
      <c r="D4108" s="91" t="s">
        <v>2357</v>
      </c>
      <c r="E4108" s="80">
        <v>5</v>
      </c>
      <c r="F4108">
        <f>SUMIF('список продуктов'!$A$8:$A$917,"="&amp;D2491,'список продуктов'!$C$8:$C$917)</f>
        <v>1</v>
      </c>
      <c r="M4108" s="572"/>
      <c r="N4108" s="573"/>
      <c r="O4108" s="573"/>
      <c r="P4108" s="573"/>
    </row>
    <row r="4109" spans="1:16" x14ac:dyDescent="0.25">
      <c r="A4109" s="77">
        <f>E4109*A4099</f>
        <v>0</v>
      </c>
      <c r="B4109" s="251"/>
      <c r="C4109" s="154"/>
      <c r="D4109" s="91" t="s">
        <v>192</v>
      </c>
      <c r="E4109" s="80">
        <v>20</v>
      </c>
      <c r="F4109">
        <f>SUMIF('список продуктов'!$A$8:$A$917,"="&amp;D2492,'список продуктов'!$C$8:$C$917)</f>
        <v>1</v>
      </c>
      <c r="M4109" s="572"/>
      <c r="N4109" s="573"/>
      <c r="O4109" s="573"/>
      <c r="P4109" s="573"/>
    </row>
    <row r="4110" spans="1:16" x14ac:dyDescent="0.25">
      <c r="A4110" s="77">
        <f>E4110*A4099</f>
        <v>0</v>
      </c>
      <c r="B4110" s="251"/>
      <c r="C4110" s="154"/>
      <c r="D4110" s="91" t="s">
        <v>925</v>
      </c>
      <c r="E4110" s="80">
        <v>5</v>
      </c>
      <c r="F4110">
        <f>SUMIF('список продуктов'!$A$8:$A$917,"="&amp;D2493,'список продуктов'!$C$8:$C$917)</f>
        <v>1</v>
      </c>
      <c r="M4110" s="572"/>
      <c r="N4110" s="573"/>
      <c r="O4110" s="573"/>
      <c r="P4110" s="573"/>
    </row>
    <row r="4111" spans="1:16" x14ac:dyDescent="0.25">
      <c r="A4111" s="77">
        <f>E4111*A4099</f>
        <v>0</v>
      </c>
      <c r="B4111" s="251"/>
      <c r="C4111" s="154"/>
      <c r="D4111" s="91" t="s">
        <v>2591</v>
      </c>
      <c r="E4111" s="80">
        <v>10</v>
      </c>
      <c r="F4111">
        <f>SUMIF('список продуктов'!$A$8:$A$917,"="&amp;D2494,'список продуктов'!$C$8:$C$917)</f>
        <v>1</v>
      </c>
      <c r="M4111" s="572"/>
      <c r="N4111" s="573"/>
      <c r="O4111" s="573"/>
      <c r="P4111" s="573"/>
    </row>
    <row r="4112" spans="1:16" ht="15.75" thickBot="1" x14ac:dyDescent="0.3">
      <c r="B4112" s="251"/>
      <c r="C4112" s="485"/>
      <c r="D4112" s="91"/>
      <c r="E4112" s="89"/>
      <c r="F4112">
        <f>SUMIF('список продуктов'!$A$8:$A$917,"="&amp;D2495,'список продуктов'!$C$8:$C$917)</f>
        <v>1</v>
      </c>
      <c r="M4112" s="572"/>
      <c r="N4112" s="573"/>
      <c r="O4112" s="573"/>
      <c r="P4112" s="573"/>
    </row>
    <row r="4113" spans="1:16" ht="30" thickBot="1" x14ac:dyDescent="0.3">
      <c r="A4113" s="229"/>
      <c r="B4113" s="185" t="s">
        <v>150</v>
      </c>
      <c r="C4113" s="73" t="s">
        <v>620</v>
      </c>
      <c r="D4113" s="188"/>
      <c r="E4113" s="158">
        <f>SUM(E4114:E4125)</f>
        <v>306</v>
      </c>
      <c r="F4113">
        <f>SUMIF('список продуктов'!$A$8:$A$917,"="&amp;D2496,'список продуктов'!$C$8:$C$917)</f>
        <v>1</v>
      </c>
      <c r="G4113" t="s">
        <v>2926</v>
      </c>
      <c r="M4113" s="572"/>
      <c r="N4113" s="573"/>
      <c r="O4113" s="573"/>
      <c r="P4113" s="573"/>
    </row>
    <row r="4114" spans="1:16" x14ac:dyDescent="0.25">
      <c r="A4114" s="77">
        <f>E4114*A4113</f>
        <v>0</v>
      </c>
      <c r="B4114" s="251"/>
      <c r="D4114" s="91" t="s">
        <v>1541</v>
      </c>
      <c r="E4114" s="80">
        <v>150</v>
      </c>
      <c r="F4114">
        <f>SUMIF('список продуктов'!$A$8:$A$917,"="&amp;D2497,'список продуктов'!$C$8:$C$917)</f>
        <v>1</v>
      </c>
      <c r="M4114" s="572"/>
      <c r="N4114" s="573"/>
      <c r="O4114" s="573"/>
      <c r="P4114" s="573"/>
    </row>
    <row r="4115" spans="1:16" x14ac:dyDescent="0.25">
      <c r="A4115" s="77">
        <f>E4115*A4113</f>
        <v>0</v>
      </c>
      <c r="B4115" s="251"/>
      <c r="C4115" s="449"/>
      <c r="D4115" s="91" t="s">
        <v>1919</v>
      </c>
      <c r="E4115" s="80">
        <v>30</v>
      </c>
      <c r="F4115">
        <f>SUMIF('список продуктов'!$A$8:$A$917,"="&amp;D2498,'список продуктов'!$C$8:$C$917)</f>
        <v>0</v>
      </c>
      <c r="M4115" s="572"/>
      <c r="N4115" s="573"/>
      <c r="O4115" s="573"/>
      <c r="P4115" s="573"/>
    </row>
    <row r="4116" spans="1:16" x14ac:dyDescent="0.25">
      <c r="A4116" s="77">
        <f>E4116*A4113</f>
        <v>0</v>
      </c>
      <c r="B4116" s="251"/>
      <c r="C4116" s="449"/>
      <c r="D4116" s="91" t="s">
        <v>2591</v>
      </c>
      <c r="E4116" s="80">
        <v>20</v>
      </c>
      <c r="F4116">
        <f>SUMIF('список продуктов'!$A$8:$A$917,"="&amp;D2499,'список продуктов'!$C$8:$C$917)</f>
        <v>0</v>
      </c>
      <c r="M4116" s="572"/>
      <c r="N4116" s="573"/>
      <c r="O4116" s="573"/>
      <c r="P4116" s="573"/>
    </row>
    <row r="4117" spans="1:16" x14ac:dyDescent="0.25">
      <c r="A4117" s="77">
        <f>E4117*A4113</f>
        <v>0</v>
      </c>
      <c r="B4117" s="251"/>
      <c r="C4117" s="449"/>
      <c r="D4117" s="91" t="s">
        <v>192</v>
      </c>
      <c r="E4117" s="80">
        <v>30</v>
      </c>
      <c r="F4117">
        <f>SUMIF('список продуктов'!$A$8:$A$917,"="&amp;D2500,'список продуктов'!$C$8:$C$917)</f>
        <v>1</v>
      </c>
      <c r="M4117" s="572"/>
      <c r="N4117" s="573"/>
      <c r="O4117" s="573"/>
      <c r="P4117" s="573"/>
    </row>
    <row r="4118" spans="1:16" x14ac:dyDescent="0.25">
      <c r="A4118" s="77">
        <f>E4118*A4113</f>
        <v>0</v>
      </c>
      <c r="B4118" s="251"/>
      <c r="C4118" s="449"/>
      <c r="D4118" s="91" t="s">
        <v>1736</v>
      </c>
      <c r="E4118" s="80">
        <v>5</v>
      </c>
      <c r="F4118">
        <f>SUMIF('список продуктов'!$A$8:$A$917,"="&amp;D2501,'список продуктов'!$C$8:$C$917)</f>
        <v>1</v>
      </c>
      <c r="M4118" s="572"/>
      <c r="N4118" s="573"/>
      <c r="O4118" s="573"/>
      <c r="P4118" s="573"/>
    </row>
    <row r="4119" spans="1:16" x14ac:dyDescent="0.25">
      <c r="A4119" s="77">
        <f>E4119*A4113</f>
        <v>0</v>
      </c>
      <c r="B4119" s="251"/>
      <c r="C4119" s="449"/>
      <c r="D4119" s="91" t="s">
        <v>1262</v>
      </c>
      <c r="E4119" s="80">
        <v>2</v>
      </c>
      <c r="F4119">
        <f>SUMIF('список продуктов'!$A$8:$A$917,"="&amp;D2502,'список продуктов'!$C$8:$C$917)</f>
        <v>1</v>
      </c>
      <c r="M4119" s="572"/>
      <c r="N4119" s="573"/>
      <c r="O4119" s="573"/>
      <c r="P4119" s="573"/>
    </row>
    <row r="4120" spans="1:16" x14ac:dyDescent="0.25">
      <c r="A4120" s="77">
        <f>E4120*A4113</f>
        <v>0</v>
      </c>
      <c r="B4120" s="251"/>
      <c r="C4120" s="449"/>
      <c r="D4120" s="91" t="s">
        <v>2393</v>
      </c>
      <c r="E4120" s="80">
        <v>2</v>
      </c>
      <c r="F4120">
        <f>SUMIF('список продуктов'!$A$8:$A$917,"="&amp;D2503,'список продуктов'!$C$8:$C$917)</f>
        <v>1</v>
      </c>
      <c r="M4120" s="572"/>
      <c r="N4120" s="573"/>
      <c r="O4120" s="573"/>
      <c r="P4120" s="573"/>
    </row>
    <row r="4121" spans="1:16" x14ac:dyDescent="0.25">
      <c r="A4121" s="77">
        <f>E4121*A4113</f>
        <v>0</v>
      </c>
      <c r="B4121" s="251"/>
      <c r="C4121" s="449"/>
      <c r="D4121" s="91" t="s">
        <v>2546</v>
      </c>
      <c r="E4121" s="80">
        <v>2</v>
      </c>
      <c r="F4121">
        <f>SUMIF('список продуктов'!$A$8:$A$917,"="&amp;D2504,'список продуктов'!$C$8:$C$917)</f>
        <v>1</v>
      </c>
      <c r="M4121" s="572"/>
      <c r="N4121" s="573"/>
      <c r="O4121" s="573"/>
      <c r="P4121" s="573"/>
    </row>
    <row r="4122" spans="1:16" x14ac:dyDescent="0.25">
      <c r="A4122" s="77">
        <f>E4122*A4113</f>
        <v>0</v>
      </c>
      <c r="B4122" s="251"/>
      <c r="C4122" s="449"/>
      <c r="D4122" s="91" t="s">
        <v>2472</v>
      </c>
      <c r="E4122" s="80">
        <v>20</v>
      </c>
      <c r="F4122">
        <f>SUMIF('список продуктов'!$A$8:$A$917,"="&amp;D2505,'список продуктов'!$C$8:$C$917)</f>
        <v>1</v>
      </c>
      <c r="M4122" s="572"/>
      <c r="N4122" s="573"/>
      <c r="O4122" s="573"/>
      <c r="P4122" s="573"/>
    </row>
    <row r="4123" spans="1:16" x14ac:dyDescent="0.25">
      <c r="A4123" s="77">
        <f>E4123*A4113</f>
        <v>0</v>
      </c>
      <c r="B4123" s="251"/>
      <c r="C4123" s="449"/>
      <c r="D4123" s="91" t="s">
        <v>1492</v>
      </c>
      <c r="E4123" s="80">
        <v>10</v>
      </c>
      <c r="F4123">
        <f>SUMIF('список продуктов'!$A$8:$A$917,"="&amp;D2506,'список продуктов'!$C$8:$C$917)</f>
        <v>1</v>
      </c>
      <c r="M4123" s="572"/>
      <c r="N4123" s="573"/>
      <c r="O4123" s="573"/>
      <c r="P4123" s="573"/>
    </row>
    <row r="4124" spans="1:16" x14ac:dyDescent="0.25">
      <c r="A4124" s="77">
        <f>E4124*A4113</f>
        <v>0</v>
      </c>
      <c r="B4124" s="251"/>
      <c r="C4124" s="449"/>
      <c r="D4124" s="91" t="s">
        <v>2469</v>
      </c>
      <c r="E4124" s="80">
        <v>20</v>
      </c>
      <c r="F4124">
        <f>SUMIF('список продуктов'!$A$8:$A$917,"="&amp;D2507,'список продуктов'!$C$8:$C$917)</f>
        <v>1</v>
      </c>
      <c r="M4124" s="572"/>
      <c r="N4124" s="573"/>
      <c r="O4124" s="573"/>
      <c r="P4124" s="573"/>
    </row>
    <row r="4125" spans="1:16" x14ac:dyDescent="0.25">
      <c r="A4125" s="77">
        <f>E4125*A4113</f>
        <v>0</v>
      </c>
      <c r="B4125" s="251"/>
      <c r="C4125" s="449"/>
      <c r="D4125" s="91" t="s">
        <v>2347</v>
      </c>
      <c r="E4125" s="80">
        <v>15</v>
      </c>
      <c r="F4125">
        <f>SUMIF('список продуктов'!$A$8:$A$917,"="&amp;D2508,'список продуктов'!$C$8:$C$917)</f>
        <v>1</v>
      </c>
      <c r="M4125" s="572"/>
      <c r="N4125" s="573"/>
      <c r="O4125" s="573"/>
      <c r="P4125" s="573"/>
    </row>
    <row r="4126" spans="1:16" ht="15.75" thickBot="1" x14ac:dyDescent="0.3">
      <c r="B4126" s="251"/>
      <c r="C4126" s="485"/>
      <c r="D4126" s="91"/>
      <c r="E4126" s="89"/>
      <c r="F4126">
        <f>SUMIF('список продуктов'!$A$8:$A$917,"="&amp;D2509,'список продуктов'!$C$8:$C$917)</f>
        <v>1</v>
      </c>
      <c r="M4126" s="572"/>
      <c r="N4126" s="573"/>
      <c r="O4126" s="573"/>
      <c r="P4126" s="573"/>
    </row>
    <row r="4127" spans="1:16" ht="15.75" thickBot="1" x14ac:dyDescent="0.3">
      <c r="A4127" s="105"/>
      <c r="B4127" s="185" t="s">
        <v>152</v>
      </c>
      <c r="C4127" s="202" t="s">
        <v>621</v>
      </c>
      <c r="D4127" s="188"/>
      <c r="E4127" s="158">
        <f>SUM(E4128:E4136)</f>
        <v>90</v>
      </c>
      <c r="F4127">
        <f>SUMIF('список продуктов'!$A$8:$A$917,"="&amp;D2510,'список продуктов'!$C$8:$C$917)</f>
        <v>1</v>
      </c>
      <c r="G4127" t="s">
        <v>2926</v>
      </c>
      <c r="M4127" s="572"/>
      <c r="N4127" s="573"/>
      <c r="O4127" s="573"/>
      <c r="P4127" s="573"/>
    </row>
    <row r="4128" spans="1:16" x14ac:dyDescent="0.25">
      <c r="A4128" s="77">
        <f>E4128*A4127</f>
        <v>0</v>
      </c>
      <c r="B4128" s="250"/>
      <c r="C4128" s="485"/>
      <c r="D4128" s="91" t="s">
        <v>1534</v>
      </c>
      <c r="E4128" s="100">
        <v>50</v>
      </c>
      <c r="F4128">
        <f>SUMIF('список продуктов'!$A$8:$A$917,"="&amp;D2511,'список продуктов'!$C$8:$C$917)</f>
        <v>1</v>
      </c>
      <c r="M4128" s="572"/>
      <c r="N4128" s="573"/>
      <c r="O4128" s="573"/>
      <c r="P4128" s="573"/>
    </row>
    <row r="4129" spans="1:16" x14ac:dyDescent="0.25">
      <c r="A4129" s="77">
        <f>E4129*A4127</f>
        <v>0</v>
      </c>
      <c r="B4129" s="250"/>
      <c r="C4129" s="485"/>
      <c r="D4129" s="91" t="s">
        <v>1492</v>
      </c>
      <c r="E4129" s="100">
        <v>7.5</v>
      </c>
      <c r="F4129">
        <f>SUMIF('список продуктов'!$A$8:$A$917,"="&amp;D2512,'список продуктов'!$C$8:$C$917)</f>
        <v>1</v>
      </c>
      <c r="M4129" s="572"/>
      <c r="N4129" s="573"/>
      <c r="O4129" s="573"/>
      <c r="P4129" s="573"/>
    </row>
    <row r="4130" spans="1:16" x14ac:dyDescent="0.25">
      <c r="A4130" s="77">
        <f>E4130*A4127</f>
        <v>0</v>
      </c>
      <c r="B4130" s="250"/>
      <c r="C4130" s="485"/>
      <c r="D4130" s="91" t="s">
        <v>2591</v>
      </c>
      <c r="E4130" s="100">
        <v>10</v>
      </c>
      <c r="F4130">
        <f>SUMIF('список продуктов'!$A$8:$A$917,"="&amp;D2513,'список продуктов'!$C$8:$C$917)</f>
        <v>0</v>
      </c>
      <c r="M4130" s="572"/>
      <c r="N4130" s="573"/>
      <c r="O4130" s="573"/>
      <c r="P4130" s="573"/>
    </row>
    <row r="4131" spans="1:16" x14ac:dyDescent="0.25">
      <c r="A4131" s="77">
        <f>E4131*A4127</f>
        <v>0</v>
      </c>
      <c r="B4131" s="250"/>
      <c r="C4131" s="485"/>
      <c r="D4131" s="91" t="s">
        <v>2546</v>
      </c>
      <c r="E4131" s="100">
        <v>1</v>
      </c>
      <c r="F4131">
        <f>SUMIF('список продуктов'!$A$8:$A$917,"="&amp;D2514,'список продуктов'!$C$8:$C$917)</f>
        <v>0</v>
      </c>
      <c r="M4131" s="572"/>
      <c r="N4131" s="573"/>
      <c r="O4131" s="573"/>
      <c r="P4131" s="573"/>
    </row>
    <row r="4132" spans="1:16" x14ac:dyDescent="0.25">
      <c r="A4132" s="77">
        <f>E4132*A4127</f>
        <v>0</v>
      </c>
      <c r="B4132" s="250"/>
      <c r="C4132" s="485"/>
      <c r="D4132" s="91" t="s">
        <v>192</v>
      </c>
      <c r="E4132" s="100">
        <v>7.5</v>
      </c>
      <c r="F4132">
        <f>SUMIF('список продуктов'!$A$8:$A$917,"="&amp;D2515,'список продуктов'!$C$8:$C$917)</f>
        <v>1</v>
      </c>
      <c r="M4132" s="572"/>
      <c r="N4132" s="573"/>
      <c r="O4132" s="573"/>
      <c r="P4132" s="573"/>
    </row>
    <row r="4133" spans="1:16" x14ac:dyDescent="0.25">
      <c r="A4133" s="77">
        <f>E4133*A4127</f>
        <v>0</v>
      </c>
      <c r="B4133" s="250"/>
      <c r="C4133" s="485"/>
      <c r="D4133" s="91" t="s">
        <v>2337</v>
      </c>
      <c r="E4133" s="100">
        <v>2.5</v>
      </c>
      <c r="F4133">
        <f>SUMIF('список продуктов'!$A$8:$A$917,"="&amp;D2516,'список продуктов'!$C$8:$C$917)</f>
        <v>1</v>
      </c>
      <c r="M4133" s="572"/>
      <c r="N4133" s="573"/>
      <c r="O4133" s="573"/>
      <c r="P4133" s="573"/>
    </row>
    <row r="4134" spans="1:16" x14ac:dyDescent="0.25">
      <c r="A4134" s="77">
        <f>E4134*A4127</f>
        <v>0</v>
      </c>
      <c r="B4134" s="250"/>
      <c r="C4134" s="485"/>
      <c r="D4134" s="91" t="s">
        <v>1262</v>
      </c>
      <c r="E4134" s="100">
        <v>1</v>
      </c>
      <c r="F4134">
        <f>SUMIF('список продуктов'!$A$8:$A$917,"="&amp;D2517,'список продуктов'!$C$8:$C$917)</f>
        <v>0</v>
      </c>
      <c r="M4134" s="572"/>
      <c r="N4134" s="573"/>
      <c r="O4134" s="573"/>
      <c r="P4134" s="573"/>
    </row>
    <row r="4135" spans="1:16" x14ac:dyDescent="0.25">
      <c r="A4135" s="77">
        <f>E4135*A4127</f>
        <v>0</v>
      </c>
      <c r="B4135" s="250"/>
      <c r="C4135" s="485"/>
      <c r="D4135" s="91" t="s">
        <v>2399</v>
      </c>
      <c r="E4135" s="100">
        <v>0.5</v>
      </c>
      <c r="F4135">
        <f>SUMIF('список продуктов'!$A$8:$A$917,"="&amp;D2518,'список продуктов'!$C$8:$C$917)</f>
        <v>1</v>
      </c>
      <c r="M4135" s="572"/>
      <c r="N4135" s="573"/>
      <c r="O4135" s="573"/>
      <c r="P4135" s="573"/>
    </row>
    <row r="4136" spans="1:16" x14ac:dyDescent="0.25">
      <c r="A4136" s="77">
        <f>E4136*A4127</f>
        <v>0</v>
      </c>
      <c r="B4136" s="250"/>
      <c r="C4136" s="485"/>
      <c r="D4136" s="91" t="s">
        <v>2473</v>
      </c>
      <c r="E4136" s="100">
        <v>10</v>
      </c>
      <c r="F4136">
        <f>SUMIF('список продуктов'!$A$8:$A$917,"="&amp;D2519,'список продуктов'!$C$8:$C$917)</f>
        <v>1</v>
      </c>
      <c r="M4136" s="572"/>
      <c r="N4136" s="573"/>
      <c r="O4136" s="573"/>
      <c r="P4136" s="573"/>
    </row>
    <row r="4137" spans="1:16" ht="15.75" thickBot="1" x14ac:dyDescent="0.3">
      <c r="B4137" s="251"/>
      <c r="C4137" s="485"/>
      <c r="D4137" s="91"/>
      <c r="E4137" s="89"/>
      <c r="F4137">
        <f>SUMIF('список продуктов'!$A$8:$A$917,"="&amp;D2520,'список продуктов'!$C$8:$C$917)</f>
        <v>1</v>
      </c>
      <c r="M4137" s="572"/>
      <c r="N4137" s="573"/>
      <c r="O4137" s="573"/>
      <c r="P4137" s="573"/>
    </row>
    <row r="4138" spans="1:16" ht="15.75" thickBot="1" x14ac:dyDescent="0.3">
      <c r="A4138" s="105"/>
      <c r="B4138" s="196">
        <v>35</v>
      </c>
      <c r="C4138" s="202" t="s">
        <v>622</v>
      </c>
      <c r="D4138" s="188"/>
      <c r="E4138" s="158">
        <f>SUM(E4139:E4150)</f>
        <v>75.3</v>
      </c>
      <c r="F4138">
        <f>SUMIF('список продуктов'!$A$8:$A$917,"="&amp;D2521,'список продуктов'!$C$8:$C$917)</f>
        <v>1</v>
      </c>
      <c r="G4138" t="s">
        <v>2926</v>
      </c>
      <c r="M4138" s="572"/>
      <c r="N4138" s="573"/>
      <c r="O4138" s="573"/>
      <c r="P4138" s="573"/>
    </row>
    <row r="4139" spans="1:16" x14ac:dyDescent="0.25">
      <c r="A4139" s="77">
        <f>E4139*A4138</f>
        <v>0</v>
      </c>
      <c r="B4139" s="253"/>
      <c r="C4139" s="485"/>
      <c r="D4139" s="91" t="s">
        <v>1541</v>
      </c>
      <c r="E4139" s="80">
        <v>35</v>
      </c>
      <c r="F4139">
        <f>SUMIF('список продуктов'!$A$8:$A$917,"="&amp;D2522,'список продуктов'!$C$8:$C$917)</f>
        <v>1</v>
      </c>
      <c r="M4139" s="572"/>
      <c r="N4139" s="573"/>
      <c r="O4139" s="573"/>
      <c r="P4139" s="573"/>
    </row>
    <row r="4140" spans="1:16" x14ac:dyDescent="0.25">
      <c r="A4140" s="77">
        <f>E4140*A4138</f>
        <v>0</v>
      </c>
      <c r="B4140" s="253"/>
      <c r="C4140" s="485"/>
      <c r="D4140" s="91" t="s">
        <v>1492</v>
      </c>
      <c r="E4140" s="80">
        <v>10</v>
      </c>
      <c r="F4140">
        <f>SUMIF('список продуктов'!$A$8:$A$917,"="&amp;D2523,'список продуктов'!$C$8:$C$917)</f>
        <v>1</v>
      </c>
      <c r="M4140" s="572"/>
      <c r="N4140" s="573"/>
      <c r="O4140" s="573"/>
      <c r="P4140" s="573"/>
    </row>
    <row r="4141" spans="1:16" x14ac:dyDescent="0.25">
      <c r="A4141" s="77">
        <f>E4141*A4138</f>
        <v>0</v>
      </c>
      <c r="B4141" s="253"/>
      <c r="C4141" s="485"/>
      <c r="D4141" s="91" t="s">
        <v>2591</v>
      </c>
      <c r="E4141" s="80">
        <v>6</v>
      </c>
      <c r="F4141">
        <f>SUMIF('список продуктов'!$A$8:$A$917,"="&amp;D2524,'список продуктов'!$C$8:$C$917)</f>
        <v>1</v>
      </c>
      <c r="M4141" s="572"/>
      <c r="N4141" s="573"/>
      <c r="O4141" s="573"/>
      <c r="P4141" s="573"/>
    </row>
    <row r="4142" spans="1:16" x14ac:dyDescent="0.25">
      <c r="A4142" s="77">
        <f>E4142*A4138</f>
        <v>0</v>
      </c>
      <c r="B4142" s="253"/>
      <c r="C4142" s="485"/>
      <c r="D4142" s="91" t="s">
        <v>2491</v>
      </c>
      <c r="E4142" s="80">
        <v>6</v>
      </c>
      <c r="F4142">
        <f>SUMIF('список продуктов'!$A$8:$A$917,"="&amp;D2525,'список продуктов'!$C$8:$C$917)</f>
        <v>0</v>
      </c>
      <c r="M4142" s="572"/>
      <c r="N4142" s="573"/>
      <c r="O4142" s="573"/>
      <c r="P4142" s="573"/>
    </row>
    <row r="4143" spans="1:16" x14ac:dyDescent="0.25">
      <c r="A4143" s="77">
        <f>E4143*A4138</f>
        <v>0</v>
      </c>
      <c r="B4143" s="253"/>
      <c r="C4143" s="485"/>
      <c r="D4143" s="91" t="s">
        <v>1315</v>
      </c>
      <c r="E4143" s="80">
        <v>6</v>
      </c>
      <c r="F4143">
        <f>SUMIF('список продуктов'!$A$8:$A$917,"="&amp;D2526,'список продуктов'!$C$8:$C$917)</f>
        <v>0</v>
      </c>
      <c r="M4143" s="572"/>
      <c r="N4143" s="573"/>
      <c r="O4143" s="573"/>
      <c r="P4143" s="573"/>
    </row>
    <row r="4144" spans="1:16" x14ac:dyDescent="0.25">
      <c r="A4144" s="77">
        <f>E4144*A4138</f>
        <v>0</v>
      </c>
      <c r="B4144" s="253"/>
      <c r="C4144" s="485"/>
      <c r="D4144" s="91" t="s">
        <v>1262</v>
      </c>
      <c r="E4144" s="80">
        <v>0.1</v>
      </c>
      <c r="F4144">
        <f>SUMIF('список продуктов'!$A$8:$A$917,"="&amp;D2527,'список продуктов'!$C$8:$C$917)</f>
        <v>1</v>
      </c>
      <c r="M4144" s="572"/>
      <c r="N4144" s="573"/>
      <c r="O4144" s="573"/>
      <c r="P4144" s="573"/>
    </row>
    <row r="4145" spans="1:16" x14ac:dyDescent="0.25">
      <c r="A4145" s="77">
        <f>E4145*A4138</f>
        <v>0</v>
      </c>
      <c r="B4145" s="253"/>
      <c r="C4145" s="485"/>
      <c r="D4145" s="91" t="s">
        <v>2399</v>
      </c>
      <c r="E4145" s="80">
        <v>0.1</v>
      </c>
      <c r="F4145">
        <f>SUMIF('список продуктов'!$A$8:$A$917,"="&amp;D2528,'список продуктов'!$C$8:$C$917)</f>
        <v>1</v>
      </c>
      <c r="M4145" s="572"/>
      <c r="N4145" s="573"/>
      <c r="O4145" s="573"/>
      <c r="P4145" s="573"/>
    </row>
    <row r="4146" spans="1:16" x14ac:dyDescent="0.25">
      <c r="A4146" s="77">
        <f>E4146*A4138</f>
        <v>0</v>
      </c>
      <c r="B4146" s="253"/>
      <c r="C4146" s="485"/>
      <c r="D4146" s="91" t="s">
        <v>192</v>
      </c>
      <c r="E4146" s="80">
        <v>1</v>
      </c>
      <c r="F4146">
        <f>SUMIF('список продуктов'!$A$8:$A$917,"="&amp;D2529,'список продуктов'!$C$8:$C$917)</f>
        <v>0</v>
      </c>
      <c r="M4146" s="572"/>
      <c r="N4146" s="573"/>
      <c r="O4146" s="573"/>
      <c r="P4146" s="573"/>
    </row>
    <row r="4147" spans="1:16" x14ac:dyDescent="0.25">
      <c r="A4147" s="77">
        <f>E4147*A4138</f>
        <v>0</v>
      </c>
      <c r="B4147" s="253"/>
      <c r="C4147" s="485"/>
      <c r="D4147" s="91" t="s">
        <v>2469</v>
      </c>
      <c r="E4147" s="80">
        <v>6</v>
      </c>
      <c r="F4147">
        <f>SUMIF('список продуктов'!$A$8:$A$917,"="&amp;D2530,'список продуктов'!$C$8:$C$917)</f>
        <v>1</v>
      </c>
      <c r="M4147" s="572"/>
      <c r="N4147" s="573"/>
      <c r="O4147" s="573"/>
      <c r="P4147" s="573"/>
    </row>
    <row r="4148" spans="1:16" x14ac:dyDescent="0.25">
      <c r="A4148" s="77">
        <f>E4148*A4138</f>
        <v>0</v>
      </c>
      <c r="B4148" s="253"/>
      <c r="C4148" s="485"/>
      <c r="D4148" s="91" t="s">
        <v>1355</v>
      </c>
      <c r="E4148" s="80">
        <v>1</v>
      </c>
      <c r="F4148">
        <f>SUMIF('список продуктов'!$A$8:$A$917,"="&amp;D2531,'список продуктов'!$C$8:$C$917)</f>
        <v>1</v>
      </c>
      <c r="M4148" s="572"/>
      <c r="N4148" s="573"/>
      <c r="O4148" s="573"/>
      <c r="P4148" s="573"/>
    </row>
    <row r="4149" spans="1:16" x14ac:dyDescent="0.25">
      <c r="A4149" s="77">
        <f>E4149*A4138</f>
        <v>0</v>
      </c>
      <c r="B4149" s="253"/>
      <c r="C4149" s="485"/>
      <c r="D4149" s="91" t="s">
        <v>1927</v>
      </c>
      <c r="E4149" s="80">
        <v>0.1</v>
      </c>
      <c r="F4149">
        <f>SUMIF('список продуктов'!$A$8:$A$917,"="&amp;D2532,'список продуктов'!$C$8:$C$917)</f>
        <v>1</v>
      </c>
      <c r="M4149" s="572"/>
      <c r="N4149" s="573"/>
      <c r="O4149" s="573"/>
      <c r="P4149" s="573"/>
    </row>
    <row r="4150" spans="1:16" x14ac:dyDescent="0.25">
      <c r="A4150" s="77">
        <f>E4150*A4138</f>
        <v>0</v>
      </c>
      <c r="B4150" s="253"/>
      <c r="C4150" s="485"/>
      <c r="D4150" s="91" t="s">
        <v>1268</v>
      </c>
      <c r="E4150" s="80">
        <v>4</v>
      </c>
      <c r="F4150">
        <f>SUMIF('список продуктов'!$A$8:$A$917,"="&amp;D2533,'список продуктов'!$C$8:$C$917)</f>
        <v>1</v>
      </c>
      <c r="M4150" s="572"/>
      <c r="N4150" s="573"/>
      <c r="O4150" s="573"/>
      <c r="P4150" s="573"/>
    </row>
    <row r="4151" spans="1:16" ht="15.75" thickBot="1" x14ac:dyDescent="0.3">
      <c r="B4151" s="251"/>
      <c r="C4151" s="485"/>
      <c r="D4151" s="91"/>
      <c r="E4151" s="89"/>
      <c r="F4151">
        <f>SUMIF('список продуктов'!$A$8:$A$917,"="&amp;D2534,'список продуктов'!$C$8:$C$917)</f>
        <v>1</v>
      </c>
      <c r="M4151" s="572"/>
      <c r="N4151" s="573"/>
      <c r="O4151" s="573"/>
      <c r="P4151" s="573"/>
    </row>
    <row r="4152" spans="1:16" ht="15.75" thickBot="1" x14ac:dyDescent="0.3">
      <c r="A4152" s="229"/>
      <c r="B4152" s="196">
        <v>100</v>
      </c>
      <c r="C4152" s="245" t="s">
        <v>623</v>
      </c>
      <c r="D4152" s="188"/>
      <c r="E4152" s="158">
        <f>SUM(E4153:E4162)</f>
        <v>175</v>
      </c>
      <c r="F4152">
        <f>SUMIF('список продуктов'!$A$8:$A$917,"="&amp;D2535,'список продуктов'!$C$8:$C$917)</f>
        <v>1</v>
      </c>
      <c r="G4152" t="s">
        <v>2926</v>
      </c>
      <c r="M4152" s="572"/>
      <c r="N4152" s="573"/>
      <c r="O4152" s="573"/>
      <c r="P4152" s="573"/>
    </row>
    <row r="4153" spans="1:16" x14ac:dyDescent="0.25">
      <c r="A4153" s="77">
        <f>E4153*A4152</f>
        <v>0</v>
      </c>
      <c r="B4153" s="251"/>
      <c r="C4153" s="115"/>
      <c r="D4153" s="91" t="s">
        <v>1529</v>
      </c>
      <c r="E4153" s="80">
        <v>100</v>
      </c>
      <c r="F4153">
        <f>SUMIF('список продуктов'!$A$8:$A$917,"="&amp;D2536,'список продуктов'!$C$8:$C$917)</f>
        <v>1</v>
      </c>
      <c r="M4153" s="572"/>
      <c r="N4153" s="573"/>
      <c r="O4153" s="573"/>
      <c r="P4153" s="573"/>
    </row>
    <row r="4154" spans="1:16" x14ac:dyDescent="0.25">
      <c r="A4154" s="77">
        <f>E4154*A4152</f>
        <v>0</v>
      </c>
      <c r="B4154" s="251"/>
      <c r="C4154" s="154"/>
      <c r="D4154" s="91" t="s">
        <v>1758</v>
      </c>
      <c r="E4154" s="80">
        <v>12</v>
      </c>
      <c r="F4154">
        <f>SUMIF('список продуктов'!$A$8:$A$917,"="&amp;D2537,'список продуктов'!$C$8:$C$917)</f>
        <v>1</v>
      </c>
      <c r="M4154" s="572"/>
      <c r="N4154" s="573"/>
      <c r="O4154" s="573"/>
      <c r="P4154" s="573"/>
    </row>
    <row r="4155" spans="1:16" x14ac:dyDescent="0.25">
      <c r="A4155" s="77">
        <f>E4155*A4152</f>
        <v>0</v>
      </c>
      <c r="B4155" s="251"/>
      <c r="C4155" s="154"/>
      <c r="D4155" s="91" t="s">
        <v>313</v>
      </c>
      <c r="E4155" s="80">
        <v>25</v>
      </c>
      <c r="F4155">
        <f>SUMIF('список продуктов'!$A$8:$A$917,"="&amp;D2538,'список продуктов'!$C$8:$C$917)</f>
        <v>1</v>
      </c>
      <c r="M4155" s="572"/>
      <c r="N4155" s="573"/>
      <c r="O4155" s="573"/>
      <c r="P4155" s="573"/>
    </row>
    <row r="4156" spans="1:16" x14ac:dyDescent="0.25">
      <c r="A4156" s="77">
        <f>E4156*A4152</f>
        <v>0</v>
      </c>
      <c r="B4156" s="251"/>
      <c r="C4156" s="154"/>
      <c r="D4156" s="91" t="s">
        <v>311</v>
      </c>
      <c r="E4156" s="80">
        <v>12</v>
      </c>
      <c r="F4156">
        <f>SUMIF('список продуктов'!$A$8:$A$917,"="&amp;D2539,'список продуктов'!$C$8:$C$917)</f>
        <v>1</v>
      </c>
      <c r="M4156" s="572"/>
      <c r="N4156" s="573"/>
      <c r="O4156" s="573"/>
      <c r="P4156" s="573"/>
    </row>
    <row r="4157" spans="1:16" x14ac:dyDescent="0.25">
      <c r="A4157" s="77">
        <f>E4157*A4152</f>
        <v>0</v>
      </c>
      <c r="B4157" s="251"/>
      <c r="C4157" s="154"/>
      <c r="D4157" s="91" t="s">
        <v>192</v>
      </c>
      <c r="E4157" s="80">
        <v>10</v>
      </c>
      <c r="F4157">
        <f>SUMIF('список продуктов'!$A$8:$A$917,"="&amp;D2540,'список продуктов'!$C$8:$C$917)</f>
        <v>1</v>
      </c>
      <c r="M4157" s="572"/>
      <c r="N4157" s="573"/>
      <c r="O4157" s="573"/>
      <c r="P4157" s="573"/>
    </row>
    <row r="4158" spans="1:16" x14ac:dyDescent="0.25">
      <c r="A4158" s="77">
        <f>E4158*A4152</f>
        <v>0</v>
      </c>
      <c r="B4158" s="251"/>
      <c r="C4158" s="154"/>
      <c r="D4158" s="91" t="s">
        <v>1489</v>
      </c>
      <c r="E4158" s="80">
        <v>10</v>
      </c>
      <c r="F4158">
        <f>SUMIF('список продуктов'!$A$8:$A$917,"="&amp;D2541,'список продуктов'!$C$8:$C$917)</f>
        <v>0</v>
      </c>
      <c r="M4158" s="572"/>
      <c r="N4158" s="573"/>
      <c r="O4158" s="573"/>
      <c r="P4158" s="573"/>
    </row>
    <row r="4159" spans="1:16" x14ac:dyDescent="0.25">
      <c r="A4159" s="77">
        <f>E4159*A4152</f>
        <v>0</v>
      </c>
      <c r="B4159" s="251"/>
      <c r="C4159" s="154"/>
      <c r="D4159" s="91" t="s">
        <v>1262</v>
      </c>
      <c r="E4159" s="80">
        <v>1</v>
      </c>
      <c r="F4159">
        <f>SUMIF('список продуктов'!$A$8:$A$917,"="&amp;D2542,'список продуктов'!$C$8:$C$917)</f>
        <v>0</v>
      </c>
      <c r="M4159" s="572"/>
      <c r="N4159" s="573"/>
      <c r="O4159" s="573"/>
      <c r="P4159" s="573"/>
    </row>
    <row r="4160" spans="1:16" x14ac:dyDescent="0.25">
      <c r="A4160" s="77">
        <f>E4160*A4152</f>
        <v>0</v>
      </c>
      <c r="B4160" s="251"/>
      <c r="C4160" s="154"/>
      <c r="D4160" s="91" t="s">
        <v>2399</v>
      </c>
      <c r="E4160" s="80">
        <v>1</v>
      </c>
      <c r="F4160">
        <f>SUMIF('список продуктов'!$A$8:$A$917,"="&amp;D2543,'список продуктов'!$C$8:$C$917)</f>
        <v>1</v>
      </c>
      <c r="M4160" s="572"/>
      <c r="N4160" s="573"/>
      <c r="O4160" s="573"/>
      <c r="P4160" s="573"/>
    </row>
    <row r="4161" spans="1:16" x14ac:dyDescent="0.25">
      <c r="A4161" s="77">
        <f>E4161*A4152</f>
        <v>0</v>
      </c>
      <c r="B4161" s="251"/>
      <c r="C4161" s="154"/>
      <c r="D4161" s="91" t="s">
        <v>2546</v>
      </c>
      <c r="E4161" s="80">
        <v>1</v>
      </c>
      <c r="F4161">
        <f>SUMIF('список продуктов'!$A$8:$A$917,"="&amp;D2544,'список продуктов'!$C$8:$C$917)</f>
        <v>1</v>
      </c>
      <c r="M4161" s="572"/>
      <c r="N4161" s="573"/>
      <c r="O4161" s="573"/>
      <c r="P4161" s="573"/>
    </row>
    <row r="4162" spans="1:16" x14ac:dyDescent="0.25">
      <c r="A4162" s="77">
        <f>E4162*A4152</f>
        <v>0</v>
      </c>
      <c r="B4162" s="251"/>
      <c r="C4162" s="154"/>
      <c r="D4162" s="91" t="s">
        <v>1797</v>
      </c>
      <c r="E4162" s="80">
        <v>3</v>
      </c>
      <c r="F4162">
        <f>SUMIF('список продуктов'!$A$8:$A$917,"="&amp;D2545,'список продуктов'!$C$8:$C$917)</f>
        <v>1</v>
      </c>
      <c r="M4162" s="572"/>
      <c r="N4162" s="573"/>
      <c r="O4162" s="573"/>
      <c r="P4162" s="573"/>
    </row>
    <row r="4163" spans="1:16" ht="15.75" thickBot="1" x14ac:dyDescent="0.3">
      <c r="B4163" s="251"/>
      <c r="C4163" s="485"/>
      <c r="D4163" s="91"/>
      <c r="E4163" s="89"/>
      <c r="F4163">
        <f>SUMIF('список продуктов'!$A$8:$A$917,"="&amp;D2546,'список продуктов'!$C$8:$C$917)</f>
        <v>1</v>
      </c>
      <c r="M4163" s="572"/>
      <c r="N4163" s="573"/>
      <c r="O4163" s="573"/>
      <c r="P4163" s="573"/>
    </row>
    <row r="4164" spans="1:16" ht="30" thickBot="1" x14ac:dyDescent="0.3">
      <c r="A4164" s="229"/>
      <c r="B4164" s="196">
        <v>100</v>
      </c>
      <c r="C4164" s="73" t="s">
        <v>624</v>
      </c>
      <c r="D4164" s="188"/>
      <c r="E4164" s="158">
        <f>SUM(E4165:E4176)</f>
        <v>190.5</v>
      </c>
      <c r="F4164">
        <f>SUMIF('список продуктов'!$A$8:$A$917,"="&amp;D2547,'список продуктов'!$C$8:$C$917)</f>
        <v>1</v>
      </c>
      <c r="G4164" t="s">
        <v>2926</v>
      </c>
      <c r="M4164" s="572"/>
      <c r="N4164" s="573"/>
      <c r="O4164" s="573"/>
      <c r="P4164" s="573"/>
    </row>
    <row r="4165" spans="1:16" x14ac:dyDescent="0.25">
      <c r="A4165" s="77">
        <f>E4165*A4164</f>
        <v>0</v>
      </c>
      <c r="B4165" s="251"/>
      <c r="C4165" s="154"/>
      <c r="D4165" s="91" t="s">
        <v>1534</v>
      </c>
      <c r="E4165" s="80">
        <v>100</v>
      </c>
      <c r="F4165">
        <f>SUMIF('список продуктов'!$A$8:$A$917,"="&amp;D2548,'список продуктов'!$C$8:$C$917)</f>
        <v>1</v>
      </c>
      <c r="M4165" s="572"/>
      <c r="N4165" s="573"/>
      <c r="O4165" s="573"/>
      <c r="P4165" s="573"/>
    </row>
    <row r="4166" spans="1:16" x14ac:dyDescent="0.25">
      <c r="A4166" s="77">
        <f>E4166*A4164</f>
        <v>0</v>
      </c>
      <c r="B4166" s="251"/>
      <c r="C4166" s="154"/>
      <c r="D4166" s="91" t="s">
        <v>1489</v>
      </c>
      <c r="E4166" s="80">
        <v>5</v>
      </c>
      <c r="F4166">
        <f>SUMIF('список продуктов'!$A$8:$A$917,"="&amp;D2549,'список продуктов'!$C$8:$C$917)</f>
        <v>1</v>
      </c>
      <c r="M4166" s="572"/>
      <c r="N4166" s="573"/>
      <c r="O4166" s="573"/>
      <c r="P4166" s="573"/>
    </row>
    <row r="4167" spans="1:16" x14ac:dyDescent="0.25">
      <c r="A4167" s="77">
        <f>E4167*A4164</f>
        <v>0</v>
      </c>
      <c r="B4167" s="251"/>
      <c r="C4167" s="154"/>
      <c r="D4167" s="91" t="s">
        <v>311</v>
      </c>
      <c r="E4167" s="80">
        <v>40</v>
      </c>
      <c r="F4167">
        <f>SUMIF('список продуктов'!$A$8:$A$917,"="&amp;D2550,'список продуктов'!$C$8:$C$917)</f>
        <v>1</v>
      </c>
      <c r="M4167" s="572"/>
      <c r="N4167" s="573"/>
      <c r="O4167" s="573"/>
      <c r="P4167" s="573"/>
    </row>
    <row r="4168" spans="1:16" x14ac:dyDescent="0.25">
      <c r="A4168" s="77">
        <f>E4168*A4164</f>
        <v>0</v>
      </c>
      <c r="B4168" s="251"/>
      <c r="C4168" s="154"/>
      <c r="D4168" s="91" t="s">
        <v>1795</v>
      </c>
      <c r="E4168" s="80">
        <v>20</v>
      </c>
      <c r="F4168">
        <f>SUMIF('список продуктов'!$A$8:$A$917,"="&amp;D2551,'список продуктов'!$C$8:$C$917)</f>
        <v>1</v>
      </c>
      <c r="M4168" s="572"/>
      <c r="N4168" s="573"/>
      <c r="O4168" s="573"/>
      <c r="P4168" s="573"/>
    </row>
    <row r="4169" spans="1:16" x14ac:dyDescent="0.25">
      <c r="A4169" s="77">
        <f>E4169*A4164</f>
        <v>0</v>
      </c>
      <c r="B4169" s="251"/>
      <c r="C4169" s="154"/>
      <c r="D4169" s="91" t="s">
        <v>1478</v>
      </c>
      <c r="E4169" s="80">
        <v>3</v>
      </c>
      <c r="F4169">
        <f>SUMIF('список продуктов'!$A$8:$A$917,"="&amp;D2552,'список продуктов'!$C$8:$C$917)</f>
        <v>1</v>
      </c>
      <c r="M4169" s="572"/>
      <c r="N4169" s="573"/>
      <c r="O4169" s="573"/>
      <c r="P4169" s="573"/>
    </row>
    <row r="4170" spans="1:16" x14ac:dyDescent="0.25">
      <c r="A4170" s="77">
        <f>E4170*A4164</f>
        <v>0</v>
      </c>
      <c r="B4170" s="251"/>
      <c r="C4170" s="154"/>
      <c r="D4170" s="91" t="s">
        <v>2210</v>
      </c>
      <c r="E4170" s="80">
        <v>5</v>
      </c>
      <c r="F4170">
        <f>SUMIF('список продуктов'!$A$8:$A$917,"="&amp;D2553,'список продуктов'!$C$8:$C$917)</f>
        <v>1</v>
      </c>
      <c r="M4170" s="572"/>
      <c r="N4170" s="573"/>
      <c r="O4170" s="573"/>
      <c r="P4170" s="573"/>
    </row>
    <row r="4171" spans="1:16" x14ac:dyDescent="0.25">
      <c r="A4171" s="77">
        <f>E4171*A4164</f>
        <v>0</v>
      </c>
      <c r="B4171" s="251"/>
      <c r="C4171" s="154"/>
      <c r="D4171" s="91" t="s">
        <v>2403</v>
      </c>
      <c r="E4171" s="80">
        <v>1.5</v>
      </c>
      <c r="F4171">
        <f>SUMIF('список продуктов'!$A$8:$A$917,"="&amp;D2554,'список продуктов'!$C$8:$C$917)</f>
        <v>1</v>
      </c>
      <c r="M4171" s="572"/>
      <c r="N4171" s="573"/>
      <c r="O4171" s="573"/>
      <c r="P4171" s="573"/>
    </row>
    <row r="4172" spans="1:16" x14ac:dyDescent="0.25">
      <c r="A4172" s="77">
        <f>E4172*A4164</f>
        <v>0</v>
      </c>
      <c r="B4172" s="251"/>
      <c r="C4172" s="154"/>
      <c r="D4172" s="91" t="s">
        <v>1262</v>
      </c>
      <c r="E4172" s="80">
        <v>1</v>
      </c>
      <c r="F4172">
        <f>SUMIF('список продуктов'!$A$8:$A$917,"="&amp;D2555,'список продуктов'!$C$8:$C$917)</f>
        <v>0</v>
      </c>
      <c r="M4172" s="572"/>
      <c r="N4172" s="573"/>
      <c r="O4172" s="573"/>
      <c r="P4172" s="573"/>
    </row>
    <row r="4173" spans="1:16" x14ac:dyDescent="0.25">
      <c r="A4173" s="77">
        <f>E4173*A4164</f>
        <v>0</v>
      </c>
      <c r="B4173" s="251"/>
      <c r="C4173" s="154"/>
      <c r="D4173" s="91" t="s">
        <v>2546</v>
      </c>
      <c r="E4173" s="80">
        <v>1</v>
      </c>
      <c r="F4173">
        <f>SUMIF('список продуктов'!$A$8:$A$917,"="&amp;D2556,'список продуктов'!$C$8:$C$917)</f>
        <v>0</v>
      </c>
      <c r="M4173" s="572"/>
      <c r="N4173" s="573"/>
      <c r="O4173" s="573"/>
      <c r="P4173" s="573"/>
    </row>
    <row r="4174" spans="1:16" ht="29.25" x14ac:dyDescent="0.25">
      <c r="A4174" s="77">
        <f>E4174*A4164</f>
        <v>0</v>
      </c>
      <c r="B4174" s="251"/>
      <c r="C4174" s="154"/>
      <c r="D4174" s="91" t="s">
        <v>2641</v>
      </c>
      <c r="E4174" s="80">
        <v>10</v>
      </c>
      <c r="F4174">
        <f>SUMIF('список продуктов'!$A$8:$A$917,"="&amp;D2557,'список продуктов'!$C$8:$C$917)</f>
        <v>1</v>
      </c>
      <c r="M4174" s="572"/>
      <c r="N4174" s="573"/>
      <c r="O4174" s="573"/>
      <c r="P4174" s="573"/>
    </row>
    <row r="4175" spans="1:16" x14ac:dyDescent="0.25">
      <c r="A4175" s="77">
        <f>E4175*A4164</f>
        <v>0</v>
      </c>
      <c r="B4175" s="251"/>
      <c r="C4175" s="154"/>
      <c r="D4175" s="91" t="s">
        <v>1804</v>
      </c>
      <c r="E4175" s="80">
        <v>2</v>
      </c>
      <c r="F4175">
        <f>SUMIF('список продуктов'!$A$8:$A$917,"="&amp;D2558,'список продуктов'!$C$8:$C$917)</f>
        <v>1</v>
      </c>
      <c r="M4175" s="572"/>
      <c r="N4175" s="573"/>
      <c r="O4175" s="573"/>
      <c r="P4175" s="573"/>
    </row>
    <row r="4176" spans="1:16" x14ac:dyDescent="0.25">
      <c r="A4176" s="77">
        <f>E4176*A4164</f>
        <v>0</v>
      </c>
      <c r="B4176" s="251"/>
      <c r="C4176" s="154"/>
      <c r="D4176" s="91" t="s">
        <v>1797</v>
      </c>
      <c r="E4176" s="80">
        <v>2</v>
      </c>
      <c r="F4176">
        <f>SUMIF('список продуктов'!$A$8:$A$917,"="&amp;D2559,'список продуктов'!$C$8:$C$917)</f>
        <v>1</v>
      </c>
      <c r="M4176" s="572"/>
      <c r="N4176" s="573"/>
      <c r="O4176" s="573"/>
      <c r="P4176" s="573"/>
    </row>
    <row r="4177" spans="1:16" ht="15.75" thickBot="1" x14ac:dyDescent="0.3">
      <c r="B4177" s="251"/>
      <c r="C4177" s="485"/>
      <c r="D4177" s="91"/>
      <c r="E4177" s="89"/>
      <c r="F4177">
        <f>SUMIF('список продуктов'!$A$8:$A$917,"="&amp;D2560,'список продуктов'!$C$8:$C$917)</f>
        <v>1</v>
      </c>
      <c r="M4177" s="572"/>
      <c r="N4177" s="573"/>
      <c r="O4177" s="573"/>
      <c r="P4177" s="573"/>
    </row>
    <row r="4178" spans="1:16" ht="15.75" thickBot="1" x14ac:dyDescent="0.3">
      <c r="A4178" s="229"/>
      <c r="B4178" s="196">
        <v>100</v>
      </c>
      <c r="C4178" s="73" t="s">
        <v>625</v>
      </c>
      <c r="D4178" s="188"/>
      <c r="E4178" s="158">
        <f>SUM(E4179:E4191)</f>
        <v>163</v>
      </c>
      <c r="F4178">
        <f>SUMIF('список продуктов'!$A$8:$A$917,"="&amp;D2561,'список продуктов'!$C$8:$C$917)</f>
        <v>1</v>
      </c>
      <c r="G4178" t="s">
        <v>2926</v>
      </c>
      <c r="M4178" s="572"/>
      <c r="N4178" s="573"/>
      <c r="O4178" s="573"/>
      <c r="P4178" s="573"/>
    </row>
    <row r="4179" spans="1:16" x14ac:dyDescent="0.25">
      <c r="A4179" s="77">
        <f>E4179*A4178</f>
        <v>0</v>
      </c>
      <c r="B4179" s="251"/>
      <c r="C4179" s="154"/>
      <c r="D4179" s="91" t="s">
        <v>1538</v>
      </c>
      <c r="E4179" s="80">
        <v>120</v>
      </c>
      <c r="F4179">
        <f>SUMIF('список продуктов'!$A$8:$A$917,"="&amp;D2562,'список продуктов'!$C$8:$C$917)</f>
        <v>1</v>
      </c>
      <c r="M4179" s="572"/>
      <c r="N4179" s="573"/>
      <c r="O4179" s="573"/>
      <c r="P4179" s="573"/>
    </row>
    <row r="4180" spans="1:16" x14ac:dyDescent="0.25">
      <c r="A4180" s="77">
        <f>E4180*A4178</f>
        <v>0</v>
      </c>
      <c r="B4180" s="251"/>
      <c r="C4180" s="154"/>
      <c r="D4180" s="91" t="s">
        <v>1478</v>
      </c>
      <c r="E4180" s="80">
        <v>3</v>
      </c>
      <c r="F4180">
        <f>SUMIF('список продуктов'!$A$8:$A$917,"="&amp;D2563,'список продуктов'!$C$8:$C$917)</f>
        <v>0</v>
      </c>
      <c r="M4180" s="572"/>
      <c r="N4180" s="573"/>
      <c r="O4180" s="573"/>
      <c r="P4180" s="573"/>
    </row>
    <row r="4181" spans="1:16" x14ac:dyDescent="0.25">
      <c r="A4181" s="77">
        <f>E4181*A4178</f>
        <v>0</v>
      </c>
      <c r="B4181" s="251"/>
      <c r="C4181" s="154"/>
      <c r="D4181" s="91" t="s">
        <v>192</v>
      </c>
      <c r="E4181" s="80">
        <v>13</v>
      </c>
      <c r="F4181">
        <f>SUMIF('список продуктов'!$A$8:$A$917,"="&amp;D2564,'список продуктов'!$C$8:$C$917)</f>
        <v>0</v>
      </c>
      <c r="M4181" s="572"/>
      <c r="N4181" s="573"/>
      <c r="O4181" s="573"/>
      <c r="P4181" s="573"/>
    </row>
    <row r="4182" spans="1:16" x14ac:dyDescent="0.25">
      <c r="A4182" s="77">
        <f>E4182*A4178</f>
        <v>0</v>
      </c>
      <c r="B4182" s="251"/>
      <c r="C4182" s="154"/>
      <c r="D4182" s="91" t="s">
        <v>1804</v>
      </c>
      <c r="E4182" s="80">
        <v>4</v>
      </c>
      <c r="F4182">
        <f>SUMIF('список продуктов'!$A$8:$A$917,"="&amp;D2565,'список продуктов'!$C$8:$C$917)</f>
        <v>1</v>
      </c>
      <c r="M4182" s="572"/>
      <c r="N4182" s="573"/>
      <c r="O4182" s="573"/>
      <c r="P4182" s="573"/>
    </row>
    <row r="4183" spans="1:16" x14ac:dyDescent="0.25">
      <c r="A4183" s="77">
        <f>E4183*A4178</f>
        <v>0</v>
      </c>
      <c r="B4183" s="251"/>
      <c r="C4183" s="154"/>
      <c r="D4183" s="91" t="s">
        <v>1489</v>
      </c>
      <c r="E4183" s="80">
        <v>5</v>
      </c>
      <c r="F4183">
        <f>SUMIF('список продуктов'!$A$8:$A$917,"="&amp;D2566,'список продуктов'!$C$8:$C$917)</f>
        <v>1</v>
      </c>
      <c r="M4183" s="572"/>
      <c r="N4183" s="573"/>
      <c r="O4183" s="573"/>
      <c r="P4183" s="573"/>
    </row>
    <row r="4184" spans="1:16" x14ac:dyDescent="0.25">
      <c r="A4184" s="77">
        <f>E4184*A4178</f>
        <v>0</v>
      </c>
      <c r="B4184" s="251"/>
      <c r="C4184" s="154"/>
      <c r="D4184" s="91" t="s">
        <v>1262</v>
      </c>
      <c r="E4184" s="80">
        <v>1</v>
      </c>
      <c r="F4184">
        <f>SUMIF('список продуктов'!$A$8:$A$917,"="&amp;D2567,'список продуктов'!$C$8:$C$917)</f>
        <v>1</v>
      </c>
      <c r="M4184" s="572"/>
      <c r="N4184" s="573"/>
      <c r="O4184" s="573"/>
      <c r="P4184" s="573"/>
    </row>
    <row r="4185" spans="1:16" x14ac:dyDescent="0.25">
      <c r="A4185" s="77">
        <f>E4185*A4178</f>
        <v>0</v>
      </c>
      <c r="B4185" s="251"/>
      <c r="C4185" s="154"/>
      <c r="D4185" s="91" t="s">
        <v>2399</v>
      </c>
      <c r="E4185" s="80">
        <v>1</v>
      </c>
      <c r="F4185">
        <f>SUMIF('список продуктов'!$A$8:$A$917,"="&amp;D2568,'список продуктов'!$C$8:$C$917)</f>
        <v>1</v>
      </c>
      <c r="M4185" s="572"/>
      <c r="N4185" s="573"/>
      <c r="O4185" s="573"/>
      <c r="P4185" s="573"/>
    </row>
    <row r="4186" spans="1:16" x14ac:dyDescent="0.25">
      <c r="A4186" s="77">
        <f>E4186*A4178</f>
        <v>0</v>
      </c>
      <c r="B4186" s="251"/>
      <c r="C4186" s="154"/>
      <c r="D4186" s="91" t="s">
        <v>1797</v>
      </c>
      <c r="E4186" s="80">
        <v>2</v>
      </c>
      <c r="F4186">
        <f>SUMIF('список продуктов'!$A$8:$A$917,"="&amp;D2569,'список продуктов'!$C$8:$C$917)</f>
        <v>1</v>
      </c>
      <c r="M4186" s="572"/>
      <c r="N4186" s="573"/>
      <c r="O4186" s="573"/>
      <c r="P4186" s="573"/>
    </row>
    <row r="4187" spans="1:16" x14ac:dyDescent="0.25">
      <c r="B4187" s="251"/>
      <c r="C4187" s="455" t="s">
        <v>1972</v>
      </c>
      <c r="D4187" s="91"/>
      <c r="E4187" s="80"/>
      <c r="F4187">
        <f>SUMIF('список продуктов'!$A$8:$A$917,"="&amp;D2570,'список продуктов'!$C$8:$C$917)</f>
        <v>1</v>
      </c>
      <c r="M4187" s="572"/>
      <c r="N4187" s="573"/>
      <c r="O4187" s="573"/>
      <c r="P4187" s="573"/>
    </row>
    <row r="4188" spans="1:16" x14ac:dyDescent="0.25">
      <c r="A4188" s="77">
        <f>E4188*A4178</f>
        <v>0</v>
      </c>
      <c r="B4188" s="251"/>
      <c r="C4188" s="154"/>
      <c r="D4188" s="91" t="s">
        <v>2595</v>
      </c>
      <c r="E4188" s="80">
        <v>7</v>
      </c>
      <c r="F4188">
        <f>SUMIF('список продуктов'!$A$8:$A$917,"="&amp;D2571,'список продуктов'!$C$8:$C$917)</f>
        <v>1</v>
      </c>
      <c r="M4188" s="572"/>
      <c r="N4188" s="573"/>
      <c r="O4188" s="573"/>
      <c r="P4188" s="573"/>
    </row>
    <row r="4189" spans="1:16" x14ac:dyDescent="0.25">
      <c r="A4189" s="77">
        <f>E4189*A4178</f>
        <v>0</v>
      </c>
      <c r="B4189" s="251"/>
      <c r="C4189" s="154"/>
      <c r="D4189" s="91" t="s">
        <v>1924</v>
      </c>
      <c r="E4189" s="80">
        <v>3</v>
      </c>
      <c r="F4189">
        <f>SUMIF('список продуктов'!$A$8:$A$917,"="&amp;D2572,'список продуктов'!$C$8:$C$917)</f>
        <v>1</v>
      </c>
      <c r="M4189" s="572"/>
      <c r="N4189" s="573"/>
      <c r="O4189" s="573"/>
      <c r="P4189" s="573"/>
    </row>
    <row r="4190" spans="1:16" x14ac:dyDescent="0.25">
      <c r="A4190" s="77">
        <f>E4190*A4178</f>
        <v>0</v>
      </c>
      <c r="B4190" s="251"/>
      <c r="C4190" s="154"/>
      <c r="D4190" s="91" t="s">
        <v>2358</v>
      </c>
      <c r="E4190" s="80">
        <v>2</v>
      </c>
      <c r="F4190">
        <f>SUMIF('список продуктов'!$A$8:$A$917,"="&amp;D2573,'список продуктов'!$C$8:$C$917)</f>
        <v>0</v>
      </c>
      <c r="M4190" s="572"/>
      <c r="N4190" s="573"/>
      <c r="O4190" s="573"/>
      <c r="P4190" s="573"/>
    </row>
    <row r="4191" spans="1:16" x14ac:dyDescent="0.25">
      <c r="A4191" s="77">
        <f>E4191*A4178</f>
        <v>0</v>
      </c>
      <c r="B4191" s="251"/>
      <c r="C4191" s="154"/>
      <c r="D4191" s="91" t="s">
        <v>1355</v>
      </c>
      <c r="E4191" s="80">
        <v>2</v>
      </c>
      <c r="F4191">
        <f>SUMIF('список продуктов'!$A$8:$A$917,"="&amp;D2574,'список продуктов'!$C$8:$C$917)</f>
        <v>0</v>
      </c>
      <c r="M4191" s="572"/>
      <c r="N4191" s="573"/>
      <c r="O4191" s="573"/>
      <c r="P4191" s="573"/>
    </row>
    <row r="4192" spans="1:16" ht="15.75" thickBot="1" x14ac:dyDescent="0.3">
      <c r="B4192" s="251"/>
      <c r="C4192" s="485"/>
      <c r="D4192" s="91"/>
      <c r="E4192" s="89"/>
      <c r="F4192">
        <f>SUMIF('список продуктов'!$A$8:$A$917,"="&amp;D2575,'список продуктов'!$C$8:$C$917)</f>
        <v>1</v>
      </c>
      <c r="M4192" s="572"/>
      <c r="N4192" s="573"/>
      <c r="O4192" s="573"/>
      <c r="P4192" s="573"/>
    </row>
    <row r="4193" spans="1:16" ht="29.25" thickBot="1" x14ac:dyDescent="0.3">
      <c r="A4193" s="229"/>
      <c r="B4193" s="196">
        <v>100</v>
      </c>
      <c r="C4193" s="262" t="s">
        <v>626</v>
      </c>
      <c r="D4193" s="188"/>
      <c r="E4193" s="158">
        <f>SUM(E4194:E4203)</f>
        <v>191</v>
      </c>
      <c r="F4193">
        <f>SUMIF('список продуктов'!$A$8:$A$917,"="&amp;D2576,'список продуктов'!$C$8:$C$917)</f>
        <v>1</v>
      </c>
      <c r="G4193" t="s">
        <v>2926</v>
      </c>
      <c r="M4193" s="572"/>
      <c r="N4193" s="573"/>
      <c r="O4193" s="573"/>
      <c r="P4193" s="573"/>
    </row>
    <row r="4194" spans="1:16" x14ac:dyDescent="0.25">
      <c r="A4194" s="77">
        <f>E4194*A4193</f>
        <v>0</v>
      </c>
      <c r="B4194" s="251"/>
      <c r="C4194" s="154"/>
      <c r="D4194" s="91" t="s">
        <v>1584</v>
      </c>
      <c r="E4194" s="80">
        <v>150</v>
      </c>
      <c r="F4194">
        <f>SUMIF('список продуктов'!$A$8:$A$917,"="&amp;D2577,'список продуктов'!$C$8:$C$917)</f>
        <v>1</v>
      </c>
      <c r="M4194" s="572"/>
      <c r="N4194" s="573"/>
      <c r="O4194" s="573"/>
      <c r="P4194" s="573"/>
    </row>
    <row r="4195" spans="1:16" x14ac:dyDescent="0.25">
      <c r="A4195" s="77">
        <f>E4195*A4193</f>
        <v>0</v>
      </c>
      <c r="B4195" s="251"/>
      <c r="C4195" s="154"/>
      <c r="D4195" s="91" t="s">
        <v>1797</v>
      </c>
      <c r="E4195" s="80">
        <v>2</v>
      </c>
      <c r="F4195">
        <f>SUMIF('список продуктов'!$A$8:$A$917,"="&amp;D2578,'список продуктов'!$C$8:$C$917)</f>
        <v>1</v>
      </c>
      <c r="M4195" s="572"/>
      <c r="N4195" s="573"/>
      <c r="O4195" s="573"/>
      <c r="P4195" s="573"/>
    </row>
    <row r="4196" spans="1:16" x14ac:dyDescent="0.25">
      <c r="A4196" s="77">
        <f>E4196*A4193</f>
        <v>0</v>
      </c>
      <c r="B4196" s="251"/>
      <c r="C4196" s="154"/>
      <c r="D4196" s="91" t="s">
        <v>1804</v>
      </c>
      <c r="E4196" s="80">
        <v>2</v>
      </c>
      <c r="F4196">
        <f>SUMIF('список продуктов'!$A$8:$A$917,"="&amp;D2579,'список продуктов'!$C$8:$C$917)</f>
        <v>1</v>
      </c>
      <c r="M4196" s="572"/>
      <c r="N4196" s="573"/>
      <c r="O4196" s="573"/>
      <c r="P4196" s="573"/>
    </row>
    <row r="4197" spans="1:16" x14ac:dyDescent="0.25">
      <c r="A4197" s="77">
        <f>E4197*A4193</f>
        <v>0</v>
      </c>
      <c r="B4197" s="251"/>
      <c r="C4197" s="154"/>
      <c r="D4197" s="91" t="s">
        <v>1793</v>
      </c>
      <c r="E4197" s="80">
        <v>2</v>
      </c>
      <c r="F4197">
        <f>SUMIF('список продуктов'!$A$8:$A$917,"="&amp;D2580,'список продуктов'!$C$8:$C$917)</f>
        <v>1</v>
      </c>
      <c r="M4197" s="572"/>
      <c r="N4197" s="573"/>
      <c r="O4197" s="573"/>
      <c r="P4197" s="573"/>
    </row>
    <row r="4198" spans="1:16" x14ac:dyDescent="0.25">
      <c r="A4198" s="77">
        <f>E4198*A4193</f>
        <v>0</v>
      </c>
      <c r="B4198" s="251"/>
      <c r="C4198" s="154"/>
      <c r="D4198" s="91" t="s">
        <v>1795</v>
      </c>
      <c r="E4198" s="80">
        <v>2</v>
      </c>
      <c r="F4198">
        <f>SUMIF('список продуктов'!$A$8:$A$917,"="&amp;D2581,'список продуктов'!$C$8:$C$917)</f>
        <v>1</v>
      </c>
      <c r="M4198" s="572"/>
      <c r="N4198" s="573"/>
      <c r="O4198" s="573"/>
      <c r="P4198" s="573"/>
    </row>
    <row r="4199" spans="1:16" x14ac:dyDescent="0.25">
      <c r="A4199" s="77">
        <f>E4199*A4193</f>
        <v>0</v>
      </c>
      <c r="B4199" s="251"/>
      <c r="C4199" s="154"/>
      <c r="D4199" s="91" t="s">
        <v>311</v>
      </c>
      <c r="E4199" s="80">
        <v>20</v>
      </c>
      <c r="F4199">
        <f>SUMIF('список продуктов'!$A$8:$A$917,"="&amp;D2582,'список продуктов'!$C$8:$C$917)</f>
        <v>1</v>
      </c>
      <c r="M4199" s="572"/>
      <c r="N4199" s="573"/>
      <c r="O4199" s="573"/>
      <c r="P4199" s="573"/>
    </row>
    <row r="4200" spans="1:16" x14ac:dyDescent="0.25">
      <c r="A4200" s="77">
        <f>E4200*A4193</f>
        <v>0</v>
      </c>
      <c r="B4200" s="251"/>
      <c r="C4200" s="154"/>
      <c r="D4200" s="91" t="s">
        <v>1262</v>
      </c>
      <c r="E4200" s="80">
        <v>1</v>
      </c>
      <c r="F4200">
        <f>SUMIF('список продуктов'!$A$8:$A$917,"="&amp;D2583,'список продуктов'!$C$8:$C$917)</f>
        <v>1</v>
      </c>
      <c r="M4200" s="572"/>
      <c r="N4200" s="573"/>
      <c r="O4200" s="573"/>
      <c r="P4200" s="573"/>
    </row>
    <row r="4201" spans="1:16" x14ac:dyDescent="0.25">
      <c r="A4201" s="77">
        <f>E4201*A4193</f>
        <v>0</v>
      </c>
      <c r="B4201" s="251"/>
      <c r="C4201" s="154"/>
      <c r="D4201" s="91" t="s">
        <v>2399</v>
      </c>
      <c r="E4201" s="80">
        <v>1</v>
      </c>
      <c r="F4201">
        <f>SUMIF('список продуктов'!$A$8:$A$917,"="&amp;D2584,'список продуктов'!$C$8:$C$917)</f>
        <v>0</v>
      </c>
      <c r="M4201" s="572"/>
      <c r="N4201" s="573"/>
      <c r="O4201" s="573"/>
      <c r="P4201" s="573"/>
    </row>
    <row r="4202" spans="1:16" x14ac:dyDescent="0.25">
      <c r="A4202" s="77">
        <f>E4202*A4193</f>
        <v>0</v>
      </c>
      <c r="B4202" s="251"/>
      <c r="C4202" s="154"/>
      <c r="D4202" s="91" t="s">
        <v>2591</v>
      </c>
      <c r="E4202" s="80">
        <v>4</v>
      </c>
      <c r="F4202">
        <f>SUMIF('список продуктов'!$A$8:$A$917,"="&amp;D2585,'список продуктов'!$C$8:$C$917)</f>
        <v>0</v>
      </c>
      <c r="M4202" s="572"/>
      <c r="N4202" s="573"/>
      <c r="O4202" s="573"/>
      <c r="P4202" s="573"/>
    </row>
    <row r="4203" spans="1:16" x14ac:dyDescent="0.25">
      <c r="A4203" s="77">
        <f>E4203*A4193</f>
        <v>0</v>
      </c>
      <c r="B4203" s="251"/>
      <c r="C4203" s="154"/>
      <c r="D4203" s="91" t="s">
        <v>192</v>
      </c>
      <c r="E4203" s="80">
        <v>7</v>
      </c>
      <c r="F4203">
        <f>SUMIF('список продуктов'!$A$8:$A$917,"="&amp;D2586,'список продуктов'!$C$8:$C$917)</f>
        <v>1</v>
      </c>
      <c r="M4203" s="572"/>
      <c r="N4203" s="573"/>
      <c r="O4203" s="573"/>
      <c r="P4203" s="573"/>
    </row>
    <row r="4204" spans="1:16" ht="15.75" thickBot="1" x14ac:dyDescent="0.3">
      <c r="B4204" s="251"/>
      <c r="C4204" s="485"/>
      <c r="D4204" s="91"/>
      <c r="E4204" s="89"/>
      <c r="F4204">
        <f>SUMIF('список продуктов'!$A$8:$A$917,"="&amp;D2587,'список продуктов'!$C$8:$C$917)</f>
        <v>1</v>
      </c>
      <c r="M4204" s="572"/>
      <c r="N4204" s="573"/>
      <c r="O4204" s="573"/>
      <c r="P4204" s="573"/>
    </row>
    <row r="4205" spans="1:16" ht="15.75" thickBot="1" x14ac:dyDescent="0.3">
      <c r="A4205" s="229"/>
      <c r="B4205" s="185" t="s">
        <v>154</v>
      </c>
      <c r="C4205" s="73" t="s">
        <v>627</v>
      </c>
      <c r="D4205" s="188"/>
      <c r="E4205" s="158">
        <f>SUM(E4206:E4219)</f>
        <v>284</v>
      </c>
      <c r="F4205">
        <f>SUMIF('список продуктов'!$A$8:$A$917,"="&amp;D2588,'список продуктов'!$C$8:$C$917)</f>
        <v>1</v>
      </c>
      <c r="G4205" t="s">
        <v>2926</v>
      </c>
      <c r="M4205" s="572"/>
      <c r="N4205" s="573"/>
      <c r="O4205" s="573"/>
      <c r="P4205" s="573"/>
    </row>
    <row r="4206" spans="1:16" x14ac:dyDescent="0.25">
      <c r="A4206" s="77">
        <f>E4206*A4205</f>
        <v>0</v>
      </c>
      <c r="B4206" s="251"/>
      <c r="C4206" s="154"/>
      <c r="D4206" s="91" t="s">
        <v>1552</v>
      </c>
      <c r="E4206" s="80">
        <v>100</v>
      </c>
      <c r="F4206">
        <f>SUMIF('список продуктов'!$A$8:$A$917,"="&amp;D2589,'список продуктов'!$C$8:$C$917)</f>
        <v>1</v>
      </c>
      <c r="M4206" s="572"/>
      <c r="N4206" s="573"/>
      <c r="O4206" s="573"/>
      <c r="P4206" s="573"/>
    </row>
    <row r="4207" spans="1:16" x14ac:dyDescent="0.25">
      <c r="A4207" s="77">
        <f>E4207*A4205</f>
        <v>0</v>
      </c>
      <c r="B4207" s="251"/>
      <c r="C4207" s="456" t="s">
        <v>1947</v>
      </c>
      <c r="D4207" s="91" t="s">
        <v>1554</v>
      </c>
      <c r="E4207" s="80">
        <v>100</v>
      </c>
      <c r="F4207">
        <f>SUMIF('список продуктов'!$A$8:$A$917,"="&amp;D2590,'список продуктов'!$C$8:$C$917)</f>
        <v>1</v>
      </c>
      <c r="M4207" s="572"/>
      <c r="N4207" s="573"/>
      <c r="O4207" s="573"/>
      <c r="P4207" s="573"/>
    </row>
    <row r="4208" spans="1:16" x14ac:dyDescent="0.25">
      <c r="A4208" s="77">
        <f>E4208*A4205</f>
        <v>0</v>
      </c>
      <c r="B4208" s="251"/>
      <c r="C4208" s="154"/>
      <c r="D4208" s="91" t="s">
        <v>2383</v>
      </c>
      <c r="E4208" s="80">
        <v>5</v>
      </c>
      <c r="F4208">
        <f>SUMIF('список продуктов'!$A$8:$A$917,"="&amp;D2591,'список продуктов'!$C$8:$C$917)</f>
        <v>1</v>
      </c>
      <c r="M4208" s="572"/>
      <c r="N4208" s="573"/>
      <c r="O4208" s="573"/>
      <c r="P4208" s="573"/>
    </row>
    <row r="4209" spans="1:16" x14ac:dyDescent="0.25">
      <c r="A4209" s="77">
        <f>E4209*A4205</f>
        <v>0</v>
      </c>
      <c r="B4209" s="251"/>
      <c r="C4209" s="154"/>
      <c r="D4209" s="365" t="s">
        <v>1744</v>
      </c>
      <c r="E4209" s="80">
        <v>5</v>
      </c>
      <c r="F4209">
        <f>SUMIF('список продуктов'!$A$8:$A$917,"="&amp;D2592,'список продуктов'!$C$8:$C$917)</f>
        <v>1</v>
      </c>
      <c r="M4209" s="572"/>
      <c r="N4209" s="573"/>
      <c r="O4209" s="573"/>
      <c r="P4209" s="573"/>
    </row>
    <row r="4210" spans="1:16" x14ac:dyDescent="0.25">
      <c r="A4210" s="77">
        <f>E4210*A4205</f>
        <v>0</v>
      </c>
      <c r="B4210" s="251"/>
      <c r="C4210" s="154"/>
      <c r="D4210" s="91" t="s">
        <v>1489</v>
      </c>
      <c r="E4210" s="80">
        <v>10</v>
      </c>
      <c r="F4210">
        <f>SUMIF('список продуктов'!$A$8:$A$917,"="&amp;D2593,'список продуктов'!$C$8:$C$917)</f>
        <v>1</v>
      </c>
      <c r="M4210" s="572"/>
      <c r="N4210" s="573"/>
      <c r="O4210" s="573"/>
      <c r="P4210" s="573"/>
    </row>
    <row r="4211" spans="1:16" x14ac:dyDescent="0.25">
      <c r="B4211" s="251"/>
      <c r="C4211" s="455" t="s">
        <v>1972</v>
      </c>
      <c r="D4211" s="91"/>
      <c r="E4211" s="80"/>
      <c r="F4211">
        <f>SUMIF('список продуктов'!$A$8:$A$917,"="&amp;D2594,'список продуктов'!$C$8:$C$917)</f>
        <v>0</v>
      </c>
      <c r="M4211" s="572"/>
      <c r="N4211" s="573"/>
      <c r="O4211" s="573"/>
      <c r="P4211" s="573"/>
    </row>
    <row r="4212" spans="1:16" x14ac:dyDescent="0.25">
      <c r="A4212" s="77">
        <f>E4212*A4205</f>
        <v>0</v>
      </c>
      <c r="B4212" s="251"/>
      <c r="C4212" s="154"/>
      <c r="D4212" s="91" t="s">
        <v>2337</v>
      </c>
      <c r="E4212" s="80">
        <v>10</v>
      </c>
      <c r="F4212">
        <f>SUMIF('список продуктов'!$A$8:$A$917,"="&amp;D2595,'список продуктов'!$C$8:$C$917)</f>
        <v>0</v>
      </c>
      <c r="M4212" s="572"/>
      <c r="N4212" s="573"/>
      <c r="O4212" s="573"/>
      <c r="P4212" s="573"/>
    </row>
    <row r="4213" spans="1:16" x14ac:dyDescent="0.25">
      <c r="A4213" s="77">
        <f>E4213*A4205</f>
        <v>0</v>
      </c>
      <c r="B4213" s="251"/>
      <c r="C4213" s="154"/>
      <c r="D4213" s="91" t="s">
        <v>1719</v>
      </c>
      <c r="E4213" s="80">
        <v>7</v>
      </c>
      <c r="F4213">
        <f>SUMIF('список продуктов'!$A$8:$A$917,"="&amp;D2596,'список продуктов'!$C$8:$C$917)</f>
        <v>0</v>
      </c>
      <c r="M4213" s="572"/>
      <c r="N4213" s="573"/>
      <c r="O4213" s="573"/>
      <c r="P4213" s="573"/>
    </row>
    <row r="4214" spans="1:16" x14ac:dyDescent="0.25">
      <c r="A4214" s="77">
        <f>E4214*A4205</f>
        <v>0</v>
      </c>
      <c r="B4214" s="251"/>
      <c r="C4214" s="154"/>
      <c r="D4214" s="91" t="s">
        <v>1478</v>
      </c>
      <c r="E4214" s="80">
        <v>3</v>
      </c>
      <c r="F4214">
        <f>SUMIF('список продуктов'!$A$8:$A$917,"="&amp;D2597,'список продуктов'!$C$8:$C$917)</f>
        <v>1</v>
      </c>
      <c r="M4214" s="572"/>
      <c r="N4214" s="573"/>
      <c r="O4214" s="573"/>
      <c r="P4214" s="573"/>
    </row>
    <row r="4215" spans="1:16" x14ac:dyDescent="0.25">
      <c r="A4215" s="77">
        <f>E4215*A4205</f>
        <v>0</v>
      </c>
      <c r="B4215" s="251"/>
      <c r="C4215" s="154"/>
      <c r="D4215" s="91" t="s">
        <v>1767</v>
      </c>
      <c r="E4215" s="80">
        <v>4</v>
      </c>
      <c r="F4215">
        <f>SUMIF('список продуктов'!$A$8:$A$917,"="&amp;D2598,'список продуктов'!$C$8:$C$917)</f>
        <v>1</v>
      </c>
      <c r="M4215" s="572"/>
      <c r="N4215" s="573"/>
      <c r="O4215" s="573"/>
      <c r="P4215" s="573"/>
    </row>
    <row r="4216" spans="1:16" x14ac:dyDescent="0.25">
      <c r="A4216" s="77">
        <f>E4216*A4205</f>
        <v>0</v>
      </c>
      <c r="B4216" s="251"/>
      <c r="C4216" s="154"/>
      <c r="D4216" s="91" t="s">
        <v>1795</v>
      </c>
      <c r="E4216" s="80">
        <v>10</v>
      </c>
      <c r="F4216">
        <f>SUMIF('список продуктов'!$A$8:$A$917,"="&amp;D2599,'список продуктов'!$C$8:$C$917)</f>
        <v>1</v>
      </c>
      <c r="M4216" s="572"/>
      <c r="N4216" s="573"/>
      <c r="O4216" s="573"/>
      <c r="P4216" s="573"/>
    </row>
    <row r="4217" spans="1:16" x14ac:dyDescent="0.25">
      <c r="A4217" s="77">
        <f>E4217*A4205</f>
        <v>0</v>
      </c>
      <c r="B4217" s="251"/>
      <c r="C4217" s="154"/>
      <c r="D4217" s="91" t="s">
        <v>2232</v>
      </c>
      <c r="E4217" s="80">
        <v>10</v>
      </c>
      <c r="F4217">
        <f>SUMIF('список продуктов'!$A$8:$A$917,"="&amp;D2600,'список продуктов'!$C$8:$C$917)</f>
        <v>1</v>
      </c>
      <c r="M4217" s="572"/>
      <c r="N4217" s="573"/>
      <c r="O4217" s="573"/>
      <c r="P4217" s="573"/>
    </row>
    <row r="4218" spans="1:16" x14ac:dyDescent="0.25">
      <c r="A4218" s="77">
        <f>E4218*A4205</f>
        <v>0</v>
      </c>
      <c r="B4218" s="251"/>
      <c r="C4218" s="154"/>
      <c r="D4218" s="91" t="s">
        <v>1763</v>
      </c>
      <c r="E4218" s="80">
        <v>15</v>
      </c>
      <c r="F4218">
        <f>SUMIF('список продуктов'!$A$8:$A$917,"="&amp;D2601,'список продуктов'!$C$8:$C$917)</f>
        <v>1</v>
      </c>
      <c r="M4218" s="572"/>
      <c r="N4218" s="573"/>
      <c r="O4218" s="573"/>
      <c r="P4218" s="573"/>
    </row>
    <row r="4219" spans="1:16" ht="15.75" thickBot="1" x14ac:dyDescent="0.3">
      <c r="A4219" s="77">
        <f>E4219*A4205</f>
        <v>0</v>
      </c>
      <c r="B4219" s="251"/>
      <c r="C4219" s="154"/>
      <c r="D4219" s="91" t="s">
        <v>1917</v>
      </c>
      <c r="E4219" s="80">
        <v>5</v>
      </c>
      <c r="F4219">
        <f>SUMIF('список продуктов'!$A$8:$A$917,"="&amp;D2602,'список продуктов'!$C$8:$C$917)</f>
        <v>1</v>
      </c>
      <c r="M4219" s="572"/>
      <c r="N4219" s="573"/>
      <c r="O4219" s="573"/>
      <c r="P4219" s="573"/>
    </row>
    <row r="4220" spans="1:16" ht="30" thickBot="1" x14ac:dyDescent="0.3">
      <c r="A4220" s="229"/>
      <c r="B4220" s="185" t="s">
        <v>155</v>
      </c>
      <c r="C4220" s="73" t="s">
        <v>628</v>
      </c>
      <c r="D4220" s="188"/>
      <c r="E4220" s="158">
        <f>SUM(E4221:E4237)</f>
        <v>440</v>
      </c>
      <c r="F4220">
        <f>SUMIF('список продуктов'!$A$8:$A$917,"="&amp;D2603,'список продуктов'!$C$8:$C$917)</f>
        <v>1</v>
      </c>
      <c r="G4220" t="s">
        <v>2926</v>
      </c>
      <c r="M4220" s="572"/>
      <c r="N4220" s="573"/>
      <c r="O4220" s="573"/>
      <c r="P4220" s="573"/>
    </row>
    <row r="4221" spans="1:16" x14ac:dyDescent="0.25">
      <c r="A4221" s="77">
        <f>E4221*A4220</f>
        <v>0</v>
      </c>
      <c r="B4221" s="251"/>
      <c r="C4221" s="115"/>
      <c r="D4221" s="91" t="s">
        <v>1540</v>
      </c>
      <c r="E4221" s="80">
        <v>150</v>
      </c>
      <c r="F4221">
        <f>SUMIF('список продуктов'!$A$8:$A$917,"="&amp;D2604,'список продуктов'!$C$8:$C$917)</f>
        <v>1</v>
      </c>
      <c r="M4221" s="572"/>
      <c r="N4221" s="573"/>
      <c r="O4221" s="573"/>
      <c r="P4221" s="573"/>
    </row>
    <row r="4222" spans="1:16" x14ac:dyDescent="0.25">
      <c r="A4222" s="77">
        <f>E4222*A4220</f>
        <v>0</v>
      </c>
      <c r="B4222" s="251"/>
      <c r="C4222" s="154"/>
      <c r="D4222" s="91" t="s">
        <v>192</v>
      </c>
      <c r="E4222" s="80">
        <v>10</v>
      </c>
      <c r="F4222">
        <f>SUMIF('список продуктов'!$A$8:$A$917,"="&amp;D2605,'список продуктов'!$C$8:$C$917)</f>
        <v>1</v>
      </c>
      <c r="M4222" s="572"/>
      <c r="N4222" s="573"/>
      <c r="O4222" s="573"/>
      <c r="P4222" s="573"/>
    </row>
    <row r="4223" spans="1:16" x14ac:dyDescent="0.25">
      <c r="A4223" s="77">
        <f>E4223*A4220</f>
        <v>0</v>
      </c>
      <c r="B4223" s="251"/>
      <c r="C4223" s="154"/>
      <c r="D4223" s="91" t="s">
        <v>1262</v>
      </c>
      <c r="E4223" s="80">
        <v>2</v>
      </c>
      <c r="F4223">
        <f>SUMIF('список продуктов'!$A$8:$A$917,"="&amp;D2606,'список продуктов'!$C$8:$C$917)</f>
        <v>0</v>
      </c>
      <c r="M4223" s="572"/>
      <c r="N4223" s="573"/>
      <c r="O4223" s="573"/>
      <c r="P4223" s="573"/>
    </row>
    <row r="4224" spans="1:16" x14ac:dyDescent="0.25">
      <c r="A4224" s="77">
        <f>E4224*A4220</f>
        <v>0</v>
      </c>
      <c r="B4224" s="251"/>
      <c r="C4224" s="154"/>
      <c r="D4224" s="91" t="s">
        <v>2399</v>
      </c>
      <c r="E4224" s="80">
        <v>2</v>
      </c>
      <c r="F4224">
        <f>SUMIF('список продуктов'!$A$8:$A$917,"="&amp;D2607,'список продуктов'!$C$8:$C$917)</f>
        <v>0</v>
      </c>
      <c r="M4224" s="572"/>
      <c r="N4224" s="573"/>
      <c r="O4224" s="573"/>
      <c r="P4224" s="573"/>
    </row>
    <row r="4225" spans="1:16" x14ac:dyDescent="0.25">
      <c r="A4225" s="77">
        <f>E4225*A4220</f>
        <v>0</v>
      </c>
      <c r="B4225" s="251"/>
      <c r="C4225" s="154"/>
      <c r="D4225" s="91" t="s">
        <v>1492</v>
      </c>
      <c r="E4225" s="80">
        <v>20</v>
      </c>
      <c r="F4225">
        <f>SUMIF('список продуктов'!$A$8:$A$917,"="&amp;D2608,'список продуктов'!$C$8:$C$917)</f>
        <v>1</v>
      </c>
      <c r="M4225" s="572"/>
      <c r="N4225" s="573"/>
      <c r="O4225" s="573"/>
      <c r="P4225" s="573"/>
    </row>
    <row r="4226" spans="1:16" x14ac:dyDescent="0.25">
      <c r="A4226" s="77">
        <f>E4226*A4220</f>
        <v>0</v>
      </c>
      <c r="B4226" s="251"/>
      <c r="C4226" s="154"/>
      <c r="D4226" s="91" t="s">
        <v>2469</v>
      </c>
      <c r="E4226" s="80">
        <v>30</v>
      </c>
      <c r="F4226">
        <f>SUMIF('список продуктов'!$A$8:$A$917,"="&amp;D2609,'список продуктов'!$C$8:$C$917)</f>
        <v>0</v>
      </c>
      <c r="M4226" s="572"/>
      <c r="N4226" s="573"/>
      <c r="O4226" s="573"/>
      <c r="P4226" s="573"/>
    </row>
    <row r="4227" spans="1:16" x14ac:dyDescent="0.25">
      <c r="A4227" s="77">
        <f>E4227*A4220</f>
        <v>0</v>
      </c>
      <c r="B4227" s="251"/>
      <c r="C4227" s="154"/>
      <c r="D4227" s="91" t="s">
        <v>1919</v>
      </c>
      <c r="E4227" s="80">
        <v>30</v>
      </c>
      <c r="F4227">
        <f>SUMIF('список продуктов'!$A$8:$A$917,"="&amp;D2610,'список продуктов'!$C$8:$C$917)</f>
        <v>1</v>
      </c>
      <c r="M4227" s="572"/>
      <c r="N4227" s="573"/>
      <c r="O4227" s="573"/>
      <c r="P4227" s="573"/>
    </row>
    <row r="4228" spans="1:16" x14ac:dyDescent="0.25">
      <c r="A4228" s="77">
        <f>E4228*A4220</f>
        <v>0</v>
      </c>
      <c r="B4228" s="251"/>
      <c r="C4228" s="154"/>
      <c r="D4228" s="91" t="s">
        <v>2591</v>
      </c>
      <c r="E4228" s="80">
        <v>20</v>
      </c>
      <c r="F4228">
        <f>SUMIF('список продуктов'!$A$8:$A$917,"="&amp;D2611,'список продуктов'!$C$8:$C$917)</f>
        <v>1</v>
      </c>
      <c r="M4228" s="572"/>
      <c r="N4228" s="573"/>
      <c r="O4228" s="573"/>
      <c r="P4228" s="573"/>
    </row>
    <row r="4229" spans="1:16" x14ac:dyDescent="0.25">
      <c r="A4229" s="77">
        <f>E4229*A4220</f>
        <v>0</v>
      </c>
      <c r="B4229" s="251"/>
      <c r="C4229" s="154"/>
      <c r="D4229" s="91" t="s">
        <v>1745</v>
      </c>
      <c r="E4229" s="80">
        <v>100</v>
      </c>
      <c r="F4229">
        <f>SUMIF('список продуктов'!$A$8:$A$917,"="&amp;D2612,'список продуктов'!$C$8:$C$917)</f>
        <v>1</v>
      </c>
      <c r="M4229" s="572"/>
      <c r="N4229" s="573"/>
      <c r="O4229" s="573"/>
      <c r="P4229" s="573"/>
    </row>
    <row r="4230" spans="1:16" x14ac:dyDescent="0.25">
      <c r="A4230" s="77">
        <f>E4230*A4220</f>
        <v>0</v>
      </c>
      <c r="B4230" s="251"/>
      <c r="C4230" s="154"/>
      <c r="D4230" s="91" t="s">
        <v>1489</v>
      </c>
      <c r="E4230" s="80">
        <v>10</v>
      </c>
      <c r="F4230">
        <f>SUMIF('список продуктов'!$A$8:$A$917,"="&amp;D2613,'список продуктов'!$C$8:$C$917)</f>
        <v>1</v>
      </c>
      <c r="M4230" s="572"/>
      <c r="N4230" s="573"/>
      <c r="O4230" s="573"/>
      <c r="P4230" s="573"/>
    </row>
    <row r="4231" spans="1:16" x14ac:dyDescent="0.25">
      <c r="B4231" s="251"/>
      <c r="C4231" s="489" t="s">
        <v>1972</v>
      </c>
      <c r="D4231" s="91"/>
      <c r="E4231" s="80"/>
      <c r="F4231">
        <f>SUMIF('список продуктов'!$A$8:$A$917,"="&amp;D2614,'список продуктов'!$C$8:$C$917)</f>
        <v>0</v>
      </c>
      <c r="M4231" s="572"/>
      <c r="N4231" s="573"/>
      <c r="O4231" s="573"/>
      <c r="P4231" s="573"/>
    </row>
    <row r="4232" spans="1:16" x14ac:dyDescent="0.25">
      <c r="A4232" s="77">
        <f>E4232*A4220</f>
        <v>0</v>
      </c>
      <c r="B4232" s="251"/>
      <c r="C4232" s="459" t="s">
        <v>1994</v>
      </c>
      <c r="D4232" s="91" t="s">
        <v>192</v>
      </c>
      <c r="E4232" s="80">
        <v>30</v>
      </c>
      <c r="F4232">
        <f>SUMIF('список продуктов'!$A$8:$A$917,"="&amp;D2615,'список продуктов'!$C$8:$C$917)</f>
        <v>0</v>
      </c>
      <c r="M4232" s="572"/>
      <c r="N4232" s="573"/>
      <c r="O4232" s="573"/>
      <c r="P4232" s="573"/>
    </row>
    <row r="4233" spans="1:16" x14ac:dyDescent="0.25">
      <c r="A4233" s="77">
        <f>E4233*A4220</f>
        <v>0</v>
      </c>
      <c r="B4233" s="251"/>
      <c r="C4233" s="154"/>
      <c r="D4233" s="91" t="s">
        <v>2357</v>
      </c>
      <c r="E4233" s="80">
        <v>10</v>
      </c>
      <c r="F4233">
        <f>SUMIF('список продуктов'!$A$8:$A$917,"="&amp;D2616,'список продуктов'!$C$8:$C$917)</f>
        <v>1</v>
      </c>
      <c r="M4233" s="572"/>
      <c r="N4233" s="573"/>
      <c r="O4233" s="573"/>
      <c r="P4233" s="573"/>
    </row>
    <row r="4234" spans="1:16" x14ac:dyDescent="0.25">
      <c r="A4234" s="77">
        <f>E4234*A4220</f>
        <v>0</v>
      </c>
      <c r="B4234" s="251"/>
      <c r="C4234" s="154"/>
      <c r="D4234" s="91" t="s">
        <v>1262</v>
      </c>
      <c r="E4234" s="80">
        <v>1</v>
      </c>
      <c r="F4234">
        <f>SUMIF('список продуктов'!$A$8:$A$917,"="&amp;D2617,'список продуктов'!$C$8:$C$917)</f>
        <v>1</v>
      </c>
      <c r="M4234" s="572"/>
      <c r="N4234" s="573"/>
      <c r="O4234" s="573"/>
      <c r="P4234" s="573"/>
    </row>
    <row r="4235" spans="1:16" x14ac:dyDescent="0.25">
      <c r="A4235" s="77">
        <f>E4235*A4220</f>
        <v>0</v>
      </c>
      <c r="B4235" s="251"/>
      <c r="C4235" s="154"/>
      <c r="D4235" s="91" t="s">
        <v>1280</v>
      </c>
      <c r="E4235" s="80">
        <v>2</v>
      </c>
      <c r="F4235">
        <f>SUMIF('список продуктов'!$A$8:$A$917,"="&amp;D2618,'список продуктов'!$C$8:$C$917)</f>
        <v>1</v>
      </c>
      <c r="M4235" s="572"/>
      <c r="N4235" s="573"/>
      <c r="O4235" s="573"/>
      <c r="P4235" s="573"/>
    </row>
    <row r="4236" spans="1:16" x14ac:dyDescent="0.25">
      <c r="A4236" s="77">
        <f>E4236*A4220</f>
        <v>0</v>
      </c>
      <c r="B4236" s="251"/>
      <c r="C4236" s="154"/>
      <c r="D4236" s="91" t="s">
        <v>1850</v>
      </c>
      <c r="E4236" s="80">
        <v>20</v>
      </c>
      <c r="F4236">
        <f>SUMIF('список продуктов'!$A$8:$A$917,"="&amp;D2619,'список продуктов'!$C$8:$C$917)</f>
        <v>1</v>
      </c>
      <c r="M4236" s="572"/>
      <c r="N4236" s="573"/>
      <c r="O4236" s="573"/>
      <c r="P4236" s="573"/>
    </row>
    <row r="4237" spans="1:16" x14ac:dyDescent="0.25">
      <c r="A4237" s="77">
        <f>E4237*A4220</f>
        <v>0</v>
      </c>
      <c r="B4237" s="251"/>
      <c r="C4237" s="154"/>
      <c r="D4237" s="91" t="s">
        <v>1796</v>
      </c>
      <c r="E4237" s="80">
        <v>3</v>
      </c>
      <c r="F4237">
        <f>SUMIF('список продуктов'!$A$8:$A$917,"="&amp;D2620,'список продуктов'!$C$8:$C$917)</f>
        <v>1</v>
      </c>
      <c r="M4237" s="572"/>
      <c r="N4237" s="573"/>
      <c r="O4237" s="573"/>
      <c r="P4237" s="573"/>
    </row>
    <row r="4238" spans="1:16" ht="15.75" thickBot="1" x14ac:dyDescent="0.3">
      <c r="B4238" s="251"/>
      <c r="C4238" s="485"/>
      <c r="D4238" s="91"/>
      <c r="E4238" s="89"/>
      <c r="F4238">
        <f>SUMIF('список продуктов'!$A$8:$A$917,"="&amp;D2621,'список продуктов'!$C$8:$C$917)</f>
        <v>1</v>
      </c>
      <c r="M4238" s="572"/>
      <c r="N4238" s="573"/>
      <c r="O4238" s="573"/>
      <c r="P4238" s="573"/>
    </row>
    <row r="4239" spans="1:16" ht="15.75" thickBot="1" x14ac:dyDescent="0.3">
      <c r="A4239" s="229"/>
      <c r="B4239" s="185" t="s">
        <v>87</v>
      </c>
      <c r="C4239" s="73" t="s">
        <v>629</v>
      </c>
      <c r="D4239" s="188"/>
      <c r="E4239" s="205">
        <f>SUM(E4240:E4247)</f>
        <v>315</v>
      </c>
      <c r="F4239">
        <f>SUMIF('список продуктов'!$A$8:$A$917,"="&amp;D2622,'список продуктов'!$C$8:$C$917)</f>
        <v>1</v>
      </c>
      <c r="G4239" t="s">
        <v>2926</v>
      </c>
      <c r="M4239" s="572"/>
      <c r="N4239" s="573"/>
      <c r="O4239" s="573"/>
      <c r="P4239" s="573"/>
    </row>
    <row r="4240" spans="1:16" x14ac:dyDescent="0.25">
      <c r="A4240" s="77">
        <f>E4240*A4239</f>
        <v>0</v>
      </c>
      <c r="B4240" s="251"/>
      <c r="D4240" s="91" t="s">
        <v>1539</v>
      </c>
      <c r="E4240" s="80">
        <v>180</v>
      </c>
      <c r="F4240">
        <f>SUMIF('список продуктов'!$A$8:$A$917,"="&amp;D2623,'список продуктов'!$C$8:$C$917)</f>
        <v>0</v>
      </c>
      <c r="M4240" s="572"/>
      <c r="N4240" s="573"/>
      <c r="O4240" s="573"/>
      <c r="P4240" s="573"/>
    </row>
    <row r="4241" spans="1:16" x14ac:dyDescent="0.25">
      <c r="A4241" s="77">
        <f>E4241*A4239</f>
        <v>0</v>
      </c>
      <c r="B4241" s="251"/>
      <c r="C4241" s="449"/>
      <c r="D4241" s="91" t="s">
        <v>1550</v>
      </c>
      <c r="E4241" s="80">
        <v>50</v>
      </c>
      <c r="F4241">
        <f>SUMIF('список продуктов'!$A$8:$A$917,"="&amp;D2624,'список продуктов'!$C$8:$C$917)</f>
        <v>1</v>
      </c>
      <c r="M4241" s="572"/>
      <c r="N4241" s="573"/>
      <c r="O4241" s="573"/>
      <c r="P4241" s="573"/>
    </row>
    <row r="4242" spans="1:16" x14ac:dyDescent="0.25">
      <c r="A4242" s="77">
        <f>E4242*A4239</f>
        <v>0</v>
      </c>
      <c r="B4242" s="251"/>
      <c r="C4242" s="449"/>
      <c r="D4242" s="91" t="s">
        <v>1264</v>
      </c>
      <c r="E4242" s="80">
        <v>25</v>
      </c>
      <c r="F4242">
        <f>SUMIF('список продуктов'!$A$8:$A$917,"="&amp;D2625,'список продуктов'!$C$8:$C$917)</f>
        <v>0</v>
      </c>
      <c r="M4242" s="572"/>
      <c r="N4242" s="573"/>
      <c r="O4242" s="573"/>
      <c r="P4242" s="573"/>
    </row>
    <row r="4243" spans="1:16" x14ac:dyDescent="0.25">
      <c r="A4243" s="77">
        <f>E4243*A4239</f>
        <v>0</v>
      </c>
      <c r="B4243" s="251"/>
      <c r="C4243" s="449"/>
      <c r="D4243" s="91" t="s">
        <v>2591</v>
      </c>
      <c r="E4243" s="80">
        <v>20</v>
      </c>
      <c r="F4243">
        <f>SUMIF('список продуктов'!$A$8:$A$917,"="&amp;D2626,'список продуктов'!$C$8:$C$917)</f>
        <v>0</v>
      </c>
      <c r="M4243" s="572"/>
      <c r="N4243" s="573"/>
      <c r="O4243" s="573"/>
      <c r="P4243" s="573"/>
    </row>
    <row r="4244" spans="1:16" x14ac:dyDescent="0.25">
      <c r="A4244" s="77">
        <f>E4244*A4239</f>
        <v>0</v>
      </c>
      <c r="B4244" s="251"/>
      <c r="C4244" s="449"/>
      <c r="D4244" s="91" t="s">
        <v>192</v>
      </c>
      <c r="E4244" s="80">
        <v>10</v>
      </c>
      <c r="F4244">
        <f>SUMIF('список продуктов'!$A$8:$A$917,"="&amp;D2627,'список продуктов'!$C$8:$C$917)</f>
        <v>1</v>
      </c>
      <c r="M4244" s="572"/>
      <c r="N4244" s="573"/>
      <c r="O4244" s="573"/>
      <c r="P4244" s="573"/>
    </row>
    <row r="4245" spans="1:16" x14ac:dyDescent="0.25">
      <c r="A4245" s="77">
        <f>E4245*A4239</f>
        <v>0</v>
      </c>
      <c r="B4245" s="251"/>
      <c r="C4245" s="449"/>
      <c r="D4245" s="91" t="s">
        <v>1355</v>
      </c>
      <c r="E4245" s="80">
        <v>10</v>
      </c>
      <c r="F4245">
        <f>SUMIF('список продуктов'!$A$8:$A$917,"="&amp;D2628,'список продуктов'!$C$8:$C$917)</f>
        <v>1</v>
      </c>
      <c r="M4245" s="572"/>
      <c r="N4245" s="573"/>
      <c r="O4245" s="573"/>
      <c r="P4245" s="573"/>
    </row>
    <row r="4246" spans="1:16" x14ac:dyDescent="0.25">
      <c r="A4246" s="77">
        <f>E4246*A4239</f>
        <v>0</v>
      </c>
      <c r="B4246" s="251"/>
      <c r="C4246" s="449"/>
      <c r="D4246" s="91" t="s">
        <v>1805</v>
      </c>
      <c r="E4246" s="80">
        <v>10</v>
      </c>
      <c r="F4246">
        <f>SUMIF('список продуктов'!$A$8:$A$917,"="&amp;D2629,'список продуктов'!$C$8:$C$917)</f>
        <v>1</v>
      </c>
      <c r="M4246" s="572"/>
      <c r="N4246" s="573"/>
      <c r="O4246" s="573"/>
      <c r="P4246" s="573"/>
    </row>
    <row r="4247" spans="1:16" x14ac:dyDescent="0.25">
      <c r="A4247" s="77">
        <f>E4247*A4239</f>
        <v>0</v>
      </c>
      <c r="B4247" s="251"/>
      <c r="C4247" s="449"/>
      <c r="D4247" s="91" t="s">
        <v>1268</v>
      </c>
      <c r="E4247" s="80">
        <v>10</v>
      </c>
      <c r="F4247">
        <f>SUMIF('список продуктов'!$A$8:$A$917,"="&amp;D2630,'список продуктов'!$C$8:$C$917)</f>
        <v>1</v>
      </c>
      <c r="M4247" s="572"/>
      <c r="N4247" s="573"/>
      <c r="O4247" s="573"/>
      <c r="P4247" s="573"/>
    </row>
    <row r="4248" spans="1:16" ht="15.75" thickBot="1" x14ac:dyDescent="0.3">
      <c r="B4248" s="251"/>
      <c r="C4248" s="485"/>
      <c r="D4248" s="91"/>
      <c r="E4248" s="89"/>
      <c r="F4248">
        <f>SUMIF('список продуктов'!$A$8:$A$917,"="&amp;D2631,'список продуктов'!$C$8:$C$917)</f>
        <v>1</v>
      </c>
      <c r="M4248" s="572"/>
      <c r="N4248" s="573"/>
      <c r="O4248" s="573"/>
      <c r="P4248" s="573"/>
    </row>
    <row r="4249" spans="1:16" ht="30" thickBot="1" x14ac:dyDescent="0.3">
      <c r="A4249" s="229"/>
      <c r="B4249" s="185" t="s">
        <v>14</v>
      </c>
      <c r="C4249" s="73" t="s">
        <v>630</v>
      </c>
      <c r="D4249" s="188"/>
      <c r="E4249" s="206">
        <f>SUM(E4250:E4257)</f>
        <v>284</v>
      </c>
      <c r="F4249">
        <f>SUMIF('список продуктов'!$A$8:$A$917,"="&amp;D2632,'список продуктов'!$C$8:$C$917)</f>
        <v>1</v>
      </c>
      <c r="G4249" t="s">
        <v>2926</v>
      </c>
      <c r="M4249" s="572"/>
      <c r="N4249" s="573"/>
      <c r="O4249" s="573"/>
      <c r="P4249" s="573"/>
    </row>
    <row r="4250" spans="1:16" x14ac:dyDescent="0.25">
      <c r="A4250" s="77">
        <f>E4250*A4249</f>
        <v>0</v>
      </c>
      <c r="B4250" s="251"/>
      <c r="C4250" s="341" t="s">
        <v>1946</v>
      </c>
      <c r="D4250" s="91" t="s">
        <v>1539</v>
      </c>
      <c r="E4250" s="80">
        <v>180</v>
      </c>
      <c r="F4250">
        <f>SUMIF('список продуктов'!$A$8:$A$917,"="&amp;D2633,'список продуктов'!$C$8:$C$917)</f>
        <v>1</v>
      </c>
      <c r="M4250" s="572"/>
      <c r="N4250" s="573"/>
      <c r="O4250" s="573"/>
      <c r="P4250" s="573"/>
    </row>
    <row r="4251" spans="1:16" x14ac:dyDescent="0.25">
      <c r="A4251" s="77">
        <f>E4251*A4249</f>
        <v>0</v>
      </c>
      <c r="B4251" s="251"/>
      <c r="C4251" s="118"/>
      <c r="D4251" s="91" t="s">
        <v>2473</v>
      </c>
      <c r="E4251" s="80">
        <v>50</v>
      </c>
      <c r="F4251">
        <f>SUMIF('список продуктов'!$A$8:$A$917,"="&amp;D2634,'список продуктов'!$C$8:$C$917)</f>
        <v>1</v>
      </c>
      <c r="M4251" s="572"/>
      <c r="N4251" s="573"/>
      <c r="O4251" s="573"/>
      <c r="P4251" s="573"/>
    </row>
    <row r="4252" spans="1:16" x14ac:dyDescent="0.25">
      <c r="A4252" s="77">
        <f>E4252*A4249</f>
        <v>0</v>
      </c>
      <c r="B4252" s="251"/>
      <c r="C4252" s="449"/>
      <c r="D4252" s="91" t="s">
        <v>2546</v>
      </c>
      <c r="E4252" s="80">
        <v>10</v>
      </c>
      <c r="F4252">
        <f>SUMIF('список продуктов'!$A$8:$A$917,"="&amp;D2635,'список продуктов'!$C$8:$C$917)</f>
        <v>1</v>
      </c>
      <c r="M4252" s="572"/>
      <c r="N4252" s="573"/>
      <c r="O4252" s="573"/>
      <c r="P4252" s="573"/>
    </row>
    <row r="4253" spans="1:16" x14ac:dyDescent="0.25">
      <c r="A4253" s="77">
        <f>E4253*A4249</f>
        <v>0</v>
      </c>
      <c r="B4253" s="251"/>
      <c r="C4253" s="449"/>
      <c r="D4253" s="91" t="s">
        <v>1355</v>
      </c>
      <c r="E4253" s="80">
        <v>10</v>
      </c>
      <c r="F4253">
        <f>SUMIF('список продуктов'!$A$8:$A$917,"="&amp;D2636,'список продуктов'!$C$8:$C$917)</f>
        <v>1</v>
      </c>
      <c r="M4253" s="572"/>
      <c r="N4253" s="573"/>
      <c r="O4253" s="573"/>
      <c r="P4253" s="573"/>
    </row>
    <row r="4254" spans="1:16" x14ac:dyDescent="0.25">
      <c r="A4254" s="77">
        <f>E4254*A4249</f>
        <v>0</v>
      </c>
      <c r="B4254" s="251"/>
      <c r="C4254" s="501"/>
      <c r="D4254" s="91" t="s">
        <v>1805</v>
      </c>
      <c r="E4254" s="80">
        <v>10</v>
      </c>
      <c r="F4254">
        <f>SUMIF('список продуктов'!$A$8:$A$917,"="&amp;D2637,'список продуктов'!$C$8:$C$917)</f>
        <v>1</v>
      </c>
      <c r="M4254" s="572"/>
      <c r="N4254" s="573"/>
      <c r="O4254" s="573"/>
      <c r="P4254" s="573"/>
    </row>
    <row r="4255" spans="1:16" x14ac:dyDescent="0.25">
      <c r="A4255" s="77">
        <f>E4255*A4249</f>
        <v>0</v>
      </c>
      <c r="B4255" s="251"/>
      <c r="C4255" s="449"/>
      <c r="D4255" s="91" t="s">
        <v>2420</v>
      </c>
      <c r="E4255" s="80">
        <v>20</v>
      </c>
      <c r="F4255">
        <f>SUMIF('список продуктов'!$A$8:$A$917,"="&amp;D2638,'список продуктов'!$C$8:$C$917)</f>
        <v>0</v>
      </c>
      <c r="M4255" s="572"/>
      <c r="N4255" s="573"/>
      <c r="O4255" s="573"/>
      <c r="P4255" s="573"/>
    </row>
    <row r="4256" spans="1:16" x14ac:dyDescent="0.25">
      <c r="A4256" s="77">
        <f>E4256*A4249</f>
        <v>0</v>
      </c>
      <c r="B4256" s="251"/>
      <c r="C4256" s="449"/>
      <c r="D4256" s="91" t="s">
        <v>1262</v>
      </c>
      <c r="E4256" s="80">
        <v>2</v>
      </c>
      <c r="F4256">
        <f>SUMIF('список продуктов'!$A$8:$A$917,"="&amp;D2639,'список продуктов'!$C$8:$C$917)</f>
        <v>0</v>
      </c>
      <c r="M4256" s="572"/>
      <c r="N4256" s="573"/>
      <c r="O4256" s="573"/>
      <c r="P4256" s="573"/>
    </row>
    <row r="4257" spans="1:16" x14ac:dyDescent="0.25">
      <c r="A4257" s="77">
        <f>E4257*A4249</f>
        <v>0</v>
      </c>
      <c r="B4257" s="251"/>
      <c r="C4257" s="449"/>
      <c r="D4257" s="91" t="s">
        <v>2399</v>
      </c>
      <c r="E4257" s="80">
        <v>2</v>
      </c>
      <c r="F4257">
        <f>SUMIF('список продуктов'!$A$8:$A$917,"="&amp;D2640,'список продуктов'!$C$8:$C$917)</f>
        <v>1</v>
      </c>
      <c r="M4257" s="572"/>
      <c r="N4257" s="573"/>
      <c r="O4257" s="573"/>
      <c r="P4257" s="573"/>
    </row>
    <row r="4258" spans="1:16" ht="15.75" thickBot="1" x14ac:dyDescent="0.3">
      <c r="B4258" s="251"/>
      <c r="C4258" s="485"/>
      <c r="D4258" s="91"/>
      <c r="E4258" s="89"/>
      <c r="F4258">
        <f>SUMIF('список продуктов'!$A$8:$A$917,"="&amp;D2641,'список продуктов'!$C$8:$C$917)</f>
        <v>1</v>
      </c>
      <c r="M4258" s="572"/>
      <c r="N4258" s="573"/>
      <c r="O4258" s="573"/>
      <c r="P4258" s="573"/>
    </row>
    <row r="4259" spans="1:16" ht="15.75" thickBot="1" x14ac:dyDescent="0.3">
      <c r="A4259" s="229"/>
      <c r="B4259" s="185" t="s">
        <v>156</v>
      </c>
      <c r="C4259" s="73" t="s">
        <v>631</v>
      </c>
      <c r="D4259" s="188"/>
      <c r="E4259" s="205">
        <f>SUM(E4260:E4271)</f>
        <v>301</v>
      </c>
      <c r="F4259">
        <f>SUMIF('список продуктов'!$A$8:$A$917,"="&amp;D2642,'список продуктов'!$C$8:$C$917)</f>
        <v>1</v>
      </c>
      <c r="G4259" t="s">
        <v>2926</v>
      </c>
      <c r="M4259" s="572"/>
      <c r="N4259" s="573"/>
      <c r="O4259" s="573"/>
      <c r="P4259" s="573"/>
    </row>
    <row r="4260" spans="1:16" x14ac:dyDescent="0.25">
      <c r="A4260" s="77">
        <f>E4260*A4259</f>
        <v>0</v>
      </c>
      <c r="B4260" s="251"/>
      <c r="C4260" s="449"/>
      <c r="D4260" s="91" t="s">
        <v>1535</v>
      </c>
      <c r="E4260" s="80">
        <v>160</v>
      </c>
      <c r="F4260">
        <f>SUMIF('список продуктов'!$A$8:$A$917,"="&amp;D2643,'список продуктов'!$C$8:$C$917)</f>
        <v>0</v>
      </c>
      <c r="M4260" s="572"/>
      <c r="N4260" s="573"/>
      <c r="O4260" s="573"/>
      <c r="P4260" s="573"/>
    </row>
    <row r="4261" spans="1:16" x14ac:dyDescent="0.25">
      <c r="A4261" s="77">
        <f>E4261*A4259</f>
        <v>0</v>
      </c>
      <c r="B4261" s="251"/>
      <c r="C4261" s="449"/>
      <c r="D4261" s="91" t="s">
        <v>2591</v>
      </c>
      <c r="E4261" s="80">
        <v>20</v>
      </c>
      <c r="F4261">
        <f>SUMIF('список продуктов'!$A$8:$A$917,"="&amp;D2644,'список продуктов'!$C$8:$C$917)</f>
        <v>1</v>
      </c>
      <c r="M4261" s="572"/>
      <c r="N4261" s="573"/>
      <c r="O4261" s="573"/>
      <c r="P4261" s="573"/>
    </row>
    <row r="4262" spans="1:16" x14ac:dyDescent="0.25">
      <c r="A4262" s="77">
        <f>E4262*A4259</f>
        <v>0</v>
      </c>
      <c r="B4262" s="251"/>
      <c r="C4262" s="449"/>
      <c r="D4262" s="91" t="s">
        <v>1492</v>
      </c>
      <c r="E4262" s="80">
        <v>10</v>
      </c>
      <c r="F4262">
        <f>SUMIF('список продуктов'!$A$8:$A$917,"="&amp;D2645,'список продуктов'!$C$8:$C$917)</f>
        <v>1</v>
      </c>
      <c r="M4262" s="572"/>
      <c r="N4262" s="573"/>
      <c r="O4262" s="573"/>
      <c r="P4262" s="573"/>
    </row>
    <row r="4263" spans="1:16" x14ac:dyDescent="0.25">
      <c r="A4263" s="77">
        <f>E4263*A4259</f>
        <v>0</v>
      </c>
      <c r="B4263" s="251"/>
      <c r="C4263" s="449"/>
      <c r="D4263" s="91" t="s">
        <v>2487</v>
      </c>
      <c r="E4263" s="80">
        <v>25</v>
      </c>
      <c r="F4263">
        <f>SUMIF('список продуктов'!$A$8:$A$917,"="&amp;D2646,'список продуктов'!$C$8:$C$917)</f>
        <v>1</v>
      </c>
      <c r="M4263" s="572"/>
      <c r="N4263" s="573"/>
      <c r="O4263" s="573"/>
      <c r="P4263" s="573"/>
    </row>
    <row r="4264" spans="1:16" ht="29.25" x14ac:dyDescent="0.25">
      <c r="A4264" s="77">
        <f>E4264*A4259</f>
        <v>0</v>
      </c>
      <c r="B4264" s="251"/>
      <c r="C4264" s="449"/>
      <c r="D4264" s="91" t="s">
        <v>2641</v>
      </c>
      <c r="E4264" s="80">
        <v>25</v>
      </c>
      <c r="F4264">
        <f>SUMIF('список продуктов'!$A$8:$A$917,"="&amp;D2647,'список продуктов'!$C$8:$C$917)</f>
        <v>1</v>
      </c>
      <c r="M4264" s="572"/>
      <c r="N4264" s="573"/>
      <c r="O4264" s="573"/>
      <c r="P4264" s="573"/>
    </row>
    <row r="4265" spans="1:16" x14ac:dyDescent="0.25">
      <c r="A4265" s="77">
        <f>E4265*A4259</f>
        <v>0</v>
      </c>
      <c r="B4265" s="251"/>
      <c r="C4265" s="449"/>
      <c r="D4265" s="91" t="s">
        <v>1262</v>
      </c>
      <c r="E4265" s="80">
        <v>2</v>
      </c>
      <c r="F4265">
        <f>SUMIF('список продуктов'!$A$8:$A$917,"="&amp;D2648,'список продуктов'!$C$8:$C$917)</f>
        <v>0</v>
      </c>
      <c r="M4265" s="572"/>
      <c r="N4265" s="573"/>
      <c r="O4265" s="573"/>
      <c r="P4265" s="573"/>
    </row>
    <row r="4266" spans="1:16" x14ac:dyDescent="0.25">
      <c r="A4266" s="77">
        <f>E4266*A4259</f>
        <v>0</v>
      </c>
      <c r="B4266" s="251"/>
      <c r="C4266" s="449"/>
      <c r="D4266" s="91" t="s">
        <v>2399</v>
      </c>
      <c r="E4266" s="80">
        <v>2</v>
      </c>
      <c r="F4266">
        <f>SUMIF('список продуктов'!$A$8:$A$917,"="&amp;D2649,'список продуктов'!$C$8:$C$917)</f>
        <v>0</v>
      </c>
      <c r="M4266" s="572"/>
      <c r="N4266" s="573"/>
      <c r="O4266" s="573"/>
      <c r="P4266" s="573"/>
    </row>
    <row r="4267" spans="1:16" x14ac:dyDescent="0.25">
      <c r="A4267" s="77">
        <f>E4267*A4259</f>
        <v>0</v>
      </c>
      <c r="B4267" s="251"/>
      <c r="C4267" s="449"/>
      <c r="D4267" s="91" t="s">
        <v>2546</v>
      </c>
      <c r="E4267" s="80">
        <v>5</v>
      </c>
      <c r="F4267">
        <f>SUMIF('список продуктов'!$A$8:$A$917,"="&amp;D2650,'список продуктов'!$C$8:$C$917)</f>
        <v>0</v>
      </c>
      <c r="M4267" s="572"/>
      <c r="N4267" s="573"/>
      <c r="O4267" s="573"/>
      <c r="P4267" s="573"/>
    </row>
    <row r="4268" spans="1:16" x14ac:dyDescent="0.25">
      <c r="A4268" s="77">
        <f>E4268*A4259</f>
        <v>0</v>
      </c>
      <c r="B4268" s="251"/>
      <c r="C4268" s="449"/>
      <c r="D4268" s="91" t="s">
        <v>2219</v>
      </c>
      <c r="E4268" s="80">
        <v>20</v>
      </c>
      <c r="F4268">
        <f>SUMIF('список продуктов'!$A$8:$A$917,"="&amp;D2651,'список продуктов'!$C$8:$C$917)</f>
        <v>0</v>
      </c>
      <c r="M4268" s="572"/>
      <c r="N4268" s="573"/>
      <c r="O4268" s="573"/>
      <c r="P4268" s="573"/>
    </row>
    <row r="4269" spans="1:16" x14ac:dyDescent="0.25">
      <c r="A4269" s="77">
        <f>E4269*A4259</f>
        <v>0</v>
      </c>
      <c r="B4269" s="251"/>
      <c r="C4269" s="449"/>
      <c r="D4269" s="91" t="s">
        <v>192</v>
      </c>
      <c r="E4269" s="80">
        <v>25</v>
      </c>
      <c r="F4269">
        <f>SUMIF('список продуктов'!$A$8:$A$917,"="&amp;D2652,'список продуктов'!$C$8:$C$917)</f>
        <v>0</v>
      </c>
      <c r="M4269" s="572"/>
      <c r="N4269" s="573"/>
      <c r="O4269" s="573"/>
      <c r="P4269" s="573"/>
    </row>
    <row r="4270" spans="1:16" x14ac:dyDescent="0.25">
      <c r="A4270" s="77">
        <f>E4270*A4259</f>
        <v>0</v>
      </c>
      <c r="B4270" s="251"/>
      <c r="C4270" s="449"/>
      <c r="D4270" s="91" t="s">
        <v>1355</v>
      </c>
      <c r="E4270" s="80">
        <v>5</v>
      </c>
      <c r="F4270">
        <f>SUMIF('список продуктов'!$A$8:$A$917,"="&amp;D2653,'список продуктов'!$C$8:$C$917)</f>
        <v>1</v>
      </c>
      <c r="M4270" s="572"/>
      <c r="N4270" s="573"/>
      <c r="O4270" s="573"/>
      <c r="P4270" s="573"/>
    </row>
    <row r="4271" spans="1:16" x14ac:dyDescent="0.25">
      <c r="A4271" s="77">
        <f>E4271*A4259</f>
        <v>0</v>
      </c>
      <c r="B4271" s="251"/>
      <c r="C4271" s="449"/>
      <c r="D4271" s="91" t="s">
        <v>1807</v>
      </c>
      <c r="E4271" s="80">
        <v>2</v>
      </c>
      <c r="F4271">
        <f>SUMIF('список продуктов'!$A$8:$A$917,"="&amp;D2654,'список продуктов'!$C$8:$C$917)</f>
        <v>1</v>
      </c>
      <c r="M4271" s="572"/>
      <c r="N4271" s="573"/>
      <c r="O4271" s="573"/>
      <c r="P4271" s="573"/>
    </row>
    <row r="4272" spans="1:16" ht="15.75" thickBot="1" x14ac:dyDescent="0.3">
      <c r="B4272" s="251"/>
      <c r="C4272" s="485"/>
      <c r="D4272" s="91"/>
      <c r="E4272" s="89"/>
      <c r="F4272">
        <f>SUMIF('список продуктов'!$A$8:$A$917,"="&amp;D2655,'список продуктов'!$C$8:$C$917)</f>
        <v>1</v>
      </c>
      <c r="M4272" s="572"/>
      <c r="N4272" s="573"/>
      <c r="O4272" s="573"/>
      <c r="P4272" s="573"/>
    </row>
    <row r="4273" spans="1:16" ht="30" thickBot="1" x14ac:dyDescent="0.3">
      <c r="A4273" s="229"/>
      <c r="B4273" s="266" t="s">
        <v>157</v>
      </c>
      <c r="C4273" s="144" t="s">
        <v>632</v>
      </c>
      <c r="D4273" s="188"/>
      <c r="E4273" s="158">
        <f>SUM(E4274:E4292)</f>
        <v>438</v>
      </c>
      <c r="F4273">
        <f>SUMIF('список продуктов'!$A$8:$A$917,"="&amp;D2656,'список продуктов'!$C$8:$C$917)</f>
        <v>1</v>
      </c>
      <c r="G4273" t="s">
        <v>2926</v>
      </c>
      <c r="M4273" s="572"/>
      <c r="N4273" s="573"/>
      <c r="O4273" s="573"/>
      <c r="P4273" s="573"/>
    </row>
    <row r="4274" spans="1:16" x14ac:dyDescent="0.25">
      <c r="A4274" s="77">
        <f>E4274*A4273</f>
        <v>0</v>
      </c>
      <c r="B4274" s="264"/>
      <c r="C4274" s="115"/>
      <c r="D4274" s="91" t="s">
        <v>1534</v>
      </c>
      <c r="E4274" s="80">
        <v>125</v>
      </c>
      <c r="F4274">
        <f>SUMIF('список продуктов'!$A$8:$A$917,"="&amp;D2657,'список продуктов'!$C$8:$C$917)</f>
        <v>1</v>
      </c>
      <c r="M4274" s="572"/>
      <c r="N4274" s="573"/>
      <c r="O4274" s="573"/>
      <c r="P4274" s="573"/>
    </row>
    <row r="4275" spans="1:16" x14ac:dyDescent="0.25">
      <c r="A4275" s="77">
        <f>E4275*A4273</f>
        <v>0</v>
      </c>
      <c r="B4275" s="251"/>
      <c r="C4275" s="115"/>
      <c r="D4275" s="91" t="s">
        <v>1489</v>
      </c>
      <c r="E4275" s="80">
        <v>20</v>
      </c>
      <c r="F4275">
        <f>SUMIF('список продуктов'!$A$8:$A$917,"="&amp;D2658,'список продуктов'!$C$8:$C$917)</f>
        <v>1</v>
      </c>
      <c r="M4275" s="572"/>
      <c r="N4275" s="573"/>
      <c r="O4275" s="573"/>
      <c r="P4275" s="573"/>
    </row>
    <row r="4276" spans="1:16" x14ac:dyDescent="0.25">
      <c r="A4276" s="77">
        <f>E4276*A4273</f>
        <v>0</v>
      </c>
      <c r="B4276" s="251"/>
      <c r="C4276" s="154"/>
      <c r="D4276" s="91" t="s">
        <v>2423</v>
      </c>
      <c r="E4276" s="80">
        <v>3</v>
      </c>
      <c r="F4276">
        <f>SUMIF('список продуктов'!$A$8:$A$917,"="&amp;D2659,'список продуктов'!$C$8:$C$917)</f>
        <v>1</v>
      </c>
      <c r="M4276" s="572"/>
      <c r="N4276" s="573"/>
      <c r="O4276" s="573"/>
      <c r="P4276" s="573"/>
    </row>
    <row r="4277" spans="1:16" x14ac:dyDescent="0.25">
      <c r="A4277" s="77">
        <f>E4277*A4273</f>
        <v>0</v>
      </c>
      <c r="B4277" s="251"/>
      <c r="C4277" s="154"/>
      <c r="D4277" s="91" t="s">
        <v>1850</v>
      </c>
      <c r="E4277" s="80">
        <v>10</v>
      </c>
      <c r="F4277">
        <f>SUMIF('список продуктов'!$A$8:$A$917,"="&amp;D2660,'список продуктов'!$C$8:$C$917)</f>
        <v>1</v>
      </c>
      <c r="M4277" s="572"/>
      <c r="N4277" s="573"/>
      <c r="O4277" s="573"/>
      <c r="P4277" s="573"/>
    </row>
    <row r="4278" spans="1:16" x14ac:dyDescent="0.25">
      <c r="A4278" s="77">
        <f>E4278*A4273</f>
        <v>0</v>
      </c>
      <c r="B4278" s="251"/>
      <c r="C4278" s="154"/>
      <c r="D4278" s="91" t="s">
        <v>1492</v>
      </c>
      <c r="E4278" s="80">
        <v>10</v>
      </c>
      <c r="F4278">
        <f>SUMIF('список продуктов'!$A$8:$A$917,"="&amp;D2661,'список продуктов'!$C$8:$C$917)</f>
        <v>1</v>
      </c>
      <c r="M4278" s="572"/>
      <c r="N4278" s="573"/>
      <c r="O4278" s="573"/>
      <c r="P4278" s="573"/>
    </row>
    <row r="4279" spans="1:16" x14ac:dyDescent="0.25">
      <c r="A4279" s="77">
        <f>E4279*A4273</f>
        <v>0</v>
      </c>
      <c r="B4279" s="251"/>
      <c r="C4279" s="154"/>
      <c r="D4279" s="91" t="s">
        <v>2469</v>
      </c>
      <c r="E4279" s="80">
        <v>25</v>
      </c>
      <c r="F4279">
        <f>SUMIF('список продуктов'!$A$8:$A$917,"="&amp;D2662,'список продуктов'!$C$8:$C$917)</f>
        <v>1</v>
      </c>
      <c r="M4279" s="572"/>
      <c r="N4279" s="573"/>
      <c r="O4279" s="573"/>
      <c r="P4279" s="573"/>
    </row>
    <row r="4280" spans="1:16" x14ac:dyDescent="0.25">
      <c r="A4280" s="77">
        <f>E4280*A4273</f>
        <v>0</v>
      </c>
      <c r="B4280" s="251"/>
      <c r="C4280" s="154"/>
      <c r="D4280" s="91" t="s">
        <v>1272</v>
      </c>
      <c r="E4280" s="80">
        <v>3</v>
      </c>
      <c r="F4280">
        <f>SUMIF('список продуктов'!$A$8:$A$917,"="&amp;D2663,'список продуктов'!$C$8:$C$917)</f>
        <v>1</v>
      </c>
      <c r="M4280" s="572"/>
      <c r="N4280" s="573"/>
      <c r="O4280" s="573"/>
      <c r="P4280" s="573"/>
    </row>
    <row r="4281" spans="1:16" x14ac:dyDescent="0.25">
      <c r="A4281" s="77">
        <f>E4281*A4273</f>
        <v>0</v>
      </c>
      <c r="B4281" s="251"/>
      <c r="C4281" s="154"/>
      <c r="D4281" s="91" t="s">
        <v>1478</v>
      </c>
      <c r="E4281" s="80">
        <v>7</v>
      </c>
      <c r="F4281">
        <f>SUMIF('список продуктов'!$A$8:$A$917,"="&amp;D2664,'список продуктов'!$C$8:$C$917)</f>
        <v>0</v>
      </c>
      <c r="M4281" s="572"/>
      <c r="N4281" s="573"/>
      <c r="O4281" s="573"/>
      <c r="P4281" s="573"/>
    </row>
    <row r="4282" spans="1:16" x14ac:dyDescent="0.25">
      <c r="A4282" s="77">
        <f>E4282*A4273</f>
        <v>0</v>
      </c>
      <c r="B4282" s="251"/>
      <c r="C4282" s="154"/>
      <c r="D4282" s="91" t="s">
        <v>2245</v>
      </c>
      <c r="E4282" s="80">
        <v>20</v>
      </c>
      <c r="F4282">
        <f>SUMIF('список продуктов'!$A$8:$A$917,"="&amp;D2665,'список продуктов'!$C$8:$C$917)</f>
        <v>0</v>
      </c>
      <c r="M4282" s="572"/>
      <c r="N4282" s="573"/>
      <c r="O4282" s="573"/>
      <c r="P4282" s="573"/>
    </row>
    <row r="4283" spans="1:16" x14ac:dyDescent="0.25">
      <c r="A4283" s="77">
        <f>E4283*A4273</f>
        <v>0</v>
      </c>
      <c r="B4283" s="251"/>
      <c r="C4283" s="154"/>
      <c r="D4283" s="91" t="s">
        <v>798</v>
      </c>
      <c r="E4283" s="80">
        <v>6</v>
      </c>
      <c r="F4283">
        <f>SUMIF('список продуктов'!$A$8:$A$917,"="&amp;D2666,'список продуктов'!$C$8:$C$917)</f>
        <v>1</v>
      </c>
      <c r="M4283" s="572"/>
      <c r="N4283" s="573"/>
      <c r="O4283" s="573"/>
      <c r="P4283" s="573"/>
    </row>
    <row r="4284" spans="1:16" x14ac:dyDescent="0.25">
      <c r="A4284" s="77">
        <f>E4284*A4273</f>
        <v>0</v>
      </c>
      <c r="B4284" s="251"/>
      <c r="C4284" s="154"/>
      <c r="D4284" s="91" t="s">
        <v>2220</v>
      </c>
      <c r="E4284" s="80">
        <v>20</v>
      </c>
      <c r="F4284">
        <f>SUMIF('список продуктов'!$A$8:$A$917,"="&amp;D2667,'список продуктов'!$C$8:$C$917)</f>
        <v>1</v>
      </c>
      <c r="M4284" s="572"/>
      <c r="N4284" s="573"/>
      <c r="O4284" s="573"/>
      <c r="P4284" s="573"/>
    </row>
    <row r="4285" spans="1:16" x14ac:dyDescent="0.25">
      <c r="A4285" s="77">
        <f>E4285*A4273</f>
        <v>0</v>
      </c>
      <c r="B4285" s="251"/>
      <c r="C4285" s="154"/>
      <c r="D4285" s="91" t="s">
        <v>1771</v>
      </c>
      <c r="E4285" s="80">
        <v>40</v>
      </c>
      <c r="F4285">
        <f>SUMIF('список продуктов'!$A$8:$A$917,"="&amp;D2668,'список продуктов'!$C$8:$C$917)</f>
        <v>1</v>
      </c>
      <c r="M4285" s="572"/>
      <c r="N4285" s="573"/>
      <c r="O4285" s="573"/>
      <c r="P4285" s="573"/>
    </row>
    <row r="4286" spans="1:16" x14ac:dyDescent="0.25">
      <c r="A4286" s="77">
        <f>E4286*A4273</f>
        <v>0</v>
      </c>
      <c r="B4286" s="251"/>
      <c r="C4286" s="154"/>
      <c r="D4286" s="91" t="s">
        <v>2320</v>
      </c>
      <c r="E4286" s="80">
        <v>5</v>
      </c>
      <c r="F4286">
        <f>SUMIF('список продуктов'!$A$8:$A$917,"="&amp;D2669,'список продуктов'!$C$8:$C$917)</f>
        <v>1</v>
      </c>
      <c r="M4286" s="572"/>
      <c r="N4286" s="573"/>
      <c r="O4286" s="573"/>
      <c r="P4286" s="573"/>
    </row>
    <row r="4287" spans="1:16" x14ac:dyDescent="0.25">
      <c r="A4287" s="77">
        <f>E4287*A4273</f>
        <v>0</v>
      </c>
      <c r="B4287" s="251"/>
      <c r="C4287" s="154"/>
      <c r="D4287" s="91" t="s">
        <v>1758</v>
      </c>
      <c r="E4287" s="80">
        <v>15</v>
      </c>
      <c r="F4287">
        <f>SUMIF('список продуктов'!$A$8:$A$917,"="&amp;D2670,'список продуктов'!$C$8:$C$917)</f>
        <v>1</v>
      </c>
      <c r="M4287" s="572"/>
      <c r="N4287" s="573"/>
      <c r="O4287" s="573"/>
      <c r="P4287" s="573"/>
    </row>
    <row r="4288" spans="1:16" x14ac:dyDescent="0.25">
      <c r="A4288" s="77">
        <f>E4288*A4273</f>
        <v>0</v>
      </c>
      <c r="B4288" s="251"/>
      <c r="C4288" s="154"/>
      <c r="D4288" s="91" t="s">
        <v>2398</v>
      </c>
      <c r="E4288" s="80">
        <v>1</v>
      </c>
      <c r="F4288">
        <f>SUMIF('список продуктов'!$A$8:$A$917,"="&amp;D2671,'список продуктов'!$C$8:$C$917)</f>
        <v>1</v>
      </c>
      <c r="M4288" s="572"/>
      <c r="N4288" s="573"/>
      <c r="O4288" s="573"/>
      <c r="P4288" s="573"/>
    </row>
    <row r="4289" spans="1:16" x14ac:dyDescent="0.25">
      <c r="A4289" s="77">
        <f>E4289*A4273</f>
        <v>0</v>
      </c>
      <c r="B4289" s="251"/>
      <c r="C4289" s="154"/>
      <c r="D4289" s="91" t="s">
        <v>1800</v>
      </c>
      <c r="E4289" s="80">
        <v>3</v>
      </c>
      <c r="F4289">
        <f>SUMIF('список продуктов'!$A$8:$A$917,"="&amp;D2672,'список продуктов'!$C$8:$C$917)</f>
        <v>1</v>
      </c>
      <c r="M4289" s="572"/>
      <c r="N4289" s="573"/>
      <c r="O4289" s="573"/>
      <c r="P4289" s="573"/>
    </row>
    <row r="4290" spans="1:16" ht="29.25" x14ac:dyDescent="0.25">
      <c r="A4290" s="77">
        <f>E4290*A4273</f>
        <v>0</v>
      </c>
      <c r="B4290" s="251"/>
      <c r="C4290" s="154"/>
      <c r="D4290" s="91" t="s">
        <v>2641</v>
      </c>
      <c r="E4290" s="80">
        <v>25</v>
      </c>
      <c r="F4290">
        <f>SUMIF('список продуктов'!$A$8:$A$917,"="&amp;D2673,'список продуктов'!$C$8:$C$917)</f>
        <v>1</v>
      </c>
      <c r="M4290" s="572"/>
      <c r="N4290" s="573"/>
      <c r="O4290" s="573"/>
      <c r="P4290" s="573"/>
    </row>
    <row r="4291" spans="1:16" x14ac:dyDescent="0.25">
      <c r="A4291" s="77">
        <f>E4291*A4273</f>
        <v>0</v>
      </c>
      <c r="B4291" s="251"/>
      <c r="C4291" s="154"/>
      <c r="D4291" s="91" t="s">
        <v>2347</v>
      </c>
      <c r="E4291" s="80">
        <v>25</v>
      </c>
      <c r="F4291">
        <f>SUMIF('список продуктов'!$A$8:$A$917,"="&amp;D2674,'список продуктов'!$C$8:$C$917)</f>
        <v>1</v>
      </c>
      <c r="M4291" s="572"/>
      <c r="N4291" s="573"/>
      <c r="O4291" s="573"/>
      <c r="P4291" s="573"/>
    </row>
    <row r="4292" spans="1:16" x14ac:dyDescent="0.25">
      <c r="A4292" s="77">
        <f>E4292*A4273</f>
        <v>0</v>
      </c>
      <c r="B4292" s="251"/>
      <c r="C4292" s="154"/>
      <c r="D4292" s="91" t="s">
        <v>2494</v>
      </c>
      <c r="E4292" s="80">
        <v>75</v>
      </c>
      <c r="F4292">
        <f>SUMIF('список продуктов'!$A$8:$A$917,"="&amp;D2675,'список продуктов'!$C$8:$C$917)</f>
        <v>1</v>
      </c>
      <c r="M4292" s="572"/>
      <c r="N4292" s="573"/>
      <c r="O4292" s="573"/>
      <c r="P4292" s="573"/>
    </row>
    <row r="4293" spans="1:16" ht="15.75" thickBot="1" x14ac:dyDescent="0.3">
      <c r="B4293" s="251"/>
      <c r="C4293" s="485"/>
      <c r="D4293" s="91"/>
      <c r="E4293" s="89"/>
      <c r="F4293">
        <f>SUMIF('список продуктов'!$A$8:$A$917,"="&amp;D2676,'список продуктов'!$C$8:$C$917)</f>
        <v>1</v>
      </c>
      <c r="M4293" s="572"/>
      <c r="N4293" s="573"/>
      <c r="O4293" s="573"/>
      <c r="P4293" s="573"/>
    </row>
    <row r="4294" spans="1:16" ht="30" thickBot="1" x14ac:dyDescent="0.3">
      <c r="A4294" s="229"/>
      <c r="B4294" s="185" t="s">
        <v>158</v>
      </c>
      <c r="C4294" s="144" t="s">
        <v>633</v>
      </c>
      <c r="D4294" s="188"/>
      <c r="E4294" s="158">
        <f>SUM(E4295:E4309)</f>
        <v>282</v>
      </c>
      <c r="F4294">
        <f>SUMIF('список продуктов'!$A$8:$A$917,"="&amp;D2677,'список продуктов'!$C$8:$C$917)</f>
        <v>1</v>
      </c>
      <c r="G4294" t="s">
        <v>2926</v>
      </c>
      <c r="M4294" s="572"/>
      <c r="N4294" s="573"/>
      <c r="O4294" s="573"/>
      <c r="P4294" s="573"/>
    </row>
    <row r="4295" spans="1:16" x14ac:dyDescent="0.25">
      <c r="A4295" s="77">
        <f>E4295*A4294</f>
        <v>0</v>
      </c>
      <c r="B4295" s="251"/>
      <c r="C4295" s="115"/>
      <c r="D4295" s="91" t="s">
        <v>1530</v>
      </c>
      <c r="E4295" s="80">
        <v>100</v>
      </c>
      <c r="F4295">
        <f>SUMIF('список продуктов'!$A$8:$A$917,"="&amp;D2678,'список продуктов'!$C$8:$C$917)</f>
        <v>1</v>
      </c>
      <c r="M4295" s="572"/>
      <c r="N4295" s="573"/>
      <c r="O4295" s="573"/>
      <c r="P4295" s="573"/>
    </row>
    <row r="4296" spans="1:16" x14ac:dyDescent="0.25">
      <c r="A4296" s="77">
        <f>E4296*A4294</f>
        <v>0</v>
      </c>
      <c r="B4296" s="251"/>
      <c r="C4296" s="154"/>
      <c r="D4296" s="91" t="s">
        <v>1799</v>
      </c>
      <c r="E4296" s="80">
        <v>10</v>
      </c>
      <c r="F4296">
        <f>SUMIF('список продуктов'!$A$8:$A$917,"="&amp;D2679,'список продуктов'!$C$8:$C$917)</f>
        <v>0</v>
      </c>
      <c r="M4296" s="572"/>
      <c r="N4296" s="573"/>
      <c r="O4296" s="573"/>
      <c r="P4296" s="573"/>
    </row>
    <row r="4297" spans="1:16" x14ac:dyDescent="0.25">
      <c r="A4297" s="77">
        <f>E4297*A4294</f>
        <v>0</v>
      </c>
      <c r="B4297" s="251"/>
      <c r="C4297" s="154"/>
      <c r="D4297" s="91" t="s">
        <v>1758</v>
      </c>
      <c r="E4297" s="80">
        <v>20</v>
      </c>
      <c r="F4297">
        <f>SUMIF('список продуктов'!$A$8:$A$917,"="&amp;D2680,'список продуктов'!$C$8:$C$917)</f>
        <v>0</v>
      </c>
      <c r="M4297" s="572"/>
      <c r="N4297" s="573"/>
      <c r="O4297" s="573"/>
      <c r="P4297" s="573"/>
    </row>
    <row r="4298" spans="1:16" x14ac:dyDescent="0.25">
      <c r="A4298" s="77">
        <f>E4298*A4294</f>
        <v>0</v>
      </c>
      <c r="B4298" s="251"/>
      <c r="C4298" s="154"/>
      <c r="D4298" s="91" t="s">
        <v>2472</v>
      </c>
      <c r="E4298" s="80">
        <v>25</v>
      </c>
      <c r="F4298">
        <f>SUMIF('список продуктов'!$A$8:$A$917,"="&amp;D2681,'список продуктов'!$C$8:$C$917)</f>
        <v>1</v>
      </c>
      <c r="M4298" s="572"/>
      <c r="N4298" s="573"/>
      <c r="O4298" s="573"/>
      <c r="P4298" s="573"/>
    </row>
    <row r="4299" spans="1:16" x14ac:dyDescent="0.25">
      <c r="A4299" s="77">
        <f>E4299*A4294</f>
        <v>0</v>
      </c>
      <c r="B4299" s="251"/>
      <c r="C4299" s="154"/>
      <c r="D4299" s="91" t="s">
        <v>2424</v>
      </c>
      <c r="E4299" s="80">
        <v>3</v>
      </c>
      <c r="F4299">
        <f>SUMIF('список продуктов'!$A$8:$A$917,"="&amp;D2682,'список продуктов'!$C$8:$C$917)</f>
        <v>1</v>
      </c>
      <c r="M4299" s="572"/>
      <c r="N4299" s="573"/>
      <c r="O4299" s="573"/>
      <c r="P4299" s="573"/>
    </row>
    <row r="4300" spans="1:16" x14ac:dyDescent="0.25">
      <c r="A4300" s="77">
        <f>E4300*A4294</f>
        <v>0</v>
      </c>
      <c r="B4300" s="251"/>
      <c r="C4300" s="154"/>
      <c r="D4300" s="91" t="s">
        <v>1262</v>
      </c>
      <c r="E4300" s="80">
        <v>1</v>
      </c>
      <c r="F4300">
        <f>SUMIF('список продуктов'!$A$8:$A$917,"="&amp;D2683,'список продуктов'!$C$8:$C$917)</f>
        <v>1</v>
      </c>
      <c r="M4300" s="572"/>
      <c r="N4300" s="573"/>
      <c r="O4300" s="573"/>
      <c r="P4300" s="573"/>
    </row>
    <row r="4301" spans="1:16" x14ac:dyDescent="0.25">
      <c r="A4301" s="77">
        <f>E4301*A4294</f>
        <v>0</v>
      </c>
      <c r="B4301" s="251"/>
      <c r="C4301" s="154"/>
      <c r="D4301" s="91" t="s">
        <v>1492</v>
      </c>
      <c r="E4301" s="80">
        <v>5</v>
      </c>
      <c r="F4301">
        <f>SUMIF('список продуктов'!$A$8:$A$917,"="&amp;D2684,'список продуктов'!$C$8:$C$917)</f>
        <v>1</v>
      </c>
      <c r="M4301" s="572"/>
      <c r="N4301" s="573"/>
      <c r="O4301" s="573"/>
      <c r="P4301" s="573"/>
    </row>
    <row r="4302" spans="1:16" x14ac:dyDescent="0.25">
      <c r="A4302" s="77">
        <f>E4302*A4294</f>
        <v>0</v>
      </c>
      <c r="B4302" s="251"/>
      <c r="C4302" s="154"/>
      <c r="D4302" s="91" t="s">
        <v>2420</v>
      </c>
      <c r="E4302" s="80">
        <v>20</v>
      </c>
      <c r="F4302">
        <f>SUMIF('список продуктов'!$A$8:$A$917,"="&amp;D2685,'список продуктов'!$C$8:$C$917)</f>
        <v>1</v>
      </c>
      <c r="M4302" s="572"/>
      <c r="N4302" s="573"/>
      <c r="O4302" s="573"/>
      <c r="P4302" s="573"/>
    </row>
    <row r="4303" spans="1:16" x14ac:dyDescent="0.25">
      <c r="A4303" s="77">
        <f>E4303*A4294</f>
        <v>0</v>
      </c>
      <c r="B4303" s="251"/>
      <c r="C4303" s="154"/>
      <c r="D4303" s="91" t="s">
        <v>1797</v>
      </c>
      <c r="E4303" s="80">
        <v>13</v>
      </c>
      <c r="F4303">
        <f>SUMIF('список продуктов'!$A$8:$A$917,"="&amp;D2686,'список продуктов'!$C$8:$C$917)</f>
        <v>1</v>
      </c>
      <c r="M4303" s="572"/>
      <c r="N4303" s="573"/>
      <c r="O4303" s="573"/>
      <c r="P4303" s="573"/>
    </row>
    <row r="4304" spans="1:16" x14ac:dyDescent="0.25">
      <c r="A4304" s="77">
        <f>E4304*A4294</f>
        <v>0</v>
      </c>
      <c r="B4304" s="251"/>
      <c r="C4304" s="154"/>
      <c r="D4304" s="91" t="s">
        <v>1850</v>
      </c>
      <c r="E4304" s="80">
        <v>5</v>
      </c>
      <c r="F4304">
        <f>SUMIF('список продуктов'!$A$8:$A$917,"="&amp;D2687,'список продуктов'!$C$8:$C$917)</f>
        <v>1</v>
      </c>
      <c r="M4304" s="572"/>
      <c r="N4304" s="573"/>
      <c r="O4304" s="573"/>
      <c r="P4304" s="573"/>
    </row>
    <row r="4305" spans="1:16" x14ac:dyDescent="0.25">
      <c r="A4305" s="77">
        <f>E4305*A4294</f>
        <v>0</v>
      </c>
      <c r="B4305" s="251"/>
      <c r="C4305" s="154"/>
      <c r="D4305" s="91" t="s">
        <v>1275</v>
      </c>
      <c r="E4305" s="80">
        <v>3</v>
      </c>
      <c r="F4305">
        <f>SUMIF('список продуктов'!$A$8:$A$917,"="&amp;D2688,'список продуктов'!$C$8:$C$917)</f>
        <v>1</v>
      </c>
      <c r="M4305" s="572"/>
      <c r="N4305" s="573"/>
      <c r="O4305" s="573"/>
      <c r="P4305" s="573"/>
    </row>
    <row r="4306" spans="1:16" x14ac:dyDescent="0.25">
      <c r="A4306" s="77">
        <f>E4306*A4294</f>
        <v>0</v>
      </c>
      <c r="B4306" s="251"/>
      <c r="C4306" s="154"/>
      <c r="D4306" s="91" t="s">
        <v>192</v>
      </c>
      <c r="E4306" s="80">
        <v>10</v>
      </c>
      <c r="F4306">
        <f>SUMIF('список продуктов'!$A$8:$A$917,"="&amp;D2689,'список продуктов'!$C$8:$C$917)</f>
        <v>1</v>
      </c>
      <c r="M4306" s="572"/>
      <c r="N4306" s="573"/>
      <c r="O4306" s="573"/>
      <c r="P4306" s="573"/>
    </row>
    <row r="4307" spans="1:16" x14ac:dyDescent="0.25">
      <c r="A4307" s="77">
        <f>E4307*A4294</f>
        <v>0</v>
      </c>
      <c r="B4307" s="251"/>
      <c r="C4307" s="154"/>
      <c r="D4307" s="91" t="s">
        <v>1804</v>
      </c>
      <c r="E4307" s="80">
        <v>2</v>
      </c>
      <c r="F4307">
        <f>SUMIF('список продуктов'!$A$8:$A$917,"="&amp;D2690,'список продуктов'!$C$8:$C$917)</f>
        <v>0</v>
      </c>
      <c r="M4307" s="572"/>
      <c r="N4307" s="573"/>
      <c r="O4307" s="573"/>
      <c r="P4307" s="573"/>
    </row>
    <row r="4308" spans="1:16" x14ac:dyDescent="0.25">
      <c r="A4308" s="77">
        <f>E4308*A4294</f>
        <v>0</v>
      </c>
      <c r="B4308" s="251"/>
      <c r="C4308" s="154"/>
      <c r="D4308" s="91" t="s">
        <v>2224</v>
      </c>
      <c r="E4308" s="80">
        <v>15</v>
      </c>
      <c r="F4308">
        <f>SUMIF('список продуктов'!$A$8:$A$917,"="&amp;D2691,'список продуктов'!$C$8:$C$917)</f>
        <v>0</v>
      </c>
      <c r="M4308" s="572"/>
      <c r="N4308" s="573"/>
      <c r="O4308" s="573"/>
      <c r="P4308" s="573"/>
    </row>
    <row r="4309" spans="1:16" x14ac:dyDescent="0.25">
      <c r="A4309" s="77">
        <f>E4309*A4294</f>
        <v>0</v>
      </c>
      <c r="B4309" s="251"/>
      <c r="C4309" s="154"/>
      <c r="D4309" s="91" t="s">
        <v>1871</v>
      </c>
      <c r="E4309" s="80">
        <v>50</v>
      </c>
      <c r="F4309">
        <f>SUMIF('список продуктов'!$A$8:$A$917,"="&amp;D2692,'список продуктов'!$C$8:$C$917)</f>
        <v>1</v>
      </c>
      <c r="M4309" s="572"/>
      <c r="N4309" s="573"/>
      <c r="O4309" s="573"/>
      <c r="P4309" s="573"/>
    </row>
    <row r="4310" spans="1:16" ht="15.75" thickBot="1" x14ac:dyDescent="0.3">
      <c r="B4310" s="251"/>
      <c r="C4310" s="485"/>
      <c r="D4310" s="91"/>
      <c r="E4310" s="89"/>
      <c r="F4310">
        <f>SUMIF('список продуктов'!$A$8:$A$917,"="&amp;D2693,'список продуктов'!$C$8:$C$917)</f>
        <v>1</v>
      </c>
      <c r="M4310" s="572"/>
      <c r="N4310" s="573"/>
      <c r="O4310" s="573"/>
      <c r="P4310" s="573"/>
    </row>
    <row r="4311" spans="1:16" ht="30" thickBot="1" x14ac:dyDescent="0.3">
      <c r="A4311" s="229"/>
      <c r="B4311" s="196">
        <v>100</v>
      </c>
      <c r="C4311" s="73" t="s">
        <v>634</v>
      </c>
      <c r="D4311" s="188"/>
      <c r="E4311" s="158">
        <f>SUM(E4312:E4321)</f>
        <v>165</v>
      </c>
      <c r="F4311">
        <f>SUMIF('список продуктов'!$A$8:$A$917,"="&amp;D2694,'список продуктов'!$C$8:$C$917)</f>
        <v>1</v>
      </c>
      <c r="G4311" t="s">
        <v>2926</v>
      </c>
      <c r="M4311" s="572"/>
      <c r="N4311" s="573"/>
      <c r="O4311" s="573"/>
      <c r="P4311" s="573"/>
    </row>
    <row r="4312" spans="1:16" x14ac:dyDescent="0.25">
      <c r="A4312" s="77">
        <f>E4312*A4311</f>
        <v>0</v>
      </c>
      <c r="B4312" s="251"/>
      <c r="C4312" s="154"/>
      <c r="D4312" s="91" t="s">
        <v>1530</v>
      </c>
      <c r="E4312" s="80">
        <v>120</v>
      </c>
      <c r="F4312">
        <f>SUMIF('список продуктов'!$A$8:$A$917,"="&amp;D2695,'список продуктов'!$C$8:$C$917)</f>
        <v>1</v>
      </c>
      <c r="M4312" s="572"/>
      <c r="N4312" s="573"/>
      <c r="O4312" s="573"/>
      <c r="P4312" s="573"/>
    </row>
    <row r="4313" spans="1:16" x14ac:dyDescent="0.25">
      <c r="A4313" s="77">
        <f>E4313*A4311</f>
        <v>0</v>
      </c>
      <c r="B4313" s="251"/>
      <c r="C4313" s="154"/>
      <c r="D4313" s="91" t="s">
        <v>2472</v>
      </c>
      <c r="E4313" s="80">
        <v>12</v>
      </c>
      <c r="F4313">
        <f>SUMIF('список продуктов'!$A$8:$A$917,"="&amp;D2696,'список продуктов'!$C$8:$C$917)</f>
        <v>1</v>
      </c>
      <c r="M4313" s="572"/>
      <c r="N4313" s="573"/>
      <c r="O4313" s="573"/>
      <c r="P4313" s="573"/>
    </row>
    <row r="4314" spans="1:16" x14ac:dyDescent="0.25">
      <c r="A4314" s="77">
        <f>E4314*A4311</f>
        <v>0</v>
      </c>
      <c r="B4314" s="251"/>
      <c r="C4314" s="154"/>
      <c r="D4314" s="91" t="s">
        <v>192</v>
      </c>
      <c r="E4314" s="80">
        <v>12</v>
      </c>
      <c r="F4314">
        <f>SUMIF('список продуктов'!$A$8:$A$917,"="&amp;D2697,'список продуктов'!$C$8:$C$917)</f>
        <v>1</v>
      </c>
      <c r="M4314" s="572"/>
      <c r="N4314" s="573"/>
      <c r="O4314" s="573"/>
      <c r="P4314" s="573"/>
    </row>
    <row r="4315" spans="1:16" x14ac:dyDescent="0.25">
      <c r="A4315" s="77">
        <f>E4315*A4311</f>
        <v>0</v>
      </c>
      <c r="B4315" s="251"/>
      <c r="C4315" s="154"/>
      <c r="D4315" s="91" t="s">
        <v>2337</v>
      </c>
      <c r="E4315" s="80">
        <v>5</v>
      </c>
      <c r="F4315">
        <f>SUMIF('список продуктов'!$A$8:$A$917,"="&amp;D2698,'список продуктов'!$C$8:$C$917)</f>
        <v>1</v>
      </c>
      <c r="M4315" s="572"/>
      <c r="N4315" s="573"/>
      <c r="O4315" s="573"/>
      <c r="P4315" s="573"/>
    </row>
    <row r="4316" spans="1:16" x14ac:dyDescent="0.25">
      <c r="A4316" s="77">
        <f>E4316*A4311</f>
        <v>0</v>
      </c>
      <c r="B4316" s="251"/>
      <c r="C4316" s="154"/>
      <c r="D4316" s="91" t="s">
        <v>2546</v>
      </c>
      <c r="E4316" s="80">
        <v>3</v>
      </c>
      <c r="F4316">
        <f>SUMIF('список продуктов'!$A$8:$A$917,"="&amp;D2699,'список продуктов'!$C$8:$C$917)</f>
        <v>1</v>
      </c>
      <c r="M4316" s="572"/>
      <c r="N4316" s="573"/>
      <c r="O4316" s="573"/>
      <c r="P4316" s="573"/>
    </row>
    <row r="4317" spans="1:16" x14ac:dyDescent="0.25">
      <c r="A4317" s="77">
        <f>E4317*A4311</f>
        <v>0</v>
      </c>
      <c r="B4317" s="251"/>
      <c r="C4317" s="154"/>
      <c r="D4317" s="91" t="s">
        <v>1262</v>
      </c>
      <c r="E4317" s="80">
        <v>1</v>
      </c>
      <c r="F4317">
        <f>SUMIF('список продуктов'!$A$8:$A$917,"="&amp;D2700,'список продуктов'!$C$8:$C$917)</f>
        <v>1</v>
      </c>
      <c r="M4317" s="572"/>
      <c r="N4317" s="573"/>
      <c r="O4317" s="573"/>
      <c r="P4317" s="573"/>
    </row>
    <row r="4318" spans="1:16" x14ac:dyDescent="0.25">
      <c r="A4318" s="77">
        <f>E4318*A4311</f>
        <v>0</v>
      </c>
      <c r="B4318" s="251"/>
      <c r="C4318" s="154"/>
      <c r="D4318" s="91" t="s">
        <v>2398</v>
      </c>
      <c r="E4318" s="80">
        <v>1</v>
      </c>
      <c r="F4318">
        <f>SUMIF('список продуктов'!$A$8:$A$917,"="&amp;D2701,'список продуктов'!$C$8:$C$917)</f>
        <v>1</v>
      </c>
      <c r="M4318" s="572"/>
      <c r="N4318" s="573"/>
      <c r="O4318" s="573"/>
      <c r="P4318" s="573"/>
    </row>
    <row r="4319" spans="1:16" x14ac:dyDescent="0.25">
      <c r="A4319" s="77">
        <f>E4319*A4311</f>
        <v>0</v>
      </c>
      <c r="B4319" s="251"/>
      <c r="C4319" s="154"/>
      <c r="D4319" s="91" t="s">
        <v>1489</v>
      </c>
      <c r="E4319" s="80">
        <v>7</v>
      </c>
      <c r="F4319">
        <f>SUMIF('список продуктов'!$A$8:$A$917,"="&amp;D2702,'список продуктов'!$C$8:$C$917)</f>
        <v>0</v>
      </c>
      <c r="M4319" s="572"/>
      <c r="N4319" s="573"/>
      <c r="O4319" s="573"/>
      <c r="P4319" s="573"/>
    </row>
    <row r="4320" spans="1:16" x14ac:dyDescent="0.25">
      <c r="A4320" s="77">
        <f>E4320*A4311</f>
        <v>0</v>
      </c>
      <c r="B4320" s="251"/>
      <c r="C4320" s="154"/>
      <c r="D4320" s="91" t="s">
        <v>1804</v>
      </c>
      <c r="E4320" s="80">
        <v>3</v>
      </c>
      <c r="F4320">
        <f>SUMIF('список продуктов'!$A$8:$A$917,"="&amp;D2703,'список продуктов'!$C$8:$C$917)</f>
        <v>0</v>
      </c>
      <c r="M4320" s="572"/>
      <c r="N4320" s="573"/>
      <c r="O4320" s="573"/>
      <c r="P4320" s="573"/>
    </row>
    <row r="4321" spans="1:16" ht="15.75" thickBot="1" x14ac:dyDescent="0.3">
      <c r="A4321" s="77">
        <f>E4321*A4311</f>
        <v>0</v>
      </c>
      <c r="B4321" s="251"/>
      <c r="C4321" s="154"/>
      <c r="D4321" s="91" t="s">
        <v>2362</v>
      </c>
      <c r="E4321" s="80">
        <v>1</v>
      </c>
      <c r="F4321">
        <f>SUMIF('список продуктов'!$A$8:$A$917,"="&amp;D2704,'список продуктов'!$C$8:$C$917)</f>
        <v>1</v>
      </c>
      <c r="M4321" s="572"/>
      <c r="N4321" s="573"/>
      <c r="O4321" s="573"/>
      <c r="P4321" s="573"/>
    </row>
    <row r="4322" spans="1:16" ht="15.75" thickBot="1" x14ac:dyDescent="0.3">
      <c r="A4322" s="229"/>
      <c r="B4322" s="181" t="s">
        <v>170</v>
      </c>
      <c r="C4322" s="182" t="s">
        <v>848</v>
      </c>
      <c r="D4322" s="188"/>
      <c r="E4322" s="158"/>
      <c r="F4322">
        <f>SUMIF('список продуктов'!$A$8:$A$917,"="&amp;D2705,'список продуктов'!$C$8:$C$917)</f>
        <v>1</v>
      </c>
      <c r="G4322" t="s">
        <v>2926</v>
      </c>
      <c r="M4322" s="572"/>
      <c r="N4322" s="573"/>
      <c r="O4322" s="573"/>
      <c r="P4322" s="573"/>
    </row>
    <row r="4323" spans="1:16" x14ac:dyDescent="0.25">
      <c r="A4323" s="77">
        <f>E4323*A4322</f>
        <v>0</v>
      </c>
      <c r="B4323" s="173"/>
      <c r="C4323" s="502" t="s">
        <v>2022</v>
      </c>
      <c r="D4323" s="91" t="s">
        <v>1538</v>
      </c>
      <c r="E4323" s="80">
        <v>120</v>
      </c>
      <c r="F4323">
        <f>SUMIF('список продуктов'!$A$8:$A$917,"="&amp;D2706,'список продуктов'!$C$8:$C$917)</f>
        <v>1</v>
      </c>
      <c r="M4323" s="572"/>
      <c r="N4323" s="573"/>
      <c r="O4323" s="573"/>
      <c r="P4323" s="573"/>
    </row>
    <row r="4324" spans="1:16" x14ac:dyDescent="0.25">
      <c r="A4324" s="77">
        <f>E4324*A4322</f>
        <v>0</v>
      </c>
      <c r="B4324" s="173"/>
      <c r="C4324" s="115"/>
      <c r="D4324" s="91" t="s">
        <v>1533</v>
      </c>
      <c r="E4324" s="80">
        <v>150</v>
      </c>
      <c r="F4324">
        <f>SUMIF('список продуктов'!$A$8:$A$917,"="&amp;D2707,'список продуктов'!$C$8:$C$917)</f>
        <v>1</v>
      </c>
      <c r="M4324" s="572"/>
      <c r="N4324" s="573"/>
      <c r="O4324" s="573"/>
      <c r="P4324" s="573"/>
    </row>
    <row r="4325" spans="1:16" x14ac:dyDescent="0.25">
      <c r="A4325" s="77">
        <f>E4325*A4322</f>
        <v>0</v>
      </c>
      <c r="B4325" s="173"/>
      <c r="C4325" s="115"/>
      <c r="D4325" s="91" t="s">
        <v>1801</v>
      </c>
      <c r="E4325" s="80">
        <v>1</v>
      </c>
      <c r="F4325">
        <f>SUMIF('список продуктов'!$A$8:$A$917,"="&amp;D2708,'список продуктов'!$C$8:$C$917)</f>
        <v>1</v>
      </c>
      <c r="M4325" s="572"/>
      <c r="N4325" s="573"/>
      <c r="O4325" s="573"/>
      <c r="P4325" s="573"/>
    </row>
    <row r="4326" spans="1:16" x14ac:dyDescent="0.25">
      <c r="A4326" s="77">
        <f>E4326*A4322</f>
        <v>0</v>
      </c>
      <c r="B4326" s="173"/>
      <c r="C4326" s="115"/>
      <c r="D4326" s="91" t="s">
        <v>192</v>
      </c>
      <c r="E4326" s="80">
        <v>20</v>
      </c>
      <c r="F4326">
        <f>SUMIF('список продуктов'!$A$8:$A$917,"="&amp;D2709,'список продуктов'!$C$8:$C$917)</f>
        <v>1</v>
      </c>
      <c r="M4326" s="572"/>
      <c r="N4326" s="573"/>
      <c r="O4326" s="573"/>
      <c r="P4326" s="573"/>
    </row>
    <row r="4327" spans="1:16" x14ac:dyDescent="0.25">
      <c r="A4327" s="77">
        <f>E4327*A4322</f>
        <v>0</v>
      </c>
      <c r="B4327" s="173"/>
      <c r="C4327" s="115"/>
      <c r="D4327" s="91" t="s">
        <v>2591</v>
      </c>
      <c r="E4327" s="80">
        <v>2</v>
      </c>
      <c r="F4327">
        <f>SUMIF('список продуктов'!$A$8:$A$917,"="&amp;D2710,'список продуктов'!$C$8:$C$917)</f>
        <v>1</v>
      </c>
      <c r="M4327" s="572"/>
      <c r="N4327" s="573"/>
      <c r="O4327" s="573"/>
      <c r="P4327" s="573"/>
    </row>
    <row r="4328" spans="1:16" x14ac:dyDescent="0.25">
      <c r="A4328" s="77">
        <f>E4328*A4322</f>
        <v>0</v>
      </c>
      <c r="B4328" s="173"/>
      <c r="C4328" s="115"/>
      <c r="D4328" s="91" t="s">
        <v>1262</v>
      </c>
      <c r="E4328" s="80">
        <v>1</v>
      </c>
      <c r="F4328">
        <f>SUMIF('список продуктов'!$A$8:$A$917,"="&amp;D2711,'список продуктов'!$C$8:$C$917)</f>
        <v>1</v>
      </c>
      <c r="M4328" s="572"/>
      <c r="N4328" s="573"/>
      <c r="O4328" s="573"/>
      <c r="P4328" s="573"/>
    </row>
    <row r="4329" spans="1:16" x14ac:dyDescent="0.25">
      <c r="A4329" s="77">
        <f>E4329*A4322</f>
        <v>0</v>
      </c>
      <c r="B4329" s="173"/>
      <c r="C4329" s="115"/>
      <c r="D4329" s="91" t="s">
        <v>1886</v>
      </c>
      <c r="E4329" s="80">
        <v>1</v>
      </c>
      <c r="F4329">
        <f>SUMIF('список продуктов'!$A$8:$A$917,"="&amp;D2712,'список продуктов'!$C$8:$C$917)</f>
        <v>1</v>
      </c>
      <c r="M4329" s="572"/>
      <c r="N4329" s="573"/>
      <c r="O4329" s="573"/>
      <c r="P4329" s="573"/>
    </row>
    <row r="4330" spans="1:16" x14ac:dyDescent="0.25">
      <c r="A4330" s="77">
        <f>E4330*A4322</f>
        <v>0</v>
      </c>
      <c r="B4330" s="173"/>
      <c r="C4330" s="115"/>
      <c r="D4330" s="91" t="s">
        <v>1919</v>
      </c>
      <c r="E4330" s="80">
        <v>1</v>
      </c>
      <c r="F4330">
        <f>SUMIF('список продуктов'!$A$8:$A$917,"="&amp;D2713,'список продуктов'!$C$8:$C$917)</f>
        <v>1</v>
      </c>
      <c r="M4330" s="572"/>
      <c r="N4330" s="573"/>
      <c r="O4330" s="573"/>
      <c r="P4330" s="573"/>
    </row>
    <row r="4331" spans="1:16" x14ac:dyDescent="0.25">
      <c r="A4331" s="77">
        <f>E4331*A4322</f>
        <v>0</v>
      </c>
      <c r="B4331" s="173"/>
      <c r="C4331" s="115"/>
      <c r="D4331" s="91" t="s">
        <v>1887</v>
      </c>
      <c r="E4331" s="80">
        <v>3</v>
      </c>
      <c r="F4331">
        <f>SUMIF('список продуктов'!$A$8:$A$917,"="&amp;D2714,'список продуктов'!$C$8:$C$917)</f>
        <v>0</v>
      </c>
      <c r="M4331" s="572"/>
      <c r="N4331" s="573"/>
      <c r="O4331" s="573"/>
      <c r="P4331" s="573"/>
    </row>
    <row r="4332" spans="1:16" ht="15.75" thickBot="1" x14ac:dyDescent="0.3">
      <c r="A4332" s="77">
        <f>E4332*A4322</f>
        <v>0</v>
      </c>
      <c r="B4332" s="173"/>
      <c r="C4332" s="115"/>
      <c r="D4332" s="91" t="s">
        <v>2399</v>
      </c>
      <c r="E4332" s="80">
        <v>0.1</v>
      </c>
      <c r="F4332">
        <f>SUMIF('список продуктов'!$A$8:$A$917,"="&amp;D2715,'список продуктов'!$C$8:$C$917)</f>
        <v>1</v>
      </c>
      <c r="M4332" s="572"/>
      <c r="N4332" s="573"/>
      <c r="O4332" s="573"/>
      <c r="P4332" s="573"/>
    </row>
    <row r="4333" spans="1:16" ht="30" thickBot="1" x14ac:dyDescent="0.3">
      <c r="A4333" s="229"/>
      <c r="B4333" s="196">
        <v>100</v>
      </c>
      <c r="C4333" s="73" t="s">
        <v>635</v>
      </c>
      <c r="D4333" s="188"/>
      <c r="E4333" s="158">
        <f>SUM(E4334:E4345)</f>
        <v>188</v>
      </c>
      <c r="F4333">
        <f>SUMIF('список продуктов'!$A$8:$A$917,"="&amp;D2716,'список продуктов'!$C$8:$C$917)</f>
        <v>1</v>
      </c>
      <c r="G4333" t="s">
        <v>2926</v>
      </c>
      <c r="M4333" s="572"/>
      <c r="N4333" s="573"/>
      <c r="O4333" s="573"/>
      <c r="P4333" s="573"/>
    </row>
    <row r="4334" spans="1:16" x14ac:dyDescent="0.25">
      <c r="A4334" s="77">
        <f>E4334*A4333</f>
        <v>0</v>
      </c>
      <c r="B4334" s="251"/>
      <c r="C4334" s="154"/>
      <c r="D4334" s="91" t="s">
        <v>1535</v>
      </c>
      <c r="E4334" s="80">
        <v>140</v>
      </c>
      <c r="F4334">
        <f>SUMIF('список продуктов'!$A$8:$A$917,"="&amp;D2717,'список продуктов'!$C$8:$C$917)</f>
        <v>1</v>
      </c>
      <c r="M4334" s="572"/>
      <c r="N4334" s="573"/>
      <c r="O4334" s="573"/>
      <c r="P4334" s="573"/>
    </row>
    <row r="4335" spans="1:16" x14ac:dyDescent="0.25">
      <c r="A4335" s="77">
        <f>E4335*A4333</f>
        <v>0</v>
      </c>
      <c r="B4335" s="251"/>
      <c r="C4335" s="154"/>
      <c r="D4335" s="91" t="s">
        <v>2472</v>
      </c>
      <c r="E4335" s="80">
        <v>5</v>
      </c>
      <c r="F4335">
        <f>SUMIF('список продуктов'!$A$8:$A$917,"="&amp;D2718,'список продуктов'!$C$8:$C$917)</f>
        <v>1</v>
      </c>
      <c r="M4335" s="572"/>
      <c r="N4335" s="573"/>
      <c r="O4335" s="573"/>
      <c r="P4335" s="573"/>
    </row>
    <row r="4336" spans="1:16" x14ac:dyDescent="0.25">
      <c r="A4336" s="77">
        <f>E4336*A4333</f>
        <v>0</v>
      </c>
      <c r="B4336" s="251"/>
      <c r="C4336" s="154"/>
      <c r="D4336" s="91" t="s">
        <v>192</v>
      </c>
      <c r="E4336" s="80">
        <v>5</v>
      </c>
      <c r="F4336">
        <f>SUMIF('список продуктов'!$A$8:$A$917,"="&amp;D2719,'список продуктов'!$C$8:$C$917)</f>
        <v>1</v>
      </c>
      <c r="M4336" s="572"/>
      <c r="N4336" s="573"/>
      <c r="O4336" s="573"/>
      <c r="P4336" s="573"/>
    </row>
    <row r="4337" spans="1:16" x14ac:dyDescent="0.25">
      <c r="A4337" s="77">
        <f>E4337*A4333</f>
        <v>0</v>
      </c>
      <c r="B4337" s="251"/>
      <c r="C4337" s="154"/>
      <c r="D4337" s="91" t="s">
        <v>2337</v>
      </c>
      <c r="E4337" s="80">
        <v>5</v>
      </c>
      <c r="F4337">
        <f>SUMIF('список продуктов'!$A$8:$A$917,"="&amp;D2720,'список продуктов'!$C$8:$C$917)</f>
        <v>1</v>
      </c>
      <c r="M4337" s="572"/>
      <c r="N4337" s="573"/>
      <c r="O4337" s="573"/>
      <c r="P4337" s="573"/>
    </row>
    <row r="4338" spans="1:16" x14ac:dyDescent="0.25">
      <c r="A4338" s="77">
        <f>E4338*A4333</f>
        <v>0</v>
      </c>
      <c r="B4338" s="251"/>
      <c r="C4338" s="154"/>
      <c r="D4338" s="91" t="s">
        <v>2546</v>
      </c>
      <c r="E4338" s="80">
        <v>1.5</v>
      </c>
      <c r="F4338">
        <f>SUMIF('список продуктов'!$A$8:$A$917,"="&amp;D2721,'список продуктов'!$C$8:$C$917)</f>
        <v>0</v>
      </c>
      <c r="M4338" s="572"/>
      <c r="N4338" s="573"/>
      <c r="O4338" s="573"/>
      <c r="P4338" s="573"/>
    </row>
    <row r="4339" spans="1:16" x14ac:dyDescent="0.25">
      <c r="A4339" s="77">
        <f>E4339*A4333</f>
        <v>0</v>
      </c>
      <c r="B4339" s="251"/>
      <c r="C4339" s="154"/>
      <c r="D4339" s="91" t="s">
        <v>1262</v>
      </c>
      <c r="E4339" s="80">
        <v>1</v>
      </c>
      <c r="F4339">
        <f>SUMIF('список продуктов'!$A$8:$A$917,"="&amp;D2722,'список продуктов'!$C$8:$C$917)</f>
        <v>0</v>
      </c>
      <c r="M4339" s="572"/>
      <c r="N4339" s="573"/>
      <c r="O4339" s="573"/>
      <c r="P4339" s="573"/>
    </row>
    <row r="4340" spans="1:16" x14ac:dyDescent="0.25">
      <c r="A4340" s="77">
        <f>E4340*A4333</f>
        <v>0</v>
      </c>
      <c r="B4340" s="251"/>
      <c r="C4340" s="154"/>
      <c r="D4340" s="91" t="s">
        <v>2399</v>
      </c>
      <c r="E4340" s="80">
        <v>0.5</v>
      </c>
      <c r="F4340">
        <f>SUMIF('список продуктов'!$A$8:$A$917,"="&amp;D2723,'список продуктов'!$C$8:$C$917)</f>
        <v>1</v>
      </c>
      <c r="M4340" s="572"/>
      <c r="N4340" s="573"/>
      <c r="O4340" s="573"/>
      <c r="P4340" s="573"/>
    </row>
    <row r="4341" spans="1:16" x14ac:dyDescent="0.25">
      <c r="A4341" s="77">
        <f>E4341*A4333</f>
        <v>0</v>
      </c>
      <c r="B4341" s="251"/>
      <c r="C4341" s="154"/>
      <c r="D4341" s="91" t="s">
        <v>1489</v>
      </c>
      <c r="E4341" s="80">
        <v>7</v>
      </c>
      <c r="F4341">
        <f>SUMIF('список продуктов'!$A$8:$A$917,"="&amp;D2724,'список продуктов'!$C$8:$C$917)</f>
        <v>1</v>
      </c>
      <c r="M4341" s="572"/>
      <c r="N4341" s="573"/>
      <c r="O4341" s="573"/>
      <c r="P4341" s="573"/>
    </row>
    <row r="4342" spans="1:16" x14ac:dyDescent="0.25">
      <c r="A4342" s="77">
        <f>E4342*A4333</f>
        <v>0</v>
      </c>
      <c r="B4342" s="251"/>
      <c r="C4342" s="154"/>
      <c r="D4342" s="91" t="s">
        <v>1804</v>
      </c>
      <c r="E4342" s="80">
        <v>1.5</v>
      </c>
      <c r="F4342">
        <f>SUMIF('список продуктов'!$A$8:$A$917,"="&amp;D2725,'список продуктов'!$C$8:$C$917)</f>
        <v>1</v>
      </c>
      <c r="M4342" s="572"/>
      <c r="N4342" s="573"/>
      <c r="O4342" s="573"/>
      <c r="P4342" s="573"/>
    </row>
    <row r="4343" spans="1:16" x14ac:dyDescent="0.25">
      <c r="A4343" s="77">
        <f>E4343*A4333</f>
        <v>0</v>
      </c>
      <c r="B4343" s="251"/>
      <c r="C4343" s="154"/>
      <c r="D4343" s="91" t="s">
        <v>1801</v>
      </c>
      <c r="E4343" s="80">
        <v>1.5</v>
      </c>
      <c r="F4343">
        <f>SUMIF('список продуктов'!$A$8:$A$917,"="&amp;D2726,'список продуктов'!$C$8:$C$917)</f>
        <v>1</v>
      </c>
      <c r="M4343" s="572"/>
      <c r="N4343" s="573"/>
      <c r="O4343" s="573"/>
      <c r="P4343" s="573"/>
    </row>
    <row r="4344" spans="1:16" x14ac:dyDescent="0.25">
      <c r="A4344" s="77">
        <f>E4344*A4333</f>
        <v>0</v>
      </c>
      <c r="B4344" s="251"/>
      <c r="C4344" s="154"/>
      <c r="D4344" s="91" t="s">
        <v>1268</v>
      </c>
      <c r="E4344" s="80">
        <v>10</v>
      </c>
      <c r="F4344">
        <f>SUMIF('список продуктов'!$A$8:$A$917,"="&amp;D2727,'список продуктов'!$C$8:$C$917)</f>
        <v>1</v>
      </c>
      <c r="M4344" s="572"/>
      <c r="N4344" s="573"/>
      <c r="O4344" s="573"/>
      <c r="P4344" s="573"/>
    </row>
    <row r="4345" spans="1:16" x14ac:dyDescent="0.25">
      <c r="A4345" s="77">
        <f>E4345*A4333</f>
        <v>0</v>
      </c>
      <c r="B4345" s="251"/>
      <c r="C4345" s="154"/>
      <c r="D4345" s="91" t="s">
        <v>1719</v>
      </c>
      <c r="E4345" s="80">
        <v>10</v>
      </c>
      <c r="F4345">
        <f>SUMIF('список продуктов'!$A$8:$A$917,"="&amp;D2728,'список продуктов'!$C$8:$C$917)</f>
        <v>1</v>
      </c>
      <c r="M4345" s="572"/>
      <c r="N4345" s="573"/>
      <c r="O4345" s="573"/>
      <c r="P4345" s="573"/>
    </row>
    <row r="4346" spans="1:16" ht="15.75" thickBot="1" x14ac:dyDescent="0.3">
      <c r="B4346" s="251"/>
      <c r="C4346" s="154"/>
      <c r="D4346" s="91"/>
      <c r="E4346" s="89"/>
      <c r="F4346">
        <f>SUMIF('список продуктов'!$A$8:$A$917,"="&amp;D2729,'список продуктов'!$C$8:$C$917)</f>
        <v>1</v>
      </c>
      <c r="M4346" s="572"/>
      <c r="N4346" s="573"/>
      <c r="O4346" s="573"/>
      <c r="P4346" s="573"/>
    </row>
    <row r="4347" spans="1:16" ht="30" thickBot="1" x14ac:dyDescent="0.3">
      <c r="A4347" s="229"/>
      <c r="B4347" s="185" t="s">
        <v>102</v>
      </c>
      <c r="C4347" s="73" t="s">
        <v>636</v>
      </c>
      <c r="D4347" s="188"/>
      <c r="E4347" s="158">
        <f>SUM(E4348:E4361)</f>
        <v>379</v>
      </c>
      <c r="F4347">
        <f>SUMIF('список продуктов'!$A$8:$A$917,"="&amp;D2730,'список продуктов'!$C$8:$C$917)</f>
        <v>1</v>
      </c>
      <c r="G4347" t="s">
        <v>2926</v>
      </c>
      <c r="M4347" s="572"/>
      <c r="N4347" s="573"/>
      <c r="O4347" s="573"/>
      <c r="P4347" s="573"/>
    </row>
    <row r="4348" spans="1:16" x14ac:dyDescent="0.25">
      <c r="A4348" s="77">
        <f>E4348*A4347</f>
        <v>0</v>
      </c>
      <c r="B4348" s="251"/>
      <c r="C4348" s="487"/>
      <c r="D4348" s="91" t="s">
        <v>1530</v>
      </c>
      <c r="E4348" s="80">
        <v>260</v>
      </c>
      <c r="F4348">
        <f>SUMIF('список продуктов'!$A$8:$A$917,"="&amp;D2731,'список продуктов'!$C$8:$C$917)</f>
        <v>0</v>
      </c>
      <c r="M4348" s="572"/>
      <c r="N4348" s="573"/>
      <c r="O4348" s="573"/>
      <c r="P4348" s="573"/>
    </row>
    <row r="4349" spans="1:16" x14ac:dyDescent="0.25">
      <c r="A4349" s="77">
        <f>E4349*A4347</f>
        <v>0</v>
      </c>
      <c r="B4349" s="251"/>
      <c r="C4349" s="487"/>
      <c r="D4349" s="91" t="s">
        <v>192</v>
      </c>
      <c r="E4349" s="80">
        <v>20</v>
      </c>
      <c r="F4349">
        <f>SUMIF('список продуктов'!$A$8:$A$917,"="&amp;D2732,'список продуктов'!$C$8:$C$917)</f>
        <v>1</v>
      </c>
      <c r="M4349" s="572"/>
      <c r="N4349" s="573"/>
      <c r="O4349" s="573"/>
      <c r="P4349" s="573"/>
    </row>
    <row r="4350" spans="1:16" x14ac:dyDescent="0.25">
      <c r="A4350" s="77">
        <f>E4350*A4347</f>
        <v>0</v>
      </c>
      <c r="B4350" s="251"/>
      <c r="C4350" s="487"/>
      <c r="D4350" s="91" t="s">
        <v>2473</v>
      </c>
      <c r="E4350" s="80">
        <v>30</v>
      </c>
      <c r="F4350">
        <f>SUMIF('список продуктов'!$A$8:$A$917,"="&amp;D2733,'список продуктов'!$C$8:$C$917)</f>
        <v>1</v>
      </c>
      <c r="M4350" s="572"/>
      <c r="N4350" s="573"/>
      <c r="O4350" s="573"/>
      <c r="P4350" s="573"/>
    </row>
    <row r="4351" spans="1:16" x14ac:dyDescent="0.25">
      <c r="A4351" s="77">
        <f>E4351*A4347</f>
        <v>0</v>
      </c>
      <c r="B4351" s="251"/>
      <c r="C4351" s="487"/>
      <c r="D4351" s="91" t="s">
        <v>2337</v>
      </c>
      <c r="E4351" s="80">
        <v>10</v>
      </c>
      <c r="F4351">
        <f>SUMIF('список продуктов'!$A$8:$A$917,"="&amp;D2734,'список продуктов'!$C$8:$C$917)</f>
        <v>1</v>
      </c>
      <c r="M4351" s="572"/>
      <c r="N4351" s="573"/>
      <c r="O4351" s="573"/>
      <c r="P4351" s="573"/>
    </row>
    <row r="4352" spans="1:16" x14ac:dyDescent="0.25">
      <c r="A4352" s="77">
        <f>E4352*A4347</f>
        <v>0</v>
      </c>
      <c r="B4352" s="251"/>
      <c r="C4352" s="487"/>
      <c r="D4352" s="91" t="s">
        <v>2331</v>
      </c>
      <c r="E4352" s="80">
        <v>5</v>
      </c>
      <c r="F4352">
        <f>SUMIF('список продуктов'!$A$8:$A$917,"="&amp;D2735,'список продуктов'!$C$8:$C$917)</f>
        <v>1</v>
      </c>
      <c r="M4352" s="572"/>
      <c r="N4352" s="573"/>
      <c r="O4352" s="573"/>
      <c r="P4352" s="573"/>
    </row>
    <row r="4353" spans="1:16" x14ac:dyDescent="0.25">
      <c r="A4353" s="77">
        <f>E4353*A4347</f>
        <v>0</v>
      </c>
      <c r="B4353" s="251"/>
      <c r="C4353" s="487"/>
      <c r="D4353" s="91" t="s">
        <v>2405</v>
      </c>
      <c r="E4353" s="80">
        <v>5</v>
      </c>
      <c r="F4353">
        <f>SUMIF('список продуктов'!$A$8:$A$917,"="&amp;D2736,'список продуктов'!$C$8:$C$917)</f>
        <v>1</v>
      </c>
      <c r="M4353" s="572"/>
      <c r="N4353" s="573"/>
      <c r="O4353" s="573"/>
      <c r="P4353" s="573"/>
    </row>
    <row r="4354" spans="1:16" x14ac:dyDescent="0.25">
      <c r="A4354" s="77">
        <f>E4354*A4347</f>
        <v>0</v>
      </c>
      <c r="B4354" s="251"/>
      <c r="C4354" s="487"/>
      <c r="D4354" s="91" t="s">
        <v>1262</v>
      </c>
      <c r="E4354" s="80">
        <v>3</v>
      </c>
      <c r="F4354">
        <f>SUMIF('список продуктов'!$A$8:$A$917,"="&amp;#REF!,'список продуктов'!$C$8:$C$917)</f>
        <v>0</v>
      </c>
      <c r="M4354" s="572"/>
      <c r="N4354" s="573"/>
      <c r="O4354" s="573"/>
      <c r="P4354" s="573"/>
    </row>
    <row r="4355" spans="1:16" x14ac:dyDescent="0.25">
      <c r="A4355" s="77">
        <f>E4355*A4347</f>
        <v>0</v>
      </c>
      <c r="B4355" s="251"/>
      <c r="C4355" s="487"/>
      <c r="D4355" s="91" t="s">
        <v>2399</v>
      </c>
      <c r="E4355" s="80">
        <v>1</v>
      </c>
      <c r="F4355">
        <f>SUMIF('список продуктов'!$A$8:$A$917,"="&amp;D2737,'список продуктов'!$C$8:$C$917)</f>
        <v>0</v>
      </c>
      <c r="M4355" s="572"/>
      <c r="N4355" s="573"/>
      <c r="O4355" s="573"/>
      <c r="P4355" s="573"/>
    </row>
    <row r="4356" spans="1:16" x14ac:dyDescent="0.25">
      <c r="A4356" s="77">
        <f>E4356*A4347</f>
        <v>0</v>
      </c>
      <c r="B4356" s="251"/>
      <c r="C4356" s="487"/>
      <c r="D4356" s="91" t="s">
        <v>1719</v>
      </c>
      <c r="E4356" s="80">
        <v>0</v>
      </c>
      <c r="F4356">
        <f>SUMIF('список продуктов'!$A$8:$A$917,"="&amp;D2738,'список продуктов'!$C$8:$C$917)</f>
        <v>1</v>
      </c>
      <c r="M4356" s="572"/>
      <c r="N4356" s="573"/>
      <c r="O4356" s="573"/>
      <c r="P4356" s="573"/>
    </row>
    <row r="4357" spans="1:16" x14ac:dyDescent="0.25">
      <c r="A4357" s="77">
        <f>E4357*A4347</f>
        <v>0</v>
      </c>
      <c r="B4357" s="251"/>
      <c r="C4357" s="487"/>
      <c r="D4357" s="91" t="s">
        <v>2591</v>
      </c>
      <c r="E4357" s="80">
        <v>15</v>
      </c>
      <c r="F4357">
        <f>SUMIF('список продуктов'!$A$8:$A$917,"="&amp;D2739,'список продуктов'!$C$8:$C$917)</f>
        <v>1</v>
      </c>
      <c r="M4357" s="572"/>
      <c r="N4357" s="573"/>
      <c r="O4357" s="573"/>
      <c r="P4357" s="573"/>
    </row>
    <row r="4358" spans="1:16" x14ac:dyDescent="0.25">
      <c r="A4358" s="77">
        <f>E4358*A4347</f>
        <v>0</v>
      </c>
      <c r="B4358" s="251"/>
      <c r="C4358" s="487"/>
      <c r="D4358" s="91" t="s">
        <v>1850</v>
      </c>
      <c r="E4358" s="80">
        <v>10</v>
      </c>
      <c r="F4358">
        <f>SUMIF('список продуктов'!$A$8:$A$917,"="&amp;D2740,'список продуктов'!$C$8:$C$917)</f>
        <v>1</v>
      </c>
      <c r="M4358" s="572"/>
      <c r="N4358" s="573"/>
      <c r="O4358" s="573"/>
      <c r="P4358" s="573"/>
    </row>
    <row r="4359" spans="1:16" x14ac:dyDescent="0.25">
      <c r="A4359" s="77">
        <f>E4359*A4347</f>
        <v>0</v>
      </c>
      <c r="B4359" s="251"/>
      <c r="C4359" s="487"/>
      <c r="D4359" s="91" t="s">
        <v>1280</v>
      </c>
      <c r="E4359" s="80">
        <v>5</v>
      </c>
      <c r="F4359">
        <f>SUMIF('список продуктов'!$A$8:$A$917,"="&amp;D2741,'список продуктов'!$C$8:$C$917)</f>
        <v>1</v>
      </c>
      <c r="M4359" s="572"/>
      <c r="N4359" s="573"/>
      <c r="O4359" s="573"/>
      <c r="P4359" s="573"/>
    </row>
    <row r="4360" spans="1:16" x14ac:dyDescent="0.25">
      <c r="A4360" s="77">
        <f>E4360*A4347</f>
        <v>0</v>
      </c>
      <c r="B4360" s="251"/>
      <c r="C4360" s="487"/>
      <c r="D4360" s="91" t="s">
        <v>1793</v>
      </c>
      <c r="E4360" s="80">
        <v>5</v>
      </c>
      <c r="F4360">
        <f>SUMIF('список продуктов'!$A$8:$A$917,"="&amp;D2742,'список продуктов'!$C$8:$C$917)</f>
        <v>0</v>
      </c>
      <c r="M4360" s="572"/>
      <c r="N4360" s="573"/>
      <c r="O4360" s="573"/>
      <c r="P4360" s="573"/>
    </row>
    <row r="4361" spans="1:16" x14ac:dyDescent="0.25">
      <c r="A4361" s="77">
        <f>E4361*A4347</f>
        <v>0</v>
      </c>
      <c r="B4361" s="251"/>
      <c r="C4361" s="487"/>
      <c r="D4361" s="91" t="s">
        <v>1727</v>
      </c>
      <c r="E4361" s="80">
        <v>10</v>
      </c>
      <c r="F4361">
        <f>SUMIF('список продуктов'!$A$8:$A$917,"="&amp;D2743,'список продуктов'!$C$8:$C$917)</f>
        <v>1</v>
      </c>
      <c r="M4361" s="572"/>
      <c r="N4361" s="573"/>
      <c r="O4361" s="573"/>
      <c r="P4361" s="573"/>
    </row>
    <row r="4362" spans="1:16" ht="15.75" thickBot="1" x14ac:dyDescent="0.3">
      <c r="B4362" s="251"/>
      <c r="C4362" s="485"/>
      <c r="D4362" s="91"/>
      <c r="E4362" s="89"/>
      <c r="F4362">
        <f>SUMIF('список продуктов'!$A$8:$A$917,"="&amp;D2744,'список продуктов'!$C$8:$C$917)</f>
        <v>1</v>
      </c>
      <c r="M4362" s="572"/>
      <c r="N4362" s="573"/>
      <c r="O4362" s="573"/>
      <c r="P4362" s="573"/>
    </row>
    <row r="4363" spans="1:16" ht="15.75" thickBot="1" x14ac:dyDescent="0.3">
      <c r="A4363" s="229"/>
      <c r="B4363" s="185" t="s">
        <v>87</v>
      </c>
      <c r="C4363" s="73" t="s">
        <v>637</v>
      </c>
      <c r="D4363" s="188"/>
      <c r="E4363" s="158">
        <f>SUM(E4364:E4373)</f>
        <v>297</v>
      </c>
      <c r="F4363">
        <f>SUMIF('список продуктов'!$A$8:$A$917,"="&amp;D2745,'список продуктов'!$C$8:$C$917)</f>
        <v>0</v>
      </c>
      <c r="G4363" t="s">
        <v>2926</v>
      </c>
      <c r="M4363" s="572"/>
      <c r="N4363" s="573"/>
      <c r="O4363" s="573"/>
      <c r="P4363" s="573"/>
    </row>
    <row r="4364" spans="1:16" x14ac:dyDescent="0.25">
      <c r="A4364" s="77">
        <f>E4364*A4363</f>
        <v>0</v>
      </c>
      <c r="B4364" s="251"/>
      <c r="C4364" s="341" t="s">
        <v>1946</v>
      </c>
      <c r="D4364" s="91" t="s">
        <v>1538</v>
      </c>
      <c r="E4364" s="80">
        <v>200</v>
      </c>
      <c r="F4364">
        <f>SUMIF('список продуктов'!$A$8:$A$917,"="&amp;D2746,'список продуктов'!$C$8:$C$917)</f>
        <v>0</v>
      </c>
      <c r="M4364" s="572"/>
      <c r="N4364" s="573"/>
      <c r="O4364" s="573"/>
      <c r="P4364" s="573"/>
    </row>
    <row r="4365" spans="1:16" x14ac:dyDescent="0.25">
      <c r="A4365" s="77">
        <f>E4365*A4363</f>
        <v>0</v>
      </c>
      <c r="B4365" s="251"/>
      <c r="C4365" s="449"/>
      <c r="D4365" s="91" t="s">
        <v>2591</v>
      </c>
      <c r="E4365" s="80">
        <v>20</v>
      </c>
      <c r="F4365">
        <f>SUMIF('список продуктов'!$A$8:$A$917,"="&amp;D2747,'список продуктов'!$C$8:$C$917)</f>
        <v>1</v>
      </c>
      <c r="M4365" s="572"/>
      <c r="N4365" s="573"/>
      <c r="O4365" s="573"/>
      <c r="P4365" s="573"/>
    </row>
    <row r="4366" spans="1:16" x14ac:dyDescent="0.25">
      <c r="A4366" s="77">
        <f>E4366*A4363</f>
        <v>0</v>
      </c>
      <c r="B4366" s="251"/>
      <c r="C4366" s="449"/>
      <c r="D4366" s="91" t="s">
        <v>2546</v>
      </c>
      <c r="E4366" s="80">
        <v>3</v>
      </c>
      <c r="F4366">
        <f>SUMIF('список продуктов'!$A$8:$A$917,"="&amp;D2748,'список продуктов'!$C$8:$C$917)</f>
        <v>1</v>
      </c>
      <c r="M4366" s="572"/>
      <c r="N4366" s="573"/>
      <c r="O4366" s="573"/>
      <c r="P4366" s="573"/>
    </row>
    <row r="4367" spans="1:16" x14ac:dyDescent="0.25">
      <c r="A4367" s="77">
        <f>E4367*A4363</f>
        <v>0</v>
      </c>
      <c r="B4367" s="251"/>
      <c r="C4367" s="449"/>
      <c r="D4367" s="91" t="s">
        <v>1262</v>
      </c>
      <c r="E4367" s="80">
        <v>2</v>
      </c>
      <c r="F4367">
        <f>SUMIF('список продуктов'!$A$8:$A$917,"="&amp;D2749,'список продуктов'!$C$8:$C$917)</f>
        <v>1</v>
      </c>
      <c r="M4367" s="572"/>
      <c r="N4367" s="573"/>
      <c r="O4367" s="573"/>
      <c r="P4367" s="573"/>
    </row>
    <row r="4368" spans="1:16" x14ac:dyDescent="0.25">
      <c r="A4368" s="77">
        <f>E4368*A4363</f>
        <v>0</v>
      </c>
      <c r="B4368" s="251"/>
      <c r="C4368" s="449"/>
      <c r="D4368" s="91" t="s">
        <v>2399</v>
      </c>
      <c r="E4368" s="80">
        <v>2</v>
      </c>
      <c r="F4368">
        <f>SUMIF('список продуктов'!$A$8:$A$917,"="&amp;D2750,'список продуктов'!$C$8:$C$917)</f>
        <v>1</v>
      </c>
      <c r="M4368" s="572"/>
      <c r="N4368" s="573"/>
      <c r="O4368" s="573"/>
      <c r="P4368" s="573"/>
    </row>
    <row r="4369" spans="1:16" x14ac:dyDescent="0.25">
      <c r="A4369" s="77">
        <f>E4369*A4363</f>
        <v>0</v>
      </c>
      <c r="B4369" s="251"/>
      <c r="C4369" s="449"/>
      <c r="D4369" s="91" t="s">
        <v>2473</v>
      </c>
      <c r="E4369" s="80">
        <v>25</v>
      </c>
      <c r="F4369">
        <f>SUMIF('список продуктов'!$A$8:$A$917,"="&amp;D2751,'список продуктов'!$C$8:$C$917)</f>
        <v>1</v>
      </c>
      <c r="M4369" s="572"/>
      <c r="N4369" s="573"/>
      <c r="O4369" s="573"/>
      <c r="P4369" s="573"/>
    </row>
    <row r="4370" spans="1:16" ht="29.25" x14ac:dyDescent="0.25">
      <c r="A4370" s="77">
        <f>E4370*A4363</f>
        <v>0</v>
      </c>
      <c r="B4370" s="251"/>
      <c r="C4370" s="449"/>
      <c r="D4370" s="91" t="s">
        <v>2641</v>
      </c>
      <c r="E4370" s="80">
        <v>25</v>
      </c>
      <c r="F4370">
        <f>SUMIF('список продуктов'!$A$8:$A$917,"="&amp;D2752,'список продуктов'!$C$8:$C$917)</f>
        <v>1</v>
      </c>
      <c r="M4370" s="572"/>
      <c r="N4370" s="573"/>
      <c r="O4370" s="573"/>
      <c r="P4370" s="573"/>
    </row>
    <row r="4371" spans="1:16" x14ac:dyDescent="0.25">
      <c r="A4371" s="77">
        <f>E4371*A4363</f>
        <v>0</v>
      </c>
      <c r="B4371" s="251"/>
      <c r="C4371" s="449"/>
      <c r="D4371" s="91" t="s">
        <v>1355</v>
      </c>
      <c r="E4371" s="80">
        <v>5</v>
      </c>
      <c r="F4371">
        <f>SUMIF('список продуктов'!$A$8:$A$917,"="&amp;D2753,'список продуктов'!$C$8:$C$917)</f>
        <v>1</v>
      </c>
      <c r="M4371" s="572"/>
      <c r="N4371" s="573"/>
      <c r="O4371" s="573"/>
      <c r="P4371" s="573"/>
    </row>
    <row r="4372" spans="1:16" x14ac:dyDescent="0.25">
      <c r="A4372" s="77">
        <f>E4372*A4363</f>
        <v>0</v>
      </c>
      <c r="B4372" s="251"/>
      <c r="C4372" s="449"/>
      <c r="D4372" s="91" t="s">
        <v>1805</v>
      </c>
      <c r="E4372" s="80">
        <v>10</v>
      </c>
      <c r="F4372">
        <f>SUMIF('список продуктов'!$A$8:$A$917,"="&amp;D2754,'список продуктов'!$C$8:$C$917)</f>
        <v>0</v>
      </c>
      <c r="M4372" s="572"/>
      <c r="N4372" s="573"/>
      <c r="O4372" s="573"/>
      <c r="P4372" s="573"/>
    </row>
    <row r="4373" spans="1:16" x14ac:dyDescent="0.25">
      <c r="A4373" s="77">
        <f>E4373*A4363</f>
        <v>0</v>
      </c>
      <c r="B4373" s="251"/>
      <c r="C4373" s="449"/>
      <c r="D4373" s="91" t="s">
        <v>1902</v>
      </c>
      <c r="E4373" s="80">
        <v>5</v>
      </c>
      <c r="F4373">
        <f>SUMIF('список продуктов'!$A$8:$A$917,"="&amp;D2755,'список продуктов'!$C$8:$C$917)</f>
        <v>0</v>
      </c>
      <c r="M4373" s="572"/>
      <c r="N4373" s="573"/>
      <c r="O4373" s="573"/>
      <c r="P4373" s="573"/>
    </row>
    <row r="4374" spans="1:16" ht="15.75" thickBot="1" x14ac:dyDescent="0.3">
      <c r="B4374" s="251"/>
      <c r="C4374" s="485"/>
      <c r="D4374" s="91"/>
      <c r="E4374" s="89"/>
      <c r="F4374">
        <f>SUMIF('список продуктов'!$A$8:$A$917,"="&amp;D2756,'список продуктов'!$C$8:$C$917)</f>
        <v>1</v>
      </c>
      <c r="M4374" s="572"/>
      <c r="N4374" s="573"/>
      <c r="O4374" s="573"/>
      <c r="P4374" s="573"/>
    </row>
    <row r="4375" spans="1:16" ht="15.75" thickBot="1" x14ac:dyDescent="0.3">
      <c r="A4375" s="229"/>
      <c r="B4375" s="185" t="s">
        <v>87</v>
      </c>
      <c r="C4375" s="73" t="s">
        <v>638</v>
      </c>
      <c r="D4375" s="188"/>
      <c r="E4375" s="158">
        <f>SUM(E4376:E4387)</f>
        <v>357</v>
      </c>
      <c r="F4375">
        <f>SUMIF('список продуктов'!$A$8:$A$917,"="&amp;D2757,'список продуктов'!$C$8:$C$917)</f>
        <v>1</v>
      </c>
      <c r="G4375" t="s">
        <v>2926</v>
      </c>
      <c r="M4375" s="572"/>
      <c r="N4375" s="573"/>
      <c r="O4375" s="573"/>
      <c r="P4375" s="573"/>
    </row>
    <row r="4376" spans="1:16" x14ac:dyDescent="0.25">
      <c r="A4376" s="77">
        <f>E4376*A4375</f>
        <v>0</v>
      </c>
      <c r="B4376" s="251"/>
      <c r="C4376" s="341" t="s">
        <v>1946</v>
      </c>
      <c r="D4376" s="91" t="s">
        <v>1530</v>
      </c>
      <c r="E4376" s="80">
        <v>200</v>
      </c>
      <c r="F4376">
        <f>SUMIF('список продуктов'!$A$8:$A$917,"="&amp;D2758,'список продуктов'!$C$8:$C$917)</f>
        <v>1</v>
      </c>
      <c r="M4376" s="572"/>
      <c r="N4376" s="573"/>
      <c r="O4376" s="573"/>
      <c r="P4376" s="573"/>
    </row>
    <row r="4377" spans="1:16" x14ac:dyDescent="0.25">
      <c r="A4377" s="77">
        <f>E4377*A4375</f>
        <v>0</v>
      </c>
      <c r="B4377" s="251"/>
      <c r="C4377" s="449"/>
      <c r="D4377" s="91" t="s">
        <v>2591</v>
      </c>
      <c r="E4377" s="80">
        <v>10</v>
      </c>
      <c r="F4377">
        <f>SUMIF('список продуктов'!$A$8:$A$917,"="&amp;D2759,'список продуктов'!$C$8:$C$917)</f>
        <v>1</v>
      </c>
      <c r="M4377" s="572"/>
      <c r="N4377" s="573"/>
      <c r="O4377" s="573"/>
      <c r="P4377" s="573"/>
    </row>
    <row r="4378" spans="1:16" x14ac:dyDescent="0.25">
      <c r="A4378" s="77">
        <f>E4378*A4375</f>
        <v>0</v>
      </c>
      <c r="B4378" s="251"/>
      <c r="C4378" s="449"/>
      <c r="D4378" s="91" t="s">
        <v>2546</v>
      </c>
      <c r="E4378" s="80">
        <v>3</v>
      </c>
      <c r="F4378">
        <f>SUMIF('список продуктов'!$A$8:$A$917,"="&amp;D2760,'список продуктов'!$C$8:$C$917)</f>
        <v>1</v>
      </c>
      <c r="M4378" s="572"/>
      <c r="N4378" s="573"/>
      <c r="O4378" s="573"/>
      <c r="P4378" s="573"/>
    </row>
    <row r="4379" spans="1:16" x14ac:dyDescent="0.25">
      <c r="A4379" s="77">
        <f>E4379*A4375</f>
        <v>0</v>
      </c>
      <c r="B4379" s="251"/>
      <c r="C4379" s="449"/>
      <c r="D4379" s="91" t="s">
        <v>1262</v>
      </c>
      <c r="E4379" s="80">
        <v>2</v>
      </c>
      <c r="F4379">
        <f>SUMIF('список продуктов'!$A$8:$A$917,"="&amp;D2761,'список продуктов'!$C$8:$C$917)</f>
        <v>1</v>
      </c>
      <c r="M4379" s="572"/>
      <c r="N4379" s="573"/>
      <c r="O4379" s="573"/>
      <c r="P4379" s="573"/>
    </row>
    <row r="4380" spans="1:16" x14ac:dyDescent="0.25">
      <c r="A4380" s="77">
        <f>E4380*A4375</f>
        <v>0</v>
      </c>
      <c r="B4380" s="251"/>
      <c r="C4380" s="449"/>
      <c r="D4380" s="91" t="s">
        <v>2399</v>
      </c>
      <c r="E4380" s="80">
        <v>2</v>
      </c>
      <c r="F4380">
        <f>SUMIF('список продуктов'!$A$8:$A$917,"="&amp;D2762,'список продуктов'!$C$8:$C$917)</f>
        <v>1</v>
      </c>
      <c r="M4380" s="572"/>
      <c r="N4380" s="573"/>
      <c r="O4380" s="573"/>
      <c r="P4380" s="573"/>
    </row>
    <row r="4381" spans="1:16" x14ac:dyDescent="0.25">
      <c r="A4381" s="77">
        <f>E4381*A4375</f>
        <v>0</v>
      </c>
      <c r="B4381" s="251"/>
      <c r="C4381" s="449"/>
      <c r="D4381" s="91" t="s">
        <v>1355</v>
      </c>
      <c r="E4381" s="80">
        <v>5</v>
      </c>
      <c r="F4381">
        <f>SUMIF('список продуктов'!$A$8:$A$917,"="&amp;D2763,'список продуктов'!$C$8:$C$917)</f>
        <v>1</v>
      </c>
      <c r="M4381" s="572"/>
      <c r="N4381" s="573"/>
      <c r="O4381" s="573"/>
      <c r="P4381" s="573"/>
    </row>
    <row r="4382" spans="1:16" x14ac:dyDescent="0.25">
      <c r="A4382" s="77">
        <f>E4382*A4375</f>
        <v>0</v>
      </c>
      <c r="B4382" s="251"/>
      <c r="C4382" s="449"/>
      <c r="D4382" s="91" t="s">
        <v>1805</v>
      </c>
      <c r="E4382" s="80">
        <v>10</v>
      </c>
      <c r="F4382">
        <f>SUMIF('список продуктов'!$A$8:$A$917,"="&amp;D2764,'список продуктов'!$C$8:$C$917)</f>
        <v>1</v>
      </c>
      <c r="M4382" s="572"/>
      <c r="N4382" s="573"/>
      <c r="O4382" s="573"/>
      <c r="P4382" s="573"/>
    </row>
    <row r="4383" spans="1:16" x14ac:dyDescent="0.25">
      <c r="A4383" s="77">
        <f>E4383*A4375</f>
        <v>0</v>
      </c>
      <c r="B4383" s="251"/>
      <c r="C4383" s="449"/>
      <c r="D4383" s="91" t="s">
        <v>2495</v>
      </c>
      <c r="E4383" s="80">
        <v>50</v>
      </c>
      <c r="F4383">
        <f>SUMIF('список продуктов'!$A$8:$A$917,"="&amp;D2765,'список продуктов'!$C$8:$C$917)</f>
        <v>1</v>
      </c>
      <c r="M4383" s="572"/>
      <c r="N4383" s="573"/>
      <c r="O4383" s="573"/>
      <c r="P4383" s="573"/>
    </row>
    <row r="4384" spans="1:16" x14ac:dyDescent="0.25">
      <c r="A4384" s="77">
        <f>E4384*A4375</f>
        <v>0</v>
      </c>
      <c r="B4384" s="251"/>
      <c r="C4384" s="449"/>
      <c r="D4384" s="91" t="s">
        <v>1719</v>
      </c>
      <c r="E4384" s="80">
        <v>15</v>
      </c>
      <c r="F4384">
        <f>SUMIF('список продуктов'!$A$8:$A$917,"="&amp;D2766,'список продуктов'!$C$8:$C$917)</f>
        <v>0</v>
      </c>
      <c r="M4384" s="572"/>
      <c r="N4384" s="573"/>
      <c r="O4384" s="573"/>
      <c r="P4384" s="573"/>
    </row>
    <row r="4385" spans="1:16" x14ac:dyDescent="0.25">
      <c r="A4385" s="77">
        <f>E4385*A4375</f>
        <v>0</v>
      </c>
      <c r="B4385" s="251"/>
      <c r="C4385" s="449"/>
      <c r="D4385" s="91" t="s">
        <v>1850</v>
      </c>
      <c r="E4385" s="80">
        <v>50</v>
      </c>
      <c r="F4385">
        <f>SUMIF('список продуктов'!$A$8:$A$917,"="&amp;D2767,'список продуктов'!$C$8:$C$917)</f>
        <v>0</v>
      </c>
      <c r="M4385" s="572"/>
      <c r="N4385" s="573"/>
      <c r="O4385" s="573"/>
      <c r="P4385" s="573"/>
    </row>
    <row r="4386" spans="1:16" x14ac:dyDescent="0.25">
      <c r="A4386" s="77">
        <f>E4386*A4375</f>
        <v>0</v>
      </c>
      <c r="B4386" s="251"/>
      <c r="C4386" s="449"/>
      <c r="D4386" s="91" t="s">
        <v>1280</v>
      </c>
      <c r="E4386" s="80">
        <v>5</v>
      </c>
      <c r="F4386">
        <f>SUMIF('список продуктов'!$A$8:$A$917,"="&amp;D2768,'список продуктов'!$C$8:$C$917)</f>
        <v>1</v>
      </c>
      <c r="M4386" s="572"/>
      <c r="N4386" s="573"/>
      <c r="O4386" s="573"/>
      <c r="P4386" s="573"/>
    </row>
    <row r="4387" spans="1:16" x14ac:dyDescent="0.25">
      <c r="A4387" s="77">
        <f>E4387*A4375</f>
        <v>0</v>
      </c>
      <c r="B4387" s="251"/>
      <c r="C4387" s="449"/>
      <c r="D4387" s="91" t="s">
        <v>1902</v>
      </c>
      <c r="E4387" s="80">
        <v>5</v>
      </c>
      <c r="F4387">
        <f>SUMIF('список продуктов'!$A$8:$A$917,"="&amp;D2769,'список продуктов'!$C$8:$C$917)</f>
        <v>1</v>
      </c>
      <c r="M4387" s="572"/>
      <c r="N4387" s="573"/>
      <c r="O4387" s="573"/>
      <c r="P4387" s="573"/>
    </row>
    <row r="4388" spans="1:16" ht="15.75" thickBot="1" x14ac:dyDescent="0.3">
      <c r="B4388" s="251"/>
      <c r="C4388" s="485"/>
      <c r="D4388" s="91"/>
      <c r="E4388" s="89"/>
      <c r="F4388">
        <f>SUMIF('список продуктов'!$A$8:$A$917,"="&amp;D2770,'список продуктов'!$C$8:$C$917)</f>
        <v>1</v>
      </c>
      <c r="M4388" s="572"/>
      <c r="N4388" s="573"/>
      <c r="O4388" s="573"/>
      <c r="P4388" s="573"/>
    </row>
    <row r="4389" spans="1:16" ht="30" thickBot="1" x14ac:dyDescent="0.3">
      <c r="A4389" s="229"/>
      <c r="B4389" s="196">
        <v>150</v>
      </c>
      <c r="C4389" s="245" t="s">
        <v>639</v>
      </c>
      <c r="D4389" s="188"/>
      <c r="E4389" s="205">
        <f>SUM(E4390:E4398)</f>
        <v>247</v>
      </c>
      <c r="F4389">
        <f>SUMIF('список продуктов'!$A$8:$A$917,"="&amp;D2771,'список продуктов'!$C$8:$C$917)</f>
        <v>1</v>
      </c>
      <c r="G4389" t="s">
        <v>2926</v>
      </c>
      <c r="M4389" s="572"/>
      <c r="N4389" s="573"/>
      <c r="O4389" s="573"/>
      <c r="P4389" s="573"/>
    </row>
    <row r="4390" spans="1:16" x14ac:dyDescent="0.25">
      <c r="A4390" s="77">
        <f>E4390*A4389</f>
        <v>0</v>
      </c>
      <c r="B4390" s="251"/>
      <c r="C4390" s="449"/>
      <c r="D4390" s="91" t="s">
        <v>1530</v>
      </c>
      <c r="E4390" s="80">
        <v>190</v>
      </c>
      <c r="F4390">
        <f>SUMIF('список продуктов'!$A$8:$A$917,"="&amp;D2772,'список продуктов'!$C$8:$C$917)</f>
        <v>1</v>
      </c>
      <c r="M4390" s="572"/>
      <c r="N4390" s="573"/>
      <c r="O4390" s="573"/>
      <c r="P4390" s="573"/>
    </row>
    <row r="4391" spans="1:16" x14ac:dyDescent="0.25">
      <c r="A4391" s="77">
        <f>E4391*A4389</f>
        <v>0</v>
      </c>
      <c r="B4391" s="251"/>
      <c r="C4391" s="449"/>
      <c r="D4391" s="91" t="s">
        <v>2546</v>
      </c>
      <c r="E4391" s="80">
        <v>3</v>
      </c>
      <c r="F4391">
        <f>SUMIF('список продуктов'!$A$8:$A$917,"="&amp;D2773,'список продуктов'!$C$8:$C$917)</f>
        <v>0</v>
      </c>
      <c r="M4391" s="572"/>
      <c r="N4391" s="573"/>
      <c r="O4391" s="573"/>
      <c r="P4391" s="573"/>
    </row>
    <row r="4392" spans="1:16" x14ac:dyDescent="0.25">
      <c r="A4392" s="77">
        <f>E4392*A4389</f>
        <v>0</v>
      </c>
      <c r="B4392" s="251"/>
      <c r="C4392" s="449"/>
      <c r="D4392" s="91" t="s">
        <v>1262</v>
      </c>
      <c r="E4392" s="80">
        <v>2</v>
      </c>
      <c r="F4392">
        <f>SUMIF('список продуктов'!$A$8:$A$917,"="&amp;D2774,'список продуктов'!$C$8:$C$917)</f>
        <v>1</v>
      </c>
      <c r="M4392" s="572"/>
      <c r="N4392" s="573"/>
      <c r="O4392" s="573"/>
      <c r="P4392" s="573"/>
    </row>
    <row r="4393" spans="1:16" x14ac:dyDescent="0.25">
      <c r="A4393" s="77">
        <f>E4393*A4389</f>
        <v>0</v>
      </c>
      <c r="B4393" s="251"/>
      <c r="C4393" s="449"/>
      <c r="D4393" s="91" t="s">
        <v>2399</v>
      </c>
      <c r="E4393" s="80">
        <v>2</v>
      </c>
      <c r="F4393">
        <f>SUMIF('список продуктов'!$A$8:$A$917,"="&amp;D2775,'список продуктов'!$C$8:$C$917)</f>
        <v>1</v>
      </c>
      <c r="M4393" s="572"/>
      <c r="N4393" s="573"/>
      <c r="O4393" s="573"/>
      <c r="P4393" s="573"/>
    </row>
    <row r="4394" spans="1:16" x14ac:dyDescent="0.25">
      <c r="A4394" s="77">
        <f>E4394*A4389</f>
        <v>0</v>
      </c>
      <c r="B4394" s="251"/>
      <c r="C4394" s="449"/>
      <c r="D4394" s="91" t="s">
        <v>2472</v>
      </c>
      <c r="E4394" s="80">
        <v>10</v>
      </c>
      <c r="F4394">
        <f>SUMIF('список продуктов'!$A$8:$A$917,"="&amp;D2776,'список продуктов'!$C$8:$C$917)</f>
        <v>1</v>
      </c>
      <c r="M4394" s="572"/>
      <c r="N4394" s="573"/>
      <c r="O4394" s="573"/>
      <c r="P4394" s="573"/>
    </row>
    <row r="4395" spans="1:16" x14ac:dyDescent="0.25">
      <c r="A4395" s="77">
        <f>E4395*A4389</f>
        <v>0</v>
      </c>
      <c r="B4395" s="251"/>
      <c r="C4395" s="449"/>
      <c r="D4395" s="91" t="s">
        <v>192</v>
      </c>
      <c r="E4395" s="80">
        <v>20</v>
      </c>
      <c r="F4395">
        <f>SUMIF('список продуктов'!$A$8:$A$917,"="&amp;D2777,'список продуктов'!$C$8:$C$917)</f>
        <v>1</v>
      </c>
      <c r="M4395" s="572"/>
      <c r="N4395" s="573"/>
      <c r="O4395" s="573"/>
      <c r="P4395" s="573"/>
    </row>
    <row r="4396" spans="1:16" x14ac:dyDescent="0.25">
      <c r="A4396" s="77">
        <f>E4396*A4389</f>
        <v>0</v>
      </c>
      <c r="B4396" s="251"/>
      <c r="C4396" s="449"/>
      <c r="D4396" s="91" t="s">
        <v>2337</v>
      </c>
      <c r="E4396" s="80">
        <v>10</v>
      </c>
      <c r="F4396">
        <f>SUMIF('список продуктов'!$A$8:$A$917,"="&amp;D2778,'список продуктов'!$C$8:$C$917)</f>
        <v>1</v>
      </c>
      <c r="M4396" s="572"/>
      <c r="N4396" s="573"/>
      <c r="O4396" s="573"/>
      <c r="P4396" s="573"/>
    </row>
    <row r="4397" spans="1:16" x14ac:dyDescent="0.25">
      <c r="A4397" s="77">
        <f>E4397*A4389</f>
        <v>0</v>
      </c>
      <c r="B4397" s="251"/>
      <c r="C4397" s="449"/>
      <c r="D4397" s="91" t="s">
        <v>1355</v>
      </c>
      <c r="E4397" s="80">
        <v>5</v>
      </c>
      <c r="F4397">
        <f>SUMIF('список продуктов'!$A$8:$A$917,"="&amp;D2779,'список продуктов'!$C$8:$C$917)</f>
        <v>1</v>
      </c>
      <c r="M4397" s="572"/>
      <c r="N4397" s="573"/>
      <c r="O4397" s="573"/>
      <c r="P4397" s="573"/>
    </row>
    <row r="4398" spans="1:16" x14ac:dyDescent="0.25">
      <c r="A4398" s="77">
        <f>E4398*A4389</f>
        <v>0</v>
      </c>
      <c r="B4398" s="251"/>
      <c r="C4398" s="449"/>
      <c r="D4398" s="91" t="s">
        <v>1805</v>
      </c>
      <c r="E4398" s="80">
        <v>5</v>
      </c>
      <c r="F4398">
        <f>SUMIF('список продуктов'!$A$8:$A$917,"="&amp;D2780,'список продуктов'!$C$8:$C$917)</f>
        <v>1</v>
      </c>
      <c r="M4398" s="572"/>
      <c r="N4398" s="573"/>
      <c r="O4398" s="573"/>
      <c r="P4398" s="573"/>
    </row>
    <row r="4399" spans="1:16" ht="15.75" thickBot="1" x14ac:dyDescent="0.3">
      <c r="B4399" s="251"/>
      <c r="C4399" s="485"/>
      <c r="D4399" s="91"/>
      <c r="E4399" s="89"/>
      <c r="F4399">
        <f>SUMIF('список продуктов'!$A$8:$A$917,"="&amp;D2781,'список продуктов'!$C$8:$C$917)</f>
        <v>1</v>
      </c>
      <c r="M4399" s="572"/>
      <c r="N4399" s="573"/>
      <c r="O4399" s="573"/>
      <c r="P4399" s="573"/>
    </row>
    <row r="4400" spans="1:16" ht="30" thickBot="1" x14ac:dyDescent="0.3">
      <c r="A4400" s="229"/>
      <c r="B4400" s="196">
        <v>150</v>
      </c>
      <c r="C4400" s="208" t="s">
        <v>640</v>
      </c>
      <c r="D4400" s="188"/>
      <c r="E4400" s="205">
        <f>SUM(E4401:E4409)</f>
        <v>257</v>
      </c>
      <c r="F4400">
        <f>SUMIF('список продуктов'!$A$8:$A$917,"="&amp;D2782,'список продуктов'!$C$8:$C$917)</f>
        <v>0</v>
      </c>
      <c r="G4400" t="s">
        <v>2926</v>
      </c>
      <c r="M4400" s="572"/>
      <c r="N4400" s="573"/>
      <c r="O4400" s="573"/>
      <c r="P4400" s="573"/>
    </row>
    <row r="4401" spans="1:16" x14ac:dyDescent="0.25">
      <c r="A4401" s="77">
        <f>E4401*A4400</f>
        <v>0</v>
      </c>
      <c r="B4401" s="251"/>
      <c r="C4401" s="449"/>
      <c r="D4401" s="91" t="s">
        <v>1535</v>
      </c>
      <c r="E4401" s="80">
        <v>190</v>
      </c>
      <c r="F4401">
        <f>SUMIF('список продуктов'!$A$8:$A$917,"="&amp;D2783,'список продуктов'!$C$8:$C$917)</f>
        <v>1</v>
      </c>
      <c r="M4401" s="572"/>
      <c r="N4401" s="573"/>
      <c r="O4401" s="573"/>
      <c r="P4401" s="573"/>
    </row>
    <row r="4402" spans="1:16" x14ac:dyDescent="0.25">
      <c r="A4402" s="77">
        <f>E4402*A4400</f>
        <v>0</v>
      </c>
      <c r="B4402" s="251"/>
      <c r="C4402" s="449"/>
      <c r="D4402" s="91" t="s">
        <v>2546</v>
      </c>
      <c r="E4402" s="80">
        <v>3</v>
      </c>
      <c r="F4402">
        <f>SUMIF('список продуктов'!$A$8:$A$917,"="&amp;D2784,'список продуктов'!$C$8:$C$917)</f>
        <v>1</v>
      </c>
      <c r="M4402" s="572"/>
      <c r="N4402" s="573"/>
      <c r="O4402" s="573"/>
      <c r="P4402" s="573"/>
    </row>
    <row r="4403" spans="1:16" x14ac:dyDescent="0.25">
      <c r="A4403" s="77">
        <f>E4403*A4400</f>
        <v>0</v>
      </c>
      <c r="B4403" s="251"/>
      <c r="C4403" s="449"/>
      <c r="D4403" s="91" t="s">
        <v>1262</v>
      </c>
      <c r="E4403" s="80">
        <v>2</v>
      </c>
      <c r="F4403">
        <f>SUMIF('список продуктов'!$A$8:$A$917,"="&amp;D2785,'список продуктов'!$C$8:$C$917)</f>
        <v>1</v>
      </c>
      <c r="M4403" s="572"/>
      <c r="N4403" s="573"/>
      <c r="O4403" s="573"/>
      <c r="P4403" s="573"/>
    </row>
    <row r="4404" spans="1:16" x14ac:dyDescent="0.25">
      <c r="A4404" s="77">
        <f>E4404*A4400</f>
        <v>0</v>
      </c>
      <c r="B4404" s="251"/>
      <c r="C4404" s="449"/>
      <c r="D4404" s="91" t="s">
        <v>2399</v>
      </c>
      <c r="E4404" s="80">
        <v>2</v>
      </c>
      <c r="F4404">
        <f>SUMIF('список продуктов'!$A$8:$A$917,"="&amp;D2786,'список продуктов'!$C$8:$C$917)</f>
        <v>1</v>
      </c>
      <c r="M4404" s="572"/>
      <c r="N4404" s="573"/>
      <c r="O4404" s="573"/>
      <c r="P4404" s="573"/>
    </row>
    <row r="4405" spans="1:16" x14ac:dyDescent="0.25">
      <c r="A4405" s="77">
        <f>E4405*A4400</f>
        <v>0</v>
      </c>
      <c r="B4405" s="251"/>
      <c r="C4405" s="449"/>
      <c r="D4405" s="91" t="s">
        <v>2472</v>
      </c>
      <c r="E4405" s="80">
        <v>20</v>
      </c>
      <c r="F4405">
        <f>SUMIF('список продуктов'!$A$8:$A$917,"="&amp;D2787,'список продуктов'!$C$8:$C$917)</f>
        <v>1</v>
      </c>
      <c r="M4405" s="572"/>
      <c r="N4405" s="573"/>
      <c r="O4405" s="573"/>
      <c r="P4405" s="573"/>
    </row>
    <row r="4406" spans="1:16" x14ac:dyDescent="0.25">
      <c r="A4406" s="77">
        <f>E4406*A4400</f>
        <v>0</v>
      </c>
      <c r="B4406" s="251"/>
      <c r="C4406" s="449"/>
      <c r="D4406" s="91" t="s">
        <v>192</v>
      </c>
      <c r="E4406" s="80">
        <v>20</v>
      </c>
      <c r="F4406">
        <f>SUMIF('список продуктов'!$A$8:$A$917,"="&amp;D2788,'список продуктов'!$C$8:$C$917)</f>
        <v>0</v>
      </c>
      <c r="M4406" s="572"/>
      <c r="N4406" s="573"/>
      <c r="O4406" s="573"/>
      <c r="P4406" s="573"/>
    </row>
    <row r="4407" spans="1:16" x14ac:dyDescent="0.25">
      <c r="A4407" s="77">
        <f>E4407*A4400</f>
        <v>0</v>
      </c>
      <c r="B4407" s="251"/>
      <c r="C4407" s="449"/>
      <c r="D4407" s="91" t="s">
        <v>2337</v>
      </c>
      <c r="E4407" s="80">
        <v>10</v>
      </c>
      <c r="F4407">
        <f>SUMIF('список продуктов'!$A$8:$A$917,"="&amp;D2789,'список продуктов'!$C$8:$C$917)</f>
        <v>1</v>
      </c>
      <c r="M4407" s="572"/>
      <c r="N4407" s="573"/>
      <c r="O4407" s="573"/>
      <c r="P4407" s="573"/>
    </row>
    <row r="4408" spans="1:16" x14ac:dyDescent="0.25">
      <c r="A4408" s="77">
        <f>E4408*A4400</f>
        <v>0</v>
      </c>
      <c r="B4408" s="251"/>
      <c r="C4408" s="449"/>
      <c r="D4408" s="91" t="s">
        <v>1355</v>
      </c>
      <c r="E4408" s="80">
        <v>5</v>
      </c>
      <c r="F4408">
        <f>SUMIF('список продуктов'!$A$8:$A$917,"="&amp;D2790,'список продуктов'!$C$8:$C$917)</f>
        <v>1</v>
      </c>
      <c r="M4408" s="572"/>
      <c r="N4408" s="573"/>
      <c r="O4408" s="573"/>
      <c r="P4408" s="573"/>
    </row>
    <row r="4409" spans="1:16" x14ac:dyDescent="0.25">
      <c r="A4409" s="77">
        <f>E4409*A4400</f>
        <v>0</v>
      </c>
      <c r="B4409" s="251"/>
      <c r="C4409" s="449"/>
      <c r="D4409" s="91" t="s">
        <v>1805</v>
      </c>
      <c r="E4409" s="80">
        <v>5</v>
      </c>
      <c r="F4409">
        <f>SUMIF('список продуктов'!$A$8:$A$917,"="&amp;D2791,'список продуктов'!$C$8:$C$917)</f>
        <v>1</v>
      </c>
      <c r="M4409" s="572"/>
      <c r="N4409" s="573"/>
      <c r="O4409" s="573"/>
      <c r="P4409" s="573"/>
    </row>
    <row r="4410" spans="1:16" ht="15.75" thickBot="1" x14ac:dyDescent="0.3">
      <c r="B4410" s="251"/>
      <c r="C4410" s="485"/>
      <c r="D4410" s="91"/>
      <c r="E4410" s="89"/>
      <c r="F4410">
        <f>SUMIF('список продуктов'!$A$8:$A$917,"="&amp;D2792,'список продуктов'!$C$8:$C$917)</f>
        <v>1</v>
      </c>
      <c r="M4410" s="572"/>
      <c r="N4410" s="573"/>
      <c r="O4410" s="573"/>
      <c r="P4410" s="573"/>
    </row>
    <row r="4411" spans="1:16" ht="15.75" thickBot="1" x14ac:dyDescent="0.3">
      <c r="A4411" s="105"/>
      <c r="B4411" s="267">
        <v>1000</v>
      </c>
      <c r="C4411" s="159" t="s">
        <v>641</v>
      </c>
      <c r="D4411" s="188"/>
      <c r="E4411" s="158">
        <f>SUM(E4412:E4417)</f>
        <v>1263</v>
      </c>
      <c r="F4411">
        <f>SUMIF('список продуктов'!$A$8:$A$917,"="&amp;D2793,'список продуктов'!$C$8:$C$917)</f>
        <v>1</v>
      </c>
      <c r="G4411" t="s">
        <v>2926</v>
      </c>
      <c r="M4411" s="572"/>
      <c r="N4411" s="573"/>
      <c r="O4411" s="573"/>
      <c r="P4411" s="573"/>
    </row>
    <row r="4412" spans="1:16" x14ac:dyDescent="0.25">
      <c r="A4412" s="77">
        <f>E4412*A4411</f>
        <v>0</v>
      </c>
      <c r="B4412" s="253"/>
      <c r="C4412" s="485"/>
      <c r="D4412" s="91" t="s">
        <v>1560</v>
      </c>
      <c r="E4412" s="80">
        <v>1100</v>
      </c>
      <c r="F4412">
        <f>SUMIF('список продуктов'!$A$8:$A$917,"="&amp;D2794,'список продуктов'!$C$8:$C$917)</f>
        <v>1</v>
      </c>
      <c r="M4412" s="572"/>
      <c r="N4412" s="573"/>
      <c r="O4412" s="573"/>
      <c r="P4412" s="573"/>
    </row>
    <row r="4413" spans="1:16" x14ac:dyDescent="0.25">
      <c r="A4413" s="77">
        <f>E4413*A4411</f>
        <v>0</v>
      </c>
      <c r="B4413" s="253"/>
      <c r="C4413" s="485"/>
      <c r="D4413" s="91" t="s">
        <v>1262</v>
      </c>
      <c r="E4413" s="80">
        <v>30</v>
      </c>
      <c r="F4413">
        <f>SUMIF('список продуктов'!$A$8:$A$917,"="&amp;D2795,'список продуктов'!$C$8:$C$917)</f>
        <v>1</v>
      </c>
      <c r="M4413" s="572"/>
      <c r="N4413" s="573"/>
      <c r="O4413" s="573"/>
      <c r="P4413" s="573"/>
    </row>
    <row r="4414" spans="1:16" x14ac:dyDescent="0.25">
      <c r="A4414" s="77">
        <f>E4414*A4411</f>
        <v>0</v>
      </c>
      <c r="B4414" s="253"/>
      <c r="C4414" s="485"/>
      <c r="D4414" s="91" t="s">
        <v>2405</v>
      </c>
      <c r="E4414" s="80">
        <v>20</v>
      </c>
      <c r="F4414">
        <f>SUMIF('список продуктов'!$A$8:$A$917,"="&amp;D2796,'список продуктов'!$C$8:$C$917)</f>
        <v>1</v>
      </c>
      <c r="M4414" s="572"/>
      <c r="N4414" s="573"/>
      <c r="O4414" s="573"/>
      <c r="P4414" s="573"/>
    </row>
    <row r="4415" spans="1:16" x14ac:dyDescent="0.25">
      <c r="A4415" s="77">
        <f>E4415*A4411</f>
        <v>0</v>
      </c>
      <c r="B4415" s="253"/>
      <c r="C4415" s="485"/>
      <c r="D4415" s="91" t="s">
        <v>2399</v>
      </c>
      <c r="E4415" s="80">
        <v>3</v>
      </c>
      <c r="F4415">
        <f>SUMIF('список продуктов'!$A$8:$A$917,"="&amp;D2797,'список продуктов'!$C$8:$C$917)</f>
        <v>0</v>
      </c>
      <c r="M4415" s="572"/>
      <c r="N4415" s="573"/>
      <c r="O4415" s="573"/>
      <c r="P4415" s="573"/>
    </row>
    <row r="4416" spans="1:16" x14ac:dyDescent="0.25">
      <c r="A4416" s="77">
        <f>E4416*A4411</f>
        <v>0</v>
      </c>
      <c r="B4416" s="253"/>
      <c r="C4416" s="485"/>
      <c r="D4416" s="91" t="s">
        <v>1780</v>
      </c>
      <c r="E4416" s="80">
        <v>40</v>
      </c>
      <c r="F4416">
        <f>SUMIF('список продуктов'!$A$8:$A$917,"="&amp;D2798,'список продуктов'!$C$8:$C$917)</f>
        <v>1</v>
      </c>
      <c r="M4416" s="572"/>
      <c r="N4416" s="573"/>
      <c r="O4416" s="573"/>
      <c r="P4416" s="573"/>
    </row>
    <row r="4417" spans="1:16" x14ac:dyDescent="0.25">
      <c r="A4417" s="77">
        <f>E4417*A4411</f>
        <v>0</v>
      </c>
      <c r="B4417" s="253"/>
      <c r="C4417" s="485"/>
      <c r="D4417" s="91" t="s">
        <v>192</v>
      </c>
      <c r="E4417" s="80">
        <v>70</v>
      </c>
      <c r="F4417">
        <f>SUMIF('список продуктов'!$A$8:$A$917,"="&amp;D2799,'список продуктов'!$C$8:$C$917)</f>
        <v>1</v>
      </c>
      <c r="M4417" s="572"/>
      <c r="N4417" s="573"/>
      <c r="O4417" s="573"/>
      <c r="P4417" s="573"/>
    </row>
    <row r="4418" spans="1:16" ht="15.75" thickBot="1" x14ac:dyDescent="0.3">
      <c r="B4418" s="251"/>
      <c r="C4418" s="485"/>
      <c r="D4418" s="91"/>
      <c r="E4418" s="89"/>
      <c r="F4418">
        <f>SUMIF('список продуктов'!$A$8:$A$917,"="&amp;D2800,'список продуктов'!$C$8:$C$917)</f>
        <v>1</v>
      </c>
      <c r="M4418" s="572"/>
      <c r="N4418" s="573"/>
      <c r="O4418" s="573"/>
      <c r="P4418" s="573"/>
    </row>
    <row r="4419" spans="1:16" ht="15.75" thickBot="1" x14ac:dyDescent="0.3">
      <c r="A4419" s="229"/>
      <c r="B4419" s="196" t="s">
        <v>50</v>
      </c>
      <c r="C4419" s="73" t="s">
        <v>642</v>
      </c>
      <c r="D4419" s="188"/>
      <c r="E4419" s="158">
        <f>SUM(E4420:E4430)</f>
        <v>111.25</v>
      </c>
      <c r="F4419">
        <f>SUMIF('список продуктов'!$A$8:$A$917,"="&amp;D2801,'список продуктов'!$C$8:$C$917)</f>
        <v>1</v>
      </c>
      <c r="G4419" t="s">
        <v>2926</v>
      </c>
      <c r="M4419" s="572"/>
      <c r="N4419" s="573"/>
      <c r="O4419" s="573"/>
      <c r="P4419" s="573"/>
    </row>
    <row r="4420" spans="1:16" x14ac:dyDescent="0.25">
      <c r="A4420" s="77">
        <f>E4420*A4419</f>
        <v>0</v>
      </c>
      <c r="B4420" s="251"/>
      <c r="C4420" s="449"/>
      <c r="D4420" s="91" t="s">
        <v>192</v>
      </c>
      <c r="E4420" s="80">
        <v>5</v>
      </c>
      <c r="F4420">
        <f>SUMIF('список продуктов'!$A$8:$A$917,"="&amp;D2802,'список продуктов'!$C$8:$C$917)</f>
        <v>1</v>
      </c>
      <c r="M4420" s="572"/>
      <c r="N4420" s="573"/>
      <c r="O4420" s="573"/>
      <c r="P4420" s="573"/>
    </row>
    <row r="4421" spans="1:16" x14ac:dyDescent="0.25">
      <c r="A4421" s="77">
        <f>E4421*A4419</f>
        <v>0</v>
      </c>
      <c r="B4421" s="251"/>
      <c r="C4421" s="449"/>
      <c r="D4421" s="91" t="s">
        <v>1355</v>
      </c>
      <c r="E4421" s="80">
        <v>5</v>
      </c>
      <c r="F4421">
        <f>SUMIF('список продуктов'!$A$8:$A$917,"="&amp;D2803,'список продуктов'!$C$8:$C$917)</f>
        <v>0</v>
      </c>
      <c r="M4421" s="572"/>
      <c r="N4421" s="573"/>
      <c r="O4421" s="573"/>
      <c r="P4421" s="573"/>
    </row>
    <row r="4422" spans="1:16" x14ac:dyDescent="0.25">
      <c r="A4422" s="77">
        <f>E4422*A4419</f>
        <v>0</v>
      </c>
      <c r="B4422" s="251"/>
      <c r="C4422" s="449"/>
      <c r="D4422" s="91" t="s">
        <v>1850</v>
      </c>
      <c r="E4422" s="80">
        <v>5</v>
      </c>
      <c r="F4422">
        <f>SUMIF('список продуктов'!$A$8:$A$917,"="&amp;D2804,'список продуктов'!$C$8:$C$917)</f>
        <v>1</v>
      </c>
      <c r="M4422" s="572"/>
      <c r="N4422" s="573"/>
      <c r="O4422" s="573"/>
      <c r="P4422" s="573"/>
    </row>
    <row r="4423" spans="1:16" x14ac:dyDescent="0.25">
      <c r="A4423" s="77">
        <f>E4423*A4419</f>
        <v>0</v>
      </c>
      <c r="B4423" s="251"/>
      <c r="C4423" s="449"/>
      <c r="D4423" s="91" t="s">
        <v>1566</v>
      </c>
      <c r="E4423" s="80">
        <v>10</v>
      </c>
      <c r="F4423">
        <f>SUMIF('список продуктов'!$A$8:$A$917,"="&amp;D2805,'список продуктов'!$C$8:$C$917)</f>
        <v>1</v>
      </c>
      <c r="M4423" s="572"/>
      <c r="N4423" s="573"/>
      <c r="O4423" s="573"/>
      <c r="P4423" s="573"/>
    </row>
    <row r="4424" spans="1:16" x14ac:dyDescent="0.25">
      <c r="B4424" s="251"/>
      <c r="C4424" s="503" t="s">
        <v>1955</v>
      </c>
      <c r="D4424" s="91"/>
      <c r="E4424" s="80"/>
      <c r="F4424">
        <f>SUMIF('список продуктов'!$A$8:$A$917,"="&amp;D2806,'список продуктов'!$C$8:$C$917)</f>
        <v>1</v>
      </c>
      <c r="M4424" s="572"/>
      <c r="N4424" s="573"/>
      <c r="O4424" s="573"/>
      <c r="P4424" s="573"/>
    </row>
    <row r="4425" spans="1:16" x14ac:dyDescent="0.25">
      <c r="A4425" s="77">
        <f>E4425*A4419</f>
        <v>0</v>
      </c>
      <c r="B4425" s="251"/>
      <c r="C4425" s="449"/>
      <c r="D4425" s="91" t="s">
        <v>1492</v>
      </c>
      <c r="E4425" s="80">
        <v>20.5</v>
      </c>
      <c r="F4425">
        <f>SUMIF('список продуктов'!$A$8:$A$917,"="&amp;D2807,'список продуктов'!$C$8:$C$917)</f>
        <v>1</v>
      </c>
      <c r="M4425" s="572"/>
      <c r="N4425" s="573"/>
      <c r="O4425" s="573"/>
      <c r="P4425" s="573"/>
    </row>
    <row r="4426" spans="1:16" x14ac:dyDescent="0.25">
      <c r="A4426" s="77">
        <f>E4426*A4419</f>
        <v>0</v>
      </c>
      <c r="B4426" s="251"/>
      <c r="C4426" s="449"/>
      <c r="D4426" s="91" t="s">
        <v>1315</v>
      </c>
      <c r="E4426" s="80">
        <v>52</v>
      </c>
      <c r="F4426">
        <f>SUMIF('список продуктов'!$A$8:$A$917,"="&amp;D2808,'список продуктов'!$C$8:$C$917)</f>
        <v>1</v>
      </c>
      <c r="M4426" s="572"/>
      <c r="N4426" s="573"/>
      <c r="O4426" s="573"/>
      <c r="P4426" s="573"/>
    </row>
    <row r="4427" spans="1:16" x14ac:dyDescent="0.25">
      <c r="A4427" s="77">
        <f>E4427*A4419</f>
        <v>0</v>
      </c>
      <c r="B4427" s="251"/>
      <c r="C4427" s="449"/>
      <c r="D4427" s="91" t="s">
        <v>2469</v>
      </c>
      <c r="E4427" s="80">
        <v>8</v>
      </c>
      <c r="F4427">
        <f>SUMIF('список продуктов'!$A$8:$A$917,"="&amp;D2809,'список продуктов'!$C$8:$C$917)</f>
        <v>1</v>
      </c>
      <c r="M4427" s="572"/>
      <c r="N4427" s="573"/>
      <c r="O4427" s="573"/>
      <c r="P4427" s="573"/>
    </row>
    <row r="4428" spans="1:16" x14ac:dyDescent="0.25">
      <c r="A4428" s="77">
        <f>E4428*A4419</f>
        <v>0</v>
      </c>
      <c r="B4428" s="251"/>
      <c r="C4428" s="449"/>
      <c r="D4428" s="91" t="s">
        <v>1262</v>
      </c>
      <c r="E4428" s="80">
        <v>0.5</v>
      </c>
      <c r="F4428">
        <f>SUMIF('список продуктов'!$A$8:$A$917,"="&amp;D2810,'список продуктов'!$C$8:$C$917)</f>
        <v>1</v>
      </c>
      <c r="M4428" s="572"/>
      <c r="N4428" s="573"/>
      <c r="O4428" s="573"/>
      <c r="P4428" s="573"/>
    </row>
    <row r="4429" spans="1:16" x14ac:dyDescent="0.25">
      <c r="A4429" s="77">
        <f>E4429*A4419</f>
        <v>0</v>
      </c>
      <c r="B4429" s="251"/>
      <c r="C4429" s="449"/>
      <c r="D4429" s="91" t="s">
        <v>1280</v>
      </c>
      <c r="E4429" s="80">
        <v>1.75</v>
      </c>
      <c r="F4429">
        <f>SUMIF('список продуктов'!$A$8:$A$917,"="&amp;D2811,'список продуктов'!$C$8:$C$917)</f>
        <v>1</v>
      </c>
      <c r="M4429" s="572"/>
      <c r="N4429" s="573"/>
      <c r="O4429" s="573"/>
      <c r="P4429" s="573"/>
    </row>
    <row r="4430" spans="1:16" ht="15.75" customHeight="1" x14ac:dyDescent="0.25">
      <c r="A4430" s="77">
        <f>E4430*A4419</f>
        <v>0</v>
      </c>
      <c r="B4430" s="251"/>
      <c r="C4430" s="449"/>
      <c r="D4430" s="91" t="s">
        <v>2591</v>
      </c>
      <c r="E4430" s="80">
        <v>3.5</v>
      </c>
      <c r="F4430">
        <f>SUMIF('список продуктов'!$A$8:$A$917,"="&amp;D2812,'список продуктов'!$C$8:$C$917)</f>
        <v>0</v>
      </c>
      <c r="M4430" s="572"/>
      <c r="N4430" s="573"/>
      <c r="O4430" s="573"/>
      <c r="P4430" s="573"/>
    </row>
    <row r="4431" spans="1:16" x14ac:dyDescent="0.25">
      <c r="B4431" s="251"/>
      <c r="C4431" s="485"/>
      <c r="D4431" s="91"/>
      <c r="E4431" s="89"/>
      <c r="F4431">
        <f>SUMIF('список продуктов'!$A$8:$A$917,"="&amp;D2813,'список продуктов'!$C$8:$C$917)</f>
        <v>1</v>
      </c>
      <c r="M4431" s="572"/>
      <c r="N4431" s="573"/>
      <c r="O4431" s="573"/>
      <c r="P4431" s="573"/>
    </row>
    <row r="4432" spans="1:16" ht="15.75" thickBot="1" x14ac:dyDescent="0.3">
      <c r="B4432" s="251"/>
      <c r="C4432" s="485"/>
      <c r="D4432" s="91"/>
      <c r="E4432" s="89"/>
      <c r="F4432">
        <f>SUMIF('список продуктов'!$A$8:$A$917,"="&amp;D2814,'список продуктов'!$C$8:$C$917)</f>
        <v>1</v>
      </c>
      <c r="M4432" s="572"/>
      <c r="N4432" s="573"/>
      <c r="O4432" s="573"/>
      <c r="P4432" s="573"/>
    </row>
    <row r="4433" spans="1:16" ht="29.25" thickBot="1" x14ac:dyDescent="0.3">
      <c r="A4433" s="229"/>
      <c r="B4433" s="212" t="s">
        <v>99</v>
      </c>
      <c r="C4433" s="248" t="s">
        <v>643</v>
      </c>
      <c r="D4433" s="188"/>
      <c r="E4433" s="191">
        <f>SUM(E4434:E4444)</f>
        <v>388</v>
      </c>
      <c r="F4433">
        <f>SUMIF('список продуктов'!$A$8:$A$917,"="&amp;D2815,'список продуктов'!$C$8:$C$917)</f>
        <v>1</v>
      </c>
      <c r="G4433" t="s">
        <v>2926</v>
      </c>
      <c r="M4433" s="572"/>
      <c r="N4433" s="573"/>
      <c r="O4433" s="573"/>
      <c r="P4433" s="573"/>
    </row>
    <row r="4434" spans="1:16" x14ac:dyDescent="0.25">
      <c r="A4434" s="77">
        <f>E4434*A4433</f>
        <v>0</v>
      </c>
      <c r="B4434" s="251"/>
      <c r="C4434" s="154"/>
      <c r="D4434" s="91" t="s">
        <v>1536</v>
      </c>
      <c r="E4434" s="89">
        <v>170</v>
      </c>
      <c r="F4434">
        <f>SUMIF('список продуктов'!$A$8:$A$917,"="&amp;D2816,'список продуктов'!$C$8:$C$917)</f>
        <v>1</v>
      </c>
      <c r="M4434" s="572"/>
      <c r="N4434" s="573"/>
      <c r="O4434" s="573"/>
      <c r="P4434" s="573"/>
    </row>
    <row r="4435" spans="1:16" x14ac:dyDescent="0.25">
      <c r="A4435" s="77">
        <f>E4435*A4433</f>
        <v>0</v>
      </c>
      <c r="B4435" s="251"/>
      <c r="C4435" s="154"/>
      <c r="D4435" s="91" t="s">
        <v>1262</v>
      </c>
      <c r="E4435" s="89">
        <v>5</v>
      </c>
      <c r="F4435">
        <f>SUMIF('список продуктов'!$A$8:$A$917,"="&amp;D2817,'список продуктов'!$C$8:$C$917)</f>
        <v>1</v>
      </c>
      <c r="M4435" s="572"/>
      <c r="N4435" s="573"/>
      <c r="O4435" s="573"/>
      <c r="P4435" s="573"/>
    </row>
    <row r="4436" spans="1:16" x14ac:dyDescent="0.25">
      <c r="A4436" s="77">
        <f>E4436*A4433</f>
        <v>0</v>
      </c>
      <c r="B4436" s="251"/>
      <c r="C4436" s="154"/>
      <c r="D4436" s="91" t="s">
        <v>2546</v>
      </c>
      <c r="E4436" s="89">
        <v>5</v>
      </c>
      <c r="F4436">
        <f>SUMIF('список продуктов'!$A$8:$A$917,"="&amp;D2818,'список продуктов'!$C$8:$C$917)</f>
        <v>1</v>
      </c>
      <c r="M4436" s="572"/>
      <c r="N4436" s="573"/>
      <c r="O4436" s="573"/>
      <c r="P4436" s="573"/>
    </row>
    <row r="4437" spans="1:16" x14ac:dyDescent="0.25">
      <c r="A4437" s="77">
        <f>E4437*A4433</f>
        <v>0</v>
      </c>
      <c r="B4437" s="251"/>
      <c r="C4437" s="154"/>
      <c r="D4437" s="91" t="s">
        <v>192</v>
      </c>
      <c r="E4437" s="89">
        <v>10</v>
      </c>
      <c r="F4437">
        <f>SUMIF('список продуктов'!$A$8:$A$917,"="&amp;D2819,'список продуктов'!$C$8:$C$917)</f>
        <v>0</v>
      </c>
      <c r="M4437" s="572"/>
      <c r="N4437" s="573"/>
      <c r="O4437" s="573"/>
      <c r="P4437" s="573"/>
    </row>
    <row r="4438" spans="1:16" x14ac:dyDescent="0.25">
      <c r="A4438" s="77">
        <f>E4438*A4433</f>
        <v>0</v>
      </c>
      <c r="B4438" s="251"/>
      <c r="C4438" s="154"/>
      <c r="D4438" s="91" t="s">
        <v>1492</v>
      </c>
      <c r="E4438" s="89">
        <v>15</v>
      </c>
      <c r="F4438">
        <f>SUMIF('список продуктов'!$A$8:$A$917,"="&amp;D2820,'список продуктов'!$C$8:$C$917)</f>
        <v>1</v>
      </c>
      <c r="M4438" s="572"/>
      <c r="N4438" s="573"/>
      <c r="O4438" s="573"/>
      <c r="P4438" s="573"/>
    </row>
    <row r="4439" spans="1:16" x14ac:dyDescent="0.25">
      <c r="A4439" s="77">
        <f>E4439*A4433</f>
        <v>0</v>
      </c>
      <c r="B4439" s="251"/>
      <c r="C4439" s="154"/>
      <c r="D4439" s="91" t="s">
        <v>2591</v>
      </c>
      <c r="E4439" s="89">
        <v>20</v>
      </c>
      <c r="F4439">
        <f>SUMIF('список продуктов'!$A$8:$A$917,"="&amp;D2821,'список продуктов'!$C$8:$C$917)</f>
        <v>0</v>
      </c>
      <c r="M4439" s="572"/>
      <c r="N4439" s="573"/>
      <c r="O4439" s="573"/>
      <c r="P4439" s="573"/>
    </row>
    <row r="4440" spans="1:16" x14ac:dyDescent="0.25">
      <c r="A4440" s="77">
        <f>E4440*A4433</f>
        <v>0</v>
      </c>
      <c r="B4440" s="251"/>
      <c r="C4440" s="154"/>
      <c r="D4440" s="91" t="s">
        <v>1924</v>
      </c>
      <c r="E4440" s="89">
        <v>10</v>
      </c>
      <c r="F4440">
        <f>SUMIF('список продуктов'!$A$8:$A$917,"="&amp;D2822,'список продуктов'!$C$8:$C$917)</f>
        <v>0</v>
      </c>
      <c r="M4440" s="572"/>
      <c r="N4440" s="573"/>
      <c r="O4440" s="573"/>
      <c r="P4440" s="573"/>
    </row>
    <row r="4441" spans="1:16" x14ac:dyDescent="0.25">
      <c r="A4441" s="77">
        <f>E4441*A4433</f>
        <v>0</v>
      </c>
      <c r="B4441" s="251"/>
      <c r="C4441" s="154"/>
      <c r="D4441" s="91" t="s">
        <v>1758</v>
      </c>
      <c r="E4441" s="89">
        <v>20</v>
      </c>
      <c r="F4441">
        <f>SUMIF('список продуктов'!$A$8:$A$917,"="&amp;D2823,'список продуктов'!$C$8:$C$917)</f>
        <v>0</v>
      </c>
      <c r="M4441" s="572"/>
      <c r="N4441" s="573"/>
      <c r="O4441" s="573"/>
      <c r="P4441" s="573"/>
    </row>
    <row r="4442" spans="1:16" x14ac:dyDescent="0.25">
      <c r="A4442" s="77">
        <f>E4442*A4433</f>
        <v>0</v>
      </c>
      <c r="B4442" s="251"/>
      <c r="C4442" s="154"/>
      <c r="D4442" s="91" t="s">
        <v>2255</v>
      </c>
      <c r="E4442" s="89">
        <v>100</v>
      </c>
      <c r="F4442">
        <f>SUMIF('список продуктов'!$A$8:$A$917,"="&amp;D2824,'список продуктов'!$C$8:$C$917)</f>
        <v>1</v>
      </c>
      <c r="M4442" s="572"/>
      <c r="N4442" s="573"/>
      <c r="O4442" s="573"/>
      <c r="P4442" s="573"/>
    </row>
    <row r="4443" spans="1:16" ht="29.25" x14ac:dyDescent="0.25">
      <c r="A4443" s="77">
        <f>E4443*A4433</f>
        <v>0</v>
      </c>
      <c r="B4443" s="251"/>
      <c r="C4443" s="154"/>
      <c r="D4443" s="91" t="s">
        <v>2641</v>
      </c>
      <c r="E4443" s="89">
        <v>30</v>
      </c>
      <c r="F4443">
        <f>SUMIF('список продуктов'!$A$8:$A$917,"="&amp;D2825,'список продуктов'!$C$8:$C$917)</f>
        <v>1</v>
      </c>
      <c r="M4443" s="572"/>
      <c r="N4443" s="573"/>
      <c r="O4443" s="573"/>
      <c r="P4443" s="573"/>
    </row>
    <row r="4444" spans="1:16" x14ac:dyDescent="0.25">
      <c r="A4444" s="77">
        <f>E4444*A4433</f>
        <v>0</v>
      </c>
      <c r="B4444" s="251"/>
      <c r="C4444" s="154"/>
      <c r="D4444" s="91" t="s">
        <v>1736</v>
      </c>
      <c r="E4444" s="89">
        <v>3</v>
      </c>
      <c r="F4444">
        <f>SUMIF('список продуктов'!$A$8:$A$917,"="&amp;D2826,'список продуктов'!$C$8:$C$917)</f>
        <v>1</v>
      </c>
      <c r="M4444" s="572"/>
      <c r="N4444" s="573"/>
      <c r="O4444" s="573"/>
      <c r="P4444" s="573"/>
    </row>
    <row r="4445" spans="1:16" ht="15.75" thickBot="1" x14ac:dyDescent="0.3">
      <c r="B4445" s="251"/>
      <c r="C4445" s="154"/>
      <c r="D4445" s="91"/>
      <c r="E4445" s="89"/>
      <c r="F4445">
        <f>SUMIF('список продуктов'!$A$8:$A$917,"="&amp;D2827,'список продуктов'!$C$8:$C$917)</f>
        <v>1</v>
      </c>
      <c r="M4445" s="572"/>
      <c r="N4445" s="573"/>
      <c r="O4445" s="573"/>
      <c r="P4445" s="573"/>
    </row>
    <row r="4446" spans="1:16" ht="29.25" thickBot="1" x14ac:dyDescent="0.3">
      <c r="A4446" s="229"/>
      <c r="B4446" s="212" t="s">
        <v>160</v>
      </c>
      <c r="C4446" s="248" t="s">
        <v>644</v>
      </c>
      <c r="D4446" s="188"/>
      <c r="E4446" s="191">
        <f>SUM(E4447:E4457)</f>
        <v>377</v>
      </c>
      <c r="F4446">
        <f>SUMIF('список продуктов'!$A$8:$A$917,"="&amp;D2828,'список продуктов'!$C$8:$C$917)</f>
        <v>1</v>
      </c>
      <c r="G4446" t="s">
        <v>2926</v>
      </c>
      <c r="M4446" s="572"/>
      <c r="N4446" s="573"/>
      <c r="O4446" s="573"/>
      <c r="P4446" s="573"/>
    </row>
    <row r="4447" spans="1:16" x14ac:dyDescent="0.25">
      <c r="A4447" s="77">
        <f>E4447*A4446</f>
        <v>0</v>
      </c>
      <c r="B4447" s="251"/>
      <c r="C4447" s="154"/>
      <c r="D4447" s="91" t="s">
        <v>1534</v>
      </c>
      <c r="E4447" s="89">
        <v>170</v>
      </c>
      <c r="F4447">
        <f>SUMIF('список продуктов'!$A$8:$A$917,"="&amp;D2829,'список продуктов'!$C$8:$C$917)</f>
        <v>1</v>
      </c>
      <c r="M4447" s="572"/>
      <c r="N4447" s="573"/>
      <c r="O4447" s="573"/>
      <c r="P4447" s="573"/>
    </row>
    <row r="4448" spans="1:16" x14ac:dyDescent="0.25">
      <c r="A4448" s="77">
        <f>E4448*A4446</f>
        <v>0</v>
      </c>
      <c r="B4448" s="251"/>
      <c r="C4448" s="154"/>
      <c r="D4448" s="91" t="s">
        <v>1262</v>
      </c>
      <c r="E4448" s="89">
        <v>5</v>
      </c>
      <c r="F4448">
        <f>SUMIF('список продуктов'!$A$8:$A$917,"="&amp;D2830,'список продуктов'!$C$8:$C$917)</f>
        <v>1</v>
      </c>
      <c r="M4448" s="572"/>
      <c r="N4448" s="573"/>
      <c r="O4448" s="573"/>
      <c r="P4448" s="573"/>
    </row>
    <row r="4449" spans="1:16" x14ac:dyDescent="0.25">
      <c r="A4449" s="77">
        <f>E4449*A4446</f>
        <v>0</v>
      </c>
      <c r="B4449" s="251"/>
      <c r="C4449" s="154"/>
      <c r="D4449" s="91" t="s">
        <v>2546</v>
      </c>
      <c r="E4449" s="89">
        <v>5</v>
      </c>
      <c r="F4449">
        <f>SUMIF('список продуктов'!$A$8:$A$917,"="&amp;D2831,'список продуктов'!$C$8:$C$917)</f>
        <v>1</v>
      </c>
      <c r="M4449" s="572"/>
      <c r="N4449" s="573"/>
      <c r="O4449" s="573"/>
      <c r="P4449" s="573"/>
    </row>
    <row r="4450" spans="1:16" x14ac:dyDescent="0.25">
      <c r="A4450" s="77">
        <f>E4450*A4446</f>
        <v>0</v>
      </c>
      <c r="B4450" s="251"/>
      <c r="C4450" s="154"/>
      <c r="D4450" s="91" t="s">
        <v>192</v>
      </c>
      <c r="E4450" s="89">
        <v>10</v>
      </c>
      <c r="F4450">
        <f>SUMIF('список продуктов'!$A$8:$A$917,"="&amp;D2832,'список продуктов'!$C$8:$C$917)</f>
        <v>1</v>
      </c>
      <c r="M4450" s="572"/>
      <c r="N4450" s="573"/>
      <c r="O4450" s="573"/>
      <c r="P4450" s="573"/>
    </row>
    <row r="4451" spans="1:16" x14ac:dyDescent="0.25">
      <c r="A4451" s="77">
        <f>E4451*A4446</f>
        <v>0</v>
      </c>
      <c r="B4451" s="251"/>
      <c r="C4451" s="154"/>
      <c r="D4451" s="91" t="s">
        <v>1871</v>
      </c>
      <c r="E4451" s="89">
        <v>50</v>
      </c>
      <c r="F4451">
        <f>SUMIF('список продуктов'!$A$8:$A$917,"="&amp;D2833,'список продуктов'!$C$8:$C$917)</f>
        <v>1</v>
      </c>
      <c r="M4451" s="572"/>
      <c r="N4451" s="573"/>
      <c r="O4451" s="573"/>
      <c r="P4451" s="573"/>
    </row>
    <row r="4452" spans="1:16" x14ac:dyDescent="0.25">
      <c r="A4452" s="77">
        <f>E4452*A4446</f>
        <v>0</v>
      </c>
      <c r="B4452" s="251"/>
      <c r="C4452" s="456" t="s">
        <v>2008</v>
      </c>
      <c r="D4452" s="91" t="s">
        <v>1756</v>
      </c>
      <c r="E4452" s="89">
        <v>15</v>
      </c>
      <c r="F4452">
        <f>SUMIF('список продуктов'!$A$8:$A$917,"="&amp;D2834,'список продуктов'!$C$8:$C$917)</f>
        <v>1</v>
      </c>
      <c r="M4452" s="572"/>
      <c r="N4452" s="573"/>
      <c r="O4452" s="573"/>
      <c r="P4452" s="573"/>
    </row>
    <row r="4453" spans="1:16" x14ac:dyDescent="0.25">
      <c r="A4453" s="77">
        <f>E4453*A4446</f>
        <v>0</v>
      </c>
      <c r="B4453" s="251"/>
      <c r="C4453" s="154"/>
      <c r="D4453" s="91" t="s">
        <v>1795</v>
      </c>
      <c r="E4453" s="89">
        <v>10</v>
      </c>
      <c r="F4453">
        <f>SUMIF('список продуктов'!$A$8:$A$917,"="&amp;D2835,'список продуктов'!$C$8:$C$917)</f>
        <v>1</v>
      </c>
      <c r="M4453" s="572"/>
      <c r="N4453" s="573"/>
      <c r="O4453" s="573"/>
      <c r="P4453" s="573"/>
    </row>
    <row r="4454" spans="1:16" x14ac:dyDescent="0.25">
      <c r="A4454" s="77">
        <f>E4454*A4446</f>
        <v>0</v>
      </c>
      <c r="B4454" s="251"/>
      <c r="C4454" s="154"/>
      <c r="D4454" s="91" t="s">
        <v>1797</v>
      </c>
      <c r="E4454" s="89">
        <v>5</v>
      </c>
      <c r="F4454">
        <f>SUMIF('список продуктов'!$A$8:$A$917,"="&amp;D2836,'список продуктов'!$C$8:$C$917)</f>
        <v>1</v>
      </c>
      <c r="M4454" s="572"/>
      <c r="N4454" s="573"/>
      <c r="O4454" s="573"/>
      <c r="P4454" s="573"/>
    </row>
    <row r="4455" spans="1:16" x14ac:dyDescent="0.25">
      <c r="A4455" s="77">
        <f>E4455*A4446</f>
        <v>0</v>
      </c>
      <c r="B4455" s="251"/>
      <c r="C4455" s="154"/>
      <c r="D4455" s="91" t="s">
        <v>2472</v>
      </c>
      <c r="E4455" s="89">
        <v>50</v>
      </c>
      <c r="F4455">
        <f>SUMIF('список продуктов'!$A$8:$A$917,"="&amp;D2837,'список продуктов'!$C$8:$C$917)</f>
        <v>2</v>
      </c>
      <c r="M4455" s="572"/>
      <c r="N4455" s="573"/>
      <c r="O4455" s="573"/>
      <c r="P4455" s="573"/>
    </row>
    <row r="4456" spans="1:16" ht="29.25" x14ac:dyDescent="0.25">
      <c r="A4456" s="77">
        <f>E4456*A4446</f>
        <v>0</v>
      </c>
      <c r="B4456" s="251"/>
      <c r="C4456" s="154"/>
      <c r="D4456" s="91" t="s">
        <v>2641</v>
      </c>
      <c r="E4456" s="89">
        <v>50</v>
      </c>
      <c r="F4456">
        <f>SUMIF('список продуктов'!$A$8:$A$917,"="&amp;D2838,'список продуктов'!$C$8:$C$917)</f>
        <v>0</v>
      </c>
      <c r="M4456" s="572"/>
      <c r="N4456" s="573"/>
      <c r="O4456" s="573"/>
      <c r="P4456" s="573"/>
    </row>
    <row r="4457" spans="1:16" x14ac:dyDescent="0.25">
      <c r="A4457" s="77">
        <f>E4457*A4446</f>
        <v>0</v>
      </c>
      <c r="B4457" s="251"/>
      <c r="C4457" s="154"/>
      <c r="D4457" s="91" t="s">
        <v>1805</v>
      </c>
      <c r="E4457" s="89">
        <v>7</v>
      </c>
      <c r="F4457">
        <f>SUMIF('список продуктов'!$A$8:$A$917,"="&amp;D2839,'список продуктов'!$C$8:$C$917)</f>
        <v>1</v>
      </c>
      <c r="M4457" s="572"/>
      <c r="N4457" s="573"/>
      <c r="O4457" s="573"/>
      <c r="P4457" s="573"/>
    </row>
    <row r="4458" spans="1:16" x14ac:dyDescent="0.25">
      <c r="B4458" s="251"/>
      <c r="C4458" s="154"/>
      <c r="D4458" s="91"/>
      <c r="E4458" s="89"/>
      <c r="F4458">
        <f>SUMIF('список продуктов'!$A$8:$A$917,"="&amp;D2840,'список продуктов'!$C$8:$C$917)</f>
        <v>1</v>
      </c>
      <c r="M4458" s="572"/>
      <c r="N4458" s="573"/>
      <c r="O4458" s="573"/>
      <c r="P4458" s="573"/>
    </row>
    <row r="4459" spans="1:16" ht="15.75" thickBot="1" x14ac:dyDescent="0.3">
      <c r="B4459" s="251"/>
      <c r="C4459" s="154"/>
      <c r="D4459" s="91"/>
      <c r="E4459" s="89"/>
      <c r="F4459">
        <f>SUMIF('список продуктов'!$A$8:$A$917,"="&amp;#REF!,'список продуктов'!$C$8:$C$917)</f>
        <v>0</v>
      </c>
      <c r="M4459" s="572"/>
      <c r="N4459" s="573"/>
      <c r="O4459" s="573"/>
      <c r="P4459" s="573"/>
    </row>
    <row r="4460" spans="1:16" ht="29.25" thickBot="1" x14ac:dyDescent="0.3">
      <c r="A4460" s="229"/>
      <c r="B4460" s="212" t="s">
        <v>161</v>
      </c>
      <c r="C4460" s="248" t="s">
        <v>645</v>
      </c>
      <c r="D4460" s="188"/>
      <c r="E4460" s="191">
        <f>SUM(E4461:E4472)</f>
        <v>344</v>
      </c>
      <c r="F4460">
        <f>SUMIF('список продуктов'!$A$8:$A$917,"="&amp;D2841,'список продуктов'!$C$8:$C$917)</f>
        <v>1</v>
      </c>
      <c r="G4460" t="s">
        <v>2926</v>
      </c>
      <c r="M4460" s="572"/>
      <c r="N4460" s="573"/>
      <c r="O4460" s="573"/>
      <c r="P4460" s="573"/>
    </row>
    <row r="4461" spans="1:16" x14ac:dyDescent="0.25">
      <c r="A4461" s="77">
        <f>E4461*A4460</f>
        <v>0</v>
      </c>
      <c r="B4461" s="251"/>
      <c r="C4461" s="154"/>
      <c r="D4461" s="91" t="s">
        <v>1538</v>
      </c>
      <c r="E4461" s="89">
        <v>150</v>
      </c>
      <c r="F4461">
        <f>SUMIF('список продуктов'!$A$8:$A$917,"="&amp;D2842,'список продуктов'!$C$8:$C$917)</f>
        <v>1</v>
      </c>
      <c r="M4461" s="572"/>
      <c r="N4461" s="573"/>
      <c r="O4461" s="573"/>
      <c r="P4461" s="573"/>
    </row>
    <row r="4462" spans="1:16" x14ac:dyDescent="0.25">
      <c r="A4462" s="77">
        <f>E4462*A4460</f>
        <v>0</v>
      </c>
      <c r="B4462" s="251"/>
      <c r="C4462" s="154"/>
      <c r="D4462" s="91" t="s">
        <v>2292</v>
      </c>
      <c r="E4462" s="89">
        <v>50</v>
      </c>
      <c r="F4462">
        <f>SUMIF('список продуктов'!$A$8:$A$917,"="&amp;D2843,'список продуктов'!$C$8:$C$917)</f>
        <v>1</v>
      </c>
      <c r="M4462" s="572"/>
      <c r="N4462" s="573"/>
      <c r="O4462" s="573"/>
      <c r="P4462" s="573"/>
    </row>
    <row r="4463" spans="1:16" x14ac:dyDescent="0.25">
      <c r="A4463" s="77">
        <f>E4463*A4460</f>
        <v>0</v>
      </c>
      <c r="B4463" s="251"/>
      <c r="C4463" s="154"/>
      <c r="D4463" s="91" t="s">
        <v>2243</v>
      </c>
      <c r="E4463" s="89">
        <v>30</v>
      </c>
      <c r="F4463">
        <f>SUMIF('список продуктов'!$A$8:$A$917,"="&amp;D2844,'список продуктов'!$C$8:$C$917)</f>
        <v>1</v>
      </c>
      <c r="M4463" s="572"/>
      <c r="N4463" s="573"/>
      <c r="O4463" s="573"/>
      <c r="P4463" s="573"/>
    </row>
    <row r="4464" spans="1:16" x14ac:dyDescent="0.25">
      <c r="A4464" s="77">
        <f>E4464*A4460</f>
        <v>0</v>
      </c>
      <c r="B4464" s="251"/>
      <c r="C4464" s="154"/>
      <c r="D4464" s="91" t="s">
        <v>1758</v>
      </c>
      <c r="E4464" s="89">
        <v>30</v>
      </c>
      <c r="F4464">
        <f>SUMIF('список продуктов'!$A$8:$A$917,"="&amp;D2845,'список продуктов'!$C$8:$C$917)</f>
        <v>1</v>
      </c>
      <c r="M4464" s="572"/>
      <c r="N4464" s="573"/>
      <c r="O4464" s="573"/>
      <c r="P4464" s="573"/>
    </row>
    <row r="4465" spans="1:16" x14ac:dyDescent="0.25">
      <c r="A4465" s="77">
        <f>E4465*A4460</f>
        <v>0</v>
      </c>
      <c r="B4465" s="251"/>
      <c r="C4465" s="154"/>
      <c r="D4465" s="91" t="s">
        <v>1478</v>
      </c>
      <c r="E4465" s="89">
        <v>5</v>
      </c>
      <c r="F4465">
        <f>SUMIF('список продуктов'!$A$8:$A$917,"="&amp;D2846,'список продуктов'!$C$8:$C$917)</f>
        <v>0</v>
      </c>
      <c r="M4465" s="572"/>
      <c r="N4465" s="573"/>
      <c r="O4465" s="573"/>
      <c r="P4465" s="573"/>
    </row>
    <row r="4466" spans="1:16" x14ac:dyDescent="0.25">
      <c r="A4466" s="77">
        <f>E4466*A4460</f>
        <v>0</v>
      </c>
      <c r="B4466" s="251"/>
      <c r="C4466" s="154"/>
      <c r="D4466" s="91" t="s">
        <v>192</v>
      </c>
      <c r="E4466" s="89">
        <v>30</v>
      </c>
      <c r="F4466">
        <f>SUMIF('список продуктов'!$A$8:$A$917,"="&amp;D2847,'список продуктов'!$C$8:$C$917)</f>
        <v>1</v>
      </c>
      <c r="M4466" s="572"/>
      <c r="N4466" s="573"/>
      <c r="O4466" s="573"/>
      <c r="P4466" s="573"/>
    </row>
    <row r="4467" spans="1:16" x14ac:dyDescent="0.25">
      <c r="A4467" s="77">
        <f>E4467*A4460</f>
        <v>0</v>
      </c>
      <c r="B4467" s="251"/>
      <c r="C4467" s="154"/>
      <c r="D4467" s="91" t="s">
        <v>1850</v>
      </c>
      <c r="E4467" s="89">
        <v>20</v>
      </c>
      <c r="F4467">
        <f>SUMIF('список продуктов'!$A$8:$A$917,"="&amp;D2848,'список продуктов'!$C$8:$C$917)</f>
        <v>1</v>
      </c>
      <c r="M4467" s="572"/>
      <c r="N4467" s="573"/>
      <c r="O4467" s="573"/>
      <c r="P4467" s="573"/>
    </row>
    <row r="4468" spans="1:16" x14ac:dyDescent="0.25">
      <c r="A4468" s="77">
        <f>E4468*A4460</f>
        <v>0</v>
      </c>
      <c r="B4468" s="251"/>
      <c r="C4468" s="154"/>
      <c r="D4468" s="91" t="s">
        <v>2320</v>
      </c>
      <c r="E4468" s="89">
        <v>10</v>
      </c>
      <c r="F4468">
        <f>SUMIF('список продуктов'!$A$8:$A$917,"="&amp;D2849,'список продуктов'!$C$8:$C$917)</f>
        <v>1</v>
      </c>
      <c r="M4468" s="572"/>
      <c r="N4468" s="573"/>
      <c r="O4468" s="573"/>
      <c r="P4468" s="573"/>
    </row>
    <row r="4469" spans="1:16" x14ac:dyDescent="0.25">
      <c r="A4469" s="77">
        <f>E4469*A4460</f>
        <v>0</v>
      </c>
      <c r="B4469" s="251"/>
      <c r="C4469" s="154"/>
      <c r="D4469" s="91" t="s">
        <v>1797</v>
      </c>
      <c r="E4469" s="89">
        <v>10</v>
      </c>
      <c r="F4469">
        <f>SUMIF('список продуктов'!$A$8:$A$917,"="&amp;D2850,'список продуктов'!$C$8:$C$917)</f>
        <v>1</v>
      </c>
      <c r="M4469" s="572"/>
      <c r="N4469" s="573"/>
      <c r="O4469" s="573"/>
      <c r="P4469" s="573"/>
    </row>
    <row r="4470" spans="1:16" x14ac:dyDescent="0.25">
      <c r="A4470" s="77">
        <f>E4470*A4460</f>
        <v>0</v>
      </c>
      <c r="B4470" s="251"/>
      <c r="C4470" s="154"/>
      <c r="D4470" s="91" t="s">
        <v>1262</v>
      </c>
      <c r="E4470" s="89">
        <v>3</v>
      </c>
      <c r="F4470">
        <f>SUMIF('список продуктов'!$A$8:$A$917,"="&amp;D2851,'список продуктов'!$C$8:$C$917)</f>
        <v>1</v>
      </c>
      <c r="M4470" s="572"/>
      <c r="N4470" s="573"/>
      <c r="O4470" s="573"/>
      <c r="P4470" s="573"/>
    </row>
    <row r="4471" spans="1:16" x14ac:dyDescent="0.25">
      <c r="A4471" s="77">
        <f>E4471*A4460</f>
        <v>0</v>
      </c>
      <c r="B4471" s="251"/>
      <c r="C4471" s="154"/>
      <c r="D4471" s="91" t="s">
        <v>2546</v>
      </c>
      <c r="E4471" s="89">
        <v>3</v>
      </c>
      <c r="F4471">
        <f>SUMIF('список продуктов'!$A$8:$A$917,"="&amp;D2852,'список продуктов'!$C$8:$C$917)</f>
        <v>1</v>
      </c>
      <c r="M4471" s="572"/>
      <c r="N4471" s="573"/>
      <c r="O4471" s="573"/>
      <c r="P4471" s="573"/>
    </row>
    <row r="4472" spans="1:16" x14ac:dyDescent="0.25">
      <c r="A4472" s="77">
        <f>E4472*A4460</f>
        <v>0</v>
      </c>
      <c r="B4472" s="251"/>
      <c r="C4472" s="154"/>
      <c r="D4472" s="91" t="s">
        <v>2399</v>
      </c>
      <c r="E4472" s="89">
        <v>3</v>
      </c>
      <c r="F4472">
        <f>SUMIF('список продуктов'!$A$8:$A$917,"="&amp;D2853,'список продуктов'!$C$8:$C$917)</f>
        <v>0</v>
      </c>
      <c r="M4472" s="572"/>
      <c r="N4472" s="573"/>
      <c r="O4472" s="573"/>
      <c r="P4472" s="573"/>
    </row>
    <row r="4473" spans="1:16" ht="15.75" thickBot="1" x14ac:dyDescent="0.3">
      <c r="B4473" s="251"/>
      <c r="C4473" s="154"/>
      <c r="D4473" s="91"/>
      <c r="E4473" s="89"/>
      <c r="F4473">
        <f>SUMIF('список продуктов'!$A$8:$A$917,"="&amp;D2854,'список продуктов'!$C$8:$C$917)</f>
        <v>0</v>
      </c>
      <c r="M4473" s="572"/>
      <c r="N4473" s="573"/>
      <c r="O4473" s="573"/>
      <c r="P4473" s="573"/>
    </row>
    <row r="4474" spans="1:16" ht="15.75" customHeight="1" thickBot="1" x14ac:dyDescent="0.3">
      <c r="A4474" s="229"/>
      <c r="B4474" s="212" t="s">
        <v>162</v>
      </c>
      <c r="C4474" s="184" t="s">
        <v>646</v>
      </c>
      <c r="D4474" s="188"/>
      <c r="E4474" s="191">
        <f>SUM(E4475:E4484)</f>
        <v>388</v>
      </c>
      <c r="F4474">
        <f>SUMIF('список продуктов'!$A$8:$A$917,"="&amp;D2855,'список продуктов'!$C$8:$C$917)</f>
        <v>0</v>
      </c>
      <c r="G4474" t="s">
        <v>2926</v>
      </c>
      <c r="M4474" s="572"/>
      <c r="N4474" s="573"/>
      <c r="O4474" s="573"/>
      <c r="P4474" s="573"/>
    </row>
    <row r="4475" spans="1:16" x14ac:dyDescent="0.25">
      <c r="A4475" s="77">
        <f>E4475*A4474</f>
        <v>0</v>
      </c>
      <c r="B4475" s="251"/>
      <c r="C4475" s="154"/>
      <c r="D4475" s="91" t="s">
        <v>1547</v>
      </c>
      <c r="E4475" s="89">
        <v>300</v>
      </c>
      <c r="F4475">
        <f>SUMIF('список продуктов'!$A$8:$A$917,"="&amp;D2856,'список продуктов'!$C$8:$C$917)</f>
        <v>1</v>
      </c>
      <c r="M4475" s="572"/>
      <c r="N4475" s="573"/>
      <c r="O4475" s="573"/>
      <c r="P4475" s="573"/>
    </row>
    <row r="4476" spans="1:16" x14ac:dyDescent="0.25">
      <c r="A4476" s="77">
        <f>E4476*A4474</f>
        <v>0</v>
      </c>
      <c r="B4476" s="251"/>
      <c r="C4476" s="154"/>
      <c r="D4476" s="91" t="s">
        <v>1796</v>
      </c>
      <c r="E4476" s="89">
        <v>2</v>
      </c>
      <c r="F4476">
        <f>SUMIF('список продуктов'!$A$8:$A$917,"="&amp;D2857,'список продуктов'!$C$8:$C$917)</f>
        <v>1</v>
      </c>
      <c r="M4476" s="572"/>
      <c r="N4476" s="573"/>
      <c r="O4476" s="573"/>
      <c r="P4476" s="573"/>
    </row>
    <row r="4477" spans="1:16" x14ac:dyDescent="0.25">
      <c r="A4477" s="77">
        <f>E4477*A4474</f>
        <v>0</v>
      </c>
      <c r="B4477" s="251"/>
      <c r="C4477" s="154"/>
      <c r="D4477" s="91" t="s">
        <v>1262</v>
      </c>
      <c r="E4477" s="89">
        <v>3</v>
      </c>
      <c r="F4477">
        <f>SUMIF('список продуктов'!$A$8:$A$917,"="&amp;D2858,'список продуктов'!$C$8:$C$917)</f>
        <v>1</v>
      </c>
      <c r="M4477" s="572"/>
      <c r="N4477" s="573"/>
      <c r="O4477" s="573"/>
      <c r="P4477" s="573"/>
    </row>
    <row r="4478" spans="1:16" x14ac:dyDescent="0.25">
      <c r="A4478" s="77">
        <f>E4478*A4474</f>
        <v>0</v>
      </c>
      <c r="B4478" s="251"/>
      <c r="C4478" s="154"/>
      <c r="D4478" s="91" t="s">
        <v>192</v>
      </c>
      <c r="E4478" s="89">
        <v>3</v>
      </c>
      <c r="F4478">
        <f>SUMIF('список продуктов'!$A$8:$A$917,"="&amp;D2859,'список продуктов'!$C$8:$C$917)</f>
        <v>1</v>
      </c>
      <c r="M4478" s="572"/>
      <c r="N4478" s="573"/>
      <c r="O4478" s="573"/>
      <c r="P4478" s="573"/>
    </row>
    <row r="4479" spans="1:16" x14ac:dyDescent="0.25">
      <c r="A4479" s="77">
        <f>E4479*A4474</f>
        <v>0</v>
      </c>
      <c r="B4479" s="251"/>
      <c r="C4479" s="154"/>
      <c r="D4479" s="91" t="s">
        <v>2399</v>
      </c>
      <c r="E4479" s="89">
        <v>3</v>
      </c>
      <c r="F4479">
        <f>SUMIF('список продуктов'!$A$8:$A$917,"="&amp;D2860,'список продуктов'!$C$8:$C$917)</f>
        <v>1</v>
      </c>
      <c r="M4479" s="572"/>
      <c r="N4479" s="573"/>
      <c r="O4479" s="573"/>
      <c r="P4479" s="573"/>
    </row>
    <row r="4480" spans="1:16" x14ac:dyDescent="0.25">
      <c r="A4480" s="77">
        <f>E4480*A4474</f>
        <v>0</v>
      </c>
      <c r="B4480" s="251"/>
      <c r="C4480" s="459"/>
      <c r="D4480" s="91" t="s">
        <v>1489</v>
      </c>
      <c r="E4480" s="89">
        <v>15</v>
      </c>
      <c r="F4480">
        <f>SUMIF('список продуктов'!$A$8:$A$917,"="&amp;D2861,'список продуктов'!$C$8:$C$917)</f>
        <v>1</v>
      </c>
      <c r="M4480" s="572"/>
      <c r="N4480" s="573"/>
      <c r="O4480" s="573"/>
      <c r="P4480" s="573"/>
    </row>
    <row r="4481" spans="1:16" x14ac:dyDescent="0.25">
      <c r="A4481" s="77">
        <f>E4481*A4474</f>
        <v>0</v>
      </c>
      <c r="B4481" s="251"/>
      <c r="C4481" s="459" t="s">
        <v>2009</v>
      </c>
      <c r="D4481" s="91" t="s">
        <v>1705</v>
      </c>
      <c r="E4481" s="89">
        <v>25</v>
      </c>
      <c r="F4481">
        <f>SUMIF('список продуктов'!$A$8:$A$917,"="&amp;D2862,'список продуктов'!$C$8:$C$917)</f>
        <v>1</v>
      </c>
      <c r="M4481" s="572"/>
      <c r="N4481" s="573"/>
      <c r="O4481" s="573"/>
      <c r="P4481" s="573"/>
    </row>
    <row r="4482" spans="1:16" x14ac:dyDescent="0.25">
      <c r="A4482" s="77">
        <f>E4482*A4474</f>
        <v>0</v>
      </c>
      <c r="B4482" s="251"/>
      <c r="C4482" s="459" t="s">
        <v>2010</v>
      </c>
      <c r="D4482" s="91" t="s">
        <v>1710</v>
      </c>
      <c r="E4482" s="89">
        <v>21</v>
      </c>
      <c r="F4482">
        <f>SUMIF('список продуктов'!$A$8:$A$917,"="&amp;D2863,'список продуктов'!$C$8:$C$917)</f>
        <v>1</v>
      </c>
      <c r="M4482" s="572"/>
      <c r="N4482" s="573"/>
      <c r="O4482" s="573"/>
      <c r="P4482" s="573"/>
    </row>
    <row r="4483" spans="1:16" x14ac:dyDescent="0.25">
      <c r="A4483" s="77">
        <f>E4483*A4474</f>
        <v>0</v>
      </c>
      <c r="B4483" s="251"/>
      <c r="C4483" s="154"/>
      <c r="D4483" s="91" t="s">
        <v>798</v>
      </c>
      <c r="E4483" s="89">
        <v>1</v>
      </c>
      <c r="F4483">
        <f>SUMIF('список продуктов'!$A$8:$A$917,"="&amp;#REF!,'список продуктов'!$C$8:$C$917)</f>
        <v>0</v>
      </c>
      <c r="M4483" s="572"/>
      <c r="N4483" s="573"/>
      <c r="O4483" s="573"/>
      <c r="P4483" s="573"/>
    </row>
    <row r="4484" spans="1:16" ht="15.75" thickBot="1" x14ac:dyDescent="0.3">
      <c r="A4484" s="77">
        <f>E4484*A4474</f>
        <v>0</v>
      </c>
      <c r="B4484" s="251"/>
      <c r="C4484" s="154"/>
      <c r="D4484" s="91" t="s">
        <v>1789</v>
      </c>
      <c r="E4484" s="89">
        <v>15</v>
      </c>
      <c r="F4484">
        <f>SUMIF('список продуктов'!$A$8:$A$917,"="&amp;#REF!,'список продуктов'!$C$8:$C$917)</f>
        <v>0</v>
      </c>
      <c r="M4484" s="572"/>
      <c r="N4484" s="573"/>
      <c r="O4484" s="573"/>
      <c r="P4484" s="573"/>
    </row>
    <row r="4485" spans="1:16" ht="30" thickBot="1" x14ac:dyDescent="0.3">
      <c r="A4485" s="229"/>
      <c r="B4485" s="212" t="s">
        <v>163</v>
      </c>
      <c r="C4485" s="184" t="s">
        <v>647</v>
      </c>
      <c r="D4485" s="188"/>
      <c r="E4485" s="191">
        <f>SUM(E4486:E4499)</f>
        <v>488</v>
      </c>
      <c r="F4485">
        <f>SUMIF('список продуктов'!$A$8:$A$917,"="&amp;#REF!,'список продуктов'!$C$8:$C$917)</f>
        <v>0</v>
      </c>
      <c r="G4485" t="s">
        <v>2926</v>
      </c>
      <c r="M4485" s="572"/>
      <c r="N4485" s="573"/>
      <c r="O4485" s="573"/>
      <c r="P4485" s="573"/>
    </row>
    <row r="4486" spans="1:16" x14ac:dyDescent="0.25">
      <c r="A4486" s="77">
        <f>E4486*A4485</f>
        <v>0</v>
      </c>
      <c r="B4486" s="251"/>
      <c r="C4486" s="154"/>
      <c r="D4486" s="91" t="s">
        <v>1552</v>
      </c>
      <c r="E4486" s="89">
        <v>70</v>
      </c>
      <c r="F4486">
        <f>SUMIF('список продуктов'!$A$8:$A$917,"="&amp;#REF!,'список продуктов'!$C$8:$C$917)</f>
        <v>0</v>
      </c>
      <c r="M4486" s="572"/>
      <c r="N4486" s="573"/>
      <c r="O4486" s="573"/>
      <c r="P4486" s="573"/>
    </row>
    <row r="4487" spans="1:16" x14ac:dyDescent="0.25">
      <c r="A4487" s="77">
        <f>E4487*A4485</f>
        <v>0</v>
      </c>
      <c r="B4487" s="251"/>
      <c r="C4487" s="154"/>
      <c r="D4487" s="91" t="s">
        <v>1820</v>
      </c>
      <c r="E4487" s="89">
        <v>75</v>
      </c>
      <c r="F4487">
        <f>SUMIF('список продуктов'!$A$8:$A$917,"="&amp;#REF!,'список продуктов'!$C$8:$C$917)</f>
        <v>0</v>
      </c>
      <c r="M4487" s="572"/>
      <c r="N4487" s="573"/>
      <c r="O4487" s="573"/>
      <c r="P4487" s="573"/>
    </row>
    <row r="4488" spans="1:16" x14ac:dyDescent="0.25">
      <c r="A4488" s="77">
        <f>E4488*A4485</f>
        <v>0</v>
      </c>
      <c r="B4488" s="251"/>
      <c r="C4488" s="154"/>
      <c r="D4488" s="91" t="s">
        <v>1547</v>
      </c>
      <c r="E4488" s="89">
        <v>175</v>
      </c>
      <c r="F4488">
        <f>SUMIF('список продуктов'!$A$8:$A$917,"="&amp;#REF!,'список продуктов'!$C$8:$C$917)</f>
        <v>0</v>
      </c>
      <c r="M4488" s="572"/>
      <c r="N4488" s="573"/>
      <c r="O4488" s="573"/>
      <c r="P4488" s="573"/>
    </row>
    <row r="4489" spans="1:16" x14ac:dyDescent="0.25">
      <c r="A4489" s="77">
        <f>E4489*A4485</f>
        <v>0</v>
      </c>
      <c r="B4489" s="251"/>
      <c r="C4489" s="154"/>
      <c r="D4489" s="91" t="s">
        <v>1850</v>
      </c>
      <c r="E4489" s="89">
        <v>15</v>
      </c>
      <c r="F4489">
        <f>SUMIF('список продуктов'!$A$8:$A$917,"="&amp;#REF!,'список продуктов'!$C$8:$C$917)</f>
        <v>0</v>
      </c>
      <c r="M4489" s="572"/>
      <c r="N4489" s="573"/>
      <c r="O4489" s="573"/>
      <c r="P4489" s="573"/>
    </row>
    <row r="4490" spans="1:16" x14ac:dyDescent="0.25">
      <c r="A4490" s="77">
        <f>E4490*A4485</f>
        <v>0</v>
      </c>
      <c r="B4490" s="251"/>
      <c r="C4490" s="154"/>
      <c r="D4490" s="91" t="s">
        <v>1489</v>
      </c>
      <c r="E4490" s="89">
        <v>12</v>
      </c>
      <c r="F4490">
        <f>SUMIF('список продуктов'!$A$8:$A$917,"="&amp;D2902,'список продуктов'!$C$8:$C$917)</f>
        <v>0</v>
      </c>
      <c r="M4490" s="572"/>
      <c r="N4490" s="573"/>
      <c r="O4490" s="573"/>
      <c r="P4490" s="573"/>
    </row>
    <row r="4491" spans="1:16" x14ac:dyDescent="0.25">
      <c r="A4491" s="77">
        <f>E4491*A4485</f>
        <v>0</v>
      </c>
      <c r="B4491" s="251"/>
      <c r="C4491" s="154"/>
      <c r="D4491" s="91" t="s">
        <v>1262</v>
      </c>
      <c r="E4491" s="89">
        <v>1</v>
      </c>
      <c r="F4491">
        <f>SUMIF('список продуктов'!$A$8:$A$917,"="&amp;D2903,'список продуктов'!$C$8:$C$917)</f>
        <v>1</v>
      </c>
      <c r="M4491" s="572"/>
      <c r="N4491" s="573"/>
      <c r="O4491" s="573"/>
      <c r="P4491" s="573"/>
    </row>
    <row r="4492" spans="1:16" x14ac:dyDescent="0.25">
      <c r="A4492" s="77">
        <f>E4492*A4485</f>
        <v>0</v>
      </c>
      <c r="B4492" s="251"/>
      <c r="C4492" s="154"/>
      <c r="D4492" s="91" t="s">
        <v>2399</v>
      </c>
      <c r="E4492" s="89">
        <v>1</v>
      </c>
      <c r="F4492">
        <f>SUMIF('список продуктов'!$A$8:$A$917,"="&amp;D2904,'список продуктов'!$C$8:$C$917)</f>
        <v>1</v>
      </c>
      <c r="M4492" s="572"/>
      <c r="N4492" s="573"/>
      <c r="O4492" s="573"/>
      <c r="P4492" s="573"/>
    </row>
    <row r="4493" spans="1:16" x14ac:dyDescent="0.25">
      <c r="A4493" s="77">
        <f>E4493*A4485</f>
        <v>0</v>
      </c>
      <c r="B4493" s="251"/>
      <c r="C4493" s="154"/>
      <c r="D4493" s="91" t="s">
        <v>1280</v>
      </c>
      <c r="E4493" s="89">
        <v>1</v>
      </c>
      <c r="F4493">
        <f>SUMIF('список продуктов'!$A$8:$A$917,"="&amp;D2905,'список продуктов'!$C$8:$C$917)</f>
        <v>1</v>
      </c>
      <c r="M4493" s="572"/>
      <c r="N4493" s="573"/>
      <c r="O4493" s="573"/>
      <c r="P4493" s="573"/>
    </row>
    <row r="4494" spans="1:16" x14ac:dyDescent="0.25">
      <c r="A4494" s="77">
        <f>E4494*A4485</f>
        <v>0</v>
      </c>
      <c r="B4494" s="251"/>
      <c r="C4494" s="154"/>
      <c r="D4494" s="91" t="s">
        <v>1272</v>
      </c>
      <c r="E4494" s="119">
        <v>1</v>
      </c>
      <c r="F4494">
        <f>SUMIF('список продуктов'!$A$8:$A$917,"="&amp;D2906,'список продуктов'!$C$8:$C$917)</f>
        <v>1</v>
      </c>
      <c r="M4494" s="572"/>
      <c r="N4494" s="573"/>
      <c r="O4494" s="573"/>
      <c r="P4494" s="573"/>
    </row>
    <row r="4495" spans="1:16" x14ac:dyDescent="0.25">
      <c r="A4495" s="77">
        <f>E4495*A4485</f>
        <v>0</v>
      </c>
      <c r="B4495" s="251"/>
      <c r="C4495" s="155" t="s">
        <v>1972</v>
      </c>
      <c r="D4495" s="91" t="s">
        <v>2474</v>
      </c>
      <c r="E4495" s="89">
        <v>75</v>
      </c>
      <c r="F4495">
        <f>SUMIF('список продуктов'!$A$8:$A$917,"="&amp;D2907,'список продуктов'!$C$8:$C$917)</f>
        <v>1</v>
      </c>
      <c r="M4495" s="572"/>
      <c r="N4495" s="573"/>
      <c r="O4495" s="573"/>
      <c r="P4495" s="573"/>
    </row>
    <row r="4496" spans="1:16" x14ac:dyDescent="0.25">
      <c r="A4496" s="77">
        <f>E4496*A4485</f>
        <v>0</v>
      </c>
      <c r="B4496" s="251"/>
      <c r="C4496" s="154"/>
      <c r="D4496" s="91" t="s">
        <v>1850</v>
      </c>
      <c r="E4496" s="89">
        <v>50</v>
      </c>
      <c r="F4496">
        <f>SUMIF('список продуктов'!$A$8:$A$917,"="&amp;D2908,'список продуктов'!$C$8:$C$917)</f>
        <v>1</v>
      </c>
      <c r="M4496" s="572"/>
      <c r="N4496" s="573"/>
      <c r="O4496" s="573"/>
      <c r="P4496" s="573"/>
    </row>
    <row r="4497" spans="1:16" ht="29.25" x14ac:dyDescent="0.25">
      <c r="A4497" s="77">
        <f>E4497*A4485</f>
        <v>0</v>
      </c>
      <c r="B4497" s="251"/>
      <c r="C4497" s="154"/>
      <c r="D4497" s="91" t="s">
        <v>2641</v>
      </c>
      <c r="E4497" s="89">
        <v>10</v>
      </c>
      <c r="F4497">
        <f>SUMIF('список продуктов'!$A$8:$A$917,"="&amp;D2909,'список продуктов'!$C$8:$C$917)</f>
        <v>1</v>
      </c>
      <c r="M4497" s="572"/>
      <c r="N4497" s="573"/>
      <c r="O4497" s="573"/>
      <c r="P4497" s="573"/>
    </row>
    <row r="4498" spans="1:16" x14ac:dyDescent="0.25">
      <c r="A4498" s="77">
        <f>E4498*A4485</f>
        <v>0</v>
      </c>
      <c r="B4498" s="251"/>
      <c r="C4498" s="154"/>
      <c r="D4498" s="91" t="s">
        <v>1262</v>
      </c>
      <c r="E4498" s="89">
        <v>1</v>
      </c>
      <c r="F4498">
        <f>SUMIF('список продуктов'!$A$8:$A$917,"="&amp;D2910,'список продуктов'!$C$8:$C$917)</f>
        <v>1</v>
      </c>
      <c r="M4498" s="572"/>
      <c r="N4498" s="573"/>
      <c r="O4498" s="573"/>
      <c r="P4498" s="573"/>
    </row>
    <row r="4499" spans="1:16" ht="15.75" thickBot="1" x14ac:dyDescent="0.3">
      <c r="A4499" s="77">
        <f>E4499*A4485</f>
        <v>0</v>
      </c>
      <c r="B4499" s="251"/>
      <c r="C4499" s="154"/>
      <c r="D4499" s="91" t="s">
        <v>2399</v>
      </c>
      <c r="E4499" s="89">
        <v>1</v>
      </c>
      <c r="F4499">
        <f>SUMIF('список продуктов'!$A$8:$A$917,"="&amp;D2911,'список продуктов'!$C$8:$C$917)</f>
        <v>1</v>
      </c>
      <c r="M4499" s="572"/>
      <c r="N4499" s="573"/>
      <c r="O4499" s="573"/>
      <c r="P4499" s="573"/>
    </row>
    <row r="4500" spans="1:16" ht="15.75" thickBot="1" x14ac:dyDescent="0.3">
      <c r="A4500" s="229"/>
      <c r="B4500" s="187">
        <v>300</v>
      </c>
      <c r="C4500" s="184" t="s">
        <v>648</v>
      </c>
      <c r="D4500" s="144"/>
      <c r="E4500" s="225">
        <f>SUM(E4501:E4510)</f>
        <v>431</v>
      </c>
      <c r="F4500">
        <f>SUMIF('список продуктов'!$A$8:$A$917,"="&amp;D2912,'список продуктов'!$C$8:$C$917)</f>
        <v>1</v>
      </c>
      <c r="G4500" t="s">
        <v>2926</v>
      </c>
      <c r="M4500" s="572"/>
      <c r="N4500" s="573"/>
      <c r="O4500" s="573"/>
      <c r="P4500" s="573"/>
    </row>
    <row r="4501" spans="1:16" x14ac:dyDescent="0.25">
      <c r="A4501" s="77">
        <f>E4501*A4500</f>
        <v>0</v>
      </c>
      <c r="B4501" s="251"/>
      <c r="C4501" s="154"/>
      <c r="D4501" s="91" t="s">
        <v>1544</v>
      </c>
      <c r="E4501" s="89">
        <v>250</v>
      </c>
      <c r="F4501">
        <f>SUMIF('список продуктов'!$A$8:$A$917,"="&amp;D2913,'список продуктов'!$C$8:$C$917)</f>
        <v>1</v>
      </c>
      <c r="M4501" s="572"/>
      <c r="N4501" s="573"/>
      <c r="O4501" s="573"/>
      <c r="P4501" s="573"/>
    </row>
    <row r="4502" spans="1:16" x14ac:dyDescent="0.25">
      <c r="A4502" s="77">
        <f>E4502*A4500</f>
        <v>0</v>
      </c>
      <c r="B4502" s="251"/>
      <c r="C4502" s="154"/>
      <c r="D4502" s="91" t="s">
        <v>1262</v>
      </c>
      <c r="E4502" s="89">
        <v>2</v>
      </c>
      <c r="F4502">
        <f>SUMIF('список продуктов'!$A$8:$A$917,"="&amp;D2914,'список продуктов'!$C$8:$C$917)</f>
        <v>0</v>
      </c>
      <c r="M4502" s="572"/>
      <c r="N4502" s="573"/>
      <c r="O4502" s="573"/>
      <c r="P4502" s="573"/>
    </row>
    <row r="4503" spans="1:16" x14ac:dyDescent="0.25">
      <c r="A4503" s="77">
        <f>E4503*A4500</f>
        <v>0</v>
      </c>
      <c r="B4503" s="251"/>
      <c r="C4503" s="154"/>
      <c r="D4503" s="91" t="s">
        <v>2399</v>
      </c>
      <c r="E4503" s="89">
        <v>2</v>
      </c>
      <c r="F4503">
        <f>SUMIF('список продуктов'!$A$8:$A$917,"="&amp;D2915,'список продуктов'!$C$8:$C$917)</f>
        <v>0</v>
      </c>
      <c r="M4503" s="572"/>
      <c r="N4503" s="573"/>
      <c r="O4503" s="573"/>
      <c r="P4503" s="573"/>
    </row>
    <row r="4504" spans="1:16" x14ac:dyDescent="0.25">
      <c r="A4504" s="77">
        <f>E4504*A4500</f>
        <v>0</v>
      </c>
      <c r="B4504" s="251"/>
      <c r="C4504" s="154"/>
      <c r="D4504" s="91" t="s">
        <v>2405</v>
      </c>
      <c r="E4504" s="89">
        <v>2</v>
      </c>
      <c r="F4504">
        <f>SUMIF('список продуктов'!$A$8:$A$917,"="&amp;D2916,'список продуктов'!$C$8:$C$917)</f>
        <v>1</v>
      </c>
      <c r="M4504" s="572"/>
      <c r="N4504" s="573"/>
      <c r="O4504" s="573"/>
      <c r="P4504" s="573"/>
    </row>
    <row r="4505" spans="1:16" x14ac:dyDescent="0.25">
      <c r="A4505" s="77">
        <f>E4505*A4500</f>
        <v>0</v>
      </c>
      <c r="B4505" s="251"/>
      <c r="C4505" s="154"/>
      <c r="D4505" s="91" t="s">
        <v>1676</v>
      </c>
      <c r="E4505" s="89">
        <v>70</v>
      </c>
      <c r="F4505">
        <f>SUMIF('список продуктов'!$A$8:$A$917,"="&amp;D2917,'список продуктов'!$C$8:$C$917)</f>
        <v>1</v>
      </c>
      <c r="M4505" s="572"/>
      <c r="N4505" s="573"/>
      <c r="O4505" s="573"/>
      <c r="P4505" s="573"/>
    </row>
    <row r="4506" spans="1:16" x14ac:dyDescent="0.25">
      <c r="A4506" s="77">
        <f>E4506*A4500</f>
        <v>0</v>
      </c>
      <c r="B4506" s="251"/>
      <c r="C4506" s="154"/>
      <c r="D4506" s="91" t="s">
        <v>2244</v>
      </c>
      <c r="E4506" s="89">
        <v>30</v>
      </c>
      <c r="F4506">
        <f>SUMIF('список продуктов'!$A$8:$A$917,"="&amp;D2918,'список продуктов'!$C$8:$C$917)</f>
        <v>1</v>
      </c>
      <c r="M4506" s="572"/>
      <c r="N4506" s="573"/>
      <c r="O4506" s="573"/>
      <c r="P4506" s="573"/>
    </row>
    <row r="4507" spans="1:16" x14ac:dyDescent="0.25">
      <c r="A4507" s="77">
        <f>E4507*A4500</f>
        <v>0</v>
      </c>
      <c r="B4507" s="251"/>
      <c r="C4507" s="154"/>
      <c r="D4507" s="91" t="s">
        <v>2591</v>
      </c>
      <c r="E4507" s="89">
        <v>50</v>
      </c>
      <c r="F4507">
        <f>SUMIF('список продуктов'!$A$8:$A$917,"="&amp;D2919,'список продуктов'!$C$8:$C$917)</f>
        <v>1</v>
      </c>
      <c r="M4507" s="572"/>
      <c r="N4507" s="573"/>
      <c r="O4507" s="573"/>
      <c r="P4507" s="573"/>
    </row>
    <row r="4508" spans="1:16" x14ac:dyDescent="0.25">
      <c r="A4508" s="77">
        <f>E4508*A4500</f>
        <v>0</v>
      </c>
      <c r="B4508" s="251"/>
      <c r="C4508" s="154"/>
      <c r="D4508" s="91" t="s">
        <v>1805</v>
      </c>
      <c r="E4508" s="89">
        <v>10</v>
      </c>
      <c r="F4508">
        <f>SUMIF('список продуктов'!$A$8:$A$917,"="&amp;D2920,'список продуктов'!$C$8:$C$917)</f>
        <v>1</v>
      </c>
      <c r="M4508" s="572"/>
      <c r="N4508" s="573"/>
      <c r="O4508" s="573"/>
      <c r="P4508" s="573"/>
    </row>
    <row r="4509" spans="1:16" x14ac:dyDescent="0.25">
      <c r="A4509" s="77">
        <f>E4509*A4500</f>
        <v>0</v>
      </c>
      <c r="B4509" s="251"/>
      <c r="C4509" s="154"/>
      <c r="D4509" s="91" t="s">
        <v>192</v>
      </c>
      <c r="E4509" s="89">
        <v>10</v>
      </c>
      <c r="F4509">
        <f>SUMIF('список продуктов'!$A$8:$A$917,"="&amp;D2921,'список продуктов'!$C$8:$C$917)</f>
        <v>1</v>
      </c>
      <c r="M4509" s="572"/>
      <c r="N4509" s="573"/>
      <c r="O4509" s="573"/>
      <c r="P4509" s="573"/>
    </row>
    <row r="4510" spans="1:16" x14ac:dyDescent="0.25">
      <c r="A4510" s="77">
        <f>E4510*A4500</f>
        <v>0</v>
      </c>
      <c r="B4510" s="251"/>
      <c r="C4510" s="154"/>
      <c r="D4510" s="91" t="s">
        <v>2219</v>
      </c>
      <c r="E4510" s="89">
        <v>5</v>
      </c>
      <c r="F4510">
        <f>SUMIF('список продуктов'!$A$8:$A$917,"="&amp;D2922,'список продуктов'!$C$8:$C$917)</f>
        <v>0</v>
      </c>
      <c r="M4510" s="572"/>
      <c r="N4510" s="573"/>
      <c r="O4510" s="573"/>
      <c r="P4510" s="573"/>
    </row>
    <row r="4511" spans="1:16" ht="15.75" thickBot="1" x14ac:dyDescent="0.3">
      <c r="B4511" s="251"/>
      <c r="C4511" s="154"/>
      <c r="D4511" s="91"/>
      <c r="E4511" s="89"/>
      <c r="F4511">
        <f>SUMIF('список продуктов'!$A$8:$A$917,"="&amp;D2923,'список продуктов'!$C$8:$C$917)</f>
        <v>1</v>
      </c>
      <c r="M4511" s="572"/>
      <c r="N4511" s="573"/>
      <c r="O4511" s="573"/>
      <c r="P4511" s="573"/>
    </row>
    <row r="4512" spans="1:16" ht="15.75" thickBot="1" x14ac:dyDescent="0.3">
      <c r="A4512" s="229"/>
      <c r="B4512" s="212" t="s">
        <v>164</v>
      </c>
      <c r="C4512" s="248" t="s">
        <v>649</v>
      </c>
      <c r="D4512" s="188"/>
      <c r="E4512" s="191">
        <f>SUM(E4513:E4523)</f>
        <v>684</v>
      </c>
      <c r="F4512">
        <f>SUMIF('список продуктов'!$A$8:$A$917,"="&amp;D2924,'список продуктов'!$C$8:$C$917)</f>
        <v>1</v>
      </c>
      <c r="G4512" t="s">
        <v>2926</v>
      </c>
      <c r="M4512" s="572"/>
      <c r="N4512" s="573"/>
      <c r="O4512" s="573"/>
      <c r="P4512" s="573"/>
    </row>
    <row r="4513" spans="1:16" x14ac:dyDescent="0.25">
      <c r="A4513" s="77">
        <f>E4513*A4512</f>
        <v>0</v>
      </c>
      <c r="B4513" s="251"/>
      <c r="C4513" s="154"/>
      <c r="D4513" s="91" t="s">
        <v>1546</v>
      </c>
      <c r="E4513" s="89">
        <v>350</v>
      </c>
      <c r="F4513">
        <f>SUMIF('список продуктов'!$A$8:$A$917,"="&amp;D2925,'список продуктов'!$C$8:$C$917)</f>
        <v>0</v>
      </c>
      <c r="M4513" s="572"/>
      <c r="N4513" s="573"/>
      <c r="O4513" s="573"/>
      <c r="P4513" s="573"/>
    </row>
    <row r="4514" spans="1:16" x14ac:dyDescent="0.25">
      <c r="A4514" s="77">
        <f>E4514*A4512</f>
        <v>0</v>
      </c>
      <c r="B4514" s="251"/>
      <c r="C4514" s="154"/>
      <c r="D4514" s="91" t="s">
        <v>1262</v>
      </c>
      <c r="E4514" s="89">
        <v>2</v>
      </c>
      <c r="F4514">
        <f>SUMIF('список продуктов'!$A$8:$A$917,"="&amp;D2926,'список продуктов'!$C$8:$C$917)</f>
        <v>0</v>
      </c>
      <c r="M4514" s="572"/>
      <c r="N4514" s="573"/>
      <c r="O4514" s="573"/>
      <c r="P4514" s="573"/>
    </row>
    <row r="4515" spans="1:16" x14ac:dyDescent="0.25">
      <c r="A4515" s="77">
        <f>E4515*A4512</f>
        <v>0</v>
      </c>
      <c r="B4515" s="251"/>
      <c r="C4515" s="154"/>
      <c r="D4515" s="91" t="s">
        <v>2399</v>
      </c>
      <c r="E4515" s="89">
        <v>2</v>
      </c>
      <c r="F4515">
        <f>SUMIF('список продуктов'!$A$8:$A$917,"="&amp;D2927,'список продуктов'!$C$8:$C$917)</f>
        <v>1</v>
      </c>
      <c r="M4515" s="572"/>
      <c r="N4515" s="573"/>
      <c r="O4515" s="573"/>
      <c r="P4515" s="573"/>
    </row>
    <row r="4516" spans="1:16" x14ac:dyDescent="0.25">
      <c r="A4516" s="77">
        <f>E4516*A4512</f>
        <v>0</v>
      </c>
      <c r="B4516" s="251"/>
      <c r="C4516" s="154"/>
      <c r="D4516" s="91" t="s">
        <v>2473</v>
      </c>
      <c r="E4516" s="89">
        <v>40</v>
      </c>
      <c r="F4516">
        <f>SUMIF('список продуктов'!$A$8:$A$917,"="&amp;D2928,'список продуктов'!$C$8:$C$917)</f>
        <v>1</v>
      </c>
      <c r="M4516" s="572"/>
      <c r="N4516" s="573"/>
      <c r="O4516" s="573"/>
      <c r="P4516" s="573"/>
    </row>
    <row r="4517" spans="1:16" x14ac:dyDescent="0.25">
      <c r="A4517" s="77">
        <f>E4517*A4512</f>
        <v>0</v>
      </c>
      <c r="B4517" s="251"/>
      <c r="C4517" s="154"/>
      <c r="D4517" s="91" t="s">
        <v>1489</v>
      </c>
      <c r="E4517" s="89">
        <v>25</v>
      </c>
      <c r="F4517">
        <f>SUMIF('список продуктов'!$A$8:$A$917,"="&amp;D2929,'список продуктов'!$C$8:$C$917)</f>
        <v>1</v>
      </c>
      <c r="M4517" s="572"/>
      <c r="N4517" s="573"/>
      <c r="O4517" s="573"/>
      <c r="P4517" s="573"/>
    </row>
    <row r="4518" spans="1:16" x14ac:dyDescent="0.25">
      <c r="A4518" s="77">
        <f>E4518*A4512</f>
        <v>0</v>
      </c>
      <c r="B4518" s="251"/>
      <c r="C4518" s="154"/>
      <c r="D4518" s="91" t="s">
        <v>192</v>
      </c>
      <c r="E4518" s="89">
        <v>30</v>
      </c>
      <c r="F4518">
        <f>SUMIF('список продуктов'!$A$8:$A$917,"="&amp;D2930,'список продуктов'!$C$8:$C$917)</f>
        <v>1</v>
      </c>
      <c r="M4518" s="572"/>
      <c r="N4518" s="573"/>
      <c r="O4518" s="573"/>
      <c r="P4518" s="573"/>
    </row>
    <row r="4519" spans="1:16" x14ac:dyDescent="0.25">
      <c r="A4519" s="77">
        <f>E4519*A4512</f>
        <v>0</v>
      </c>
      <c r="B4519" s="251"/>
      <c r="C4519" s="154"/>
      <c r="D4519" s="91" t="s">
        <v>1354</v>
      </c>
      <c r="E4519" s="89">
        <v>30</v>
      </c>
      <c r="F4519">
        <f>SUMIF('список продуктов'!$A$8:$A$917,"="&amp;D2931,'список продуктов'!$C$8:$C$917)</f>
        <v>0</v>
      </c>
      <c r="M4519" s="572"/>
      <c r="N4519" s="573"/>
      <c r="O4519" s="573"/>
      <c r="P4519" s="573"/>
    </row>
    <row r="4520" spans="1:16" x14ac:dyDescent="0.25">
      <c r="A4520" s="77">
        <f>E4520*A4512</f>
        <v>0</v>
      </c>
      <c r="B4520" s="251"/>
      <c r="C4520" s="154"/>
      <c r="D4520" s="91" t="s">
        <v>1736</v>
      </c>
      <c r="E4520" s="89">
        <v>20</v>
      </c>
      <c r="F4520">
        <f>SUMIF('список продуктов'!$A$8:$A$917,"="&amp;D2932,'список продуктов'!$C$8:$C$917)</f>
        <v>1</v>
      </c>
      <c r="M4520" s="572"/>
      <c r="N4520" s="573"/>
      <c r="O4520" s="573"/>
      <c r="P4520" s="573"/>
    </row>
    <row r="4521" spans="1:16" x14ac:dyDescent="0.25">
      <c r="A4521" s="77">
        <f>E4521*A4512</f>
        <v>0</v>
      </c>
      <c r="B4521" s="251"/>
      <c r="C4521" s="154"/>
      <c r="D4521" s="91" t="s">
        <v>311</v>
      </c>
      <c r="E4521" s="89">
        <v>60</v>
      </c>
      <c r="F4521">
        <f>SUMIF('список продуктов'!$A$8:$A$917,"="&amp;D2933,'список продуктов'!$C$8:$C$917)</f>
        <v>1</v>
      </c>
      <c r="M4521" s="572"/>
      <c r="N4521" s="573"/>
      <c r="O4521" s="573"/>
      <c r="P4521" s="573"/>
    </row>
    <row r="4522" spans="1:16" x14ac:dyDescent="0.25">
      <c r="A4522" s="77">
        <f>E4522*A4512</f>
        <v>0</v>
      </c>
      <c r="B4522" s="251"/>
      <c r="C4522" s="154"/>
      <c r="D4522" s="91" t="s">
        <v>1745</v>
      </c>
      <c r="E4522" s="89">
        <v>50</v>
      </c>
      <c r="F4522">
        <f>SUMIF('список продуктов'!$A$8:$A$917,"="&amp;D2934,'список продуктов'!$C$8:$C$917)</f>
        <v>1</v>
      </c>
      <c r="M4522" s="572"/>
      <c r="N4522" s="573"/>
      <c r="O4522" s="573"/>
      <c r="P4522" s="573"/>
    </row>
    <row r="4523" spans="1:16" ht="15.75" thickBot="1" x14ac:dyDescent="0.3">
      <c r="A4523" s="77">
        <f>E4523*A4512</f>
        <v>0</v>
      </c>
      <c r="B4523" s="251"/>
      <c r="C4523" s="154"/>
      <c r="D4523" s="91" t="s">
        <v>1753</v>
      </c>
      <c r="E4523" s="89">
        <v>75</v>
      </c>
      <c r="F4523">
        <f>SUMIF('список продуктов'!$A$8:$A$917,"="&amp;D2935,'список продуктов'!$C$8:$C$917)</f>
        <v>1</v>
      </c>
      <c r="M4523" s="572"/>
      <c r="N4523" s="573"/>
      <c r="O4523" s="573"/>
      <c r="P4523" s="573"/>
    </row>
    <row r="4524" spans="1:16" ht="15.75" thickBot="1" x14ac:dyDescent="0.3">
      <c r="A4524" s="229"/>
      <c r="B4524" s="212" t="s">
        <v>135</v>
      </c>
      <c r="C4524" s="184" t="s">
        <v>650</v>
      </c>
      <c r="D4524" s="188"/>
      <c r="E4524" s="191">
        <f>SUM(E4525:E4531)</f>
        <v>5630</v>
      </c>
      <c r="F4524">
        <f>SUMIF('список продуктов'!$A$8:$A$917,"="&amp;D2936,'список продуктов'!$C$8:$C$917)</f>
        <v>1</v>
      </c>
      <c r="G4524" t="s">
        <v>2926</v>
      </c>
      <c r="M4524" s="572"/>
      <c r="N4524" s="573"/>
      <c r="O4524" s="573"/>
      <c r="P4524" s="573"/>
    </row>
    <row r="4525" spans="1:16" x14ac:dyDescent="0.25">
      <c r="A4525" s="77">
        <f>E4525*A4524</f>
        <v>0</v>
      </c>
      <c r="B4525" s="251"/>
      <c r="C4525" s="154"/>
      <c r="D4525" s="91" t="s">
        <v>1528</v>
      </c>
      <c r="E4525" s="89">
        <v>5000</v>
      </c>
      <c r="F4525">
        <f>SUMIF('список продуктов'!$A$8:$A$917,"="&amp;D2937,'список продуктов'!$C$8:$C$917)</f>
        <v>1</v>
      </c>
      <c r="M4525" s="572"/>
      <c r="N4525" s="573"/>
      <c r="O4525" s="573"/>
      <c r="P4525" s="573"/>
    </row>
    <row r="4526" spans="1:16" x14ac:dyDescent="0.25">
      <c r="A4526" s="77">
        <f>E4526*A4524</f>
        <v>0</v>
      </c>
      <c r="B4526" s="251"/>
      <c r="C4526" s="154"/>
      <c r="D4526" s="91" t="s">
        <v>2405</v>
      </c>
      <c r="E4526" s="89">
        <v>100</v>
      </c>
      <c r="F4526">
        <f>SUMIF('список продуктов'!$A$8:$A$917,"="&amp;D2938,'список продуктов'!$C$8:$C$917)</f>
        <v>1</v>
      </c>
      <c r="M4526" s="572"/>
      <c r="N4526" s="573"/>
      <c r="O4526" s="573"/>
      <c r="P4526" s="573"/>
    </row>
    <row r="4527" spans="1:16" x14ac:dyDescent="0.25">
      <c r="A4527" s="77">
        <f>E4527*A4524</f>
        <v>0</v>
      </c>
      <c r="B4527" s="251"/>
      <c r="C4527" s="154"/>
      <c r="D4527" s="91" t="s">
        <v>1262</v>
      </c>
      <c r="E4527" s="89">
        <v>20</v>
      </c>
      <c r="F4527">
        <f>SUMIF('список продуктов'!$A$8:$A$917,"="&amp;D2939,'список продуктов'!$C$8:$C$917)</f>
        <v>1</v>
      </c>
      <c r="M4527" s="572"/>
      <c r="N4527" s="573"/>
      <c r="O4527" s="573"/>
      <c r="P4527" s="573"/>
    </row>
    <row r="4528" spans="1:16" x14ac:dyDescent="0.25">
      <c r="A4528" s="77">
        <f>E4528*A4524</f>
        <v>0</v>
      </c>
      <c r="B4528" s="251"/>
      <c r="C4528" s="154"/>
      <c r="D4528" s="91" t="s">
        <v>2398</v>
      </c>
      <c r="E4528" s="89">
        <v>10</v>
      </c>
      <c r="F4528">
        <f>SUMIF('список продуктов'!$A$8:$A$917,"="&amp;D2940,'список продуктов'!$C$8:$C$917)</f>
        <v>1</v>
      </c>
      <c r="M4528" s="572"/>
      <c r="N4528" s="573"/>
      <c r="O4528" s="573"/>
      <c r="P4528" s="573"/>
    </row>
    <row r="4529" spans="1:16" x14ac:dyDescent="0.25">
      <c r="A4529" s="77">
        <f>E4529*A4524</f>
        <v>0</v>
      </c>
      <c r="B4529" s="251"/>
      <c r="C4529" s="154"/>
      <c r="D4529" s="91" t="s">
        <v>192</v>
      </c>
      <c r="E4529" s="89">
        <v>200</v>
      </c>
      <c r="F4529">
        <f>SUMIF('список продуктов'!$A$8:$A$917,"="&amp;D2941,'список продуктов'!$C$8:$C$917)</f>
        <v>0</v>
      </c>
      <c r="M4529" s="572"/>
      <c r="N4529" s="573"/>
      <c r="O4529" s="573"/>
      <c r="P4529" s="573"/>
    </row>
    <row r="4530" spans="1:16" x14ac:dyDescent="0.25">
      <c r="A4530" s="77">
        <f>E4530*A4524</f>
        <v>0</v>
      </c>
      <c r="B4530" s="251"/>
      <c r="C4530" s="154"/>
      <c r="D4530" s="91" t="s">
        <v>2337</v>
      </c>
      <c r="E4530" s="89">
        <v>100</v>
      </c>
      <c r="F4530">
        <f>SUMIF('список продуктов'!$A$8:$A$917,"="&amp;D2942,'список продуктов'!$C$8:$C$917)</f>
        <v>0</v>
      </c>
      <c r="M4530" s="572"/>
      <c r="N4530" s="573"/>
      <c r="O4530" s="573"/>
      <c r="P4530" s="573"/>
    </row>
    <row r="4531" spans="1:16" x14ac:dyDescent="0.25">
      <c r="A4531" s="77">
        <f>E4531*A4524</f>
        <v>0</v>
      </c>
      <c r="B4531" s="251"/>
      <c r="C4531" s="154"/>
      <c r="D4531" s="91" t="s">
        <v>1268</v>
      </c>
      <c r="E4531" s="89">
        <v>200</v>
      </c>
      <c r="F4531">
        <f>SUMIF('список продуктов'!$A$8:$A$917,"="&amp;D2943,'список продуктов'!$C$8:$C$917)</f>
        <v>1</v>
      </c>
      <c r="M4531" s="572"/>
      <c r="N4531" s="573"/>
      <c r="O4531" s="573"/>
      <c r="P4531" s="573"/>
    </row>
    <row r="4532" spans="1:16" ht="15.75" thickBot="1" x14ac:dyDescent="0.3">
      <c r="B4532" s="251"/>
      <c r="C4532" s="154"/>
      <c r="D4532" s="91"/>
      <c r="E4532" s="89"/>
      <c r="F4532">
        <f>SUMIF('список продуктов'!$A$8:$A$917,"="&amp;D2944,'список продуктов'!$C$8:$C$917)</f>
        <v>1</v>
      </c>
      <c r="M4532" s="572"/>
      <c r="N4532" s="573"/>
      <c r="O4532" s="573"/>
      <c r="P4532" s="573"/>
    </row>
    <row r="4533" spans="1:16" ht="15.75" thickBot="1" x14ac:dyDescent="0.3">
      <c r="A4533" s="229"/>
      <c r="B4533" s="187">
        <v>200</v>
      </c>
      <c r="C4533" s="184" t="s">
        <v>651</v>
      </c>
      <c r="D4533" s="366"/>
      <c r="E4533" s="191">
        <f>SUM(E4534:E4540)</f>
        <v>355</v>
      </c>
      <c r="F4533">
        <f>SUMIF('список продуктов'!$A$8:$A$917,"="&amp;D2945,'список продуктов'!$C$8:$C$917)</f>
        <v>1</v>
      </c>
      <c r="G4533" t="s">
        <v>2926</v>
      </c>
      <c r="M4533" s="572"/>
      <c r="N4533" s="573"/>
      <c r="O4533" s="573"/>
      <c r="P4533" s="573"/>
    </row>
    <row r="4534" spans="1:16" x14ac:dyDescent="0.25">
      <c r="A4534" s="77">
        <f>E4534*A4533</f>
        <v>0</v>
      </c>
      <c r="B4534" s="251"/>
      <c r="C4534" s="154"/>
      <c r="D4534" s="91" t="s">
        <v>1534</v>
      </c>
      <c r="E4534" s="89">
        <v>180</v>
      </c>
      <c r="F4534">
        <f>SUMIF('список продуктов'!$A$8:$A$917,"="&amp;D2946,'список продуктов'!$C$8:$C$917)</f>
        <v>1</v>
      </c>
      <c r="M4534" s="572"/>
      <c r="N4534" s="573"/>
      <c r="O4534" s="573"/>
      <c r="P4534" s="573"/>
    </row>
    <row r="4535" spans="1:16" ht="29.25" x14ac:dyDescent="0.25">
      <c r="A4535" s="77">
        <f>E4535*A4533</f>
        <v>0</v>
      </c>
      <c r="B4535" s="251"/>
      <c r="C4535" s="154"/>
      <c r="D4535" s="91" t="s">
        <v>2641</v>
      </c>
      <c r="E4535" s="89">
        <v>50</v>
      </c>
      <c r="F4535">
        <f>SUMIF('список продуктов'!$A$8:$A$917,"="&amp;D2947,'список продуктов'!$C$8:$C$917)</f>
        <v>1</v>
      </c>
      <c r="M4535" s="572"/>
      <c r="N4535" s="573"/>
      <c r="O4535" s="573"/>
      <c r="P4535" s="573"/>
    </row>
    <row r="4536" spans="1:16" x14ac:dyDescent="0.25">
      <c r="A4536" s="77">
        <f>E4536*A4533</f>
        <v>0</v>
      </c>
      <c r="B4536" s="251"/>
      <c r="C4536" s="154"/>
      <c r="D4536" s="91" t="s">
        <v>1554</v>
      </c>
      <c r="E4536" s="89">
        <v>80</v>
      </c>
      <c r="F4536">
        <f>SUMIF('список продуктов'!$A$8:$A$917,"="&amp;D2948,'список продуктов'!$C$8:$C$917)</f>
        <v>0</v>
      </c>
      <c r="M4536" s="572"/>
      <c r="N4536" s="573"/>
      <c r="O4536" s="573"/>
      <c r="P4536" s="573"/>
    </row>
    <row r="4537" spans="1:16" x14ac:dyDescent="0.25">
      <c r="A4537" s="77">
        <f>E4537*A4533</f>
        <v>0</v>
      </c>
      <c r="B4537" s="251"/>
      <c r="C4537" s="154"/>
      <c r="D4537" s="91" t="s">
        <v>1850</v>
      </c>
      <c r="E4537" s="89">
        <v>20</v>
      </c>
      <c r="F4537">
        <f>SUMIF('список продуктов'!$A$8:$A$917,"="&amp;D2949,'список продуктов'!$C$8:$C$917)</f>
        <v>0</v>
      </c>
      <c r="M4537" s="572"/>
      <c r="N4537" s="573"/>
      <c r="O4537" s="573"/>
      <c r="P4537" s="573"/>
    </row>
    <row r="4538" spans="1:16" x14ac:dyDescent="0.25">
      <c r="A4538" s="77">
        <f>E4538*A4533</f>
        <v>0</v>
      </c>
      <c r="B4538" s="251"/>
      <c r="C4538" s="154"/>
      <c r="D4538" s="91" t="s">
        <v>1793</v>
      </c>
      <c r="E4538" s="89">
        <v>5</v>
      </c>
      <c r="F4538">
        <f>SUMIF('список продуктов'!$A$8:$A$917,"="&amp;D2950,'список продуктов'!$C$8:$C$917)</f>
        <v>1</v>
      </c>
      <c r="M4538" s="572"/>
      <c r="N4538" s="573"/>
      <c r="O4538" s="573"/>
      <c r="P4538" s="573"/>
    </row>
    <row r="4539" spans="1:16" x14ac:dyDescent="0.25">
      <c r="A4539" s="77">
        <f>E4539*A4533</f>
        <v>0</v>
      </c>
      <c r="B4539" s="251"/>
      <c r="C4539" s="154"/>
      <c r="D4539" s="91" t="s">
        <v>2472</v>
      </c>
      <c r="E4539" s="89">
        <v>10</v>
      </c>
      <c r="F4539">
        <f>SUMIF('список продуктов'!$A$8:$A$917,"="&amp;D2951,'список продуктов'!$C$8:$C$917)</f>
        <v>1</v>
      </c>
      <c r="M4539" s="572"/>
      <c r="N4539" s="573"/>
      <c r="O4539" s="573"/>
      <c r="P4539" s="573"/>
    </row>
    <row r="4540" spans="1:16" x14ac:dyDescent="0.25">
      <c r="A4540" s="77">
        <f>E4540*A4533</f>
        <v>0</v>
      </c>
      <c r="B4540" s="251"/>
      <c r="C4540" s="154"/>
      <c r="D4540" s="91" t="s">
        <v>1478</v>
      </c>
      <c r="E4540" s="89">
        <v>10</v>
      </c>
      <c r="F4540">
        <f>SUMIF('список продуктов'!$A$8:$A$917,"="&amp;D2952,'список продуктов'!$C$8:$C$917)</f>
        <v>1</v>
      </c>
      <c r="M4540" s="572"/>
      <c r="N4540" s="573"/>
      <c r="O4540" s="573"/>
      <c r="P4540" s="573"/>
    </row>
    <row r="4541" spans="1:16" ht="15.75" thickBot="1" x14ac:dyDescent="0.3">
      <c r="B4541" s="251"/>
      <c r="C4541" s="154"/>
      <c r="D4541" s="91"/>
      <c r="E4541" s="89"/>
      <c r="F4541">
        <f>SUMIF('список продуктов'!$A$8:$A$917,"="&amp;D2953,'список продуктов'!$C$8:$C$917)</f>
        <v>1</v>
      </c>
      <c r="M4541" s="572"/>
      <c r="N4541" s="573"/>
      <c r="O4541" s="573"/>
      <c r="P4541" s="573"/>
    </row>
    <row r="4542" spans="1:16" ht="15.75" thickBot="1" x14ac:dyDescent="0.3">
      <c r="A4542" s="229"/>
      <c r="B4542" s="187" t="s">
        <v>31</v>
      </c>
      <c r="C4542" s="184" t="s">
        <v>652</v>
      </c>
      <c r="D4542" s="188"/>
      <c r="E4542" s="191">
        <f>SUM(E4543:E4551)</f>
        <v>326</v>
      </c>
      <c r="F4542">
        <f>SUMIF('список продуктов'!$A$8:$A$917,"="&amp;D2954,'список продуктов'!$C$8:$C$917)</f>
        <v>0</v>
      </c>
      <c r="G4542" t="s">
        <v>2926</v>
      </c>
      <c r="M4542" s="572"/>
      <c r="N4542" s="573"/>
      <c r="O4542" s="573"/>
      <c r="P4542" s="573"/>
    </row>
    <row r="4543" spans="1:16" x14ac:dyDescent="0.25">
      <c r="A4543" s="77">
        <f>E4543*A4542</f>
        <v>0</v>
      </c>
      <c r="B4543" s="251"/>
      <c r="C4543" s="154"/>
      <c r="D4543" s="91" t="s">
        <v>1537</v>
      </c>
      <c r="E4543" s="89">
        <v>180</v>
      </c>
      <c r="F4543">
        <f>SUMIF('список продуктов'!$A$8:$A$917,"="&amp;D2955,'список продуктов'!$C$8:$C$917)</f>
        <v>0</v>
      </c>
      <c r="M4543" s="572"/>
      <c r="N4543" s="573"/>
      <c r="O4543" s="573"/>
      <c r="P4543" s="573"/>
    </row>
    <row r="4544" spans="1:16" x14ac:dyDescent="0.25">
      <c r="A4544" s="77">
        <f>E4544*A4542</f>
        <v>0</v>
      </c>
      <c r="B4544" s="251"/>
      <c r="C4544" s="154"/>
      <c r="D4544" s="91" t="s">
        <v>2469</v>
      </c>
      <c r="E4544" s="89">
        <v>60</v>
      </c>
      <c r="F4544">
        <f>SUMIF('список продуктов'!$A$8:$A$917,"="&amp;D2956,'список продуктов'!$C$8:$C$917)</f>
        <v>1</v>
      </c>
      <c r="M4544" s="572"/>
      <c r="N4544" s="573"/>
      <c r="O4544" s="573"/>
      <c r="P4544" s="573"/>
    </row>
    <row r="4545" spans="1:16" x14ac:dyDescent="0.25">
      <c r="A4545" s="77">
        <f>E4545*A4542</f>
        <v>0</v>
      </c>
      <c r="B4545" s="251"/>
      <c r="C4545" s="154"/>
      <c r="D4545" s="91" t="s">
        <v>192</v>
      </c>
      <c r="E4545" s="89">
        <v>40</v>
      </c>
      <c r="F4545">
        <f>SUMIF('список продуктов'!$A$8:$A$917,"="&amp;D2957,'список продуктов'!$C$8:$C$917)</f>
        <v>1</v>
      </c>
      <c r="M4545" s="572"/>
      <c r="N4545" s="573"/>
      <c r="O4545" s="573"/>
      <c r="P4545" s="573"/>
    </row>
    <row r="4546" spans="1:16" x14ac:dyDescent="0.25">
      <c r="A4546" s="77">
        <f>E4546*A4542</f>
        <v>0</v>
      </c>
      <c r="B4546" s="251"/>
      <c r="C4546" s="154"/>
      <c r="D4546" s="91" t="s">
        <v>1262</v>
      </c>
      <c r="E4546" s="89">
        <v>3</v>
      </c>
      <c r="F4546">
        <f>SUMIF('список продуктов'!$A$8:$A$917,"="&amp;D2958,'список продуктов'!$C$8:$C$917)</f>
        <v>1</v>
      </c>
      <c r="M4546" s="572"/>
      <c r="N4546" s="573"/>
      <c r="O4546" s="573"/>
      <c r="P4546" s="573"/>
    </row>
    <row r="4547" spans="1:16" x14ac:dyDescent="0.25">
      <c r="A4547" s="77">
        <f>A4542*E4547</f>
        <v>0</v>
      </c>
      <c r="B4547" s="251"/>
      <c r="C4547" s="154"/>
      <c r="D4547" s="91" t="s">
        <v>2591</v>
      </c>
      <c r="E4547" s="89">
        <v>15</v>
      </c>
      <c r="F4547">
        <f>SUMIF('список продуктов'!$A$8:$A$917,"="&amp;D2959,'список продуктов'!$C$8:$C$917)</f>
        <v>1</v>
      </c>
      <c r="M4547" s="572"/>
      <c r="N4547" s="573"/>
      <c r="O4547" s="573"/>
      <c r="P4547" s="573"/>
    </row>
    <row r="4548" spans="1:16" x14ac:dyDescent="0.25">
      <c r="A4548" s="77">
        <f>A4542*E4548</f>
        <v>0</v>
      </c>
      <c r="B4548" s="251"/>
      <c r="C4548" s="154"/>
      <c r="D4548" s="91" t="s">
        <v>2546</v>
      </c>
      <c r="E4548" s="89">
        <v>3</v>
      </c>
      <c r="F4548">
        <f>SUMIF('список продуктов'!$A$8:$A$917,"="&amp;D2960,'список продуктов'!$C$8:$C$917)</f>
        <v>1</v>
      </c>
      <c r="M4548" s="572"/>
      <c r="N4548" s="573"/>
      <c r="O4548" s="573"/>
      <c r="P4548" s="573"/>
    </row>
    <row r="4549" spans="1:16" x14ac:dyDescent="0.25">
      <c r="A4549" s="77">
        <f>A4542*E4549</f>
        <v>0</v>
      </c>
      <c r="B4549" s="251"/>
      <c r="C4549" s="154"/>
      <c r="D4549" s="91" t="s">
        <v>1919</v>
      </c>
      <c r="E4549" s="89">
        <v>5</v>
      </c>
      <c r="F4549">
        <f>SUMIF('список продуктов'!$A$8:$A$917,"="&amp;D2961,'список продуктов'!$C$8:$C$917)</f>
        <v>1</v>
      </c>
      <c r="M4549" s="572"/>
      <c r="N4549" s="573"/>
      <c r="O4549" s="573"/>
      <c r="P4549" s="573"/>
    </row>
    <row r="4550" spans="1:16" x14ac:dyDescent="0.25">
      <c r="A4550" s="77">
        <f>A4542*E4550</f>
        <v>0</v>
      </c>
      <c r="B4550" s="251"/>
      <c r="C4550" s="154"/>
      <c r="D4550" s="91" t="s">
        <v>1920</v>
      </c>
      <c r="E4550" s="89">
        <v>5</v>
      </c>
      <c r="F4550">
        <f>SUMIF('список продуктов'!$A$8:$A$917,"="&amp;D2962,'список продуктов'!$C$8:$C$917)</f>
        <v>1</v>
      </c>
      <c r="M4550" s="572"/>
      <c r="N4550" s="573"/>
      <c r="O4550" s="573"/>
      <c r="P4550" s="573"/>
    </row>
    <row r="4551" spans="1:16" x14ac:dyDescent="0.25">
      <c r="A4551" s="77">
        <f>A4542*E4551</f>
        <v>0</v>
      </c>
      <c r="B4551" s="251"/>
      <c r="C4551" s="154"/>
      <c r="D4551" s="91" t="s">
        <v>1887</v>
      </c>
      <c r="E4551" s="89">
        <v>15</v>
      </c>
      <c r="F4551">
        <f>SUMIF('список продуктов'!$A$8:$A$917,"="&amp;D2963,'список продуктов'!$C$8:$C$917)</f>
        <v>1</v>
      </c>
      <c r="M4551" s="572"/>
      <c r="N4551" s="573"/>
      <c r="O4551" s="573"/>
      <c r="P4551" s="573"/>
    </row>
    <row r="4552" spans="1:16" ht="15.75" thickBot="1" x14ac:dyDescent="0.3">
      <c r="B4552" s="251"/>
      <c r="C4552" s="154"/>
      <c r="D4552" s="91"/>
      <c r="E4552" s="89"/>
      <c r="F4552">
        <f>SUMIF('список продуктов'!$A$8:$A$917,"="&amp;D2964,'список продуктов'!$C$8:$C$917)</f>
        <v>1</v>
      </c>
      <c r="M4552" s="572"/>
      <c r="N4552" s="573"/>
      <c r="O4552" s="573"/>
      <c r="P4552" s="573"/>
    </row>
    <row r="4553" spans="1:16" ht="15.75" thickBot="1" x14ac:dyDescent="0.3">
      <c r="A4553" s="229"/>
      <c r="B4553" s="187">
        <v>1000</v>
      </c>
      <c r="C4553" s="184" t="s">
        <v>653</v>
      </c>
      <c r="D4553" s="188"/>
      <c r="E4553" s="191">
        <f>SUM(E4554:E4564)</f>
        <v>1960</v>
      </c>
      <c r="F4553">
        <f>SUMIF('список продуктов'!$A$8:$A$917,"="&amp;D2965,'список продуктов'!$C$8:$C$917)</f>
        <v>1</v>
      </c>
      <c r="G4553" t="s">
        <v>2926</v>
      </c>
      <c r="M4553" s="572"/>
      <c r="N4553" s="573"/>
      <c r="O4553" s="573"/>
      <c r="P4553" s="573"/>
    </row>
    <row r="4554" spans="1:16" x14ac:dyDescent="0.25">
      <c r="A4554" s="77">
        <f>E4554*A4553</f>
        <v>0</v>
      </c>
      <c r="B4554" s="251"/>
      <c r="C4554" s="154"/>
      <c r="D4554" s="91" t="s">
        <v>1552</v>
      </c>
      <c r="E4554" s="89">
        <v>380</v>
      </c>
      <c r="F4554">
        <f>SUMIF('список продуктов'!$A$8:$A$917,"="&amp;D2966,'список продуктов'!$C$8:$C$917)</f>
        <v>1</v>
      </c>
      <c r="M4554" s="572"/>
      <c r="N4554" s="573"/>
      <c r="O4554" s="573"/>
      <c r="P4554" s="573"/>
    </row>
    <row r="4555" spans="1:16" x14ac:dyDescent="0.25">
      <c r="A4555" s="77">
        <f>E4555*A4553</f>
        <v>0</v>
      </c>
      <c r="B4555" s="251"/>
      <c r="C4555" s="154"/>
      <c r="D4555" s="91" t="s">
        <v>1556</v>
      </c>
      <c r="E4555" s="89">
        <v>400</v>
      </c>
      <c r="F4555">
        <f>SUMIF('список продуктов'!$A$8:$A$917,"="&amp;D2967,'список продуктов'!$C$8:$C$917)</f>
        <v>1</v>
      </c>
      <c r="M4555" s="572"/>
      <c r="N4555" s="573"/>
      <c r="O4555" s="573"/>
      <c r="P4555" s="573"/>
    </row>
    <row r="4556" spans="1:16" x14ac:dyDescent="0.25">
      <c r="A4556" s="77">
        <f>E4556*A4553</f>
        <v>0</v>
      </c>
      <c r="B4556" s="251"/>
      <c r="C4556" s="154"/>
      <c r="D4556" s="91" t="s">
        <v>1554</v>
      </c>
      <c r="E4556" s="89">
        <v>350</v>
      </c>
      <c r="F4556">
        <f>SUMIF('список продуктов'!$A$8:$A$917,"="&amp;D2968,'список продуктов'!$C$8:$C$917)</f>
        <v>1</v>
      </c>
      <c r="M4556" s="572"/>
      <c r="N4556" s="573"/>
      <c r="O4556" s="573"/>
      <c r="P4556" s="573"/>
    </row>
    <row r="4557" spans="1:16" x14ac:dyDescent="0.25">
      <c r="A4557" s="77">
        <f>E4557*A4553</f>
        <v>0</v>
      </c>
      <c r="B4557" s="251"/>
      <c r="C4557" s="154"/>
      <c r="D4557" s="91" t="s">
        <v>1553</v>
      </c>
      <c r="E4557" s="89">
        <v>500</v>
      </c>
      <c r="F4557">
        <f>SUMIF('список продуктов'!$A$8:$A$917,"="&amp;D2969,'список продуктов'!$C$8:$C$917)</f>
        <v>1</v>
      </c>
      <c r="M4557" s="572"/>
      <c r="N4557" s="573"/>
      <c r="O4557" s="573"/>
      <c r="P4557" s="573"/>
    </row>
    <row r="4558" spans="1:16" x14ac:dyDescent="0.25">
      <c r="A4558" s="77">
        <f>E4558*A4553</f>
        <v>0</v>
      </c>
      <c r="B4558" s="251"/>
      <c r="C4558" s="154"/>
      <c r="D4558" s="91" t="s">
        <v>1489</v>
      </c>
      <c r="E4558" s="89">
        <v>60</v>
      </c>
      <c r="F4558">
        <f>SUMIF('список продуктов'!$A$8:$A$917,"="&amp;D2970,'список продуктов'!$C$8:$C$917)</f>
        <v>0</v>
      </c>
      <c r="M4558" s="572"/>
      <c r="N4558" s="573"/>
      <c r="O4558" s="573"/>
      <c r="P4558" s="573"/>
    </row>
    <row r="4559" spans="1:16" x14ac:dyDescent="0.25">
      <c r="A4559" s="77">
        <f>E4559*A4553</f>
        <v>0</v>
      </c>
      <c r="B4559" s="251"/>
      <c r="C4559" s="154"/>
      <c r="D4559" s="91" t="s">
        <v>2546</v>
      </c>
      <c r="E4559" s="89">
        <v>10</v>
      </c>
      <c r="F4559">
        <f>SUMIF('список продуктов'!$A$8:$A$917,"="&amp;D2971,'список продуктов'!$C$8:$C$917)</f>
        <v>0</v>
      </c>
      <c r="M4559" s="572"/>
      <c r="N4559" s="573"/>
      <c r="O4559" s="573"/>
      <c r="P4559" s="573"/>
    </row>
    <row r="4560" spans="1:16" x14ac:dyDescent="0.25">
      <c r="A4560" s="77">
        <f>E4560*A4553</f>
        <v>0</v>
      </c>
      <c r="B4560" s="251"/>
      <c r="C4560" s="154"/>
      <c r="D4560" s="91" t="s">
        <v>1262</v>
      </c>
      <c r="E4560" s="89">
        <v>15</v>
      </c>
      <c r="F4560">
        <f>SUMIF('список продуктов'!$A$8:$A$917,"="&amp;D2972,'список продуктов'!$C$8:$C$917)</f>
        <v>1</v>
      </c>
      <c r="M4560" s="572"/>
      <c r="N4560" s="573"/>
      <c r="O4560" s="573"/>
      <c r="P4560" s="573"/>
    </row>
    <row r="4561" spans="1:16" x14ac:dyDescent="0.25">
      <c r="A4561" s="77">
        <f>A4553*E4561</f>
        <v>0</v>
      </c>
      <c r="B4561" s="251"/>
      <c r="C4561" s="154"/>
      <c r="D4561" s="91" t="s">
        <v>2399</v>
      </c>
      <c r="E4561" s="89">
        <v>5</v>
      </c>
      <c r="F4561">
        <f>SUMIF('список продуктов'!$A$8:$A$917,"="&amp;D2973,'список продуктов'!$C$8:$C$917)</f>
        <v>1</v>
      </c>
      <c r="M4561" s="572"/>
      <c r="N4561" s="573"/>
      <c r="O4561" s="573"/>
      <c r="P4561" s="573"/>
    </row>
    <row r="4562" spans="1:16" x14ac:dyDescent="0.25">
      <c r="A4562" s="77">
        <f>A4553*E4562</f>
        <v>0</v>
      </c>
      <c r="B4562" s="251"/>
      <c r="C4562" s="154"/>
      <c r="D4562" s="91" t="s">
        <v>192</v>
      </c>
      <c r="E4562" s="89">
        <v>150</v>
      </c>
      <c r="F4562">
        <f>SUMIF('список продуктов'!$A$8:$A$917,"="&amp;D2974,'список продуктов'!$C$8:$C$917)</f>
        <v>1</v>
      </c>
      <c r="M4562" s="572"/>
      <c r="N4562" s="573"/>
      <c r="O4562" s="573"/>
      <c r="P4562" s="573"/>
    </row>
    <row r="4563" spans="1:16" x14ac:dyDescent="0.25">
      <c r="A4563" s="77">
        <f>A4553*E4563</f>
        <v>0</v>
      </c>
      <c r="B4563" s="251"/>
      <c r="C4563" s="154"/>
      <c r="D4563" s="91" t="s">
        <v>1355</v>
      </c>
      <c r="E4563" s="89">
        <v>30</v>
      </c>
      <c r="F4563">
        <f>SUMIF('список продуктов'!$A$8:$A$917,"="&amp;D2975,'список продуктов'!$C$8:$C$917)</f>
        <v>1</v>
      </c>
      <c r="M4563" s="572"/>
      <c r="N4563" s="573"/>
      <c r="O4563" s="573"/>
      <c r="P4563" s="573"/>
    </row>
    <row r="4564" spans="1:16" x14ac:dyDescent="0.25">
      <c r="A4564" s="77">
        <f>A4553*E4564</f>
        <v>0</v>
      </c>
      <c r="B4564" s="251"/>
      <c r="C4564" s="154"/>
      <c r="D4564" s="91" t="s">
        <v>1789</v>
      </c>
      <c r="E4564" s="89">
        <v>60</v>
      </c>
      <c r="F4564">
        <f>SUMIF('список продуктов'!$A$8:$A$917,"="&amp;D2976,'список продуктов'!$C$8:$C$917)</f>
        <v>1</v>
      </c>
      <c r="M4564" s="572"/>
      <c r="N4564" s="573"/>
      <c r="O4564" s="573"/>
      <c r="P4564" s="573"/>
    </row>
    <row r="4565" spans="1:16" ht="15.75" thickBot="1" x14ac:dyDescent="0.3">
      <c r="B4565" s="251"/>
      <c r="C4565" s="154"/>
      <c r="D4565" s="91"/>
      <c r="E4565" s="89"/>
      <c r="F4565">
        <f>SUMIF('список продуктов'!$A$8:$A$917,"="&amp;D2977,'список продуктов'!$C$8:$C$917)</f>
        <v>1</v>
      </c>
      <c r="M4565" s="572"/>
      <c r="N4565" s="573"/>
      <c r="O4565" s="573"/>
      <c r="P4565" s="573"/>
    </row>
    <row r="4566" spans="1:16" ht="30" thickBot="1" x14ac:dyDescent="0.3">
      <c r="A4566" s="229"/>
      <c r="B4566" s="187">
        <v>280</v>
      </c>
      <c r="C4566" s="184" t="s">
        <v>654</v>
      </c>
      <c r="D4566" s="188"/>
      <c r="E4566" s="191">
        <f>SUM(E4567:E4576)</f>
        <v>241</v>
      </c>
      <c r="F4566">
        <f>SUMIF('список продуктов'!$A$8:$A$917,"="&amp;D2978,'список продуктов'!$C$8:$C$917)</f>
        <v>1</v>
      </c>
      <c r="G4566" t="s">
        <v>2926</v>
      </c>
      <c r="M4566" s="572"/>
      <c r="N4566" s="573"/>
      <c r="O4566" s="573"/>
      <c r="P4566" s="573"/>
    </row>
    <row r="4567" spans="1:16" x14ac:dyDescent="0.25">
      <c r="A4567" s="77">
        <f>E4567*A4566</f>
        <v>0</v>
      </c>
      <c r="B4567" s="251"/>
      <c r="C4567" s="120"/>
      <c r="D4567" s="91" t="s">
        <v>1554</v>
      </c>
      <c r="E4567" s="111">
        <v>35</v>
      </c>
      <c r="F4567">
        <f>SUMIF('список продуктов'!$A$8:$A$917,"="&amp;D2979,'список продуктов'!$C$8:$C$917)</f>
        <v>0</v>
      </c>
      <c r="M4567" s="572"/>
      <c r="N4567" s="573"/>
      <c r="O4567" s="573"/>
      <c r="P4567" s="573"/>
    </row>
    <row r="4568" spans="1:16" x14ac:dyDescent="0.25">
      <c r="A4568" s="77">
        <f>E4568*A4566</f>
        <v>0</v>
      </c>
      <c r="B4568" s="251"/>
      <c r="C4568" s="456" t="s">
        <v>2011</v>
      </c>
      <c r="D4568" s="91" t="s">
        <v>1687</v>
      </c>
      <c r="E4568" s="89">
        <v>1</v>
      </c>
      <c r="F4568">
        <f>SUMIF('список продуктов'!$A$8:$A$917,"="&amp;D2980,'список продуктов'!$C$8:$C$917)</f>
        <v>0</v>
      </c>
      <c r="M4568" s="572"/>
      <c r="N4568" s="573"/>
      <c r="O4568" s="573"/>
      <c r="P4568" s="573"/>
    </row>
    <row r="4569" spans="1:16" x14ac:dyDescent="0.25">
      <c r="A4569" s="77">
        <f>E4569*A4566</f>
        <v>0</v>
      </c>
      <c r="B4569" s="251"/>
      <c r="C4569" s="154"/>
      <c r="D4569" s="365" t="s">
        <v>1739</v>
      </c>
      <c r="E4569" s="89">
        <v>70</v>
      </c>
      <c r="F4569">
        <f>SUMIF('список продуктов'!$A$8:$A$917,"="&amp;D2981,'список продуктов'!$C$8:$C$917)</f>
        <v>1</v>
      </c>
      <c r="M4569" s="572"/>
      <c r="N4569" s="573"/>
      <c r="O4569" s="573"/>
      <c r="P4569" s="573"/>
    </row>
    <row r="4570" spans="1:16" x14ac:dyDescent="0.25">
      <c r="A4570" s="77">
        <f>E4570*A4566</f>
        <v>0</v>
      </c>
      <c r="B4570" s="251"/>
      <c r="C4570" s="154"/>
      <c r="D4570" s="365" t="s">
        <v>1740</v>
      </c>
      <c r="E4570" s="89">
        <v>25</v>
      </c>
      <c r="F4570">
        <f>SUMIF('список продуктов'!$A$8:$A$917,"="&amp;D2982,'список продуктов'!$C$8:$C$917)</f>
        <v>1</v>
      </c>
      <c r="M4570" s="572"/>
      <c r="N4570" s="573"/>
      <c r="O4570" s="573"/>
      <c r="P4570" s="573"/>
    </row>
    <row r="4571" spans="1:16" x14ac:dyDescent="0.25">
      <c r="A4571" s="77">
        <f>E4571*A4566</f>
        <v>0</v>
      </c>
      <c r="B4571" s="251"/>
      <c r="C4571" s="154"/>
      <c r="D4571" s="91" t="s">
        <v>1858</v>
      </c>
      <c r="E4571" s="89">
        <v>10</v>
      </c>
      <c r="F4571">
        <f>SUMIF('список продуктов'!$A$8:$A$917,"="&amp;D2983,'список продуктов'!$C$8:$C$917)</f>
        <v>1</v>
      </c>
      <c r="M4571" s="572"/>
      <c r="N4571" s="573"/>
      <c r="O4571" s="573"/>
      <c r="P4571" s="573"/>
    </row>
    <row r="4572" spans="1:16" ht="29.25" x14ac:dyDescent="0.25">
      <c r="A4572" s="77">
        <f>E4572*A4566</f>
        <v>0</v>
      </c>
      <c r="B4572" s="251"/>
      <c r="C4572" s="154"/>
      <c r="D4572" s="91" t="s">
        <v>2641</v>
      </c>
      <c r="E4572" s="89">
        <v>15</v>
      </c>
      <c r="F4572">
        <f>SUMIF('список продуктов'!$A$8:$A$917,"="&amp;D2984,'список продуктов'!$C$8:$C$917)</f>
        <v>1</v>
      </c>
      <c r="M4572" s="572"/>
      <c r="N4572" s="573"/>
      <c r="O4572" s="573"/>
      <c r="P4572" s="573"/>
    </row>
    <row r="4573" spans="1:16" x14ac:dyDescent="0.25">
      <c r="A4573" s="77">
        <f>E4573*A4566</f>
        <v>0</v>
      </c>
      <c r="B4573" s="251"/>
      <c r="C4573" s="154"/>
      <c r="D4573" s="91" t="s">
        <v>1662</v>
      </c>
      <c r="E4573" s="89">
        <v>15</v>
      </c>
      <c r="F4573">
        <f>SUMIF('список продуктов'!$A$8:$A$917,"="&amp;D2985,'список продуктов'!$C$8:$C$917)</f>
        <v>1</v>
      </c>
      <c r="M4573" s="572"/>
      <c r="N4573" s="573"/>
      <c r="O4573" s="573"/>
      <c r="P4573" s="573"/>
    </row>
    <row r="4574" spans="1:16" x14ac:dyDescent="0.25">
      <c r="A4574" s="77">
        <f>E4574*A4566</f>
        <v>0</v>
      </c>
      <c r="B4574" s="251"/>
      <c r="C4574" s="154"/>
      <c r="D4574" s="91" t="s">
        <v>1355</v>
      </c>
      <c r="E4574" s="89">
        <v>15</v>
      </c>
      <c r="F4574">
        <f>SUMIF('список продуктов'!$A$8:$A$917,"="&amp;D2986,'список продуктов'!$C$8:$C$917)</f>
        <v>1</v>
      </c>
      <c r="M4574" s="572"/>
      <c r="N4574" s="573"/>
      <c r="O4574" s="573"/>
      <c r="P4574" s="573"/>
    </row>
    <row r="4575" spans="1:16" x14ac:dyDescent="0.25">
      <c r="A4575" s="77">
        <f>A4566*E4575</f>
        <v>0</v>
      </c>
      <c r="B4575" s="251"/>
      <c r="C4575" s="154"/>
      <c r="D4575" s="91" t="s">
        <v>1758</v>
      </c>
      <c r="E4575" s="89">
        <v>50</v>
      </c>
      <c r="F4575">
        <f>SUMIF('список продуктов'!$A$8:$A$917,"="&amp;D2987,'список продуктов'!$C$8:$C$917)</f>
        <v>1</v>
      </c>
      <c r="M4575" s="572"/>
      <c r="N4575" s="573"/>
      <c r="O4575" s="573"/>
      <c r="P4575" s="573"/>
    </row>
    <row r="4576" spans="1:16" x14ac:dyDescent="0.25">
      <c r="A4576" s="77">
        <f>A4566*E4576</f>
        <v>0</v>
      </c>
      <c r="B4576" s="251"/>
      <c r="C4576" s="154"/>
      <c r="D4576" s="91" t="s">
        <v>2591</v>
      </c>
      <c r="E4576" s="89">
        <v>5</v>
      </c>
      <c r="F4576">
        <f>SUMIF('список продуктов'!$A$8:$A$917,"="&amp;D2988,'список продуктов'!$C$8:$C$917)</f>
        <v>1</v>
      </c>
      <c r="M4576" s="572"/>
      <c r="N4576" s="573"/>
      <c r="O4576" s="573"/>
      <c r="P4576" s="573"/>
    </row>
    <row r="4577" spans="1:16" ht="15.75" thickBot="1" x14ac:dyDescent="0.3">
      <c r="B4577" s="251"/>
      <c r="C4577" s="154"/>
      <c r="D4577" s="91"/>
      <c r="E4577" s="89"/>
      <c r="F4577">
        <f>SUMIF('список продуктов'!$A$8:$A$917,"="&amp;D2989,'список продуктов'!$C$8:$C$917)</f>
        <v>1</v>
      </c>
      <c r="M4577" s="572"/>
      <c r="N4577" s="573"/>
      <c r="O4577" s="573"/>
      <c r="P4577" s="573"/>
    </row>
    <row r="4578" spans="1:16" ht="15.75" thickBot="1" x14ac:dyDescent="0.3">
      <c r="A4578" s="229"/>
      <c r="B4578" s="187">
        <v>200</v>
      </c>
      <c r="C4578" s="184" t="s">
        <v>655</v>
      </c>
      <c r="D4578" s="188"/>
      <c r="E4578" s="191">
        <f>SUM(E4579:E4588)</f>
        <v>285</v>
      </c>
      <c r="F4578">
        <f>SUMIF('список продуктов'!$A$8:$A$917,"="&amp;D2990,'список продуктов'!$C$8:$C$917)</f>
        <v>0</v>
      </c>
      <c r="G4578" t="s">
        <v>2926</v>
      </c>
      <c r="M4578" s="572"/>
      <c r="N4578" s="573"/>
      <c r="O4578" s="573"/>
      <c r="P4578" s="573"/>
    </row>
    <row r="4579" spans="1:16" x14ac:dyDescent="0.25">
      <c r="A4579" s="77">
        <f>E4579*A4578</f>
        <v>0</v>
      </c>
      <c r="B4579" s="251"/>
      <c r="C4579" s="154"/>
      <c r="D4579" s="91" t="s">
        <v>2450</v>
      </c>
      <c r="E4579" s="89">
        <v>2</v>
      </c>
      <c r="F4579">
        <f>SUMIF('список продуктов'!$A$8:$A$917,"="&amp;D2991,'список продуктов'!$C$8:$C$917)</f>
        <v>1</v>
      </c>
      <c r="M4579" s="572"/>
      <c r="N4579" s="573"/>
      <c r="O4579" s="573"/>
      <c r="P4579" s="573"/>
    </row>
    <row r="4580" spans="1:16" x14ac:dyDescent="0.25">
      <c r="A4580" s="77">
        <f>E4580*A4578</f>
        <v>0</v>
      </c>
      <c r="B4580" s="251"/>
      <c r="C4580" s="154"/>
      <c r="D4580" s="91" t="s">
        <v>1246</v>
      </c>
      <c r="E4580" s="89">
        <v>80</v>
      </c>
      <c r="F4580">
        <f>SUMIF('список продуктов'!$A$8:$A$917,"="&amp;D2992,'список продуктов'!$C$8:$C$917)</f>
        <v>1</v>
      </c>
      <c r="M4580" s="572"/>
      <c r="N4580" s="573"/>
      <c r="O4580" s="573"/>
      <c r="P4580" s="573"/>
    </row>
    <row r="4581" spans="1:16" x14ac:dyDescent="0.25">
      <c r="A4581" s="77">
        <f>E4581*A4578</f>
        <v>0</v>
      </c>
      <c r="B4581" s="251"/>
      <c r="C4581" s="154"/>
      <c r="D4581" s="91" t="s">
        <v>1758</v>
      </c>
      <c r="E4581" s="89">
        <v>80</v>
      </c>
      <c r="F4581">
        <f>SUMIF('список продуктов'!$A$8:$A$917,"="&amp;D2993,'список продуктов'!$C$8:$C$917)</f>
        <v>0</v>
      </c>
      <c r="M4581" s="572"/>
      <c r="N4581" s="573"/>
      <c r="O4581" s="573"/>
      <c r="P4581" s="573"/>
    </row>
    <row r="4582" spans="1:16" x14ac:dyDescent="0.25">
      <c r="A4582" s="77">
        <f>E4582*A4578</f>
        <v>0</v>
      </c>
      <c r="B4582" s="251"/>
      <c r="C4582" s="154"/>
      <c r="D4582" s="91" t="s">
        <v>313</v>
      </c>
      <c r="E4582" s="89">
        <v>10</v>
      </c>
      <c r="F4582">
        <f>SUMIF('список продуктов'!$A$8:$A$917,"="&amp;D2994,'список продуктов'!$C$8:$C$917)</f>
        <v>0</v>
      </c>
      <c r="M4582" s="572"/>
      <c r="N4582" s="573"/>
      <c r="O4582" s="573"/>
      <c r="P4582" s="573"/>
    </row>
    <row r="4583" spans="1:16" x14ac:dyDescent="0.25">
      <c r="A4583" s="77">
        <f>E4583*A4578</f>
        <v>0</v>
      </c>
      <c r="B4583" s="251"/>
      <c r="C4583" s="154"/>
      <c r="D4583" s="91" t="s">
        <v>2324</v>
      </c>
      <c r="E4583" s="89">
        <v>20</v>
      </c>
      <c r="F4583">
        <f>SUMIF('список продуктов'!$A$8:$A$917,"="&amp;D2995,'список продуктов'!$C$8:$C$917)</f>
        <v>1</v>
      </c>
      <c r="M4583" s="572"/>
      <c r="N4583" s="573"/>
      <c r="O4583" s="573"/>
      <c r="P4583" s="573"/>
    </row>
    <row r="4584" spans="1:16" x14ac:dyDescent="0.25">
      <c r="A4584" s="77">
        <f>E4584*A4578</f>
        <v>0</v>
      </c>
      <c r="B4584" s="251"/>
      <c r="C4584" s="154"/>
      <c r="D4584" s="91" t="s">
        <v>1550</v>
      </c>
      <c r="E4584" s="89">
        <v>70</v>
      </c>
      <c r="F4584">
        <f>SUMIF('список продуктов'!$A$8:$A$917,"="&amp;D2996,'список продуктов'!$C$8:$C$917)</f>
        <v>1</v>
      </c>
      <c r="M4584" s="572"/>
      <c r="N4584" s="573"/>
      <c r="O4584" s="573"/>
      <c r="P4584" s="573"/>
    </row>
    <row r="4585" spans="1:16" x14ac:dyDescent="0.25">
      <c r="A4585" s="77">
        <f>E4585*A4578</f>
        <v>0</v>
      </c>
      <c r="B4585" s="251"/>
      <c r="C4585" s="154"/>
      <c r="D4585" s="91" t="s">
        <v>2591</v>
      </c>
      <c r="E4585" s="89">
        <v>15</v>
      </c>
      <c r="F4585">
        <f>SUMIF('список продуктов'!$A$8:$A$917,"="&amp;D2997,'список продуктов'!$C$8:$C$917)</f>
        <v>1</v>
      </c>
      <c r="M4585" s="572"/>
      <c r="N4585" s="573"/>
      <c r="O4585" s="573"/>
      <c r="P4585" s="573"/>
    </row>
    <row r="4586" spans="1:16" x14ac:dyDescent="0.25">
      <c r="A4586" s="77">
        <f>A4578*E4586</f>
        <v>0</v>
      </c>
      <c r="B4586" s="251"/>
      <c r="C4586" s="154"/>
      <c r="D4586" s="91" t="s">
        <v>2546</v>
      </c>
      <c r="E4586" s="89">
        <v>3</v>
      </c>
      <c r="F4586">
        <f>SUMIF('список продуктов'!$A$8:$A$917,"="&amp;D2998,'список продуктов'!$C$8:$C$917)</f>
        <v>1</v>
      </c>
      <c r="M4586" s="572"/>
      <c r="N4586" s="573"/>
      <c r="O4586" s="573"/>
      <c r="P4586" s="573"/>
    </row>
    <row r="4587" spans="1:16" x14ac:dyDescent="0.25">
      <c r="A4587" s="77">
        <f>A4578*E4587</f>
        <v>0</v>
      </c>
      <c r="B4587" s="251"/>
      <c r="C4587" s="154"/>
      <c r="D4587" s="91" t="s">
        <v>1262</v>
      </c>
      <c r="E4587" s="89">
        <v>4</v>
      </c>
      <c r="F4587">
        <f>SUMIF('список продуктов'!$A$8:$A$917,"="&amp;D2999,'список продуктов'!$C$8:$C$917)</f>
        <v>1</v>
      </c>
      <c r="M4587" s="572"/>
      <c r="N4587" s="573"/>
      <c r="O4587" s="573"/>
      <c r="P4587" s="573"/>
    </row>
    <row r="4588" spans="1:16" ht="15.75" thickBot="1" x14ac:dyDescent="0.3">
      <c r="A4588" s="77">
        <f>A4578*E4588</f>
        <v>0</v>
      </c>
      <c r="B4588" s="251"/>
      <c r="C4588" s="154"/>
      <c r="D4588" s="91" t="s">
        <v>2399</v>
      </c>
      <c r="E4588" s="89">
        <v>1</v>
      </c>
      <c r="F4588">
        <f>SUMIF('список продуктов'!$A$8:$A$917,"="&amp;D3000,'список продуктов'!$C$8:$C$917)</f>
        <v>1</v>
      </c>
      <c r="M4588" s="572"/>
      <c r="N4588" s="573"/>
      <c r="O4588" s="573"/>
      <c r="P4588" s="573"/>
    </row>
    <row r="4589" spans="1:16" ht="15.75" thickBot="1" x14ac:dyDescent="0.3">
      <c r="A4589" s="229"/>
      <c r="B4589" s="187" t="s">
        <v>165</v>
      </c>
      <c r="C4589" s="184" t="s">
        <v>656</v>
      </c>
      <c r="D4589" s="188"/>
      <c r="E4589" s="191">
        <f>SUM(E4590:E4595)</f>
        <v>163</v>
      </c>
      <c r="F4589">
        <f>SUMIF('список продуктов'!$A$8:$A$917,"="&amp;D3001,'список продуктов'!$C$8:$C$917)</f>
        <v>1</v>
      </c>
      <c r="G4589" t="s">
        <v>2926</v>
      </c>
      <c r="M4589" s="572"/>
      <c r="N4589" s="573"/>
      <c r="O4589" s="573"/>
      <c r="P4589" s="573"/>
    </row>
    <row r="4590" spans="1:16" x14ac:dyDescent="0.25">
      <c r="A4590" s="77">
        <f>E4590*A4589</f>
        <v>0</v>
      </c>
      <c r="B4590" s="251"/>
      <c r="C4590" s="154"/>
      <c r="D4590" s="91" t="s">
        <v>1531</v>
      </c>
      <c r="E4590" s="89">
        <v>125</v>
      </c>
      <c r="F4590">
        <f>SUMIF('список продуктов'!$A$8:$A$917,"="&amp;D3002,'список продуктов'!$C$8:$C$917)</f>
        <v>1</v>
      </c>
      <c r="M4590" s="572"/>
      <c r="N4590" s="573"/>
      <c r="O4590" s="573"/>
      <c r="P4590" s="573"/>
    </row>
    <row r="4591" spans="1:16" x14ac:dyDescent="0.25">
      <c r="A4591" s="77">
        <f>E4591*A4589</f>
        <v>0</v>
      </c>
      <c r="B4591" s="251"/>
      <c r="C4591" s="154"/>
      <c r="D4591" s="91" t="s">
        <v>192</v>
      </c>
      <c r="E4591" s="89">
        <v>30</v>
      </c>
      <c r="F4591">
        <f>SUMIF('список продуктов'!$A$8:$A$917,"="&amp;D3003,'список продуктов'!$C$8:$C$917)</f>
        <v>1</v>
      </c>
      <c r="M4591" s="572"/>
      <c r="N4591" s="573"/>
      <c r="O4591" s="573"/>
      <c r="P4591" s="573"/>
    </row>
    <row r="4592" spans="1:16" x14ac:dyDescent="0.25">
      <c r="A4592" s="77">
        <f>E4592*A4589</f>
        <v>0</v>
      </c>
      <c r="B4592" s="251"/>
      <c r="C4592" s="154"/>
      <c r="D4592" s="91" t="s">
        <v>2571</v>
      </c>
      <c r="E4592" s="89">
        <v>5</v>
      </c>
      <c r="F4592">
        <f>SUMIF('список продуктов'!$A$8:$A$917,"="&amp;D3004,'список продуктов'!$C$8:$C$917)</f>
        <v>1</v>
      </c>
      <c r="M4592" s="572"/>
      <c r="N4592" s="573"/>
      <c r="O4592" s="573"/>
      <c r="P4592" s="573"/>
    </row>
    <row r="4593" spans="1:23" ht="15.75" thickBot="1" x14ac:dyDescent="0.3">
      <c r="A4593" s="77">
        <f>E4593*A4589</f>
        <v>0</v>
      </c>
      <c r="B4593" s="251"/>
      <c r="C4593" s="154"/>
      <c r="D4593" s="91" t="s">
        <v>1801</v>
      </c>
      <c r="E4593" s="89">
        <v>1</v>
      </c>
      <c r="F4593">
        <f>SUMIF('список продуктов'!$A$8:$A$917,"="&amp;D3005,'список продуктов'!$C$8:$C$917)</f>
        <v>0</v>
      </c>
      <c r="M4593" s="572"/>
      <c r="N4593" s="573"/>
      <c r="O4593" s="573"/>
      <c r="P4593" s="573"/>
    </row>
    <row r="4594" spans="1:23" ht="27" thickBot="1" x14ac:dyDescent="0.3">
      <c r="A4594" s="77">
        <f>A4589*E4594</f>
        <v>0</v>
      </c>
      <c r="B4594" s="251"/>
      <c r="C4594" s="154"/>
      <c r="D4594" s="91" t="s">
        <v>2546</v>
      </c>
      <c r="E4594" s="89">
        <v>1</v>
      </c>
      <c r="F4594">
        <f>SUMIF('список продуктов'!$A$8:$A$917,"="&amp;D3006,'список продуктов'!$C$8:$C$917)</f>
        <v>0</v>
      </c>
      <c r="M4594" s="572"/>
      <c r="N4594" s="573"/>
      <c r="O4594" s="573"/>
      <c r="P4594" s="573"/>
      <c r="S4594" s="5"/>
      <c r="T4594" s="6" t="s">
        <v>119</v>
      </c>
      <c r="U4594" s="8" t="s">
        <v>120</v>
      </c>
      <c r="V4594" s="17"/>
      <c r="W4594" s="16">
        <f>SUM(W4595:W4604)</f>
        <v>468</v>
      </c>
    </row>
    <row r="4595" spans="1:23" x14ac:dyDescent="0.25">
      <c r="A4595" s="77">
        <f>A4589*E4595</f>
        <v>0</v>
      </c>
      <c r="B4595" s="251"/>
      <c r="C4595" s="154"/>
      <c r="D4595" s="91" t="s">
        <v>2399</v>
      </c>
      <c r="E4595" s="89">
        <v>1</v>
      </c>
      <c r="F4595">
        <f>SUMIF('список продуктов'!$A$8:$A$917,"="&amp;D3007,'список продуктов'!$C$8:$C$917)</f>
        <v>1</v>
      </c>
      <c r="M4595" s="572"/>
      <c r="N4595" s="573"/>
      <c r="O4595" s="573"/>
      <c r="P4595" s="573"/>
      <c r="S4595">
        <f>W4595*S4594</f>
        <v>0</v>
      </c>
      <c r="T4595" s="1"/>
      <c r="U4595" s="7"/>
      <c r="V4595" s="17" t="s">
        <v>121</v>
      </c>
      <c r="W4595" s="3">
        <v>150</v>
      </c>
    </row>
    <row r="4596" spans="1:23" x14ac:dyDescent="0.25">
      <c r="B4596" s="251"/>
      <c r="C4596" s="154"/>
      <c r="D4596" s="374" t="s">
        <v>166</v>
      </c>
      <c r="E4596" s="89"/>
      <c r="F4596">
        <f>SUMIF('список продуктов'!$A$8:$A$917,"="&amp;D3008,'список продуктов'!$C$8:$C$917)</f>
        <v>2</v>
      </c>
      <c r="M4596" s="572"/>
      <c r="N4596" s="573"/>
      <c r="O4596" s="573"/>
      <c r="P4596" s="573"/>
      <c r="S4596">
        <f>W4596*S4594</f>
        <v>0</v>
      </c>
      <c r="T4596" s="1"/>
      <c r="U4596" s="4"/>
      <c r="V4596" s="17" t="s">
        <v>2547</v>
      </c>
      <c r="W4596" s="3">
        <v>3</v>
      </c>
    </row>
    <row r="4597" spans="1:23" x14ac:dyDescent="0.25">
      <c r="A4597" s="77">
        <f>E4597*A4589</f>
        <v>0</v>
      </c>
      <c r="B4597" s="251"/>
      <c r="C4597" s="154"/>
      <c r="D4597" s="91" t="s">
        <v>1268</v>
      </c>
      <c r="E4597" s="89">
        <v>24</v>
      </c>
      <c r="F4597">
        <f>SUMIF('список продуктов'!$A$8:$A$917,"="&amp;D3009,'список продуктов'!$C$8:$C$917)</f>
        <v>1</v>
      </c>
      <c r="M4597" s="572"/>
      <c r="N4597" s="573"/>
      <c r="O4597" s="573"/>
      <c r="P4597" s="573"/>
      <c r="S4597">
        <f>W4597*S4594</f>
        <v>0</v>
      </c>
      <c r="T4597" s="1"/>
      <c r="U4597" s="4"/>
      <c r="V4597" s="17" t="s">
        <v>122</v>
      </c>
      <c r="W4597" s="3">
        <v>20</v>
      </c>
    </row>
    <row r="4598" spans="1:23" x14ac:dyDescent="0.25">
      <c r="A4598" s="77">
        <f>E4598*A4589</f>
        <v>0</v>
      </c>
      <c r="B4598" s="251"/>
      <c r="C4598" s="154"/>
      <c r="D4598" s="91" t="s">
        <v>1832</v>
      </c>
      <c r="E4598" s="89">
        <v>4.5</v>
      </c>
      <c r="F4598">
        <f>SUMIF('список продуктов'!$A$8:$A$917,"="&amp;D3010,'список продуктов'!$C$8:$C$917)</f>
        <v>1</v>
      </c>
      <c r="M4598" s="572"/>
      <c r="N4598" s="573"/>
      <c r="O4598" s="573"/>
      <c r="P4598" s="573"/>
      <c r="S4598">
        <f>W4598*S4594</f>
        <v>0</v>
      </c>
      <c r="T4598" s="1"/>
      <c r="U4598" s="4"/>
      <c r="V4598" s="17" t="s">
        <v>123</v>
      </c>
      <c r="W4598" s="3">
        <v>10</v>
      </c>
    </row>
    <row r="4599" spans="1:23" x14ac:dyDescent="0.25">
      <c r="A4599" s="77">
        <f>E4599*A4589</f>
        <v>0</v>
      </c>
      <c r="B4599" s="251"/>
      <c r="C4599" s="154"/>
      <c r="D4599" s="91" t="s">
        <v>1355</v>
      </c>
      <c r="E4599" s="89">
        <v>0.9</v>
      </c>
      <c r="F4599">
        <f>SUMIF('список продуктов'!$A$8:$A$917,"="&amp;D3011,'список продуктов'!$C$8:$C$917)</f>
        <v>1</v>
      </c>
      <c r="M4599" s="572"/>
      <c r="N4599" s="573"/>
      <c r="O4599" s="573"/>
      <c r="P4599" s="573"/>
      <c r="S4599">
        <f>W4599*S4594</f>
        <v>0</v>
      </c>
      <c r="T4599" s="1"/>
      <c r="U4599" s="4"/>
      <c r="V4599" s="17" t="s">
        <v>124</v>
      </c>
      <c r="W4599" s="3">
        <v>20</v>
      </c>
    </row>
    <row r="4600" spans="1:23" ht="15.75" thickBot="1" x14ac:dyDescent="0.3">
      <c r="A4600" s="77">
        <f>E4600*A4589</f>
        <v>0</v>
      </c>
      <c r="B4600" s="251"/>
      <c r="C4600" s="154"/>
      <c r="D4600" s="91" t="s">
        <v>2472</v>
      </c>
      <c r="E4600" s="89">
        <v>0.6</v>
      </c>
      <c r="F4600">
        <f>SUMIF('список продуктов'!$A$8:$A$917,"="&amp;D3012,'список продуктов'!$C$8:$C$917)</f>
        <v>1</v>
      </c>
      <c r="M4600" s="572"/>
      <c r="N4600" s="573"/>
      <c r="O4600" s="573"/>
      <c r="P4600" s="573"/>
      <c r="S4600">
        <f>W4600*S4594</f>
        <v>0</v>
      </c>
      <c r="T4600" s="1"/>
      <c r="U4600" s="4"/>
      <c r="V4600" s="17" t="s">
        <v>125</v>
      </c>
      <c r="W4600" s="3">
        <v>10</v>
      </c>
    </row>
    <row r="4601" spans="1:23" ht="15.75" thickBot="1" x14ac:dyDescent="0.3">
      <c r="A4601" s="229"/>
      <c r="B4601" s="187">
        <v>100</v>
      </c>
      <c r="C4601" s="184" t="s">
        <v>657</v>
      </c>
      <c r="D4601" s="188"/>
      <c r="E4601" s="191">
        <f>SUM(E4602:E4607)</f>
        <v>132.5</v>
      </c>
      <c r="F4601">
        <f>SUMIF('список продуктов'!$A$8:$A$917,"="&amp;D3013,'список продуктов'!$C$8:$C$917)</f>
        <v>1</v>
      </c>
      <c r="G4601" t="s">
        <v>2926</v>
      </c>
      <c r="M4601" s="572"/>
      <c r="N4601" s="573"/>
      <c r="O4601" s="573"/>
      <c r="P4601" s="573"/>
      <c r="S4601">
        <f>W4601*S4594</f>
        <v>0</v>
      </c>
      <c r="T4601" s="1"/>
      <c r="U4601" s="4"/>
      <c r="V4601" s="17" t="s">
        <v>108</v>
      </c>
      <c r="W4601" s="3">
        <v>10</v>
      </c>
    </row>
    <row r="4602" spans="1:23" x14ac:dyDescent="0.25">
      <c r="A4602" s="77">
        <f>E4602*A4601</f>
        <v>0</v>
      </c>
      <c r="B4602" s="251"/>
      <c r="C4602" s="154"/>
      <c r="D4602" s="91" t="s">
        <v>1534</v>
      </c>
      <c r="E4602" s="89">
        <v>125</v>
      </c>
      <c r="F4602">
        <f>SUMIF('список продуктов'!$A$8:$A$917,"="&amp;D3014,'список продуктов'!$C$8:$C$917)</f>
        <v>1</v>
      </c>
      <c r="M4602" s="572"/>
      <c r="N4602" s="573"/>
      <c r="O4602" s="573"/>
      <c r="P4602" s="573"/>
      <c r="S4602">
        <f>W4602*S4594</f>
        <v>0</v>
      </c>
      <c r="T4602" s="1"/>
      <c r="U4602" s="4"/>
      <c r="V4602" s="17" t="s">
        <v>126</v>
      </c>
      <c r="W4602" s="3">
        <v>15</v>
      </c>
    </row>
    <row r="4603" spans="1:23" x14ac:dyDescent="0.25">
      <c r="A4603" s="77">
        <f>E4603*A4601</f>
        <v>0</v>
      </c>
      <c r="B4603" s="251"/>
      <c r="C4603" s="154"/>
      <c r="D4603" s="91" t="s">
        <v>2399</v>
      </c>
      <c r="E4603" s="89">
        <v>1</v>
      </c>
      <c r="F4603">
        <f>SUMIF('список продуктов'!$A$8:$A$917,"="&amp;D3015,'список продуктов'!$C$8:$C$917)</f>
        <v>1</v>
      </c>
      <c r="M4603" s="572"/>
      <c r="N4603" s="573"/>
      <c r="O4603" s="573"/>
      <c r="P4603" s="573"/>
      <c r="S4603">
        <f>W4603*S4594</f>
        <v>0</v>
      </c>
      <c r="T4603" s="1"/>
      <c r="U4603" s="4"/>
      <c r="V4603" s="17" t="s">
        <v>1</v>
      </c>
      <c r="W4603" s="3">
        <v>200</v>
      </c>
    </row>
    <row r="4604" spans="1:23" x14ac:dyDescent="0.25">
      <c r="A4604" s="77">
        <f>E4604*A4601</f>
        <v>0</v>
      </c>
      <c r="B4604" s="251"/>
      <c r="C4604" s="154"/>
      <c r="D4604" s="91" t="s">
        <v>2546</v>
      </c>
      <c r="E4604" s="89">
        <v>1</v>
      </c>
      <c r="F4604">
        <f>SUMIF('список продуктов'!$A$8:$A$917,"="&amp;D3016,'список продуктов'!$C$8:$C$917)</f>
        <v>1</v>
      </c>
      <c r="M4604" s="572"/>
      <c r="N4604" s="573"/>
      <c r="O4604" s="573"/>
      <c r="P4604" s="573"/>
      <c r="S4604">
        <f>W4604*S4594</f>
        <v>0</v>
      </c>
      <c r="T4604" s="1"/>
      <c r="U4604" s="4"/>
      <c r="V4604" s="17" t="s">
        <v>127</v>
      </c>
      <c r="W4604" s="3">
        <v>30</v>
      </c>
    </row>
    <row r="4605" spans="1:23" x14ac:dyDescent="0.25">
      <c r="A4605" s="77">
        <f>E4605*A4601</f>
        <v>0</v>
      </c>
      <c r="B4605" s="251"/>
      <c r="C4605" s="154"/>
      <c r="D4605" s="91" t="s">
        <v>1886</v>
      </c>
      <c r="E4605" s="89">
        <v>0.5</v>
      </c>
      <c r="F4605">
        <f>SUMIF('список продуктов'!$A$8:$A$917,"="&amp;D3017,'список продуктов'!$C$8:$C$917)</f>
        <v>0</v>
      </c>
      <c r="M4605" s="572"/>
      <c r="N4605" s="573"/>
      <c r="O4605" s="573"/>
      <c r="P4605" s="573"/>
    </row>
    <row r="4606" spans="1:23" x14ac:dyDescent="0.25">
      <c r="A4606" s="77">
        <f>A4601*E4606</f>
        <v>0</v>
      </c>
      <c r="B4606" s="251"/>
      <c r="C4606" s="154"/>
      <c r="D4606" s="365" t="s">
        <v>1744</v>
      </c>
      <c r="E4606" s="89">
        <v>5</v>
      </c>
      <c r="F4606">
        <f>SUMIF('список продуктов'!$A$8:$A$917,"="&amp;D3018,'список продуктов'!$C$8:$C$917)</f>
        <v>0</v>
      </c>
      <c r="M4606" s="572"/>
      <c r="N4606" s="573"/>
      <c r="O4606" s="573"/>
      <c r="P4606" s="573"/>
    </row>
    <row r="4607" spans="1:23" x14ac:dyDescent="0.25">
      <c r="B4607" s="251"/>
      <c r="C4607" s="154"/>
      <c r="D4607" s="91"/>
      <c r="E4607" s="89"/>
      <c r="F4607">
        <f>SUMIF('список продуктов'!$A$8:$A$917,"="&amp;D3019,'список продуктов'!$C$8:$C$917)</f>
        <v>1</v>
      </c>
      <c r="M4607" s="572"/>
      <c r="N4607" s="573"/>
      <c r="O4607" s="573"/>
      <c r="P4607" s="573"/>
    </row>
    <row r="4608" spans="1:23" ht="15.75" thickBot="1" x14ac:dyDescent="0.3">
      <c r="B4608" s="251"/>
      <c r="C4608" s="154"/>
      <c r="D4608" s="374"/>
      <c r="E4608" s="89"/>
      <c r="F4608">
        <f>SUMIF('список продуктов'!$A$8:$A$917,"="&amp;D3020,'список продуктов'!$C$8:$C$917)</f>
        <v>1</v>
      </c>
      <c r="M4608" s="572"/>
      <c r="N4608" s="573"/>
      <c r="O4608" s="573"/>
      <c r="P4608" s="573"/>
    </row>
    <row r="4609" spans="1:16" ht="30" thickBot="1" x14ac:dyDescent="0.3">
      <c r="A4609" s="229"/>
      <c r="B4609" s="187" t="s">
        <v>167</v>
      </c>
      <c r="C4609" s="184" t="s">
        <v>658</v>
      </c>
      <c r="D4609" s="188"/>
      <c r="E4609" s="191">
        <f>SUM(E4610:E4615)</f>
        <v>175</v>
      </c>
      <c r="F4609">
        <f>SUMIF('список продуктов'!$A$8:$A$917,"="&amp;D3021,'список продуктов'!$C$8:$C$917)</f>
        <v>1</v>
      </c>
      <c r="G4609" t="s">
        <v>2926</v>
      </c>
      <c r="M4609" s="572"/>
      <c r="N4609" s="573"/>
      <c r="O4609" s="573"/>
      <c r="P4609" s="573"/>
    </row>
    <row r="4610" spans="1:16" x14ac:dyDescent="0.25">
      <c r="A4610" s="77">
        <f>E4610*A4609</f>
        <v>0</v>
      </c>
      <c r="B4610" s="251"/>
      <c r="C4610" s="154"/>
      <c r="D4610" s="91" t="s">
        <v>1535</v>
      </c>
      <c r="E4610" s="89">
        <v>65</v>
      </c>
      <c r="F4610">
        <f>SUMIF('список продуктов'!$A$8:$A$917,"="&amp;D3022,'список продуктов'!$C$8:$C$917)</f>
        <v>1</v>
      </c>
      <c r="M4610" s="572"/>
      <c r="N4610" s="573"/>
      <c r="O4610" s="573"/>
      <c r="P4610" s="573"/>
    </row>
    <row r="4611" spans="1:16" x14ac:dyDescent="0.25">
      <c r="A4611" s="77">
        <f>E4611*A4609</f>
        <v>0</v>
      </c>
      <c r="B4611" s="251"/>
      <c r="C4611" s="154"/>
      <c r="D4611" s="91" t="s">
        <v>1538</v>
      </c>
      <c r="E4611" s="89">
        <v>60</v>
      </c>
      <c r="F4611">
        <f>SUMIF('список продуктов'!$A$8:$A$917,"="&amp;D3023,'список продуктов'!$C$8:$C$917)</f>
        <v>1</v>
      </c>
      <c r="M4611" s="572"/>
      <c r="N4611" s="573"/>
      <c r="O4611" s="573"/>
      <c r="P4611" s="573"/>
    </row>
    <row r="4612" spans="1:16" x14ac:dyDescent="0.25">
      <c r="A4612" s="77">
        <f>E4612*A4609</f>
        <v>0</v>
      </c>
      <c r="B4612" s="251"/>
      <c r="C4612" s="154"/>
      <c r="D4612" s="91" t="s">
        <v>1807</v>
      </c>
      <c r="E4612" s="89">
        <v>4</v>
      </c>
      <c r="F4612">
        <f>SUMIF('список продуктов'!$A$8:$A$917,"="&amp;D3024,'список продуктов'!$C$8:$C$917)</f>
        <v>1</v>
      </c>
      <c r="M4612" s="572"/>
      <c r="N4612" s="573"/>
      <c r="O4612" s="573"/>
      <c r="P4612" s="573"/>
    </row>
    <row r="4613" spans="1:16" x14ac:dyDescent="0.25">
      <c r="A4613" s="77">
        <f>E4613*A4609</f>
        <v>0</v>
      </c>
      <c r="B4613" s="251"/>
      <c r="C4613" s="154"/>
      <c r="D4613" s="91" t="s">
        <v>2398</v>
      </c>
      <c r="E4613" s="89">
        <v>1</v>
      </c>
      <c r="F4613">
        <f>SUMIF('список продуктов'!$A$8:$A$917,"="&amp;D3025,'список продуктов'!$C$8:$C$917)</f>
        <v>1</v>
      </c>
      <c r="M4613" s="572"/>
      <c r="N4613" s="573"/>
      <c r="O4613" s="573"/>
      <c r="P4613" s="573"/>
    </row>
    <row r="4614" spans="1:16" x14ac:dyDescent="0.25">
      <c r="A4614" s="77">
        <f>A4609*E4614</f>
        <v>0</v>
      </c>
      <c r="B4614" s="251"/>
      <c r="C4614" s="154"/>
      <c r="D4614" s="91" t="s">
        <v>192</v>
      </c>
      <c r="E4614" s="89">
        <v>30</v>
      </c>
      <c r="F4614">
        <f>SUMIF('список продуктов'!$A$8:$A$917,"="&amp;D3026,'список продуктов'!$C$8:$C$917)</f>
        <v>1</v>
      </c>
      <c r="M4614" s="572"/>
      <c r="N4614" s="573"/>
      <c r="O4614" s="573"/>
      <c r="P4614" s="573"/>
    </row>
    <row r="4615" spans="1:16" x14ac:dyDescent="0.25">
      <c r="A4615" s="77">
        <f>A4609*E4615</f>
        <v>0</v>
      </c>
      <c r="B4615" s="251"/>
      <c r="C4615" s="154"/>
      <c r="D4615" s="91" t="s">
        <v>2591</v>
      </c>
      <c r="E4615" s="89">
        <v>15</v>
      </c>
      <c r="F4615">
        <f>SUMIF('список продуктов'!$A$8:$A$917,"="&amp;D3027,'список продуктов'!$C$8:$C$917)</f>
        <v>1</v>
      </c>
      <c r="M4615" s="572"/>
      <c r="N4615" s="573"/>
      <c r="O4615" s="573"/>
      <c r="P4615" s="573"/>
    </row>
    <row r="4616" spans="1:16" x14ac:dyDescent="0.25">
      <c r="B4616" s="251"/>
      <c r="C4616" s="154"/>
      <c r="D4616" s="374" t="s">
        <v>168</v>
      </c>
      <c r="E4616" s="89"/>
      <c r="F4616">
        <f>SUMIF('список продуктов'!$A$8:$A$917,"="&amp;D3028,'список продуктов'!$C$8:$C$917)</f>
        <v>1</v>
      </c>
      <c r="M4616" s="572"/>
      <c r="N4616" s="573"/>
      <c r="O4616" s="573"/>
      <c r="P4616" s="573"/>
    </row>
    <row r="4617" spans="1:16" x14ac:dyDescent="0.25">
      <c r="A4617" s="77">
        <f>E4617*A4609</f>
        <v>0</v>
      </c>
      <c r="B4617" s="251"/>
      <c r="C4617" s="154"/>
      <c r="D4617" s="91" t="s">
        <v>1268</v>
      </c>
      <c r="E4617" s="89">
        <v>27</v>
      </c>
      <c r="F4617">
        <f>SUMIF('список продуктов'!$A$8:$A$917,"="&amp;D3029,'список продуктов'!$C$8:$C$917)</f>
        <v>0</v>
      </c>
      <c r="M4617" s="572"/>
      <c r="N4617" s="573"/>
      <c r="O4617" s="573"/>
      <c r="P4617" s="573"/>
    </row>
    <row r="4618" spans="1:16" x14ac:dyDescent="0.25">
      <c r="A4618" s="77">
        <f>E4618*A4609</f>
        <v>0</v>
      </c>
      <c r="B4618" s="251"/>
      <c r="C4618" s="154"/>
      <c r="D4618" s="91" t="s">
        <v>2381</v>
      </c>
      <c r="E4618" s="89">
        <v>0.15</v>
      </c>
      <c r="F4618">
        <f>SUMIF('список продуктов'!$A$8:$A$917,"="&amp;D3030,'список продуктов'!$C$8:$C$917)</f>
        <v>1</v>
      </c>
      <c r="M4618" s="572"/>
      <c r="N4618" s="573"/>
      <c r="O4618" s="573"/>
      <c r="P4618" s="573"/>
    </row>
    <row r="4619" spans="1:16" ht="15.75" thickBot="1" x14ac:dyDescent="0.3">
      <c r="A4619" s="77">
        <f>E4619*A4609</f>
        <v>0</v>
      </c>
      <c r="B4619" s="251"/>
      <c r="C4619" s="154"/>
      <c r="D4619" s="91" t="s">
        <v>1705</v>
      </c>
      <c r="E4619" s="89">
        <v>7.5</v>
      </c>
      <c r="F4619">
        <f>SUMIF('список продуктов'!$A$8:$A$917,"="&amp;#REF!,'список продуктов'!$C$8:$C$917)</f>
        <v>0</v>
      </c>
      <c r="M4619" s="572"/>
      <c r="N4619" s="573"/>
      <c r="O4619" s="573"/>
      <c r="P4619" s="573"/>
    </row>
    <row r="4620" spans="1:16" ht="15.75" thickBot="1" x14ac:dyDescent="0.3">
      <c r="A4620" s="229"/>
      <c r="B4620" s="187">
        <v>200</v>
      </c>
      <c r="C4620" s="184" t="s">
        <v>659</v>
      </c>
      <c r="D4620" s="188"/>
      <c r="E4620" s="191">
        <f>SUM(E4621:E4627)</f>
        <v>325</v>
      </c>
      <c r="F4620">
        <f>SUMIF('список продуктов'!$A$8:$A$917,"="&amp;D3031,'список продуктов'!$C$8:$C$917)</f>
        <v>0</v>
      </c>
      <c r="G4620" t="s">
        <v>2926</v>
      </c>
      <c r="M4620" s="572"/>
      <c r="N4620" s="573"/>
      <c r="O4620" s="573"/>
      <c r="P4620" s="573"/>
    </row>
    <row r="4621" spans="1:16" x14ac:dyDescent="0.25">
      <c r="A4621" s="77">
        <f>E4621*A4620</f>
        <v>0</v>
      </c>
      <c r="B4621" s="251"/>
      <c r="C4621" s="154"/>
      <c r="D4621" s="91" t="s">
        <v>1538</v>
      </c>
      <c r="E4621" s="89">
        <v>140</v>
      </c>
      <c r="F4621">
        <f>SUMIF('список продуктов'!$A$8:$A$917,"="&amp;D3032,'список продуктов'!$C$8:$C$917)</f>
        <v>1</v>
      </c>
      <c r="M4621" s="572"/>
      <c r="N4621" s="573"/>
      <c r="O4621" s="573"/>
      <c r="P4621" s="573"/>
    </row>
    <row r="4622" spans="1:16" x14ac:dyDescent="0.25">
      <c r="A4622" s="77">
        <f>E4622*A4620</f>
        <v>0</v>
      </c>
      <c r="B4622" s="251"/>
      <c r="C4622" s="154"/>
      <c r="D4622" s="91" t="s">
        <v>1919</v>
      </c>
      <c r="E4622" s="89">
        <v>5</v>
      </c>
      <c r="F4622">
        <f>SUMIF('список продуктов'!$A$8:$A$917,"="&amp;D3033,'список продуктов'!$C$8:$C$917)</f>
        <v>1</v>
      </c>
      <c r="M4622" s="572"/>
      <c r="N4622" s="573"/>
      <c r="O4622" s="573"/>
      <c r="P4622" s="573"/>
    </row>
    <row r="4623" spans="1:16" x14ac:dyDescent="0.25">
      <c r="A4623" s="77">
        <f>E4623*A4620</f>
        <v>0</v>
      </c>
      <c r="B4623" s="251"/>
      <c r="C4623" s="154"/>
      <c r="D4623" s="91" t="s">
        <v>1920</v>
      </c>
      <c r="E4623" s="89">
        <v>5</v>
      </c>
      <c r="F4623">
        <f>SUMIF('список продуктов'!$A$8:$A$917,"="&amp;D3034,'список продуктов'!$C$8:$C$917)</f>
        <v>1</v>
      </c>
      <c r="M4623" s="572"/>
      <c r="N4623" s="573"/>
      <c r="O4623" s="573"/>
      <c r="P4623" s="573"/>
    </row>
    <row r="4624" spans="1:16" x14ac:dyDescent="0.25">
      <c r="A4624" s="77">
        <f>E4624*A4620</f>
        <v>0</v>
      </c>
      <c r="B4624" s="251"/>
      <c r="C4624" s="154"/>
      <c r="D4624" s="91" t="s">
        <v>1246</v>
      </c>
      <c r="E4624" s="89">
        <v>80</v>
      </c>
      <c r="F4624">
        <f>SUMIF('список продуктов'!$A$8:$A$917,"="&amp;D3035,'список продуктов'!$C$8:$C$917)</f>
        <v>1</v>
      </c>
      <c r="M4624" s="572"/>
      <c r="N4624" s="573"/>
      <c r="O4624" s="573"/>
      <c r="P4624" s="573"/>
    </row>
    <row r="4625" spans="1:16" x14ac:dyDescent="0.25">
      <c r="A4625" s="77">
        <f>A4620*E4625</f>
        <v>0</v>
      </c>
      <c r="B4625" s="251"/>
      <c r="C4625" s="154"/>
      <c r="D4625" s="91" t="s">
        <v>1492</v>
      </c>
      <c r="E4625" s="89">
        <v>15</v>
      </c>
      <c r="F4625">
        <f>SUMIF('список продуктов'!$A$8:$A$917,"="&amp;D3036,'список продуктов'!$C$8:$C$917)</f>
        <v>1</v>
      </c>
      <c r="M4625" s="572"/>
      <c r="N4625" s="573"/>
      <c r="O4625" s="573"/>
      <c r="P4625" s="573"/>
    </row>
    <row r="4626" spans="1:16" x14ac:dyDescent="0.25">
      <c r="A4626" s="77">
        <f>A4620*E4626</f>
        <v>0</v>
      </c>
      <c r="B4626" s="251"/>
      <c r="C4626" s="154"/>
      <c r="D4626" s="91" t="s">
        <v>2469</v>
      </c>
      <c r="E4626" s="89">
        <v>40</v>
      </c>
      <c r="F4626">
        <f>SUMIF('список продуктов'!$A$8:$A$917,"="&amp;D3037,'список продуктов'!$C$8:$C$917)</f>
        <v>1</v>
      </c>
      <c r="M4626" s="572"/>
      <c r="N4626" s="573"/>
      <c r="O4626" s="573"/>
      <c r="P4626" s="573"/>
    </row>
    <row r="4627" spans="1:16" ht="15.75" thickBot="1" x14ac:dyDescent="0.3">
      <c r="A4627" s="77">
        <f>E4627*A4620</f>
        <v>0</v>
      </c>
      <c r="B4627" s="251"/>
      <c r="C4627" s="154"/>
      <c r="D4627" s="91" t="s">
        <v>1745</v>
      </c>
      <c r="E4627" s="89">
        <v>40</v>
      </c>
      <c r="F4627">
        <f>SUMIF('список продуктов'!$A$8:$A$917,"="&amp;D3038,'список продуктов'!$C$8:$C$917)</f>
        <v>1</v>
      </c>
      <c r="M4627" s="572"/>
      <c r="N4627" s="573"/>
      <c r="O4627" s="573"/>
      <c r="P4627" s="573"/>
    </row>
    <row r="4628" spans="1:16" ht="15.75" thickBot="1" x14ac:dyDescent="0.3">
      <c r="A4628" s="229"/>
      <c r="B4628" s="187">
        <v>150</v>
      </c>
      <c r="C4628" s="184" t="s">
        <v>660</v>
      </c>
      <c r="D4628" s="188"/>
      <c r="E4628" s="191">
        <f>SUM(E4629:E4633)</f>
        <v>302</v>
      </c>
      <c r="F4628">
        <f>SUMIF('список продуктов'!$A$8:$A$917,"="&amp;D3039,'список продуктов'!$C$8:$C$917)</f>
        <v>1</v>
      </c>
      <c r="G4628" t="s">
        <v>2926</v>
      </c>
      <c r="M4628" s="572"/>
      <c r="N4628" s="573"/>
      <c r="O4628" s="573"/>
      <c r="P4628" s="573"/>
    </row>
    <row r="4629" spans="1:16" x14ac:dyDescent="0.25">
      <c r="A4629" s="77">
        <f>E4629*A4628</f>
        <v>0</v>
      </c>
      <c r="B4629" s="251"/>
      <c r="C4629" s="154"/>
      <c r="D4629" s="91" t="s">
        <v>1535</v>
      </c>
      <c r="E4629" s="89">
        <v>150</v>
      </c>
      <c r="F4629">
        <f>SUMIF('список продуктов'!$A$8:$A$917,"="&amp;D3040,'список продуктов'!$C$8:$C$917)</f>
        <v>1</v>
      </c>
      <c r="M4629" s="572"/>
      <c r="N4629" s="573"/>
      <c r="O4629" s="573"/>
      <c r="P4629" s="573"/>
    </row>
    <row r="4630" spans="1:16" x14ac:dyDescent="0.25">
      <c r="A4630" s="77">
        <f>E4630*A4628</f>
        <v>0</v>
      </c>
      <c r="B4630" s="251"/>
      <c r="C4630" s="154"/>
      <c r="D4630" s="91" t="s">
        <v>2546</v>
      </c>
      <c r="E4630" s="89">
        <v>2</v>
      </c>
      <c r="F4630">
        <f>SUMIF('список продуктов'!$A$8:$A$917,"="&amp;D3041,'список продуктов'!$C$8:$C$917)</f>
        <v>1</v>
      </c>
      <c r="M4630" s="572"/>
      <c r="N4630" s="573"/>
      <c r="O4630" s="573"/>
      <c r="P4630" s="573"/>
    </row>
    <row r="4631" spans="1:16" x14ac:dyDescent="0.25">
      <c r="A4631" s="77">
        <f>E4631*A4628</f>
        <v>0</v>
      </c>
      <c r="B4631" s="251"/>
      <c r="C4631" s="154"/>
      <c r="D4631" s="91" t="s">
        <v>2269</v>
      </c>
      <c r="E4631" s="89">
        <v>50</v>
      </c>
      <c r="F4631">
        <f>SUMIF('список продуктов'!$A$8:$A$917,"="&amp;D3042,'список продуктов'!$C$8:$C$917)</f>
        <v>1</v>
      </c>
      <c r="M4631" s="572"/>
      <c r="N4631" s="573"/>
      <c r="O4631" s="573"/>
      <c r="P4631" s="573"/>
    </row>
    <row r="4632" spans="1:16" ht="29.25" x14ac:dyDescent="0.25">
      <c r="A4632" s="77">
        <f>E4632*A4628</f>
        <v>0</v>
      </c>
      <c r="B4632" s="251"/>
      <c r="C4632" s="154"/>
      <c r="D4632" s="91" t="s">
        <v>2641</v>
      </c>
      <c r="E4632" s="89">
        <v>70</v>
      </c>
      <c r="F4632">
        <f>SUMIF('список продуктов'!$A$8:$A$917,"="&amp;D3043,'список продуктов'!$C$8:$C$917)</f>
        <v>1</v>
      </c>
      <c r="M4632" s="572"/>
      <c r="N4632" s="573"/>
      <c r="O4632" s="573"/>
      <c r="P4632" s="573"/>
    </row>
    <row r="4633" spans="1:16" ht="15.75" thickBot="1" x14ac:dyDescent="0.3">
      <c r="A4633" s="77">
        <f>A4628*E4633</f>
        <v>0</v>
      </c>
      <c r="B4633" s="251"/>
      <c r="C4633" s="154"/>
      <c r="D4633" s="91" t="s">
        <v>192</v>
      </c>
      <c r="E4633" s="89">
        <v>30</v>
      </c>
      <c r="F4633">
        <f>SUMIF('список продуктов'!$A$8:$A$917,"="&amp;D3044,'список продуктов'!$C$8:$C$917)</f>
        <v>1</v>
      </c>
      <c r="M4633" s="572"/>
      <c r="N4633" s="573"/>
      <c r="O4633" s="573"/>
      <c r="P4633" s="573"/>
    </row>
    <row r="4634" spans="1:16" ht="15.75" thickBot="1" x14ac:dyDescent="0.3">
      <c r="A4634" s="229"/>
      <c r="B4634" s="187">
        <v>500</v>
      </c>
      <c r="C4634" s="184" t="s">
        <v>661</v>
      </c>
      <c r="D4634" s="188"/>
      <c r="E4634" s="191">
        <f>SUM(E4635:E4643)</f>
        <v>828</v>
      </c>
      <c r="F4634">
        <f>SUMIF('список продуктов'!$A$8:$A$917,"="&amp;D3045,'список продуктов'!$C$8:$C$917)</f>
        <v>0</v>
      </c>
      <c r="G4634" t="s">
        <v>2926</v>
      </c>
      <c r="M4634" s="572"/>
      <c r="N4634" s="573"/>
      <c r="O4634" s="573"/>
      <c r="P4634" s="573"/>
    </row>
    <row r="4635" spans="1:16" x14ac:dyDescent="0.25">
      <c r="A4635" s="77">
        <f>E4635*A4634</f>
        <v>0</v>
      </c>
      <c r="B4635" s="251"/>
      <c r="C4635" s="154" t="s">
        <v>56</v>
      </c>
      <c r="D4635" s="91" t="s">
        <v>1584</v>
      </c>
      <c r="E4635" s="89">
        <v>550</v>
      </c>
      <c r="F4635">
        <f>SUMIF('список продуктов'!$A$8:$A$917,"="&amp;D3046,'список продуктов'!$C$8:$C$917)</f>
        <v>0</v>
      </c>
      <c r="M4635" s="572"/>
      <c r="N4635" s="573"/>
      <c r="O4635" s="573"/>
      <c r="P4635" s="573"/>
    </row>
    <row r="4636" spans="1:16" x14ac:dyDescent="0.25">
      <c r="A4636" s="77">
        <f>E4636*A4634</f>
        <v>0</v>
      </c>
      <c r="B4636" s="251"/>
      <c r="C4636" s="154"/>
      <c r="D4636" s="91" t="s">
        <v>1807</v>
      </c>
      <c r="E4636" s="89">
        <v>8</v>
      </c>
      <c r="F4636">
        <f>SUMIF('список продуктов'!$A$8:$A$917,"="&amp;D3047,'список продуктов'!$C$8:$C$917)</f>
        <v>1</v>
      </c>
      <c r="M4636" s="572"/>
      <c r="N4636" s="573"/>
      <c r="O4636" s="573"/>
      <c r="P4636" s="573"/>
    </row>
    <row r="4637" spans="1:16" x14ac:dyDescent="0.25">
      <c r="A4637" s="77">
        <f>E4637*A4634</f>
        <v>0</v>
      </c>
      <c r="B4637" s="251"/>
      <c r="C4637" s="154"/>
      <c r="D4637" s="91" t="s">
        <v>1801</v>
      </c>
      <c r="E4637" s="89">
        <v>8</v>
      </c>
      <c r="F4637">
        <f>SUMIF('список продуктов'!$A$8:$A$917,"="&amp;D3048,'список продуктов'!$C$8:$C$917)</f>
        <v>1</v>
      </c>
      <c r="M4637" s="572"/>
      <c r="N4637" s="573"/>
      <c r="O4637" s="573"/>
      <c r="P4637" s="573"/>
    </row>
    <row r="4638" spans="1:16" x14ac:dyDescent="0.25">
      <c r="A4638" s="77">
        <f>E4638*A4634</f>
        <v>0</v>
      </c>
      <c r="B4638" s="251"/>
      <c r="C4638" s="154"/>
      <c r="D4638" s="91" t="s">
        <v>1820</v>
      </c>
      <c r="E4638" s="89">
        <v>50</v>
      </c>
      <c r="F4638">
        <f>SUMIF('список продуктов'!$A$8:$A$917,"="&amp;D3049,'список продуктов'!$C$8:$C$917)</f>
        <v>1</v>
      </c>
      <c r="M4638" s="572"/>
      <c r="N4638" s="573"/>
      <c r="O4638" s="573"/>
      <c r="P4638" s="573"/>
    </row>
    <row r="4639" spans="1:16" x14ac:dyDescent="0.25">
      <c r="A4639" s="77">
        <f>A4634*E4639</f>
        <v>0</v>
      </c>
      <c r="B4639" s="251"/>
      <c r="C4639" s="154"/>
      <c r="D4639" s="91" t="s">
        <v>1804</v>
      </c>
      <c r="E4639" s="89">
        <v>15</v>
      </c>
      <c r="F4639">
        <f>SUMIF('список продуктов'!$A$8:$A$917,"="&amp;D3050,'список продуктов'!$C$8:$C$917)</f>
        <v>1</v>
      </c>
      <c r="M4639" s="572"/>
      <c r="N4639" s="573"/>
      <c r="O4639" s="573"/>
      <c r="P4639" s="573"/>
    </row>
    <row r="4640" spans="1:16" x14ac:dyDescent="0.25">
      <c r="A4640" s="77">
        <f>A4634*E4640</f>
        <v>0</v>
      </c>
      <c r="B4640" s="251"/>
      <c r="C4640" s="154"/>
      <c r="D4640" s="91" t="s">
        <v>192</v>
      </c>
      <c r="E4640" s="89">
        <v>50</v>
      </c>
      <c r="F4640">
        <f>SUMIF('список продуктов'!$A$8:$A$917,"="&amp;D3051,'список продуктов'!$C$8:$C$917)</f>
        <v>1</v>
      </c>
      <c r="M4640" s="572"/>
      <c r="N4640" s="573"/>
      <c r="O4640" s="573"/>
      <c r="P4640" s="573"/>
    </row>
    <row r="4641" spans="1:16" x14ac:dyDescent="0.25">
      <c r="A4641" s="77">
        <f>A4634*E4641</f>
        <v>0</v>
      </c>
      <c r="B4641" s="251"/>
      <c r="C4641" s="154"/>
      <c r="D4641" s="91" t="s">
        <v>1489</v>
      </c>
      <c r="E4641" s="89">
        <v>15</v>
      </c>
      <c r="F4641">
        <f>SUMIF('список продуктов'!$A$8:$A$917,"="&amp;D3052,'список продуктов'!$C$8:$C$917)</f>
        <v>1</v>
      </c>
      <c r="M4641" s="572"/>
      <c r="N4641" s="573"/>
      <c r="O4641" s="573"/>
      <c r="P4641" s="573"/>
    </row>
    <row r="4642" spans="1:16" x14ac:dyDescent="0.25">
      <c r="A4642" s="77">
        <f>A4634*E4642</f>
        <v>0</v>
      </c>
      <c r="B4642" s="251"/>
      <c r="C4642" s="154"/>
      <c r="D4642" s="91" t="s">
        <v>311</v>
      </c>
      <c r="E4642" s="89">
        <v>130</v>
      </c>
      <c r="F4642">
        <f>SUMIF('список продуктов'!$A$8:$A$917,"="&amp;D3053,'список продуктов'!$C$8:$C$917)</f>
        <v>1</v>
      </c>
      <c r="M4642" s="572"/>
      <c r="N4642" s="573"/>
      <c r="O4642" s="573"/>
      <c r="P4642" s="573"/>
    </row>
    <row r="4643" spans="1:16" ht="15.75" thickBot="1" x14ac:dyDescent="0.3">
      <c r="A4643" s="77">
        <f>A4634*E4643</f>
        <v>0</v>
      </c>
      <c r="B4643" s="251"/>
      <c r="C4643" s="154"/>
      <c r="D4643" s="91" t="s">
        <v>2546</v>
      </c>
      <c r="E4643" s="89">
        <v>2</v>
      </c>
      <c r="F4643">
        <f>SUMIF('список продуктов'!$A$8:$A$917,"="&amp;D3054,'список продуктов'!$C$8:$C$917)</f>
        <v>0</v>
      </c>
      <c r="M4643" s="572"/>
      <c r="N4643" s="573"/>
      <c r="O4643" s="573"/>
      <c r="P4643" s="573"/>
    </row>
    <row r="4644" spans="1:16" ht="15.75" thickBot="1" x14ac:dyDescent="0.3">
      <c r="A4644" s="229"/>
      <c r="B4644" s="187" t="s">
        <v>5</v>
      </c>
      <c r="C4644" s="184" t="s">
        <v>662</v>
      </c>
      <c r="D4644" s="188"/>
      <c r="E4644" s="191">
        <f>SUM(E4645:E4653)</f>
        <v>229</v>
      </c>
      <c r="F4644">
        <f>SUMIF('список продуктов'!$A$8:$A$917,"="&amp;D3055,'список продуктов'!$C$8:$C$917)</f>
        <v>1</v>
      </c>
      <c r="G4644" t="s">
        <v>2926</v>
      </c>
      <c r="M4644" s="572"/>
      <c r="N4644" s="573"/>
      <c r="O4644" s="573"/>
      <c r="P4644" s="573"/>
    </row>
    <row r="4645" spans="1:16" x14ac:dyDescent="0.25">
      <c r="A4645" s="77">
        <f>E4645*A4644</f>
        <v>0</v>
      </c>
      <c r="B4645" s="251"/>
      <c r="C4645" s="154"/>
      <c r="D4645" s="91" t="s">
        <v>1532</v>
      </c>
      <c r="E4645" s="89">
        <v>175</v>
      </c>
      <c r="F4645">
        <f>SUMIF('список продуктов'!$A$8:$A$917,"="&amp;D3056,'список продуктов'!$C$8:$C$917)</f>
        <v>0</v>
      </c>
      <c r="M4645" s="572"/>
      <c r="N4645" s="573"/>
      <c r="O4645" s="573"/>
      <c r="P4645" s="573"/>
    </row>
    <row r="4646" spans="1:16" x14ac:dyDescent="0.25">
      <c r="A4646" s="77">
        <f>E4646*A4644</f>
        <v>0</v>
      </c>
      <c r="B4646" s="251"/>
      <c r="C4646" s="154"/>
      <c r="D4646" s="91" t="s">
        <v>192</v>
      </c>
      <c r="E4646" s="89">
        <v>10</v>
      </c>
      <c r="F4646">
        <f>SUMIF('список продуктов'!$A$8:$A$917,"="&amp;D3057,'список продуктов'!$C$8:$C$917)</f>
        <v>0</v>
      </c>
      <c r="M4646" s="572"/>
      <c r="N4646" s="573"/>
      <c r="O4646" s="573"/>
      <c r="P4646" s="573"/>
    </row>
    <row r="4647" spans="1:16" x14ac:dyDescent="0.25">
      <c r="A4647" s="77">
        <f>E4647*A4644</f>
        <v>0</v>
      </c>
      <c r="B4647" s="251"/>
      <c r="C4647" s="154"/>
      <c r="D4647" s="91" t="s">
        <v>2546</v>
      </c>
      <c r="E4647" s="89">
        <v>3</v>
      </c>
      <c r="F4647">
        <f>SUMIF('список продуктов'!$A$8:$A$917,"="&amp;D3058,'список продуктов'!$C$8:$C$917)</f>
        <v>1</v>
      </c>
      <c r="M4647" s="572"/>
      <c r="N4647" s="573"/>
      <c r="O4647" s="573"/>
      <c r="P4647" s="573"/>
    </row>
    <row r="4648" spans="1:16" x14ac:dyDescent="0.25">
      <c r="A4648" s="77">
        <f>E4648*A4644</f>
        <v>0</v>
      </c>
      <c r="B4648" s="251"/>
      <c r="C4648" s="154"/>
      <c r="D4648" s="91" t="s">
        <v>2591</v>
      </c>
      <c r="E4648" s="89">
        <v>10</v>
      </c>
      <c r="F4648">
        <f>SUMIF('список продуктов'!$A$8:$A$917,"="&amp;D3059,'список продуктов'!$C$8:$C$917)</f>
        <v>1</v>
      </c>
      <c r="M4648" s="572"/>
      <c r="N4648" s="573"/>
      <c r="O4648" s="573"/>
      <c r="P4648" s="573"/>
    </row>
    <row r="4649" spans="1:16" x14ac:dyDescent="0.25">
      <c r="A4649" s="77">
        <f>A4644*E4649</f>
        <v>0</v>
      </c>
      <c r="B4649" s="251"/>
      <c r="C4649" s="155" t="s">
        <v>2012</v>
      </c>
      <c r="D4649" s="91" t="s">
        <v>2337</v>
      </c>
      <c r="E4649" s="89">
        <v>10</v>
      </c>
      <c r="F4649">
        <f>SUMIF('список продуктов'!$A$8:$A$917,"="&amp;D3060,'список продуктов'!$C$8:$C$917)</f>
        <v>1</v>
      </c>
      <c r="M4649" s="572"/>
      <c r="N4649" s="573"/>
      <c r="O4649" s="573"/>
      <c r="P4649" s="573"/>
    </row>
    <row r="4650" spans="1:16" x14ac:dyDescent="0.25">
      <c r="A4650" s="77">
        <f>A4644*E4650</f>
        <v>0</v>
      </c>
      <c r="B4650" s="251"/>
      <c r="C4650" s="154"/>
      <c r="D4650" s="91" t="s">
        <v>1483</v>
      </c>
      <c r="E4650" s="89">
        <v>10</v>
      </c>
      <c r="F4650">
        <f>SUMIF('список продуктов'!$A$8:$A$917,"="&amp;D3061,'список продуктов'!$C$8:$C$917)</f>
        <v>1</v>
      </c>
      <c r="M4650" s="572"/>
      <c r="N4650" s="573"/>
      <c r="O4650" s="573"/>
      <c r="P4650" s="573"/>
    </row>
    <row r="4651" spans="1:16" x14ac:dyDescent="0.25">
      <c r="A4651" s="77">
        <f>A4644*E4651</f>
        <v>0</v>
      </c>
      <c r="B4651" s="251"/>
      <c r="C4651" s="154"/>
      <c r="D4651" s="91" t="s">
        <v>1889</v>
      </c>
      <c r="E4651" s="89">
        <v>1</v>
      </c>
      <c r="F4651">
        <f>SUMIF('список продуктов'!$A$8:$A$917,"="&amp;D3062,'список продуктов'!$C$8:$C$917)</f>
        <v>1</v>
      </c>
      <c r="M4651" s="572"/>
      <c r="N4651" s="573"/>
      <c r="O4651" s="573"/>
      <c r="P4651" s="573"/>
    </row>
    <row r="4652" spans="1:16" x14ac:dyDescent="0.25">
      <c r="A4652" s="77">
        <f>A4644*E4652</f>
        <v>0</v>
      </c>
      <c r="B4652" s="251"/>
      <c r="C4652" s="154"/>
      <c r="D4652" s="91" t="s">
        <v>2473</v>
      </c>
      <c r="E4652" s="89">
        <v>10</v>
      </c>
      <c r="F4652">
        <f>SUMIF('список продуктов'!$A$8:$A$917,"="&amp;D3063,'список продуктов'!$C$8:$C$917)</f>
        <v>1</v>
      </c>
      <c r="M4652" s="572"/>
      <c r="N4652" s="573"/>
      <c r="O4652" s="573"/>
      <c r="P4652" s="573"/>
    </row>
    <row r="4653" spans="1:16" ht="15.75" thickBot="1" x14ac:dyDescent="0.3">
      <c r="A4653" s="77">
        <f>A4644*E4653</f>
        <v>0</v>
      </c>
      <c r="B4653" s="251"/>
      <c r="C4653" s="154"/>
      <c r="D4653" s="91"/>
      <c r="E4653" s="89"/>
      <c r="F4653">
        <f>SUMIF('список продуктов'!$A$8:$A$917,"="&amp;D3064,'список продуктов'!$C$8:$C$917)</f>
        <v>1</v>
      </c>
      <c r="M4653" s="572"/>
      <c r="N4653" s="573"/>
      <c r="O4653" s="573"/>
      <c r="P4653" s="573"/>
    </row>
    <row r="4654" spans="1:16" ht="15.75" thickBot="1" x14ac:dyDescent="0.3">
      <c r="A4654" s="229"/>
      <c r="B4654" s="187" t="s">
        <v>169</v>
      </c>
      <c r="C4654" s="184" t="s">
        <v>663</v>
      </c>
      <c r="D4654" s="188"/>
      <c r="E4654" s="191" t="e">
        <f>SUM(E4655:E13089)</f>
        <v>#REF!</v>
      </c>
      <c r="F4654">
        <f>SUMIF('список продуктов'!$A$8:$A$917,"="&amp;D3065,'список продуктов'!$C$8:$C$917)</f>
        <v>1</v>
      </c>
      <c r="G4654" t="s">
        <v>2926</v>
      </c>
      <c r="M4654" s="572"/>
      <c r="N4654" s="573"/>
      <c r="O4654" s="573"/>
      <c r="P4654" s="573"/>
    </row>
    <row r="4655" spans="1:16" x14ac:dyDescent="0.25">
      <c r="A4655" s="77">
        <f>E4655*A4654</f>
        <v>0</v>
      </c>
      <c r="B4655" s="251"/>
      <c r="C4655" s="154"/>
      <c r="D4655" s="91" t="s">
        <v>1546</v>
      </c>
      <c r="E4655" s="89">
        <v>350</v>
      </c>
      <c r="F4655">
        <f>SUMIF('список продуктов'!$A$8:$A$917,"="&amp;D3066,'список продуктов'!$C$8:$C$917)</f>
        <v>1</v>
      </c>
      <c r="M4655" s="572"/>
      <c r="N4655" s="573"/>
      <c r="O4655" s="573"/>
      <c r="P4655" s="573"/>
    </row>
    <row r="4656" spans="1:16" x14ac:dyDescent="0.25">
      <c r="A4656" s="77">
        <f>E4656*A4654</f>
        <v>0</v>
      </c>
      <c r="B4656" s="251"/>
      <c r="C4656" s="154"/>
      <c r="D4656" s="91" t="s">
        <v>2591</v>
      </c>
      <c r="E4656" s="89">
        <v>10</v>
      </c>
      <c r="F4656">
        <f>SUMIF('список продуктов'!$A$8:$A$917,"="&amp;D3067,'список продуктов'!$C$8:$C$917)</f>
        <v>1</v>
      </c>
      <c r="M4656" s="572"/>
      <c r="N4656" s="573"/>
      <c r="O4656" s="573"/>
      <c r="P4656" s="573"/>
    </row>
    <row r="4657" spans="1:16" x14ac:dyDescent="0.25">
      <c r="A4657" s="77">
        <f>E4657*A4654</f>
        <v>0</v>
      </c>
      <c r="B4657" s="251"/>
      <c r="C4657" s="154"/>
      <c r="D4657" s="91" t="s">
        <v>192</v>
      </c>
      <c r="E4657" s="89">
        <v>10</v>
      </c>
      <c r="F4657">
        <f>SUMIF('список продуктов'!$A$8:$A$917,"="&amp;D3068,'список продуктов'!$C$8:$C$917)</f>
        <v>0</v>
      </c>
      <c r="M4657" s="572"/>
      <c r="N4657" s="573"/>
      <c r="O4657" s="573"/>
      <c r="P4657" s="573"/>
    </row>
    <row r="4658" spans="1:16" x14ac:dyDescent="0.25">
      <c r="A4658" s="77">
        <f>E4658*A4654</f>
        <v>0</v>
      </c>
      <c r="B4658" s="251"/>
      <c r="C4658" s="154"/>
      <c r="D4658" s="91" t="s">
        <v>2546</v>
      </c>
      <c r="E4658" s="89">
        <v>3</v>
      </c>
      <c r="F4658">
        <f>SUMIF('список продуктов'!$A$8:$A$917,"="&amp;D3069,'список продуктов'!$C$8:$C$917)</f>
        <v>0</v>
      </c>
      <c r="M4658" s="572"/>
      <c r="N4658" s="573"/>
      <c r="O4658" s="573"/>
      <c r="P4658" s="573"/>
    </row>
    <row r="4659" spans="1:16" x14ac:dyDescent="0.25">
      <c r="A4659" s="77">
        <f>A4654*E4659</f>
        <v>0</v>
      </c>
      <c r="B4659" s="251"/>
      <c r="C4659" s="155" t="s">
        <v>1989</v>
      </c>
      <c r="D4659" s="91" t="s">
        <v>1705</v>
      </c>
      <c r="E4659" s="89">
        <v>150</v>
      </c>
      <c r="F4659">
        <f>SUMIF('список продуктов'!$A$8:$A$917,"="&amp;D3070,'список продуктов'!$C$8:$C$917)</f>
        <v>1</v>
      </c>
      <c r="M4659" s="572"/>
      <c r="N4659" s="573"/>
      <c r="O4659" s="573"/>
      <c r="P4659" s="573"/>
    </row>
    <row r="4660" spans="1:16" x14ac:dyDescent="0.25">
      <c r="A4660" s="77">
        <f>A4654*E4660</f>
        <v>0</v>
      </c>
      <c r="B4660" s="251"/>
      <c r="C4660" s="154"/>
      <c r="D4660" s="91" t="s">
        <v>2472</v>
      </c>
      <c r="E4660" s="89">
        <v>30</v>
      </c>
      <c r="F4660">
        <f>SUMIF('список продуктов'!$A$8:$A$917,"="&amp;D3071,'список продуктов'!$C$8:$C$917)</f>
        <v>1</v>
      </c>
      <c r="M4660" s="572"/>
      <c r="N4660" s="573"/>
      <c r="O4660" s="573"/>
      <c r="P4660" s="573"/>
    </row>
    <row r="4661" spans="1:16" x14ac:dyDescent="0.25">
      <c r="A4661" s="77">
        <f>A4654*E4661</f>
        <v>0</v>
      </c>
      <c r="B4661" s="251"/>
      <c r="C4661" s="154"/>
      <c r="D4661" s="91" t="s">
        <v>2381</v>
      </c>
      <c r="E4661" s="89">
        <v>2</v>
      </c>
      <c r="F4661">
        <f>SUMIF('список продуктов'!$A$8:$A$917,"="&amp;D3072,'список продуктов'!$C$8:$C$917)</f>
        <v>0</v>
      </c>
      <c r="M4661" s="572"/>
      <c r="N4661" s="573"/>
      <c r="O4661" s="573"/>
      <c r="P4661" s="573"/>
    </row>
    <row r="4662" spans="1:16" ht="30" thickBot="1" x14ac:dyDescent="0.3">
      <c r="A4662" s="77">
        <f>A4654*E4662</f>
        <v>0</v>
      </c>
      <c r="B4662" s="251"/>
      <c r="C4662" s="154"/>
      <c r="D4662" s="91" t="s">
        <v>2641</v>
      </c>
      <c r="E4662" s="89">
        <v>30</v>
      </c>
      <c r="F4662">
        <f>SUMIF('список продуктов'!$A$8:$A$917,"="&amp;D3073,'список продуктов'!$C$8:$C$917)</f>
        <v>1</v>
      </c>
      <c r="M4662" s="572"/>
      <c r="N4662" s="573"/>
      <c r="O4662" s="573"/>
      <c r="P4662" s="573"/>
    </row>
    <row r="4663" spans="1:16" ht="15.75" thickBot="1" x14ac:dyDescent="0.3">
      <c r="A4663" s="229"/>
      <c r="B4663" s="231" t="s">
        <v>170</v>
      </c>
      <c r="C4663" s="184" t="s">
        <v>879</v>
      </c>
      <c r="D4663" s="188"/>
      <c r="E4663" s="191"/>
      <c r="F4663">
        <f>SUMIF('список продуктов'!$A$8:$A$917,"="&amp;D3074,'список продуктов'!$C$8:$C$917)</f>
        <v>1</v>
      </c>
      <c r="G4663" t="s">
        <v>2926</v>
      </c>
      <c r="M4663" s="572"/>
      <c r="N4663" s="573"/>
      <c r="O4663" s="573"/>
      <c r="P4663" s="573"/>
    </row>
    <row r="4664" spans="1:16" x14ac:dyDescent="0.25">
      <c r="A4664" s="77">
        <f>E4664*A4663</f>
        <v>0</v>
      </c>
      <c r="B4664" s="160"/>
      <c r="C4664" s="460"/>
      <c r="D4664" s="91" t="s">
        <v>1528</v>
      </c>
      <c r="E4664" s="89">
        <v>150</v>
      </c>
      <c r="F4664">
        <f>SUMIF('список продуктов'!$A$8:$A$917,"="&amp;D3075,'список продуктов'!$C$8:$C$917)</f>
        <v>1</v>
      </c>
      <c r="M4664" s="572"/>
      <c r="N4664" s="573"/>
      <c r="O4664" s="573"/>
      <c r="P4664" s="573"/>
    </row>
    <row r="4665" spans="1:16" x14ac:dyDescent="0.25">
      <c r="A4665" s="77">
        <f>E4665*A4663</f>
        <v>0</v>
      </c>
      <c r="B4665" s="160"/>
      <c r="C4665" s="460"/>
      <c r="D4665" s="91" t="s">
        <v>1719</v>
      </c>
      <c r="E4665" s="89">
        <v>30</v>
      </c>
      <c r="F4665">
        <f>SUMIF('список продуктов'!$A$8:$A$917,"="&amp;D3076,'список продуктов'!$C$8:$C$917)</f>
        <v>1</v>
      </c>
      <c r="M4665" s="572"/>
      <c r="N4665" s="573"/>
      <c r="O4665" s="573"/>
      <c r="P4665" s="573"/>
    </row>
    <row r="4666" spans="1:16" x14ac:dyDescent="0.25">
      <c r="A4666" s="77">
        <f>E4666*A4663</f>
        <v>0</v>
      </c>
      <c r="B4666" s="160"/>
      <c r="C4666" s="460"/>
      <c r="D4666" s="91" t="s">
        <v>194</v>
      </c>
      <c r="E4666" s="89">
        <v>100</v>
      </c>
      <c r="F4666">
        <f>SUMIF('список продуктов'!$A$8:$A$917,"="&amp;D3077,'список продуктов'!$C$8:$C$917)</f>
        <v>1</v>
      </c>
      <c r="M4666" s="572"/>
      <c r="N4666" s="573"/>
      <c r="O4666" s="573"/>
      <c r="P4666" s="573"/>
    </row>
    <row r="4667" spans="1:16" x14ac:dyDescent="0.25">
      <c r="A4667" s="77">
        <f>E4667*A4663</f>
        <v>0</v>
      </c>
      <c r="B4667" s="160"/>
      <c r="C4667" s="460"/>
      <c r="D4667" s="91" t="s">
        <v>1280</v>
      </c>
      <c r="E4667" s="89">
        <v>20</v>
      </c>
      <c r="F4667">
        <f>SUMIF('список продуктов'!$A$8:$A$917,"="&amp;D3078,'список продуктов'!$C$8:$C$917)</f>
        <v>1</v>
      </c>
      <c r="M4667" s="572"/>
      <c r="N4667" s="573"/>
      <c r="O4667" s="573"/>
      <c r="P4667" s="573"/>
    </row>
    <row r="4668" spans="1:16" x14ac:dyDescent="0.25">
      <c r="A4668" s="77">
        <f>E4668*A4663</f>
        <v>0</v>
      </c>
      <c r="B4668" s="160"/>
      <c r="C4668" s="460"/>
      <c r="D4668" s="91" t="s">
        <v>1933</v>
      </c>
      <c r="E4668" s="89">
        <v>2</v>
      </c>
      <c r="F4668">
        <f>SUMIF('список продуктов'!$A$8:$A$917,"="&amp;D3079,'список продуктов'!$C$8:$C$917)</f>
        <v>1</v>
      </c>
      <c r="M4668" s="572"/>
      <c r="N4668" s="573"/>
      <c r="O4668" s="573"/>
      <c r="P4668" s="573"/>
    </row>
    <row r="4669" spans="1:16" x14ac:dyDescent="0.25">
      <c r="A4669" s="77">
        <f>E4669*A4663</f>
        <v>0</v>
      </c>
      <c r="B4669" s="160"/>
      <c r="C4669" s="460"/>
      <c r="D4669" s="91" t="s">
        <v>2368</v>
      </c>
      <c r="E4669" s="89">
        <v>20</v>
      </c>
      <c r="F4669">
        <f>SUMIF('список продуктов'!$A$8:$A$917,"="&amp;D3080,'список продуктов'!$C$8:$C$917)</f>
        <v>0</v>
      </c>
      <c r="M4669" s="572"/>
      <c r="N4669" s="573"/>
      <c r="O4669" s="573"/>
      <c r="P4669" s="573"/>
    </row>
    <row r="4670" spans="1:16" ht="15.75" thickBot="1" x14ac:dyDescent="0.3">
      <c r="A4670" s="77">
        <f>E4670*A4663</f>
        <v>0</v>
      </c>
      <c r="B4670" s="160"/>
      <c r="C4670" s="460"/>
      <c r="D4670" s="91" t="s">
        <v>2337</v>
      </c>
      <c r="E4670" s="89">
        <v>10</v>
      </c>
      <c r="F4670">
        <f>SUMIF('список продуктов'!$A$8:$A$917,"="&amp;D3081,'список продуктов'!$C$8:$C$917)</f>
        <v>0</v>
      </c>
      <c r="M4670" s="572"/>
      <c r="N4670" s="573"/>
      <c r="O4670" s="573"/>
      <c r="P4670" s="573"/>
    </row>
    <row r="4671" spans="1:16" ht="15.75" thickBot="1" x14ac:dyDescent="0.3">
      <c r="A4671" s="229"/>
      <c r="B4671" s="231" t="s">
        <v>2810</v>
      </c>
      <c r="C4671" s="320" t="s">
        <v>1001</v>
      </c>
      <c r="D4671" s="188"/>
      <c r="E4671" s="191"/>
      <c r="F4671">
        <f>SUMIF('список продуктов'!$A$8:$A$917,"="&amp;D3082,'список продуктов'!$C$8:$C$917)</f>
        <v>1</v>
      </c>
      <c r="G4671" t="s">
        <v>2926</v>
      </c>
      <c r="M4671" s="572"/>
      <c r="N4671" s="573"/>
      <c r="O4671" s="573"/>
      <c r="P4671" s="573"/>
    </row>
    <row r="4672" spans="1:16" x14ac:dyDescent="0.25">
      <c r="A4672" s="77">
        <f>E4672*A4671</f>
        <v>0</v>
      </c>
      <c r="B4672" s="160"/>
      <c r="C4672" s="154"/>
      <c r="D4672" s="91" t="s">
        <v>1551</v>
      </c>
      <c r="E4672" s="89">
        <v>120</v>
      </c>
      <c r="F4672">
        <f>SUMIF('список продуктов'!$A$8:$A$917,"="&amp;D3083,'список продуктов'!$C$8:$C$917)</f>
        <v>1</v>
      </c>
      <c r="M4672" s="572"/>
      <c r="N4672" s="573"/>
      <c r="O4672" s="573"/>
      <c r="P4672" s="573"/>
    </row>
    <row r="4673" spans="1:16" x14ac:dyDescent="0.25">
      <c r="A4673" s="77">
        <f>E4673*A4671</f>
        <v>0</v>
      </c>
      <c r="B4673" s="160"/>
      <c r="C4673" s="452"/>
      <c r="D4673" s="91" t="s">
        <v>2585</v>
      </c>
      <c r="E4673" s="89">
        <v>30</v>
      </c>
      <c r="F4673">
        <f>SUMIF('список продуктов'!$A$8:$A$917,"="&amp;D3084,'список продуктов'!$C$8:$C$917)</f>
        <v>1</v>
      </c>
      <c r="M4673" s="572"/>
      <c r="N4673" s="573"/>
      <c r="O4673" s="573"/>
      <c r="P4673" s="573"/>
    </row>
    <row r="4674" spans="1:16" x14ac:dyDescent="0.25">
      <c r="A4674" s="77">
        <f>E4674*A4671</f>
        <v>0</v>
      </c>
      <c r="B4674" s="160"/>
      <c r="C4674" s="154"/>
      <c r="D4674" s="91" t="s">
        <v>1275</v>
      </c>
      <c r="E4674" s="89">
        <v>5</v>
      </c>
      <c r="F4674">
        <f>SUMIF('список продуктов'!$A$8:$A$917,"="&amp;D3085,'список продуктов'!$C$8:$C$917)</f>
        <v>1</v>
      </c>
      <c r="M4674" s="572"/>
      <c r="N4674" s="573"/>
      <c r="O4674" s="573"/>
      <c r="P4674" s="573"/>
    </row>
    <row r="4675" spans="1:16" x14ac:dyDescent="0.25">
      <c r="A4675" s="77">
        <f>E4675*A4671</f>
        <v>0</v>
      </c>
      <c r="B4675" s="160"/>
      <c r="C4675" s="154"/>
      <c r="D4675" s="91" t="s">
        <v>1719</v>
      </c>
      <c r="E4675" s="89">
        <v>10</v>
      </c>
      <c r="F4675">
        <f>SUMIF('список продуктов'!$A$8:$A$917,"="&amp;D3086,'список продуктов'!$C$8:$C$917)</f>
        <v>1</v>
      </c>
      <c r="M4675" s="572"/>
      <c r="N4675" s="573"/>
      <c r="O4675" s="573"/>
      <c r="P4675" s="573"/>
    </row>
    <row r="4676" spans="1:16" x14ac:dyDescent="0.25">
      <c r="B4676" s="160"/>
      <c r="C4676" s="155" t="s">
        <v>2082</v>
      </c>
      <c r="D4676" s="91"/>
      <c r="E4676" s="89"/>
      <c r="F4676">
        <f>SUMIF('список продуктов'!$A$8:$A$917,"="&amp;D3087,'список продуктов'!$C$8:$C$917)</f>
        <v>1</v>
      </c>
      <c r="M4676" s="572"/>
      <c r="N4676" s="573"/>
      <c r="O4676" s="573"/>
      <c r="P4676" s="573"/>
    </row>
    <row r="4677" spans="1:16" x14ac:dyDescent="0.25">
      <c r="A4677" s="77">
        <f>E4677*A4671</f>
        <v>0</v>
      </c>
      <c r="B4677" s="160"/>
      <c r="C4677" s="154"/>
      <c r="D4677" s="368" t="s">
        <v>1492</v>
      </c>
      <c r="E4677" s="89">
        <v>15</v>
      </c>
      <c r="F4677">
        <f>SUMIF('список продуктов'!$A$8:$A$917,"="&amp;D3088,'список продуктов'!$C$8:$C$917)</f>
        <v>0</v>
      </c>
      <c r="M4677" s="572"/>
      <c r="N4677" s="573"/>
      <c r="O4677" s="573"/>
      <c r="P4677" s="573"/>
    </row>
    <row r="4678" spans="1:16" x14ac:dyDescent="0.25">
      <c r="A4678" s="77">
        <f>E4678*A4671</f>
        <v>0</v>
      </c>
      <c r="B4678" s="160"/>
      <c r="C4678" s="153" t="s">
        <v>2083</v>
      </c>
      <c r="D4678" s="368" t="s">
        <v>1902</v>
      </c>
      <c r="E4678" s="89">
        <v>50</v>
      </c>
      <c r="F4678">
        <f>SUMIF('список продуктов'!$A$8:$A$917,"="&amp;D3089,'список продуктов'!$C$8:$C$917)</f>
        <v>1</v>
      </c>
      <c r="M4678" s="572"/>
      <c r="N4678" s="573"/>
      <c r="O4678" s="573"/>
      <c r="P4678" s="573"/>
    </row>
    <row r="4679" spans="1:16" x14ac:dyDescent="0.25">
      <c r="A4679" s="77">
        <f>E4679*A4671</f>
        <v>0</v>
      </c>
      <c r="B4679" s="160"/>
      <c r="C4679" s="154"/>
      <c r="D4679" s="368" t="s">
        <v>1944</v>
      </c>
      <c r="E4679" s="89">
        <v>0.7</v>
      </c>
      <c r="F4679">
        <f>SUMIF('список продуктов'!$A$8:$A$917,"="&amp;D3090,'список продуктов'!$C$8:$C$917)</f>
        <v>1</v>
      </c>
      <c r="M4679" s="572"/>
      <c r="N4679" s="573"/>
      <c r="O4679" s="573"/>
      <c r="P4679" s="573"/>
    </row>
    <row r="4680" spans="1:16" x14ac:dyDescent="0.25">
      <c r="A4680" s="77">
        <f>E4680*A4671</f>
        <v>0</v>
      </c>
      <c r="B4680" s="160"/>
      <c r="C4680" s="154"/>
      <c r="D4680" s="368" t="s">
        <v>194</v>
      </c>
      <c r="E4680" s="89">
        <v>7</v>
      </c>
      <c r="F4680">
        <f>SUMIF('список продуктов'!$A$8:$A$917,"="&amp;D3091,'список продуктов'!$C$8:$C$917)</f>
        <v>0</v>
      </c>
      <c r="M4680" s="572"/>
      <c r="N4680" s="573"/>
      <c r="O4680" s="573"/>
      <c r="P4680" s="573"/>
    </row>
    <row r="4681" spans="1:16" x14ac:dyDescent="0.25">
      <c r="B4681" s="160"/>
      <c r="C4681" s="154"/>
      <c r="D4681" s="91"/>
      <c r="E4681" s="89"/>
      <c r="F4681">
        <f>SUMIF('список продуктов'!$A$8:$A$917,"="&amp;D3092,'список продуктов'!$C$8:$C$917)</f>
        <v>0</v>
      </c>
      <c r="M4681" s="572"/>
      <c r="N4681" s="573"/>
      <c r="O4681" s="573"/>
      <c r="P4681" s="573"/>
    </row>
    <row r="4682" spans="1:16" x14ac:dyDescent="0.25">
      <c r="B4682" s="160"/>
      <c r="C4682" s="155" t="s">
        <v>2084</v>
      </c>
      <c r="D4682" s="91"/>
      <c r="E4682" s="89"/>
      <c r="F4682">
        <f>SUMIF('список продуктов'!$A$8:$A$917,"="&amp;D3093,'список продуктов'!$C$8:$C$917)</f>
        <v>1</v>
      </c>
      <c r="M4682" s="572"/>
      <c r="N4682" s="573"/>
      <c r="O4682" s="573"/>
      <c r="P4682" s="573"/>
    </row>
    <row r="4683" spans="1:16" x14ac:dyDescent="0.25">
      <c r="A4683" s="77">
        <f>E4683*A4671</f>
        <v>0</v>
      </c>
      <c r="B4683" s="160"/>
      <c r="C4683" s="154"/>
      <c r="D4683" s="368" t="s">
        <v>1931</v>
      </c>
      <c r="E4683" s="89">
        <v>4</v>
      </c>
      <c r="F4683">
        <f>SUMIF('список продуктов'!$A$8:$A$917,"="&amp;D3094,'список продуктов'!$C$8:$C$917)</f>
        <v>1</v>
      </c>
      <c r="M4683" s="572"/>
      <c r="N4683" s="573"/>
      <c r="O4683" s="573"/>
      <c r="P4683" s="573"/>
    </row>
    <row r="4684" spans="1:16" x14ac:dyDescent="0.25">
      <c r="A4684" s="77">
        <f>E4684*A4671</f>
        <v>0</v>
      </c>
      <c r="B4684" s="160"/>
      <c r="C4684" s="153" t="s">
        <v>2085</v>
      </c>
      <c r="D4684" s="368" t="s">
        <v>194</v>
      </c>
      <c r="E4684" s="89">
        <v>9</v>
      </c>
      <c r="F4684">
        <f>SUMIF('список продуктов'!$A$8:$A$917,"="&amp;D3095,'список продуктов'!$C$8:$C$917)</f>
        <v>1</v>
      </c>
      <c r="M4684" s="572"/>
      <c r="N4684" s="573"/>
      <c r="O4684" s="573"/>
      <c r="P4684" s="573"/>
    </row>
    <row r="4685" spans="1:16" x14ac:dyDescent="0.25">
      <c r="A4685" s="77">
        <f>E4685*A4671</f>
        <v>0</v>
      </c>
      <c r="B4685" s="160"/>
      <c r="C4685" s="153" t="s">
        <v>2086</v>
      </c>
      <c r="D4685" s="368" t="s">
        <v>1268</v>
      </c>
      <c r="E4685" s="89">
        <v>8</v>
      </c>
      <c r="F4685">
        <f>SUMIF('список продуктов'!$A$8:$A$917,"="&amp;D3096,'список продуктов'!$C$8:$C$917)</f>
        <v>1</v>
      </c>
      <c r="M4685" s="572"/>
      <c r="N4685" s="573"/>
      <c r="O4685" s="573"/>
      <c r="P4685" s="573"/>
    </row>
    <row r="4686" spans="1:16" x14ac:dyDescent="0.25">
      <c r="A4686" s="77">
        <f>E4686*A4671</f>
        <v>0</v>
      </c>
      <c r="B4686" s="160"/>
      <c r="C4686" s="153" t="s">
        <v>2087</v>
      </c>
      <c r="D4686" s="368" t="s">
        <v>1860</v>
      </c>
      <c r="E4686" s="89">
        <v>18</v>
      </c>
      <c r="F4686">
        <f>SUMIF('список продуктов'!$A$8:$A$917,"="&amp;D3097,'список продуктов'!$C$8:$C$917)</f>
        <v>1</v>
      </c>
      <c r="M4686" s="572"/>
      <c r="N4686" s="573"/>
      <c r="O4686" s="573"/>
      <c r="P4686" s="573"/>
    </row>
    <row r="4687" spans="1:16" x14ac:dyDescent="0.25">
      <c r="A4687" s="77">
        <f>E4687*A4671</f>
        <v>0</v>
      </c>
      <c r="B4687" s="160"/>
      <c r="C4687" s="153" t="s">
        <v>2088</v>
      </c>
      <c r="D4687" s="368" t="s">
        <v>1719</v>
      </c>
      <c r="E4687" s="89">
        <v>2</v>
      </c>
      <c r="F4687">
        <f>SUMIF('список продуктов'!$A$8:$A$917,"="&amp;D3098,'список продуктов'!$C$8:$C$917)</f>
        <v>1</v>
      </c>
      <c r="M4687" s="572"/>
      <c r="N4687" s="573"/>
      <c r="O4687" s="573"/>
      <c r="P4687" s="573"/>
    </row>
    <row r="4688" spans="1:16" ht="15.75" thickBot="1" x14ac:dyDescent="0.3">
      <c r="A4688" s="77">
        <f>E4688*A4671</f>
        <v>0</v>
      </c>
      <c r="B4688" s="160"/>
      <c r="C4688" s="154"/>
      <c r="D4688" s="368" t="s">
        <v>1932</v>
      </c>
      <c r="E4688" s="89">
        <v>1</v>
      </c>
      <c r="F4688">
        <f>SUMIF('список продуктов'!$A$8:$A$917,"="&amp;D3099,'список продуктов'!$C$8:$C$917)</f>
        <v>1</v>
      </c>
      <c r="M4688" s="572"/>
      <c r="N4688" s="573"/>
      <c r="O4688" s="573"/>
      <c r="P4688" s="573"/>
    </row>
    <row r="4689" spans="1:16" ht="15.75" thickBot="1" x14ac:dyDescent="0.3">
      <c r="A4689" s="229"/>
      <c r="B4689" s="231" t="s">
        <v>45</v>
      </c>
      <c r="C4689" s="144" t="s">
        <v>1507</v>
      </c>
      <c r="D4689" s="188"/>
      <c r="E4689" s="191"/>
      <c r="F4689">
        <f>SUMIF('список продуктов'!$A$8:$A$917,"="&amp;D3100,'список продуктов'!$C$8:$C$917)</f>
        <v>1</v>
      </c>
      <c r="G4689" t="s">
        <v>2926</v>
      </c>
      <c r="M4689" s="572"/>
      <c r="N4689" s="573"/>
      <c r="O4689" s="573"/>
      <c r="P4689" s="573"/>
    </row>
    <row r="4690" spans="1:16" x14ac:dyDescent="0.25">
      <c r="A4690" s="77">
        <f>E4690*A4689</f>
        <v>0</v>
      </c>
      <c r="B4690" s="160"/>
      <c r="C4690" s="154"/>
      <c r="D4690" s="91" t="s">
        <v>1551</v>
      </c>
      <c r="E4690" s="89">
        <v>1</v>
      </c>
      <c r="F4690">
        <f>SUMIF('список продуктов'!$A$8:$A$917,"="&amp;D3101,'список продуктов'!$C$8:$C$917)</f>
        <v>1</v>
      </c>
      <c r="M4690" s="572"/>
      <c r="N4690" s="573"/>
      <c r="O4690" s="573"/>
      <c r="P4690" s="573"/>
    </row>
    <row r="4691" spans="1:16" x14ac:dyDescent="0.25">
      <c r="A4691" s="77">
        <f>A4689*E4691</f>
        <v>0</v>
      </c>
      <c r="B4691" s="160"/>
      <c r="C4691" s="154"/>
      <c r="D4691" s="91" t="s">
        <v>1262</v>
      </c>
      <c r="E4691" s="89">
        <v>2</v>
      </c>
      <c r="F4691">
        <f>SUMIF('список продуктов'!$A$8:$A$917,"="&amp;D3102,'список продуктов'!$C$8:$C$917)</f>
        <v>1</v>
      </c>
      <c r="M4691" s="572"/>
      <c r="N4691" s="573"/>
      <c r="O4691" s="573"/>
      <c r="P4691" s="573"/>
    </row>
    <row r="4692" spans="1:16" x14ac:dyDescent="0.25">
      <c r="A4692" s="77">
        <f>A4689*E4692</f>
        <v>0</v>
      </c>
      <c r="B4692" s="160"/>
      <c r="C4692" s="154"/>
      <c r="D4692" s="91" t="s">
        <v>2399</v>
      </c>
      <c r="E4692" s="89">
        <v>1</v>
      </c>
      <c r="F4692">
        <f>SUMIF('список продуктов'!$A$8:$A$917,"="&amp;D3103,'список продуктов'!$C$8:$C$917)</f>
        <v>0</v>
      </c>
      <c r="M4692" s="572"/>
      <c r="N4692" s="573"/>
      <c r="O4692" s="573"/>
      <c r="P4692" s="573"/>
    </row>
    <row r="4693" spans="1:16" x14ac:dyDescent="0.25">
      <c r="A4693" s="77">
        <f>A4689*E4693</f>
        <v>0</v>
      </c>
      <c r="B4693" s="160"/>
      <c r="C4693" s="154"/>
      <c r="D4693" s="91" t="s">
        <v>1492</v>
      </c>
      <c r="E4693" s="89">
        <v>7</v>
      </c>
      <c r="F4693">
        <f>SUMIF('список продуктов'!$A$8:$A$917,"="&amp;D3104,'список продуктов'!$C$8:$C$917)</f>
        <v>0</v>
      </c>
      <c r="M4693" s="572"/>
      <c r="N4693" s="573"/>
      <c r="O4693" s="573"/>
      <c r="P4693" s="573"/>
    </row>
    <row r="4694" spans="1:16" x14ac:dyDescent="0.25">
      <c r="A4694" s="77">
        <f>A4689*E4694</f>
        <v>0</v>
      </c>
      <c r="B4694" s="160"/>
      <c r="C4694" s="154"/>
      <c r="D4694" s="91" t="s">
        <v>1925</v>
      </c>
      <c r="E4694" s="89">
        <v>12</v>
      </c>
      <c r="F4694">
        <f>SUMIF('список продуктов'!$A$8:$A$917,"="&amp;D3105,'список продуктов'!$C$8:$C$917)</f>
        <v>1</v>
      </c>
      <c r="M4694" s="572"/>
      <c r="N4694" s="573"/>
      <c r="O4694" s="573"/>
      <c r="P4694" s="573"/>
    </row>
    <row r="4695" spans="1:16" x14ac:dyDescent="0.25">
      <c r="A4695" s="77">
        <f>E4695*A4689</f>
        <v>0</v>
      </c>
      <c r="B4695" s="160"/>
      <c r="C4695" s="452"/>
      <c r="D4695" s="91" t="s">
        <v>2469</v>
      </c>
      <c r="E4695" s="89">
        <v>1</v>
      </c>
      <c r="F4695">
        <f>SUMIF('список продуктов'!$A$8:$A$917,"="&amp;D3106,'список продуктов'!$C$8:$C$917)</f>
        <v>1</v>
      </c>
      <c r="M4695" s="572"/>
      <c r="N4695" s="573"/>
      <c r="O4695" s="573"/>
      <c r="P4695" s="573"/>
    </row>
    <row r="4696" spans="1:16" x14ac:dyDescent="0.25">
      <c r="A4696" s="77">
        <f>E4696*A4689</f>
        <v>0</v>
      </c>
      <c r="B4696" s="160"/>
      <c r="C4696" s="154"/>
      <c r="D4696" s="91" t="s">
        <v>2353</v>
      </c>
      <c r="E4696" s="89">
        <v>28</v>
      </c>
      <c r="F4696">
        <f>SUMIF('список продуктов'!$A$8:$A$917,"="&amp;D3107,'список продуктов'!$C$8:$C$917)</f>
        <v>1</v>
      </c>
      <c r="M4696" s="572"/>
      <c r="N4696" s="573"/>
      <c r="O4696" s="573"/>
      <c r="P4696" s="573"/>
    </row>
    <row r="4697" spans="1:16" x14ac:dyDescent="0.25">
      <c r="A4697" s="77">
        <f>E4697*A4689</f>
        <v>0</v>
      </c>
      <c r="B4697" s="160"/>
      <c r="C4697" s="154"/>
      <c r="D4697" s="91"/>
      <c r="E4697" s="89"/>
      <c r="F4697">
        <f>SUMIF('список продуктов'!$A$8:$A$917,"="&amp;D3108,'список продуктов'!$C$8:$C$917)</f>
        <v>1</v>
      </c>
      <c r="M4697" s="572"/>
      <c r="N4697" s="573"/>
      <c r="O4697" s="573"/>
      <c r="P4697" s="573"/>
    </row>
    <row r="4698" spans="1:16" ht="15.75" thickBot="1" x14ac:dyDescent="0.3">
      <c r="A4698" s="77">
        <f>E4698*A4689</f>
        <v>0</v>
      </c>
      <c r="B4698" s="160"/>
      <c r="C4698" s="154"/>
      <c r="D4698" s="91"/>
      <c r="E4698" s="89"/>
      <c r="F4698">
        <f>SUMIF('список продуктов'!$A$8:$A$917,"="&amp;D3109,'список продуктов'!$C$8:$C$917)</f>
        <v>1</v>
      </c>
      <c r="M4698" s="572"/>
      <c r="N4698" s="573"/>
      <c r="O4698" s="573"/>
      <c r="P4698" s="573"/>
    </row>
    <row r="4699" spans="1:16" ht="15.75" thickBot="1" x14ac:dyDescent="0.3">
      <c r="A4699" s="229"/>
      <c r="B4699" s="231" t="s">
        <v>45</v>
      </c>
      <c r="C4699" s="144" t="s">
        <v>1508</v>
      </c>
      <c r="D4699" s="188"/>
      <c r="E4699" s="191"/>
      <c r="F4699">
        <f>SUMIF('список продуктов'!$A$8:$A$917,"="&amp;D3110,'список продуктов'!$C$8:$C$917)</f>
        <v>1</v>
      </c>
      <c r="G4699" t="s">
        <v>2926</v>
      </c>
      <c r="M4699" s="572"/>
      <c r="N4699" s="573"/>
      <c r="O4699" s="573"/>
      <c r="P4699" s="573"/>
    </row>
    <row r="4700" spans="1:16" x14ac:dyDescent="0.25">
      <c r="A4700" s="77">
        <f>E4700*A4699</f>
        <v>0</v>
      </c>
      <c r="B4700" s="160"/>
      <c r="C4700" s="154"/>
      <c r="D4700" s="91" t="s">
        <v>1551</v>
      </c>
      <c r="E4700" s="89">
        <v>1</v>
      </c>
      <c r="F4700">
        <f>SUMIF('список продуктов'!$A$8:$A$917,"="&amp;D3111,'список продуктов'!$C$8:$C$917)</f>
        <v>1</v>
      </c>
      <c r="M4700" s="572"/>
      <c r="N4700" s="573"/>
      <c r="O4700" s="573"/>
      <c r="P4700" s="573"/>
    </row>
    <row r="4701" spans="1:16" x14ac:dyDescent="0.25">
      <c r="A4701" s="77">
        <f>A4699*E4701</f>
        <v>0</v>
      </c>
      <c r="B4701" s="160"/>
      <c r="C4701" s="154"/>
      <c r="D4701" s="91" t="s">
        <v>1262</v>
      </c>
      <c r="E4701" s="89">
        <v>2</v>
      </c>
      <c r="F4701">
        <f>SUMIF('список продуктов'!$A$8:$A$917,"="&amp;D3112,'список продуктов'!$C$8:$C$917)</f>
        <v>1</v>
      </c>
      <c r="M4701" s="572"/>
      <c r="N4701" s="573"/>
      <c r="O4701" s="573"/>
      <c r="P4701" s="573"/>
    </row>
    <row r="4702" spans="1:16" x14ac:dyDescent="0.25">
      <c r="A4702" s="77">
        <f>A4699*E4702</f>
        <v>0</v>
      </c>
      <c r="B4702" s="160"/>
      <c r="C4702" s="154"/>
      <c r="D4702" s="91" t="s">
        <v>2399</v>
      </c>
      <c r="E4702" s="89">
        <v>1</v>
      </c>
      <c r="F4702">
        <f>SUMIF('список продуктов'!$A$8:$A$917,"="&amp;D3113,'список продуктов'!$C$8:$C$917)</f>
        <v>1</v>
      </c>
      <c r="M4702" s="572"/>
      <c r="N4702" s="573"/>
      <c r="O4702" s="573"/>
      <c r="P4702" s="573"/>
    </row>
    <row r="4703" spans="1:16" x14ac:dyDescent="0.25">
      <c r="A4703" s="77">
        <f>A4699*E4703</f>
        <v>0</v>
      </c>
      <c r="B4703" s="160"/>
      <c r="C4703" s="154"/>
      <c r="D4703" s="91" t="s">
        <v>1492</v>
      </c>
      <c r="E4703" s="89">
        <v>7</v>
      </c>
      <c r="F4703">
        <f>SUMIF('список продуктов'!$A$8:$A$917,"="&amp;D3114,'список продуктов'!$C$8:$C$917)</f>
        <v>1</v>
      </c>
      <c r="M4703" s="572"/>
      <c r="N4703" s="573"/>
      <c r="O4703" s="573"/>
      <c r="P4703" s="573"/>
    </row>
    <row r="4704" spans="1:16" x14ac:dyDescent="0.25">
      <c r="A4704" s="77">
        <f>A4699*E4704</f>
        <v>0</v>
      </c>
      <c r="B4704" s="160"/>
      <c r="C4704" s="154"/>
      <c r="D4704" s="91" t="s">
        <v>1925</v>
      </c>
      <c r="E4704" s="89">
        <v>12</v>
      </c>
      <c r="F4704">
        <f>SUMIF('список продуктов'!$A$8:$A$917,"="&amp;D3115,'список продуктов'!$C$8:$C$917)</f>
        <v>1</v>
      </c>
      <c r="M4704" s="572"/>
      <c r="N4704" s="573"/>
      <c r="O4704" s="573"/>
      <c r="P4704" s="573"/>
    </row>
    <row r="4705" spans="1:16" x14ac:dyDescent="0.25">
      <c r="A4705" s="77">
        <f>E4705*A4699</f>
        <v>0</v>
      </c>
      <c r="B4705" s="160"/>
      <c r="C4705" s="452"/>
      <c r="D4705" s="91" t="s">
        <v>2469</v>
      </c>
      <c r="E4705" s="89">
        <v>20</v>
      </c>
      <c r="F4705">
        <f>SUMIF('список продуктов'!$A$8:$A$917,"="&amp;D3116,'список продуктов'!$C$8:$C$917)</f>
        <v>0</v>
      </c>
      <c r="M4705" s="572"/>
      <c r="N4705" s="573"/>
      <c r="O4705" s="573"/>
      <c r="P4705" s="573"/>
    </row>
    <row r="4706" spans="1:16" x14ac:dyDescent="0.25">
      <c r="A4706" s="77">
        <f>E4706*A4699</f>
        <v>0</v>
      </c>
      <c r="B4706" s="160"/>
      <c r="C4706" s="154"/>
      <c r="D4706" s="91" t="s">
        <v>2330</v>
      </c>
      <c r="E4706" s="89">
        <v>28</v>
      </c>
      <c r="F4706">
        <f>SUMIF('список продуктов'!$A$8:$A$917,"="&amp;D3117,'список продуктов'!$C$8:$C$917)</f>
        <v>0</v>
      </c>
      <c r="M4706" s="572"/>
      <c r="N4706" s="573"/>
      <c r="O4706" s="573"/>
      <c r="P4706" s="573"/>
    </row>
    <row r="4707" spans="1:16" ht="15.75" thickBot="1" x14ac:dyDescent="0.3">
      <c r="B4707" s="419"/>
      <c r="C4707" s="478"/>
      <c r="D4707" s="395"/>
      <c r="E4707" s="420"/>
      <c r="F4707">
        <f>SUMIF('список продуктов'!$A$8:$A$917,"="&amp;D3118,'список продуктов'!$C$8:$C$917)</f>
        <v>1</v>
      </c>
      <c r="M4707" s="572"/>
      <c r="N4707" s="573"/>
      <c r="O4707" s="573"/>
      <c r="P4707" s="573"/>
    </row>
    <row r="4708" spans="1:16" ht="26.25" thickBot="1" x14ac:dyDescent="0.4">
      <c r="A4708" s="563" t="s">
        <v>664</v>
      </c>
      <c r="B4708" s="564"/>
      <c r="C4708" s="564"/>
      <c r="D4708" s="564"/>
      <c r="E4708" s="565"/>
      <c r="F4708">
        <f>SUMIF('список продуктов'!$A$8:$A$917,"="&amp;D3119,'список продуктов'!$C$8:$C$917)</f>
        <v>1</v>
      </c>
      <c r="G4708" t="s">
        <v>2926</v>
      </c>
      <c r="M4708" s="572"/>
      <c r="N4708" s="573"/>
      <c r="O4708" s="573"/>
      <c r="P4708" s="573"/>
    </row>
    <row r="4709" spans="1:16" ht="15.75" thickBot="1" x14ac:dyDescent="0.3">
      <c r="A4709" s="229"/>
      <c r="B4709" s="179">
        <v>100</v>
      </c>
      <c r="C4709" s="73" t="s">
        <v>665</v>
      </c>
      <c r="D4709" s="188"/>
      <c r="E4709" s="158">
        <f>SUM(E4710:E4721)</f>
        <v>170.5</v>
      </c>
      <c r="F4709">
        <f>SUMIF('список продуктов'!$A$8:$A$917,"="&amp;D3120,'список продуктов'!$C$8:$C$917)</f>
        <v>1</v>
      </c>
      <c r="G4709" t="s">
        <v>2926</v>
      </c>
      <c r="M4709" s="572"/>
      <c r="N4709" s="573"/>
      <c r="O4709" s="573"/>
      <c r="P4709" s="573"/>
    </row>
    <row r="4710" spans="1:16" x14ac:dyDescent="0.25">
      <c r="A4710" s="77">
        <f>E4710*A4709</f>
        <v>0</v>
      </c>
      <c r="B4710" s="173"/>
      <c r="C4710" s="154"/>
      <c r="D4710" s="91" t="s">
        <v>313</v>
      </c>
      <c r="E4710" s="80">
        <v>28</v>
      </c>
      <c r="F4710">
        <f>SUMIF('список продуктов'!$A$8:$A$917,"="&amp;D3121,'список продуктов'!$C$8:$C$917)</f>
        <v>1</v>
      </c>
      <c r="M4710" s="572"/>
      <c r="N4710" s="573"/>
      <c r="O4710" s="573"/>
      <c r="P4710" s="573"/>
    </row>
    <row r="4711" spans="1:16" x14ac:dyDescent="0.25">
      <c r="A4711" s="77">
        <f>E4711*A4709</f>
        <v>0</v>
      </c>
      <c r="B4711" s="173"/>
      <c r="C4711" s="154"/>
      <c r="D4711" s="365" t="s">
        <v>1477</v>
      </c>
      <c r="E4711" s="80">
        <v>35</v>
      </c>
      <c r="F4711">
        <f>SUMIF('список продуктов'!$A$8:$A$917,"="&amp;D3122,'список продуктов'!$C$8:$C$917)</f>
        <v>1</v>
      </c>
      <c r="M4711" s="572"/>
      <c r="N4711" s="573"/>
      <c r="O4711" s="573"/>
      <c r="P4711" s="573"/>
    </row>
    <row r="4712" spans="1:16" x14ac:dyDescent="0.25">
      <c r="A4712" s="77">
        <f>E4712*A4709</f>
        <v>0</v>
      </c>
      <c r="B4712" s="173"/>
      <c r="C4712" s="154"/>
      <c r="D4712" s="91" t="s">
        <v>1745</v>
      </c>
      <c r="E4712" s="80">
        <v>18</v>
      </c>
      <c r="F4712">
        <f>SUMIF('список продуктов'!$A$8:$A$917,"="&amp;D3123,'список продуктов'!$C$8:$C$917)</f>
        <v>1</v>
      </c>
      <c r="M4712" s="572"/>
      <c r="N4712" s="573"/>
      <c r="O4712" s="573"/>
      <c r="P4712" s="573"/>
    </row>
    <row r="4713" spans="1:16" x14ac:dyDescent="0.25">
      <c r="A4713" s="77">
        <f>E4713*A4709</f>
        <v>0</v>
      </c>
      <c r="B4713" s="173"/>
      <c r="C4713" s="154"/>
      <c r="D4713" s="91" t="s">
        <v>1767</v>
      </c>
      <c r="E4713" s="80">
        <v>4.5</v>
      </c>
      <c r="F4713">
        <f>SUMIF('список продуктов'!$A$8:$A$917,"="&amp;D3124,'список продуктов'!$C$8:$C$917)</f>
        <v>1</v>
      </c>
      <c r="M4713" s="572"/>
      <c r="N4713" s="573"/>
      <c r="O4713" s="573"/>
      <c r="P4713" s="573"/>
    </row>
    <row r="4714" spans="1:16" x14ac:dyDescent="0.25">
      <c r="A4714" s="77">
        <f>E4714*A4709</f>
        <v>0</v>
      </c>
      <c r="B4714" s="173"/>
      <c r="C4714" s="154"/>
      <c r="D4714" s="91" t="s">
        <v>1489</v>
      </c>
      <c r="E4714" s="80">
        <v>8</v>
      </c>
      <c r="F4714">
        <f>SUMIF('список продуктов'!$A$8:$A$917,"="&amp;D3125,'список продуктов'!$C$8:$C$917)</f>
        <v>1</v>
      </c>
      <c r="M4714" s="572"/>
      <c r="N4714" s="573"/>
      <c r="O4714" s="573"/>
      <c r="P4714" s="573"/>
    </row>
    <row r="4715" spans="1:16" x14ac:dyDescent="0.25">
      <c r="A4715" s="77">
        <f>E4715*A4709</f>
        <v>0</v>
      </c>
      <c r="B4715" s="173"/>
      <c r="C4715" s="154"/>
      <c r="D4715" s="91" t="s">
        <v>1797</v>
      </c>
      <c r="E4715" s="80">
        <v>2.5</v>
      </c>
      <c r="F4715">
        <f>SUMIF('список продуктов'!$A$8:$A$917,"="&amp;D3126,'список продуктов'!$C$8:$C$917)</f>
        <v>1</v>
      </c>
      <c r="M4715" s="572"/>
      <c r="N4715" s="573"/>
      <c r="O4715" s="573"/>
      <c r="P4715" s="573"/>
    </row>
    <row r="4716" spans="1:16" x14ac:dyDescent="0.25">
      <c r="A4716" s="77">
        <f>E4716*A4709</f>
        <v>0</v>
      </c>
      <c r="B4716" s="173"/>
      <c r="C4716" s="154"/>
      <c r="D4716" s="91" t="s">
        <v>1802</v>
      </c>
      <c r="E4716" s="80">
        <v>2.5</v>
      </c>
      <c r="F4716">
        <f>SUMIF('список продуктов'!$A$8:$A$917,"="&amp;D3127,'список продуктов'!$C$8:$C$917)</f>
        <v>1</v>
      </c>
      <c r="M4716" s="572"/>
      <c r="N4716" s="573"/>
      <c r="O4716" s="573"/>
      <c r="P4716" s="573"/>
    </row>
    <row r="4717" spans="1:16" x14ac:dyDescent="0.25">
      <c r="A4717" s="77">
        <f>E4717*A4709</f>
        <v>0</v>
      </c>
      <c r="B4717" s="173"/>
      <c r="C4717" s="154"/>
      <c r="D4717" s="91" t="s">
        <v>1719</v>
      </c>
      <c r="E4717" s="80">
        <v>10</v>
      </c>
      <c r="F4717">
        <f>SUMIF('список продуктов'!$A$8:$A$917,"="&amp;D3128,'список продуктов'!$C$8:$C$917)</f>
        <v>0</v>
      </c>
      <c r="M4717" s="572"/>
      <c r="N4717" s="573"/>
      <c r="O4717" s="573"/>
      <c r="P4717" s="573"/>
    </row>
    <row r="4718" spans="1:16" x14ac:dyDescent="0.25">
      <c r="A4718" s="77">
        <f>E4718*A4709</f>
        <v>0</v>
      </c>
      <c r="B4718" s="173"/>
      <c r="C4718" s="154"/>
      <c r="D4718" s="91" t="s">
        <v>211</v>
      </c>
      <c r="E4718" s="80">
        <v>50</v>
      </c>
      <c r="F4718">
        <f>SUMIF('список продуктов'!$A$8:$A$917,"="&amp;D3129,'список продуктов'!$C$8:$C$917)</f>
        <v>0</v>
      </c>
      <c r="M4718" s="572"/>
      <c r="N4718" s="573"/>
      <c r="O4718" s="573"/>
      <c r="P4718" s="573"/>
    </row>
    <row r="4719" spans="1:16" x14ac:dyDescent="0.25">
      <c r="A4719" s="77">
        <f>E4719*A4709</f>
        <v>0</v>
      </c>
      <c r="B4719" s="173"/>
      <c r="C4719" s="154"/>
      <c r="D4719" s="91" t="s">
        <v>1262</v>
      </c>
      <c r="E4719" s="80">
        <v>1</v>
      </c>
      <c r="F4719">
        <f>SUMIF('список продуктов'!$A$8:$A$917,"="&amp;D3130,'список продуктов'!$C$8:$C$917)</f>
        <v>1</v>
      </c>
      <c r="M4719" s="572"/>
      <c r="N4719" s="573"/>
      <c r="O4719" s="573"/>
      <c r="P4719" s="573"/>
    </row>
    <row r="4720" spans="1:16" x14ac:dyDescent="0.25">
      <c r="A4720" s="77">
        <f>E4720*A4709</f>
        <v>0</v>
      </c>
      <c r="B4720" s="173"/>
      <c r="C4720" s="154"/>
      <c r="D4720" s="91" t="s">
        <v>2399</v>
      </c>
      <c r="E4720" s="80">
        <v>1</v>
      </c>
      <c r="F4720">
        <f>SUMIF('список продуктов'!$A$8:$A$917,"="&amp;D3131,'список продуктов'!$C$8:$C$917)</f>
        <v>1</v>
      </c>
      <c r="M4720" s="572"/>
      <c r="N4720" s="573"/>
      <c r="O4720" s="573"/>
      <c r="P4720" s="573"/>
    </row>
    <row r="4721" spans="1:16" ht="15.75" thickBot="1" x14ac:dyDescent="0.3">
      <c r="A4721" s="77">
        <f>E4721*A4709</f>
        <v>0</v>
      </c>
      <c r="B4721" s="173"/>
      <c r="C4721" s="154"/>
      <c r="D4721" s="91" t="s">
        <v>1854</v>
      </c>
      <c r="E4721" s="80">
        <v>10</v>
      </c>
      <c r="F4721">
        <f>SUMIF('список продуктов'!$A$8:$A$917,"="&amp;D3132,'список продуктов'!$C$8:$C$917)</f>
        <v>1</v>
      </c>
      <c r="M4721" s="572"/>
      <c r="N4721" s="573"/>
      <c r="O4721" s="573"/>
      <c r="P4721" s="573"/>
    </row>
    <row r="4722" spans="1:16" ht="15.75" thickBot="1" x14ac:dyDescent="0.3">
      <c r="A4722" s="229"/>
      <c r="B4722" s="186">
        <v>100</v>
      </c>
      <c r="C4722" s="199" t="s">
        <v>295</v>
      </c>
      <c r="D4722" s="188"/>
      <c r="E4722" s="191">
        <f>SUM(E4723:E4727)</f>
        <v>137</v>
      </c>
      <c r="F4722">
        <f>SUMIF('список продуктов'!$A$8:$A$917,"="&amp;D3133,'список продуктов'!$C$8:$C$917)</f>
        <v>1</v>
      </c>
      <c r="G4722" t="s">
        <v>2926</v>
      </c>
      <c r="M4722" s="572"/>
      <c r="N4722" s="573"/>
      <c r="O4722" s="573"/>
      <c r="P4722" s="573"/>
    </row>
    <row r="4723" spans="1:16" x14ac:dyDescent="0.25">
      <c r="A4723" s="77">
        <f>E4723*A4722</f>
        <v>0</v>
      </c>
      <c r="B4723" s="160"/>
      <c r="C4723" s="460"/>
      <c r="D4723" s="91" t="s">
        <v>211</v>
      </c>
      <c r="E4723" s="89">
        <v>65</v>
      </c>
      <c r="F4723">
        <f>SUMIF('список продуктов'!$A$8:$A$917,"="&amp;D3134,'список продуктов'!$C$8:$C$917)</f>
        <v>1</v>
      </c>
      <c r="M4723" s="572"/>
      <c r="N4723" s="573"/>
      <c r="O4723" s="573"/>
      <c r="P4723" s="573"/>
    </row>
    <row r="4724" spans="1:16" x14ac:dyDescent="0.25">
      <c r="A4724" s="77">
        <f>E4724*A4722</f>
        <v>0</v>
      </c>
      <c r="B4724" s="160"/>
      <c r="C4724" s="460"/>
      <c r="D4724" s="91" t="s">
        <v>1676</v>
      </c>
      <c r="E4724" s="89">
        <v>60</v>
      </c>
      <c r="F4724">
        <f>SUMIF('список продуктов'!$A$8:$A$917,"="&amp;D3135,'список продуктов'!$C$8:$C$917)</f>
        <v>1</v>
      </c>
      <c r="M4724" s="572"/>
      <c r="N4724" s="573"/>
      <c r="O4724" s="573"/>
      <c r="P4724" s="573"/>
    </row>
    <row r="4725" spans="1:16" x14ac:dyDescent="0.25">
      <c r="A4725" s="77">
        <f>E4725*A4722</f>
        <v>0</v>
      </c>
      <c r="B4725" s="160"/>
      <c r="C4725" s="460"/>
      <c r="D4725" s="91" t="s">
        <v>1850</v>
      </c>
      <c r="E4725" s="89">
        <v>5</v>
      </c>
      <c r="F4725">
        <f>SUMIF('список продуктов'!$A$8:$A$917,"="&amp;D3136,'список продуктов'!$C$8:$C$917)</f>
        <v>1</v>
      </c>
      <c r="M4725" s="572"/>
      <c r="N4725" s="573"/>
      <c r="O4725" s="573"/>
      <c r="P4725" s="573"/>
    </row>
    <row r="4726" spans="1:16" x14ac:dyDescent="0.25">
      <c r="A4726" s="77">
        <f>E4726*A4722</f>
        <v>0</v>
      </c>
      <c r="B4726" s="160"/>
      <c r="C4726" s="460"/>
      <c r="D4726" s="91" t="s">
        <v>1794</v>
      </c>
      <c r="E4726" s="89">
        <v>5</v>
      </c>
      <c r="F4726">
        <f>SUMIF('список продуктов'!$A$8:$A$917,"="&amp;D3137,'список продуктов'!$C$8:$C$917)</f>
        <v>1</v>
      </c>
      <c r="M4726" s="572"/>
      <c r="N4726" s="573"/>
      <c r="O4726" s="573"/>
      <c r="P4726" s="573"/>
    </row>
    <row r="4727" spans="1:16" ht="15.75" thickBot="1" x14ac:dyDescent="0.3">
      <c r="A4727" s="77">
        <f>A4722*E4727</f>
        <v>0</v>
      </c>
      <c r="B4727" s="160"/>
      <c r="C4727" s="460"/>
      <c r="D4727" s="91" t="s">
        <v>2393</v>
      </c>
      <c r="E4727" s="89">
        <v>2</v>
      </c>
      <c r="F4727">
        <f>SUMIF('список продуктов'!$A$8:$A$917,"="&amp;D3138,'список продуктов'!$C$8:$C$917)</f>
        <v>1</v>
      </c>
      <c r="M4727" s="572"/>
      <c r="N4727" s="573"/>
      <c r="O4727" s="573"/>
      <c r="P4727" s="573"/>
    </row>
    <row r="4728" spans="1:16" ht="15.75" thickBot="1" x14ac:dyDescent="0.3">
      <c r="A4728" s="229"/>
      <c r="B4728" s="190" t="s">
        <v>201</v>
      </c>
      <c r="C4728" s="144" t="s">
        <v>1328</v>
      </c>
      <c r="D4728" s="188"/>
      <c r="E4728" s="191">
        <f>SUM(E4729:E4732)</f>
        <v>160</v>
      </c>
      <c r="F4728">
        <f>SUMIF('список продуктов'!$A$8:$A$917,"="&amp;D3139,'список продуктов'!$C$8:$C$917)</f>
        <v>1</v>
      </c>
      <c r="G4728" t="s">
        <v>2926</v>
      </c>
      <c r="M4728" s="572"/>
      <c r="N4728" s="573"/>
      <c r="O4728" s="573"/>
      <c r="P4728" s="573"/>
    </row>
    <row r="4729" spans="1:16" x14ac:dyDescent="0.25">
      <c r="A4729" s="77">
        <f>E4729*A4728</f>
        <v>0</v>
      </c>
      <c r="B4729" s="160"/>
      <c r="C4729" s="154"/>
      <c r="D4729" s="91" t="s">
        <v>1738</v>
      </c>
      <c r="E4729" s="89">
        <v>40</v>
      </c>
      <c r="F4729">
        <f>SUMIF('список продуктов'!$A$8:$A$917,"="&amp;D3140,'список продуктов'!$C$8:$C$917)</f>
        <v>1</v>
      </c>
      <c r="M4729" s="572"/>
      <c r="N4729" s="573"/>
      <c r="O4729" s="573"/>
      <c r="P4729" s="573"/>
    </row>
    <row r="4730" spans="1:16" x14ac:dyDescent="0.25">
      <c r="A4730" s="77">
        <f>A4728*E4730</f>
        <v>0</v>
      </c>
      <c r="B4730" s="160"/>
      <c r="C4730" s="154"/>
      <c r="D4730" s="91" t="s">
        <v>1354</v>
      </c>
      <c r="E4730" s="89">
        <v>40</v>
      </c>
      <c r="F4730">
        <f>SUMIF('список продуктов'!$A$8:$A$917,"="&amp;D3141,'список продуктов'!$C$8:$C$917)</f>
        <v>0</v>
      </c>
      <c r="M4730" s="572"/>
      <c r="N4730" s="573"/>
      <c r="O4730" s="573"/>
      <c r="P4730" s="573"/>
    </row>
    <row r="4731" spans="1:16" x14ac:dyDescent="0.25">
      <c r="A4731" s="77">
        <f>A4728*E4731</f>
        <v>0</v>
      </c>
      <c r="B4731" s="160"/>
      <c r="C4731" s="154"/>
      <c r="D4731" s="91" t="s">
        <v>1261</v>
      </c>
      <c r="E4731" s="89">
        <v>40</v>
      </c>
      <c r="F4731">
        <f>SUMIF('список продуктов'!$A$8:$A$917,"="&amp;D3142,'список продуктов'!$C$8:$C$917)</f>
        <v>0</v>
      </c>
      <c r="M4731" s="572"/>
      <c r="N4731" s="573"/>
      <c r="O4731" s="573"/>
      <c r="P4731" s="573"/>
    </row>
    <row r="4732" spans="1:16" ht="15.75" thickBot="1" x14ac:dyDescent="0.3">
      <c r="A4732" s="77">
        <f>A4728*E4732</f>
        <v>0</v>
      </c>
      <c r="B4732" s="160"/>
      <c r="C4732" s="154"/>
      <c r="D4732" s="91" t="s">
        <v>1780</v>
      </c>
      <c r="E4732" s="89">
        <v>40</v>
      </c>
      <c r="F4732">
        <f>SUMIF('список продуктов'!$A$8:$A$917,"="&amp;D3143,'список продуктов'!$C$8:$C$917)</f>
        <v>1</v>
      </c>
      <c r="M4732" s="572"/>
      <c r="N4732" s="573"/>
      <c r="O4732" s="573"/>
      <c r="P4732" s="573"/>
    </row>
    <row r="4733" spans="1:16" ht="15.75" thickBot="1" x14ac:dyDescent="0.3">
      <c r="A4733" s="105"/>
      <c r="B4733" s="179">
        <v>100</v>
      </c>
      <c r="C4733" s="159" t="s">
        <v>666</v>
      </c>
      <c r="D4733" s="188"/>
      <c r="E4733" s="158">
        <f>SUM(E4734:E4740)</f>
        <v>213</v>
      </c>
      <c r="G4733" t="s">
        <v>2926</v>
      </c>
      <c r="M4733" s="72"/>
      <c r="N4733" s="68"/>
      <c r="O4733" s="68"/>
      <c r="P4733" s="68"/>
    </row>
    <row r="4734" spans="1:16" x14ac:dyDescent="0.25">
      <c r="A4734" s="77">
        <f>E4734*A4733</f>
        <v>0</v>
      </c>
      <c r="B4734" s="239"/>
      <c r="C4734" s="154"/>
      <c r="D4734" s="365" t="s">
        <v>1739</v>
      </c>
      <c r="E4734" s="80">
        <v>180</v>
      </c>
      <c r="M4734" s="72"/>
      <c r="N4734" s="68"/>
      <c r="O4734" s="68"/>
      <c r="P4734" s="68"/>
    </row>
    <row r="4735" spans="1:16" x14ac:dyDescent="0.25">
      <c r="A4735" s="77">
        <f>E4735*A4733</f>
        <v>0</v>
      </c>
      <c r="B4735" s="239"/>
      <c r="C4735" s="154"/>
      <c r="D4735" s="91" t="s">
        <v>2591</v>
      </c>
      <c r="E4735" s="80">
        <v>15</v>
      </c>
      <c r="M4735" s="72"/>
      <c r="N4735" s="68"/>
      <c r="O4735" s="68"/>
      <c r="P4735" s="68"/>
    </row>
    <row r="4736" spans="1:16" x14ac:dyDescent="0.25">
      <c r="A4736" s="77">
        <f>E4736*A4733</f>
        <v>0</v>
      </c>
      <c r="B4736" s="239"/>
      <c r="C4736" s="154"/>
      <c r="D4736" s="91" t="s">
        <v>1478</v>
      </c>
      <c r="E4736" s="80">
        <v>4</v>
      </c>
      <c r="M4736" s="72"/>
      <c r="N4736" s="68"/>
      <c r="O4736" s="68"/>
      <c r="P4736" s="68"/>
    </row>
    <row r="4737" spans="1:16" x14ac:dyDescent="0.25">
      <c r="A4737" s="77">
        <f>E4737*A4733</f>
        <v>0</v>
      </c>
      <c r="B4737" s="239"/>
      <c r="C4737" s="154"/>
      <c r="D4737" s="91" t="s">
        <v>2388</v>
      </c>
      <c r="E4737" s="80">
        <v>3</v>
      </c>
      <c r="M4737" s="72"/>
      <c r="N4737" s="68"/>
      <c r="O4737" s="68"/>
      <c r="P4737" s="68"/>
    </row>
    <row r="4738" spans="1:16" x14ac:dyDescent="0.25">
      <c r="A4738" s="77">
        <f>E4738*A4733</f>
        <v>0</v>
      </c>
      <c r="B4738" s="239"/>
      <c r="C4738" s="154"/>
      <c r="D4738" s="91" t="s">
        <v>1262</v>
      </c>
      <c r="E4738" s="80">
        <v>1</v>
      </c>
      <c r="M4738" s="72"/>
      <c r="N4738" s="68"/>
      <c r="O4738" s="68"/>
      <c r="P4738" s="68"/>
    </row>
    <row r="4739" spans="1:16" x14ac:dyDescent="0.25">
      <c r="A4739" s="77">
        <f>E4739*A4733</f>
        <v>0</v>
      </c>
      <c r="B4739" s="239"/>
      <c r="C4739" s="154"/>
      <c r="D4739" s="91" t="s">
        <v>1797</v>
      </c>
      <c r="E4739" s="80">
        <v>5</v>
      </c>
      <c r="M4739" s="72"/>
      <c r="N4739" s="68"/>
      <c r="O4739" s="68"/>
      <c r="P4739" s="68"/>
    </row>
    <row r="4740" spans="1:16" x14ac:dyDescent="0.25">
      <c r="A4740" s="77">
        <f>E4740*A4733</f>
        <v>0</v>
      </c>
      <c r="B4740" s="239"/>
      <c r="C4740" s="154"/>
      <c r="D4740" s="91" t="s">
        <v>1805</v>
      </c>
      <c r="E4740" s="80">
        <v>5</v>
      </c>
      <c r="M4740" s="72"/>
      <c r="N4740" s="68"/>
      <c r="O4740" s="68"/>
      <c r="P4740" s="68"/>
    </row>
    <row r="4741" spans="1:16" ht="15.75" thickBot="1" x14ac:dyDescent="0.3">
      <c r="B4741" s="173"/>
      <c r="C4741" s="154"/>
      <c r="D4741" s="91"/>
      <c r="E4741" s="80"/>
      <c r="M4741" s="72"/>
      <c r="N4741" s="68"/>
      <c r="O4741" s="68"/>
      <c r="P4741" s="68"/>
    </row>
    <row r="4742" spans="1:16" ht="15.75" thickBot="1" x14ac:dyDescent="0.3">
      <c r="A4742" s="121"/>
      <c r="B4742" s="179">
        <v>100</v>
      </c>
      <c r="C4742" s="159" t="s">
        <v>667</v>
      </c>
      <c r="D4742" s="188"/>
      <c r="E4742" s="158">
        <f>SUM(E4743:E4749)</f>
        <v>148</v>
      </c>
      <c r="G4742" t="s">
        <v>2926</v>
      </c>
      <c r="M4742" s="72"/>
      <c r="N4742" s="68"/>
      <c r="O4742" s="68"/>
      <c r="P4742" s="68"/>
    </row>
    <row r="4743" spans="1:16" x14ac:dyDescent="0.25">
      <c r="A4743" s="85">
        <f>E4743*A4742</f>
        <v>0</v>
      </c>
      <c r="B4743" s="260"/>
      <c r="C4743" s="154"/>
      <c r="D4743" s="91" t="s">
        <v>2198</v>
      </c>
      <c r="E4743" s="80">
        <v>115</v>
      </c>
      <c r="M4743" s="72"/>
      <c r="N4743" s="68"/>
      <c r="O4743" s="68"/>
      <c r="P4743" s="68"/>
    </row>
    <row r="4744" spans="1:16" x14ac:dyDescent="0.25">
      <c r="A4744" s="85">
        <f>E4744*A4742</f>
        <v>0</v>
      </c>
      <c r="B4744" s="260"/>
      <c r="C4744" s="154"/>
      <c r="D4744" s="91" t="s">
        <v>2591</v>
      </c>
      <c r="E4744" s="80">
        <v>15</v>
      </c>
      <c r="M4744" s="72"/>
      <c r="N4744" s="68"/>
      <c r="O4744" s="68"/>
      <c r="P4744" s="68"/>
    </row>
    <row r="4745" spans="1:16" x14ac:dyDescent="0.25">
      <c r="A4745" s="85">
        <f>E4745*A4742</f>
        <v>0</v>
      </c>
      <c r="B4745" s="260"/>
      <c r="C4745" s="154"/>
      <c r="D4745" s="91" t="s">
        <v>1478</v>
      </c>
      <c r="E4745" s="80">
        <v>4</v>
      </c>
      <c r="M4745" s="72"/>
      <c r="N4745" s="68"/>
      <c r="O4745" s="68"/>
      <c r="P4745" s="68"/>
    </row>
    <row r="4746" spans="1:16" x14ac:dyDescent="0.25">
      <c r="A4746" s="85">
        <f>E4746*A4742</f>
        <v>0</v>
      </c>
      <c r="B4746" s="260"/>
      <c r="C4746" s="154"/>
      <c r="D4746" s="91" t="s">
        <v>2388</v>
      </c>
      <c r="E4746" s="80">
        <v>3</v>
      </c>
      <c r="M4746" s="72"/>
      <c r="N4746" s="68"/>
      <c r="O4746" s="68"/>
      <c r="P4746" s="68"/>
    </row>
    <row r="4747" spans="1:16" x14ac:dyDescent="0.25">
      <c r="A4747" s="85">
        <f>E4747*A4742</f>
        <v>0</v>
      </c>
      <c r="B4747" s="260"/>
      <c r="C4747" s="154"/>
      <c r="D4747" s="91" t="s">
        <v>1262</v>
      </c>
      <c r="E4747" s="80">
        <v>1</v>
      </c>
      <c r="M4747" s="72"/>
      <c r="N4747" s="68"/>
      <c r="O4747" s="68"/>
      <c r="P4747" s="68"/>
    </row>
    <row r="4748" spans="1:16" x14ac:dyDescent="0.25">
      <c r="A4748" s="85">
        <f>E4748*A4742</f>
        <v>0</v>
      </c>
      <c r="B4748" s="260"/>
      <c r="C4748" s="154"/>
      <c r="D4748" s="91" t="s">
        <v>1797</v>
      </c>
      <c r="E4748" s="80">
        <v>5</v>
      </c>
      <c r="M4748" s="72"/>
      <c r="N4748" s="68"/>
      <c r="O4748" s="68"/>
      <c r="P4748" s="68"/>
    </row>
    <row r="4749" spans="1:16" x14ac:dyDescent="0.25">
      <c r="A4749" s="85">
        <f>E4749*A4742</f>
        <v>0</v>
      </c>
      <c r="B4749" s="260"/>
      <c r="C4749" s="154"/>
      <c r="D4749" s="91" t="s">
        <v>1805</v>
      </c>
      <c r="E4749" s="80">
        <v>5</v>
      </c>
      <c r="M4749" s="72"/>
      <c r="N4749" s="68"/>
      <c r="O4749" s="68"/>
      <c r="P4749" s="68"/>
    </row>
    <row r="4750" spans="1:16" ht="15.75" thickBot="1" x14ac:dyDescent="0.3">
      <c r="B4750" s="173"/>
      <c r="C4750" s="154"/>
      <c r="D4750" s="91"/>
      <c r="E4750" s="80"/>
      <c r="M4750" s="72"/>
      <c r="N4750" s="68"/>
      <c r="O4750" s="68"/>
      <c r="P4750" s="68"/>
    </row>
    <row r="4751" spans="1:16" ht="15.75" thickBot="1" x14ac:dyDescent="0.3">
      <c r="A4751" s="105"/>
      <c r="B4751" s="179">
        <v>200</v>
      </c>
      <c r="C4751" s="159" t="s">
        <v>668</v>
      </c>
      <c r="D4751" s="188"/>
      <c r="E4751" s="158">
        <f>SUM(E4752:E4759)</f>
        <v>252</v>
      </c>
      <c r="G4751" t="s">
        <v>2926</v>
      </c>
      <c r="M4751" s="72"/>
      <c r="N4751" s="68"/>
      <c r="O4751" s="68"/>
      <c r="P4751" s="68"/>
    </row>
    <row r="4752" spans="1:16" x14ac:dyDescent="0.25">
      <c r="A4752" s="77">
        <f>E4752*A4751</f>
        <v>0</v>
      </c>
      <c r="B4752" s="239"/>
      <c r="C4752" s="154"/>
      <c r="D4752" s="91" t="s">
        <v>1752</v>
      </c>
      <c r="E4752" s="80">
        <v>140</v>
      </c>
      <c r="M4752" s="72"/>
      <c r="N4752" s="68"/>
      <c r="O4752" s="68"/>
      <c r="P4752" s="68"/>
    </row>
    <row r="4753" spans="1:16" x14ac:dyDescent="0.25">
      <c r="A4753" s="77">
        <f>E4753*A4751</f>
        <v>0</v>
      </c>
      <c r="B4753" s="239"/>
      <c r="C4753" s="154"/>
      <c r="D4753" s="91" t="s">
        <v>1492</v>
      </c>
      <c r="E4753" s="80">
        <v>15</v>
      </c>
      <c r="M4753" s="72"/>
      <c r="N4753" s="68"/>
      <c r="O4753" s="68"/>
      <c r="P4753" s="68"/>
    </row>
    <row r="4754" spans="1:16" x14ac:dyDescent="0.25">
      <c r="A4754" s="77">
        <f>E4754*A4751</f>
        <v>0</v>
      </c>
      <c r="B4754" s="239"/>
      <c r="C4754" s="154" t="s">
        <v>2013</v>
      </c>
      <c r="D4754" s="91" t="s">
        <v>2469</v>
      </c>
      <c r="E4754" s="80">
        <v>20</v>
      </c>
      <c r="M4754" s="72"/>
      <c r="N4754" s="68"/>
      <c r="O4754" s="68"/>
      <c r="P4754" s="68"/>
    </row>
    <row r="4755" spans="1:16" x14ac:dyDescent="0.25">
      <c r="A4755" s="77">
        <f>E4755*A4751</f>
        <v>0</v>
      </c>
      <c r="B4755" s="239"/>
      <c r="C4755" s="154"/>
      <c r="D4755" s="91" t="s">
        <v>1924</v>
      </c>
      <c r="E4755" s="80">
        <v>25</v>
      </c>
      <c r="M4755" s="72"/>
      <c r="N4755" s="68"/>
      <c r="O4755" s="68"/>
      <c r="P4755" s="68"/>
    </row>
    <row r="4756" spans="1:16" x14ac:dyDescent="0.25">
      <c r="A4756" s="77">
        <f>E4756*A4751</f>
        <v>0</v>
      </c>
      <c r="B4756" s="239"/>
      <c r="C4756" s="154"/>
      <c r="D4756" s="91" t="s">
        <v>1262</v>
      </c>
      <c r="E4756" s="80">
        <v>1</v>
      </c>
      <c r="M4756" s="72"/>
      <c r="N4756" s="68"/>
      <c r="O4756" s="68"/>
      <c r="P4756" s="68"/>
    </row>
    <row r="4757" spans="1:16" x14ac:dyDescent="0.25">
      <c r="A4757" s="77">
        <f>E4757*A4751</f>
        <v>0</v>
      </c>
      <c r="B4757" s="239"/>
      <c r="C4757" s="154"/>
      <c r="D4757" s="91" t="s">
        <v>2399</v>
      </c>
      <c r="E4757" s="80">
        <v>1</v>
      </c>
      <c r="M4757" s="72"/>
      <c r="N4757" s="68"/>
      <c r="O4757" s="68"/>
      <c r="P4757" s="68"/>
    </row>
    <row r="4758" spans="1:16" x14ac:dyDescent="0.25">
      <c r="A4758" s="77">
        <f>E4758*A4751</f>
        <v>0</v>
      </c>
      <c r="B4758" s="239"/>
      <c r="C4758" s="154"/>
      <c r="D4758" s="91" t="s">
        <v>2591</v>
      </c>
      <c r="E4758" s="80">
        <v>20</v>
      </c>
      <c r="M4758" s="72"/>
      <c r="N4758" s="68"/>
      <c r="O4758" s="68"/>
      <c r="P4758" s="68"/>
    </row>
    <row r="4759" spans="1:16" x14ac:dyDescent="0.25">
      <c r="A4759" s="77">
        <f>E4759*A4751</f>
        <v>0</v>
      </c>
      <c r="B4759" s="239"/>
      <c r="C4759" s="154"/>
      <c r="D4759" s="91" t="s">
        <v>1268</v>
      </c>
      <c r="E4759" s="80">
        <v>30</v>
      </c>
      <c r="M4759" s="72"/>
      <c r="N4759" s="68"/>
      <c r="O4759" s="68"/>
      <c r="P4759" s="68"/>
    </row>
    <row r="4760" spans="1:16" ht="15.75" thickBot="1" x14ac:dyDescent="0.3">
      <c r="B4760" s="173"/>
      <c r="C4760" s="154"/>
      <c r="D4760" s="91"/>
      <c r="E4760" s="80"/>
      <c r="M4760" s="72"/>
      <c r="N4760" s="68"/>
      <c r="O4760" s="68"/>
      <c r="P4760" s="68"/>
    </row>
    <row r="4761" spans="1:16" ht="30" thickBot="1" x14ac:dyDescent="0.3">
      <c r="A4761" s="229"/>
      <c r="B4761" s="186">
        <v>100</v>
      </c>
      <c r="C4761" s="159" t="s">
        <v>669</v>
      </c>
      <c r="D4761" s="188"/>
      <c r="E4761" s="158">
        <f>SUM(E4762:E4769)</f>
        <v>169</v>
      </c>
      <c r="G4761" t="s">
        <v>2926</v>
      </c>
      <c r="M4761" s="72"/>
      <c r="N4761" s="68"/>
      <c r="O4761" s="68"/>
      <c r="P4761" s="68"/>
    </row>
    <row r="4762" spans="1:16" x14ac:dyDescent="0.25">
      <c r="A4762" s="77">
        <f>E4762*A4761</f>
        <v>0</v>
      </c>
      <c r="B4762" s="173"/>
      <c r="C4762" s="154"/>
      <c r="D4762" s="365" t="s">
        <v>1739</v>
      </c>
      <c r="E4762" s="80">
        <v>100</v>
      </c>
      <c r="M4762" s="72"/>
      <c r="N4762" s="68"/>
      <c r="O4762" s="68"/>
      <c r="P4762" s="68"/>
    </row>
    <row r="4763" spans="1:16" x14ac:dyDescent="0.25">
      <c r="A4763" s="77">
        <f>E4763*A4761</f>
        <v>0</v>
      </c>
      <c r="B4763" s="173"/>
      <c r="C4763" s="154"/>
      <c r="D4763" s="91" t="s">
        <v>1365</v>
      </c>
      <c r="E4763" s="80">
        <v>30</v>
      </c>
      <c r="M4763" s="72"/>
      <c r="N4763" s="68"/>
      <c r="O4763" s="68"/>
      <c r="P4763" s="68"/>
    </row>
    <row r="4764" spans="1:16" x14ac:dyDescent="0.25">
      <c r="A4764" s="77">
        <f>E4764*A4761</f>
        <v>0</v>
      </c>
      <c r="B4764" s="173"/>
      <c r="C4764" s="154"/>
      <c r="D4764" s="91" t="s">
        <v>1758</v>
      </c>
      <c r="E4764" s="80">
        <v>20</v>
      </c>
      <c r="M4764" s="72"/>
      <c r="N4764" s="68"/>
      <c r="O4764" s="68"/>
      <c r="P4764" s="68"/>
    </row>
    <row r="4765" spans="1:16" x14ac:dyDescent="0.25">
      <c r="A4765" s="77">
        <f>E4765*A4761</f>
        <v>0</v>
      </c>
      <c r="B4765" s="173"/>
      <c r="C4765" s="154"/>
      <c r="D4765" s="91" t="s">
        <v>1246</v>
      </c>
      <c r="E4765" s="80">
        <v>10</v>
      </c>
      <c r="M4765" s="72"/>
      <c r="N4765" s="68"/>
      <c r="O4765" s="68"/>
      <c r="P4765" s="68"/>
    </row>
    <row r="4766" spans="1:16" x14ac:dyDescent="0.25">
      <c r="A4766" s="77">
        <f>E4766*A4761</f>
        <v>0</v>
      </c>
      <c r="B4766" s="173"/>
      <c r="C4766" s="154"/>
      <c r="D4766" s="91" t="s">
        <v>2591</v>
      </c>
      <c r="E4766" s="80">
        <v>5</v>
      </c>
      <c r="M4766" s="72"/>
      <c r="N4766" s="68"/>
      <c r="O4766" s="68"/>
      <c r="P4766" s="68"/>
    </row>
    <row r="4767" spans="1:16" x14ac:dyDescent="0.25">
      <c r="A4767" s="77">
        <f>E4767*A4761</f>
        <v>0</v>
      </c>
      <c r="B4767" s="173"/>
      <c r="C4767" s="154"/>
      <c r="D4767" s="91" t="s">
        <v>1355</v>
      </c>
      <c r="E4767" s="80">
        <v>2</v>
      </c>
      <c r="M4767" s="72"/>
      <c r="N4767" s="68"/>
      <c r="O4767" s="68"/>
      <c r="P4767" s="68"/>
    </row>
    <row r="4768" spans="1:16" x14ac:dyDescent="0.25">
      <c r="A4768" s="77">
        <f>E4768*A4761</f>
        <v>0</v>
      </c>
      <c r="B4768" s="173"/>
      <c r="C4768" s="154"/>
      <c r="D4768" s="91" t="s">
        <v>1262</v>
      </c>
      <c r="E4768" s="80">
        <v>1</v>
      </c>
      <c r="M4768" s="72"/>
      <c r="N4768" s="68"/>
      <c r="O4768" s="68"/>
      <c r="P4768" s="68"/>
    </row>
    <row r="4769" spans="1:16" x14ac:dyDescent="0.25">
      <c r="A4769" s="77">
        <f>E4769*A4761</f>
        <v>0</v>
      </c>
      <c r="B4769" s="173"/>
      <c r="C4769" s="154"/>
      <c r="D4769" s="91" t="s">
        <v>2399</v>
      </c>
      <c r="E4769" s="80">
        <v>1</v>
      </c>
      <c r="M4769" s="72"/>
      <c r="N4769" s="68"/>
      <c r="O4769" s="68"/>
      <c r="P4769" s="68"/>
    </row>
    <row r="4770" spans="1:16" ht="15.75" thickBot="1" x14ac:dyDescent="0.3">
      <c r="B4770" s="173"/>
      <c r="C4770" s="154"/>
      <c r="D4770" s="91"/>
      <c r="E4770" s="89"/>
      <c r="M4770" s="72"/>
      <c r="N4770" s="68"/>
      <c r="O4770" s="68"/>
      <c r="P4770" s="68"/>
    </row>
    <row r="4771" spans="1:16" ht="15.75" thickBot="1" x14ac:dyDescent="0.3">
      <c r="A4771" s="229"/>
      <c r="B4771" s="190" t="s">
        <v>8</v>
      </c>
      <c r="C4771" s="159" t="s">
        <v>961</v>
      </c>
      <c r="D4771" s="188"/>
      <c r="E4771" s="158">
        <f>SUM(E4772:E4783)</f>
        <v>156</v>
      </c>
      <c r="G4771" t="s">
        <v>2926</v>
      </c>
      <c r="M4771" s="72"/>
      <c r="N4771" s="68"/>
      <c r="O4771" s="68"/>
      <c r="P4771" s="68"/>
    </row>
    <row r="4772" spans="1:16" x14ac:dyDescent="0.25">
      <c r="A4772" s="77">
        <f>E4772*A4771</f>
        <v>0</v>
      </c>
      <c r="B4772" s="173" t="s">
        <v>56</v>
      </c>
      <c r="C4772" s="154"/>
      <c r="D4772" s="365" t="s">
        <v>1477</v>
      </c>
      <c r="E4772" s="80">
        <v>30</v>
      </c>
      <c r="M4772" s="72"/>
      <c r="N4772" s="68"/>
      <c r="O4772" s="68"/>
      <c r="P4772" s="68"/>
    </row>
    <row r="4773" spans="1:16" x14ac:dyDescent="0.25">
      <c r="A4773" s="77">
        <f>E4773*A4771</f>
        <v>0</v>
      </c>
      <c r="B4773" s="173"/>
      <c r="C4773" s="154"/>
      <c r="D4773" s="91" t="s">
        <v>1745</v>
      </c>
      <c r="E4773" s="80">
        <v>30</v>
      </c>
      <c r="M4773" s="72"/>
      <c r="N4773" s="68"/>
      <c r="O4773" s="68"/>
      <c r="P4773" s="68"/>
    </row>
    <row r="4774" spans="1:16" x14ac:dyDescent="0.25">
      <c r="A4774" s="77">
        <f>E4774*A4771</f>
        <v>0</v>
      </c>
      <c r="B4774" s="173"/>
      <c r="C4774" s="154"/>
      <c r="D4774" s="91" t="s">
        <v>1789</v>
      </c>
      <c r="E4774" s="80">
        <v>20</v>
      </c>
      <c r="M4774" s="72"/>
      <c r="N4774" s="68"/>
      <c r="O4774" s="68"/>
      <c r="P4774" s="68"/>
    </row>
    <row r="4775" spans="1:16" x14ac:dyDescent="0.25">
      <c r="A4775" s="77">
        <f>E4775*A4771</f>
        <v>0</v>
      </c>
      <c r="B4775" s="173"/>
      <c r="C4775" s="154"/>
      <c r="D4775" s="365" t="s">
        <v>1739</v>
      </c>
      <c r="E4775" s="80">
        <v>30</v>
      </c>
      <c r="M4775" s="72"/>
      <c r="N4775" s="68"/>
      <c r="O4775" s="68"/>
      <c r="P4775" s="68"/>
    </row>
    <row r="4776" spans="1:16" x14ac:dyDescent="0.25">
      <c r="A4776" s="77">
        <f>E4776*A4771</f>
        <v>0</v>
      </c>
      <c r="B4776" s="173"/>
      <c r="C4776" s="154"/>
      <c r="D4776" s="91" t="s">
        <v>313</v>
      </c>
      <c r="E4776" s="80">
        <v>30</v>
      </c>
      <c r="M4776" s="72"/>
      <c r="N4776" s="68"/>
      <c r="O4776" s="68"/>
      <c r="P4776" s="68"/>
    </row>
    <row r="4777" spans="1:16" x14ac:dyDescent="0.25">
      <c r="A4777" s="77">
        <f>E4777*A4771</f>
        <v>0</v>
      </c>
      <c r="B4777" s="173"/>
      <c r="C4777" s="154"/>
      <c r="D4777" s="91" t="s">
        <v>1797</v>
      </c>
      <c r="E4777" s="80">
        <v>1.5</v>
      </c>
      <c r="M4777" s="72"/>
      <c r="N4777" s="68"/>
      <c r="O4777" s="68"/>
      <c r="P4777" s="68"/>
    </row>
    <row r="4778" spans="1:16" x14ac:dyDescent="0.25">
      <c r="A4778" s="77">
        <f>E4778*A4771</f>
        <v>0</v>
      </c>
      <c r="B4778" s="173"/>
      <c r="C4778" s="154"/>
      <c r="D4778" s="91" t="s">
        <v>2334</v>
      </c>
      <c r="E4778" s="80">
        <v>0</v>
      </c>
      <c r="M4778" s="72"/>
      <c r="N4778" s="68"/>
      <c r="O4778" s="68"/>
      <c r="P4778" s="68"/>
    </row>
    <row r="4779" spans="1:16" x14ac:dyDescent="0.25">
      <c r="A4779" s="77">
        <f>E4779*A4771</f>
        <v>0</v>
      </c>
      <c r="B4779" s="173"/>
      <c r="C4779" s="154"/>
      <c r="D4779" s="91" t="s">
        <v>1262</v>
      </c>
      <c r="E4779" s="80">
        <v>0.5</v>
      </c>
      <c r="M4779" s="72"/>
      <c r="N4779" s="68"/>
      <c r="O4779" s="68"/>
      <c r="P4779" s="68"/>
    </row>
    <row r="4780" spans="1:16" x14ac:dyDescent="0.25">
      <c r="A4780" s="77">
        <f>E4780*A4771</f>
        <v>0</v>
      </c>
      <c r="B4780" s="173"/>
      <c r="C4780" s="154"/>
      <c r="D4780" s="91" t="s">
        <v>2399</v>
      </c>
      <c r="E4780" s="80">
        <v>1</v>
      </c>
      <c r="M4780" s="72"/>
      <c r="N4780" s="68"/>
      <c r="O4780" s="68"/>
      <c r="P4780" s="68"/>
    </row>
    <row r="4781" spans="1:16" x14ac:dyDescent="0.25">
      <c r="A4781" s="77">
        <f>E4781*A4771</f>
        <v>0</v>
      </c>
      <c r="B4781" s="173"/>
      <c r="C4781" s="154"/>
      <c r="D4781" s="91" t="s">
        <v>2546</v>
      </c>
      <c r="E4781" s="80">
        <v>1</v>
      </c>
      <c r="M4781" s="72"/>
      <c r="N4781" s="68"/>
      <c r="O4781" s="68"/>
      <c r="P4781" s="68"/>
    </row>
    <row r="4782" spans="1:16" x14ac:dyDescent="0.25">
      <c r="A4782" s="77">
        <f>E4782*A4771</f>
        <v>0</v>
      </c>
      <c r="B4782" s="173"/>
      <c r="C4782" s="154"/>
      <c r="D4782" s="91" t="s">
        <v>2337</v>
      </c>
      <c r="E4782" s="80">
        <v>10</v>
      </c>
      <c r="M4782" s="72"/>
      <c r="N4782" s="68"/>
      <c r="O4782" s="68"/>
      <c r="P4782" s="68"/>
    </row>
    <row r="4783" spans="1:16" ht="15.75" thickBot="1" x14ac:dyDescent="0.3">
      <c r="A4783" s="77">
        <f>E4783*A4771</f>
        <v>0</v>
      </c>
      <c r="B4783" s="173"/>
      <c r="C4783" s="154"/>
      <c r="D4783" s="91" t="s">
        <v>1805</v>
      </c>
      <c r="E4783" s="80">
        <v>2</v>
      </c>
      <c r="M4783" s="72"/>
      <c r="N4783" s="68"/>
      <c r="O4783" s="68"/>
      <c r="P4783" s="68"/>
    </row>
    <row r="4784" spans="1:16" ht="15.75" thickBot="1" x14ac:dyDescent="0.3">
      <c r="A4784" s="229"/>
      <c r="B4784" s="181" t="s">
        <v>85</v>
      </c>
      <c r="C4784" s="200" t="s">
        <v>862</v>
      </c>
      <c r="D4784" s="188"/>
      <c r="E4784" s="158"/>
      <c r="G4784" t="s">
        <v>2926</v>
      </c>
      <c r="M4784" s="72"/>
      <c r="N4784" s="68"/>
      <c r="O4784" s="68"/>
      <c r="P4784" s="68"/>
    </row>
    <row r="4785" spans="1:16" x14ac:dyDescent="0.25">
      <c r="A4785" s="77">
        <f>E4785*A4784</f>
        <v>0</v>
      </c>
      <c r="B4785" s="173"/>
      <c r="C4785" s="474" t="s">
        <v>2027</v>
      </c>
      <c r="D4785" s="91" t="s">
        <v>1739</v>
      </c>
      <c r="E4785" s="80">
        <v>120</v>
      </c>
      <c r="M4785" s="72"/>
      <c r="N4785" s="68"/>
      <c r="O4785" s="68"/>
      <c r="P4785" s="68"/>
    </row>
    <row r="4786" spans="1:16" x14ac:dyDescent="0.25">
      <c r="A4786" s="77">
        <f>E4786*A4784</f>
        <v>0</v>
      </c>
      <c r="B4786" s="173"/>
      <c r="C4786" s="449"/>
      <c r="D4786" s="91" t="s">
        <v>2292</v>
      </c>
      <c r="E4786" s="80">
        <v>80</v>
      </c>
      <c r="M4786" s="72"/>
      <c r="N4786" s="68"/>
      <c r="O4786" s="68"/>
      <c r="P4786" s="68"/>
    </row>
    <row r="4787" spans="1:16" x14ac:dyDescent="0.25">
      <c r="A4787" s="77">
        <f>E4787*A4784</f>
        <v>0</v>
      </c>
      <c r="B4787" s="173"/>
      <c r="C4787" s="449"/>
      <c r="D4787" s="91" t="s">
        <v>1478</v>
      </c>
      <c r="E4787" s="80">
        <v>5</v>
      </c>
      <c r="M4787" s="72"/>
      <c r="N4787" s="68"/>
      <c r="O4787" s="68"/>
      <c r="P4787" s="68"/>
    </row>
    <row r="4788" spans="1:16" x14ac:dyDescent="0.25">
      <c r="A4788" s="77">
        <f>E4788*A4784</f>
        <v>0</v>
      </c>
      <c r="B4788" s="173"/>
      <c r="C4788" s="449"/>
      <c r="D4788" s="91" t="s">
        <v>1674</v>
      </c>
      <c r="E4788" s="80">
        <v>50</v>
      </c>
      <c r="M4788" s="72"/>
      <c r="N4788" s="68"/>
      <c r="O4788" s="68"/>
      <c r="P4788" s="68"/>
    </row>
    <row r="4789" spans="1:16" x14ac:dyDescent="0.25">
      <c r="A4789" s="77">
        <f>E4789*A4784</f>
        <v>0</v>
      </c>
      <c r="B4789" s="173"/>
      <c r="C4789" s="449"/>
      <c r="D4789" s="91" t="s">
        <v>2399</v>
      </c>
      <c r="E4789" s="80">
        <v>2</v>
      </c>
      <c r="M4789" s="72"/>
      <c r="N4789" s="68"/>
      <c r="O4789" s="68"/>
      <c r="P4789" s="68"/>
    </row>
    <row r="4790" spans="1:16" x14ac:dyDescent="0.25">
      <c r="A4790" s="77">
        <f>E4790*A4784</f>
        <v>0</v>
      </c>
      <c r="B4790" s="173"/>
      <c r="C4790" s="449"/>
      <c r="D4790" s="91" t="s">
        <v>1262</v>
      </c>
      <c r="E4790" s="80">
        <v>5</v>
      </c>
      <c r="M4790" s="72"/>
      <c r="N4790" s="68"/>
      <c r="O4790" s="68"/>
      <c r="P4790" s="68"/>
    </row>
    <row r="4791" spans="1:16" x14ac:dyDescent="0.25">
      <c r="A4791" s="77">
        <f>E4791*A4784</f>
        <v>0</v>
      </c>
      <c r="B4791" s="173"/>
      <c r="C4791" s="449"/>
      <c r="D4791" s="91" t="s">
        <v>1850</v>
      </c>
      <c r="E4791" s="80">
        <v>10</v>
      </c>
      <c r="M4791" s="72"/>
      <c r="N4791" s="68"/>
      <c r="O4791" s="68"/>
      <c r="P4791" s="68"/>
    </row>
    <row r="4792" spans="1:16" x14ac:dyDescent="0.25">
      <c r="A4792" s="77">
        <f>E4792*A4784</f>
        <v>0</v>
      </c>
      <c r="B4792" s="173"/>
      <c r="C4792" s="154"/>
      <c r="D4792" s="91"/>
      <c r="E4792" s="89"/>
      <c r="M4792" s="72"/>
      <c r="N4792" s="68"/>
      <c r="O4792" s="68"/>
      <c r="P4792" s="68"/>
    </row>
    <row r="4793" spans="1:16" ht="15.75" thickBot="1" x14ac:dyDescent="0.3">
      <c r="A4793" s="77">
        <f>E4793*A4784</f>
        <v>0</v>
      </c>
      <c r="B4793" s="173"/>
      <c r="C4793" s="154"/>
      <c r="D4793" s="91"/>
      <c r="E4793" s="89"/>
      <c r="M4793" s="72"/>
      <c r="N4793" s="68"/>
      <c r="O4793" s="68"/>
      <c r="P4793" s="68"/>
    </row>
    <row r="4794" spans="1:16" ht="29.25" thickBot="1" x14ac:dyDescent="0.3">
      <c r="A4794" s="229"/>
      <c r="B4794" s="179">
        <v>150</v>
      </c>
      <c r="C4794" s="182" t="s">
        <v>863</v>
      </c>
      <c r="D4794" s="188"/>
      <c r="E4794" s="158"/>
      <c r="G4794" t="s">
        <v>2926</v>
      </c>
      <c r="M4794" s="72"/>
      <c r="N4794" s="68"/>
      <c r="O4794" s="68"/>
      <c r="P4794" s="68"/>
    </row>
    <row r="4795" spans="1:16" x14ac:dyDescent="0.25">
      <c r="A4795" s="77">
        <f>E4795*A4794</f>
        <v>0</v>
      </c>
      <c r="B4795" s="173"/>
      <c r="C4795" s="474" t="s">
        <v>2027</v>
      </c>
      <c r="D4795" s="91" t="s">
        <v>1898</v>
      </c>
      <c r="E4795" s="80">
        <v>40</v>
      </c>
      <c r="M4795" s="72"/>
      <c r="N4795" s="68"/>
      <c r="O4795" s="68"/>
      <c r="P4795" s="68"/>
    </row>
    <row r="4796" spans="1:16" x14ac:dyDescent="0.25">
      <c r="A4796" s="77">
        <f>E4796*A4794</f>
        <v>0</v>
      </c>
      <c r="B4796" s="173"/>
      <c r="C4796" s="154"/>
      <c r="D4796" s="91" t="s">
        <v>1365</v>
      </c>
      <c r="E4796" s="80">
        <v>40</v>
      </c>
      <c r="M4796" s="72"/>
      <c r="N4796" s="68"/>
      <c r="O4796" s="68"/>
      <c r="P4796" s="68"/>
    </row>
    <row r="4797" spans="1:16" x14ac:dyDescent="0.25">
      <c r="A4797" s="77">
        <f>E4797*A4794</f>
        <v>0</v>
      </c>
      <c r="B4797" s="173"/>
      <c r="C4797" s="154"/>
      <c r="D4797" s="91" t="s">
        <v>1665</v>
      </c>
      <c r="E4797" s="80">
        <v>30</v>
      </c>
      <c r="M4797" s="72"/>
      <c r="N4797" s="68"/>
      <c r="O4797" s="68"/>
      <c r="P4797" s="68"/>
    </row>
    <row r="4798" spans="1:16" x14ac:dyDescent="0.25">
      <c r="A4798" s="77">
        <f>E4798*A4794</f>
        <v>0</v>
      </c>
      <c r="B4798" s="173"/>
      <c r="C4798" s="154"/>
      <c r="D4798" s="91" t="s">
        <v>1924</v>
      </c>
      <c r="E4798" s="80">
        <v>30</v>
      </c>
      <c r="M4798" s="72"/>
      <c r="N4798" s="68"/>
      <c r="O4798" s="68"/>
      <c r="P4798" s="68"/>
    </row>
    <row r="4799" spans="1:16" x14ac:dyDescent="0.25">
      <c r="A4799" s="77">
        <f>E4799*A4794</f>
        <v>0</v>
      </c>
      <c r="B4799" s="173"/>
      <c r="C4799" s="154"/>
      <c r="D4799" s="91" t="s">
        <v>2469</v>
      </c>
      <c r="E4799" s="80">
        <v>50</v>
      </c>
      <c r="M4799" s="72"/>
      <c r="N4799" s="68"/>
      <c r="O4799" s="68"/>
      <c r="P4799" s="68"/>
    </row>
    <row r="4800" spans="1:16" x14ac:dyDescent="0.25">
      <c r="A4800" s="77">
        <f>E4800*A4794</f>
        <v>0</v>
      </c>
      <c r="B4800" s="173"/>
      <c r="C4800" s="154"/>
      <c r="D4800" s="91" t="s">
        <v>1797</v>
      </c>
      <c r="E4800" s="80">
        <v>3</v>
      </c>
      <c r="M4800" s="72"/>
      <c r="N4800" s="68"/>
      <c r="O4800" s="68"/>
      <c r="P4800" s="68"/>
    </row>
    <row r="4801" spans="1:16" x14ac:dyDescent="0.25">
      <c r="A4801" s="77">
        <f>E4801*A4794</f>
        <v>0</v>
      </c>
      <c r="B4801" s="173"/>
      <c r="C4801" s="155" t="s">
        <v>1972</v>
      </c>
      <c r="D4801" s="91"/>
      <c r="E4801" s="80"/>
      <c r="M4801" s="72"/>
      <c r="N4801" s="68"/>
      <c r="O4801" s="68"/>
      <c r="P4801" s="68"/>
    </row>
    <row r="4802" spans="1:16" ht="29.25" x14ac:dyDescent="0.25">
      <c r="A4802" s="77">
        <f>E4802*A4794</f>
        <v>0</v>
      </c>
      <c r="B4802" s="173"/>
      <c r="C4802" s="154"/>
      <c r="D4802" s="91" t="s">
        <v>2641</v>
      </c>
      <c r="E4802" s="80">
        <v>30</v>
      </c>
      <c r="M4802" s="72"/>
      <c r="N4802" s="68"/>
      <c r="O4802" s="68"/>
      <c r="P4802" s="68"/>
    </row>
    <row r="4803" spans="1:16" x14ac:dyDescent="0.25">
      <c r="A4803" s="77">
        <f>E4803*A4794</f>
        <v>0</v>
      </c>
      <c r="B4803" s="173"/>
      <c r="C4803" s="154"/>
      <c r="D4803" s="91" t="s">
        <v>1246</v>
      </c>
      <c r="E4803" s="80">
        <v>20</v>
      </c>
      <c r="M4803" s="72"/>
      <c r="N4803" s="68"/>
      <c r="O4803" s="68"/>
      <c r="P4803" s="68"/>
    </row>
    <row r="4804" spans="1:16" ht="15.75" thickBot="1" x14ac:dyDescent="0.3">
      <c r="A4804" s="77">
        <f>E4804*A4794</f>
        <v>0</v>
      </c>
      <c r="B4804" s="173"/>
      <c r="C4804" s="154"/>
      <c r="D4804" s="91" t="s">
        <v>2392</v>
      </c>
      <c r="E4804" s="80">
        <v>2</v>
      </c>
      <c r="M4804" s="72"/>
      <c r="N4804" s="68"/>
      <c r="O4804" s="68"/>
      <c r="P4804" s="68"/>
    </row>
    <row r="4805" spans="1:16" ht="15.75" thickBot="1" x14ac:dyDescent="0.3">
      <c r="A4805" s="229"/>
      <c r="B4805" s="190" t="s">
        <v>170</v>
      </c>
      <c r="C4805" s="197" t="s">
        <v>670</v>
      </c>
      <c r="D4805" s="188"/>
      <c r="E4805" s="158">
        <f>SUM(E4806:E4811)</f>
        <v>126</v>
      </c>
      <c r="G4805" t="s">
        <v>2926</v>
      </c>
      <c r="M4805" s="72"/>
      <c r="N4805" s="68"/>
      <c r="O4805" s="68"/>
      <c r="P4805" s="68"/>
    </row>
    <row r="4806" spans="1:16" x14ac:dyDescent="0.25">
      <c r="A4806" s="77">
        <f>E4806*A4805</f>
        <v>0</v>
      </c>
      <c r="B4806" s="173"/>
      <c r="C4806" s="154"/>
      <c r="D4806" s="91" t="s">
        <v>2450</v>
      </c>
      <c r="E4806" s="80">
        <v>1</v>
      </c>
      <c r="M4806" s="72"/>
      <c r="N4806" s="68"/>
      <c r="O4806" s="68"/>
      <c r="P4806" s="68"/>
    </row>
    <row r="4807" spans="1:16" x14ac:dyDescent="0.25">
      <c r="A4807" s="77">
        <f>E4807*A4805</f>
        <v>0</v>
      </c>
      <c r="B4807" s="173"/>
      <c r="C4807" s="154"/>
      <c r="D4807" s="91" t="s">
        <v>1671</v>
      </c>
      <c r="E4807" s="80">
        <v>40</v>
      </c>
      <c r="M4807" s="72"/>
      <c r="N4807" s="68"/>
      <c r="O4807" s="68"/>
      <c r="P4807" s="68"/>
    </row>
    <row r="4808" spans="1:16" x14ac:dyDescent="0.25">
      <c r="A4808" s="77">
        <f>E4808*A4805</f>
        <v>0</v>
      </c>
      <c r="B4808" s="173"/>
      <c r="C4808" s="154"/>
      <c r="D4808" s="91" t="s">
        <v>1355</v>
      </c>
      <c r="E4808" s="80">
        <v>10</v>
      </c>
      <c r="M4808" s="72"/>
      <c r="N4808" s="68"/>
      <c r="O4808" s="68"/>
      <c r="P4808" s="68"/>
    </row>
    <row r="4809" spans="1:16" ht="29.25" x14ac:dyDescent="0.25">
      <c r="A4809" s="77">
        <f>E4809*A4805</f>
        <v>0</v>
      </c>
      <c r="B4809" s="173"/>
      <c r="C4809" s="154"/>
      <c r="D4809" s="91" t="s">
        <v>2641</v>
      </c>
      <c r="E4809" s="80">
        <v>10</v>
      </c>
      <c r="M4809" s="72"/>
      <c r="N4809" s="68"/>
      <c r="O4809" s="68"/>
      <c r="P4809" s="68"/>
    </row>
    <row r="4810" spans="1:16" x14ac:dyDescent="0.25">
      <c r="A4810" s="77">
        <f>E4810*A4805</f>
        <v>0</v>
      </c>
      <c r="B4810" s="173"/>
      <c r="C4810" s="154"/>
      <c r="D4810" s="91" t="s">
        <v>1246</v>
      </c>
      <c r="E4810" s="80">
        <v>50</v>
      </c>
      <c r="M4810" s="72"/>
      <c r="N4810" s="68"/>
      <c r="O4810" s="68"/>
      <c r="P4810" s="68"/>
    </row>
    <row r="4811" spans="1:16" x14ac:dyDescent="0.25">
      <c r="A4811" s="77">
        <f>E4811*A4805</f>
        <v>0</v>
      </c>
      <c r="B4811" s="173"/>
      <c r="C4811" s="154"/>
      <c r="D4811" s="91" t="s">
        <v>2591</v>
      </c>
      <c r="E4811" s="80">
        <v>15</v>
      </c>
      <c r="M4811" s="72"/>
      <c r="N4811" s="68"/>
      <c r="O4811" s="68"/>
      <c r="P4811" s="68"/>
    </row>
    <row r="4812" spans="1:16" ht="15.75" thickBot="1" x14ac:dyDescent="0.3">
      <c r="B4812" s="173"/>
      <c r="C4812" s="154"/>
      <c r="D4812" s="91"/>
      <c r="E4812" s="80"/>
      <c r="M4812" s="72"/>
      <c r="N4812" s="68"/>
      <c r="O4812" s="68"/>
      <c r="P4812" s="68"/>
    </row>
    <row r="4813" spans="1:16" ht="15.75" thickBot="1" x14ac:dyDescent="0.3">
      <c r="A4813" s="229"/>
      <c r="B4813" s="190" t="s">
        <v>170</v>
      </c>
      <c r="C4813" s="197" t="s">
        <v>671</v>
      </c>
      <c r="D4813" s="188"/>
      <c r="E4813" s="158">
        <f>SUM(E4814:E4819)</f>
        <v>246</v>
      </c>
      <c r="G4813" t="s">
        <v>2926</v>
      </c>
      <c r="M4813" s="72"/>
      <c r="N4813" s="68"/>
      <c r="O4813" s="68"/>
      <c r="P4813" s="68"/>
    </row>
    <row r="4814" spans="1:16" x14ac:dyDescent="0.25">
      <c r="A4814" s="77">
        <f>E4814*A4813</f>
        <v>0</v>
      </c>
      <c r="B4814" s="173"/>
      <c r="C4814" s="154"/>
      <c r="D4814" s="91" t="s">
        <v>2450</v>
      </c>
      <c r="E4814" s="80">
        <v>1</v>
      </c>
      <c r="M4814" s="72"/>
      <c r="N4814" s="68"/>
      <c r="O4814" s="68"/>
      <c r="P4814" s="68"/>
    </row>
    <row r="4815" spans="1:16" x14ac:dyDescent="0.25">
      <c r="A4815" s="77">
        <f>E4815*A4813</f>
        <v>0</v>
      </c>
      <c r="B4815" s="173"/>
      <c r="C4815" s="154"/>
      <c r="D4815" s="91" t="s">
        <v>1246</v>
      </c>
      <c r="E4815" s="80">
        <v>80</v>
      </c>
      <c r="M4815" s="72"/>
      <c r="N4815" s="68"/>
      <c r="O4815" s="68"/>
      <c r="P4815" s="68"/>
    </row>
    <row r="4816" spans="1:16" x14ac:dyDescent="0.25">
      <c r="A4816" s="77">
        <f>E4816*A4813</f>
        <v>0</v>
      </c>
      <c r="B4816" s="173"/>
      <c r="C4816" s="154"/>
      <c r="D4816" s="365" t="s">
        <v>1739</v>
      </c>
      <c r="E4816" s="80">
        <v>150</v>
      </c>
      <c r="M4816" s="72"/>
      <c r="N4816" s="68"/>
      <c r="O4816" s="68"/>
      <c r="P4816" s="68"/>
    </row>
    <row r="4817" spans="1:16" x14ac:dyDescent="0.25">
      <c r="A4817" s="77">
        <f>E4817*A4813</f>
        <v>0</v>
      </c>
      <c r="B4817" s="173"/>
      <c r="C4817" s="154"/>
      <c r="D4817" s="91" t="s">
        <v>2591</v>
      </c>
      <c r="E4817" s="80">
        <v>15</v>
      </c>
      <c r="M4817" s="72"/>
      <c r="N4817" s="68"/>
      <c r="O4817" s="68"/>
      <c r="P4817" s="68"/>
    </row>
    <row r="4818" spans="1:16" x14ac:dyDescent="0.25">
      <c r="A4818" s="77">
        <f>E4818*A4813</f>
        <v>0</v>
      </c>
      <c r="B4818" s="173"/>
      <c r="C4818" s="154"/>
      <c r="D4818" s="91"/>
      <c r="E4818" s="80"/>
      <c r="M4818" s="72"/>
      <c r="N4818" s="68"/>
      <c r="O4818" s="68"/>
      <c r="P4818" s="68"/>
    </row>
    <row r="4819" spans="1:16" x14ac:dyDescent="0.25">
      <c r="A4819" s="77">
        <f>E4819*A4813</f>
        <v>0</v>
      </c>
      <c r="B4819" s="173"/>
      <c r="C4819" s="154"/>
      <c r="D4819" s="91"/>
      <c r="E4819" s="80"/>
      <c r="M4819" s="72"/>
      <c r="N4819" s="68"/>
      <c r="O4819" s="68"/>
      <c r="P4819" s="68"/>
    </row>
    <row r="4820" spans="1:16" ht="15.75" thickBot="1" x14ac:dyDescent="0.3">
      <c r="B4820" s="173"/>
      <c r="C4820" s="154"/>
      <c r="D4820" s="91"/>
      <c r="E4820" s="80"/>
      <c r="M4820" s="72"/>
      <c r="N4820" s="68"/>
      <c r="O4820" s="68"/>
      <c r="P4820" s="68"/>
    </row>
    <row r="4821" spans="1:16" ht="15.75" thickBot="1" x14ac:dyDescent="0.3">
      <c r="A4821" s="229"/>
      <c r="B4821" s="190" t="s">
        <v>170</v>
      </c>
      <c r="C4821" s="197" t="s">
        <v>672</v>
      </c>
      <c r="D4821" s="188"/>
      <c r="E4821" s="158">
        <f>SUM(E4822:E4827)</f>
        <v>197</v>
      </c>
      <c r="G4821" t="s">
        <v>2926</v>
      </c>
      <c r="M4821" s="72"/>
      <c r="N4821" s="68"/>
      <c r="O4821" s="68"/>
      <c r="P4821" s="68"/>
    </row>
    <row r="4822" spans="1:16" x14ac:dyDescent="0.25">
      <c r="A4822" s="77">
        <f>E4822*A4821</f>
        <v>0</v>
      </c>
      <c r="B4822" s="173"/>
      <c r="C4822" s="154"/>
      <c r="D4822" s="91" t="s">
        <v>2450</v>
      </c>
      <c r="E4822" s="80">
        <v>1</v>
      </c>
      <c r="M4822" s="72"/>
      <c r="N4822" s="68"/>
      <c r="O4822" s="68"/>
      <c r="P4822" s="68"/>
    </row>
    <row r="4823" spans="1:16" x14ac:dyDescent="0.25">
      <c r="A4823" s="77">
        <f>E4823*A4821</f>
        <v>0</v>
      </c>
      <c r="B4823" s="173"/>
      <c r="C4823" s="154"/>
      <c r="D4823" s="91" t="s">
        <v>2269</v>
      </c>
      <c r="E4823" s="80">
        <v>90</v>
      </c>
      <c r="M4823" s="72"/>
      <c r="N4823" s="68"/>
      <c r="O4823" s="68"/>
      <c r="P4823" s="68"/>
    </row>
    <row r="4824" spans="1:16" x14ac:dyDescent="0.25">
      <c r="A4824" s="77">
        <f>E4824*A4821</f>
        <v>0</v>
      </c>
      <c r="B4824" s="173"/>
      <c r="C4824" s="154"/>
      <c r="D4824" s="91" t="s">
        <v>1246</v>
      </c>
      <c r="E4824" s="80">
        <v>80</v>
      </c>
      <c r="M4824" s="72"/>
      <c r="N4824" s="68"/>
      <c r="O4824" s="68"/>
      <c r="P4824" s="68"/>
    </row>
    <row r="4825" spans="1:16" ht="29.25" x14ac:dyDescent="0.25">
      <c r="A4825" s="77">
        <f>E4825*A4821</f>
        <v>0</v>
      </c>
      <c r="B4825" s="173"/>
      <c r="C4825" s="154"/>
      <c r="D4825" s="91" t="s">
        <v>2641</v>
      </c>
      <c r="E4825" s="80">
        <v>20</v>
      </c>
      <c r="M4825" s="72"/>
      <c r="N4825" s="68"/>
      <c r="O4825" s="68"/>
      <c r="P4825" s="68"/>
    </row>
    <row r="4826" spans="1:16" x14ac:dyDescent="0.25">
      <c r="A4826" s="77">
        <f>E4826*A4821</f>
        <v>0</v>
      </c>
      <c r="B4826" s="173"/>
      <c r="C4826" s="154"/>
      <c r="D4826" s="91" t="s">
        <v>2546</v>
      </c>
      <c r="E4826" s="80">
        <v>3</v>
      </c>
      <c r="M4826" s="72"/>
      <c r="N4826" s="68"/>
      <c r="O4826" s="68"/>
      <c r="P4826" s="68"/>
    </row>
    <row r="4827" spans="1:16" ht="15.75" thickBot="1" x14ac:dyDescent="0.3">
      <c r="A4827" s="77">
        <f>E4827*A4821</f>
        <v>0</v>
      </c>
      <c r="B4827" s="173"/>
      <c r="C4827" s="154"/>
      <c r="D4827" s="91" t="s">
        <v>1262</v>
      </c>
      <c r="E4827" s="80">
        <v>3</v>
      </c>
      <c r="F4827">
        <f>SUMIF('список продуктов'!$A$8:$A$917,"="&amp;D3144,'список продуктов'!$C$8:$C$917)</f>
        <v>1</v>
      </c>
      <c r="M4827" s="572"/>
      <c r="N4827" s="573"/>
      <c r="O4827" s="573"/>
      <c r="P4827" s="573"/>
    </row>
    <row r="4828" spans="1:16" ht="30" thickBot="1" x14ac:dyDescent="0.3">
      <c r="A4828" s="229"/>
      <c r="B4828" s="190" t="s">
        <v>171</v>
      </c>
      <c r="C4828" s="197" t="s">
        <v>673</v>
      </c>
      <c r="D4828" s="188"/>
      <c r="E4828" s="158">
        <f>SUM(E4829:E4836)</f>
        <v>250</v>
      </c>
      <c r="F4828">
        <f>SUMIF('список продуктов'!$A$8:$A$917,"="&amp;D3145,'список продуктов'!$C$8:$C$917)</f>
        <v>1</v>
      </c>
      <c r="G4828" t="s">
        <v>2926</v>
      </c>
      <c r="M4828" s="572"/>
      <c r="N4828" s="573"/>
      <c r="O4828" s="573"/>
      <c r="P4828" s="573"/>
    </row>
    <row r="4829" spans="1:16" x14ac:dyDescent="0.25">
      <c r="A4829" s="77">
        <f>E4829*A4828</f>
        <v>0</v>
      </c>
      <c r="B4829" s="173"/>
      <c r="C4829" s="154"/>
      <c r="D4829" s="91" t="s">
        <v>311</v>
      </c>
      <c r="E4829" s="80">
        <v>120</v>
      </c>
      <c r="F4829">
        <f>SUMIF('список продуктов'!$A$8:$A$917,"="&amp;D3146,'список продуктов'!$C$8:$C$917)</f>
        <v>1</v>
      </c>
      <c r="M4829" s="572"/>
      <c r="N4829" s="573"/>
      <c r="O4829" s="573"/>
      <c r="P4829" s="573"/>
    </row>
    <row r="4830" spans="1:16" x14ac:dyDescent="0.25">
      <c r="A4830" s="77">
        <f>E4830*A4828</f>
        <v>0</v>
      </c>
      <c r="B4830" s="173"/>
      <c r="C4830" s="154"/>
      <c r="D4830" s="91" t="s">
        <v>1793</v>
      </c>
      <c r="E4830" s="80">
        <v>2</v>
      </c>
      <c r="F4830">
        <f>SUMIF('список продуктов'!$A$8:$A$917,"="&amp;D3147,'список продуктов'!$C$8:$C$917)</f>
        <v>1</v>
      </c>
      <c r="M4830" s="572"/>
      <c r="N4830" s="573"/>
      <c r="O4830" s="573"/>
      <c r="P4830" s="573"/>
    </row>
    <row r="4831" spans="1:16" x14ac:dyDescent="0.25">
      <c r="A4831" s="77">
        <f>E4831*A4828</f>
        <v>0</v>
      </c>
      <c r="B4831" s="173"/>
      <c r="C4831" s="154"/>
      <c r="D4831" s="91" t="s">
        <v>2341</v>
      </c>
      <c r="E4831" s="80">
        <v>2</v>
      </c>
      <c r="F4831">
        <f>SUMIF('список продуктов'!$A$8:$A$917,"="&amp;D3148,'список продуктов'!$C$8:$C$917)</f>
        <v>1</v>
      </c>
      <c r="M4831" s="572"/>
      <c r="N4831" s="573"/>
      <c r="O4831" s="573"/>
      <c r="P4831" s="573"/>
    </row>
    <row r="4832" spans="1:16" ht="29.25" x14ac:dyDescent="0.25">
      <c r="A4832" s="77">
        <f>E4832*A4828</f>
        <v>0</v>
      </c>
      <c r="B4832" s="173"/>
      <c r="C4832" s="154"/>
      <c r="D4832" s="91" t="s">
        <v>2641</v>
      </c>
      <c r="E4832" s="80">
        <v>18</v>
      </c>
      <c r="F4832">
        <f>SUMIF('список продуктов'!$A$8:$A$917,"="&amp;D3149,'список продуктов'!$C$8:$C$917)</f>
        <v>1</v>
      </c>
      <c r="M4832" s="572"/>
      <c r="N4832" s="573"/>
      <c r="O4832" s="573"/>
      <c r="P4832" s="573"/>
    </row>
    <row r="4833" spans="1:18" x14ac:dyDescent="0.25">
      <c r="A4833" s="77">
        <f>E4833*A4828</f>
        <v>0</v>
      </c>
      <c r="B4833" s="173"/>
      <c r="C4833" s="154"/>
      <c r="D4833" s="91" t="s">
        <v>1550</v>
      </c>
      <c r="E4833" s="80">
        <v>18</v>
      </c>
      <c r="F4833">
        <f>SUMIF('список продуктов'!$A$8:$A$917,"="&amp;D3150,'список продуктов'!$C$8:$C$917)</f>
        <v>1</v>
      </c>
      <c r="M4833" s="572"/>
      <c r="N4833" s="573"/>
      <c r="O4833" s="573"/>
      <c r="P4833" s="573"/>
    </row>
    <row r="4834" spans="1:18" x14ac:dyDescent="0.25">
      <c r="A4834" s="77">
        <f>E4834*A4828</f>
        <v>0</v>
      </c>
      <c r="B4834" s="173"/>
      <c r="C4834" s="154"/>
      <c r="D4834" s="91" t="s">
        <v>1820</v>
      </c>
      <c r="E4834" s="80">
        <v>30</v>
      </c>
      <c r="F4834">
        <f>SUMIF('список продуктов'!$A$8:$A$917,"="&amp;D3151,'список продуктов'!$C$8:$C$917)</f>
        <v>1</v>
      </c>
      <c r="M4834" s="572"/>
      <c r="N4834" s="573"/>
      <c r="O4834" s="573"/>
      <c r="P4834" s="573"/>
    </row>
    <row r="4835" spans="1:18" x14ac:dyDescent="0.25">
      <c r="A4835" s="77">
        <f>A4828*E4835</f>
        <v>0</v>
      </c>
      <c r="B4835" s="173"/>
      <c r="C4835" s="154"/>
      <c r="D4835" s="91" t="s">
        <v>1753</v>
      </c>
      <c r="E4835" s="80">
        <v>30</v>
      </c>
      <c r="F4835">
        <f>SUMIF('список продуктов'!$A$8:$A$917,"="&amp;D3152,'список продуктов'!$C$8:$C$917)</f>
        <v>1</v>
      </c>
      <c r="M4835" s="572"/>
      <c r="N4835" s="573"/>
      <c r="O4835" s="573"/>
      <c r="P4835" s="573"/>
    </row>
    <row r="4836" spans="1:18" ht="15.75" thickBot="1" x14ac:dyDescent="0.3">
      <c r="A4836" s="77">
        <f>A4828*E4836</f>
        <v>0</v>
      </c>
      <c r="B4836" s="173"/>
      <c r="C4836" s="449"/>
      <c r="D4836" s="91" t="s">
        <v>1665</v>
      </c>
      <c r="E4836" s="80">
        <v>30</v>
      </c>
      <c r="F4836">
        <f>SUMIF('список продуктов'!$A$8:$A$917,"="&amp;D3153,'список продуктов'!$C$8:$C$917)</f>
        <v>1</v>
      </c>
      <c r="M4836" s="572"/>
      <c r="N4836" s="573"/>
      <c r="O4836" s="573"/>
      <c r="P4836" s="573"/>
    </row>
    <row r="4837" spans="1:18" ht="15.75" thickBot="1" x14ac:dyDescent="0.3">
      <c r="A4837" s="229"/>
      <c r="B4837" s="186">
        <v>160</v>
      </c>
      <c r="C4837" s="197" t="s">
        <v>674</v>
      </c>
      <c r="D4837" s="188"/>
      <c r="E4837" s="158" t="e">
        <f>SUM(E4838:E13089)</f>
        <v>#REF!</v>
      </c>
      <c r="F4837">
        <f>SUMIF('список продуктов'!$A$8:$A$917,"="&amp;D3154,'список продуктов'!$C$8:$C$917)</f>
        <v>1</v>
      </c>
      <c r="G4837" t="s">
        <v>2926</v>
      </c>
      <c r="M4837" s="572"/>
      <c r="N4837" s="573"/>
      <c r="O4837" s="573"/>
      <c r="P4837" s="573"/>
    </row>
    <row r="4838" spans="1:18" x14ac:dyDescent="0.25">
      <c r="A4838" s="77">
        <f>E4838*A4837</f>
        <v>0</v>
      </c>
      <c r="B4838" s="173"/>
      <c r="C4838" s="154"/>
      <c r="D4838" s="365" t="s">
        <v>1477</v>
      </c>
      <c r="E4838" s="80">
        <v>70</v>
      </c>
      <c r="F4838">
        <f>SUMIF('список продуктов'!$A$8:$A$917,"="&amp;D3155,'список продуктов'!$C$8:$C$917)</f>
        <v>0</v>
      </c>
      <c r="M4838" s="572"/>
      <c r="N4838" s="573"/>
      <c r="O4838" s="573"/>
      <c r="P4838" s="573"/>
    </row>
    <row r="4839" spans="1:18" x14ac:dyDescent="0.25">
      <c r="A4839" s="77">
        <f>E4839*A4837</f>
        <v>0</v>
      </c>
      <c r="B4839" s="173"/>
      <c r="C4839" s="154"/>
      <c r="D4839" s="91" t="s">
        <v>311</v>
      </c>
      <c r="E4839" s="80">
        <v>60</v>
      </c>
      <c r="F4839">
        <f>SUMIF('список продуктов'!$A$8:$A$917,"="&amp;D3156,'список продуктов'!$C$8:$C$917)</f>
        <v>0</v>
      </c>
      <c r="M4839" s="572"/>
      <c r="N4839" s="573"/>
      <c r="O4839" s="573"/>
      <c r="P4839" s="573"/>
    </row>
    <row r="4840" spans="1:18" x14ac:dyDescent="0.25">
      <c r="A4840" s="77">
        <f>E4840*A4837</f>
        <v>0</v>
      </c>
      <c r="B4840" s="173"/>
      <c r="C4840" s="154"/>
      <c r="D4840" s="91" t="s">
        <v>1665</v>
      </c>
      <c r="E4840" s="80">
        <v>60</v>
      </c>
      <c r="F4840">
        <f>SUMIF('список продуктов'!$A$8:$A$917,"="&amp;D3157,'список продуктов'!$C$8:$C$917)</f>
        <v>1</v>
      </c>
      <c r="M4840" s="572"/>
      <c r="N4840" s="573"/>
      <c r="O4840" s="573"/>
      <c r="P4840" s="573"/>
    </row>
    <row r="4841" spans="1:18" x14ac:dyDescent="0.25">
      <c r="A4841" s="77">
        <f>E4841*A4837</f>
        <v>0</v>
      </c>
      <c r="B4841" s="173"/>
      <c r="C4841" s="154"/>
      <c r="D4841" s="91" t="s">
        <v>1801</v>
      </c>
      <c r="E4841" s="80">
        <v>2</v>
      </c>
      <c r="F4841">
        <f>SUMIF('список продуктов'!$A$8:$A$917,"="&amp;D3158,'список продуктов'!$C$8:$C$917)</f>
        <v>0</v>
      </c>
      <c r="M4841" s="572"/>
      <c r="N4841" s="573"/>
      <c r="O4841" s="573"/>
      <c r="P4841" s="573"/>
      <c r="R4841" t="s">
        <v>130</v>
      </c>
    </row>
    <row r="4842" spans="1:18" ht="15.75" thickBot="1" x14ac:dyDescent="0.3">
      <c r="A4842" s="77">
        <f>E4842*A4837</f>
        <v>0</v>
      </c>
      <c r="B4842" s="173"/>
      <c r="C4842" s="154"/>
      <c r="D4842" s="365" t="s">
        <v>2500</v>
      </c>
      <c r="E4842" s="80">
        <v>50</v>
      </c>
      <c r="F4842">
        <f>SUMIF('список продуктов'!$A$8:$A$917,"="&amp;D3159,'список продуктов'!$C$8:$C$917)</f>
        <v>1</v>
      </c>
      <c r="M4842" s="572"/>
      <c r="N4842" s="573"/>
      <c r="O4842" s="573"/>
      <c r="P4842" s="573"/>
    </row>
    <row r="4843" spans="1:18" ht="15.75" thickBot="1" x14ac:dyDescent="0.3">
      <c r="A4843" s="229"/>
      <c r="B4843" s="231" t="s">
        <v>223</v>
      </c>
      <c r="C4843" s="197" t="s">
        <v>885</v>
      </c>
      <c r="D4843" s="188"/>
      <c r="E4843" s="191"/>
      <c r="F4843">
        <f>SUMIF('список продуктов'!$A$8:$A$917,"="&amp;D3160,'список продуктов'!$C$8:$C$917)</f>
        <v>1</v>
      </c>
      <c r="G4843" t="s">
        <v>2926</v>
      </c>
      <c r="M4843" s="572"/>
      <c r="N4843" s="573"/>
      <c r="O4843" s="573"/>
      <c r="P4843" s="573"/>
    </row>
    <row r="4844" spans="1:18" x14ac:dyDescent="0.25">
      <c r="A4844" s="77">
        <f>E4844*A4843</f>
        <v>0</v>
      </c>
      <c r="B4844" s="160"/>
      <c r="C4844" s="460"/>
      <c r="D4844" s="91" t="s">
        <v>313</v>
      </c>
      <c r="E4844" s="89">
        <v>200</v>
      </c>
      <c r="F4844">
        <f>SUMIF('список продуктов'!$A$8:$A$917,"="&amp;D3161,'список продуктов'!$C$8:$C$917)</f>
        <v>1</v>
      </c>
      <c r="M4844" s="572"/>
      <c r="N4844" s="573"/>
      <c r="O4844" s="573"/>
      <c r="P4844" s="573"/>
    </row>
    <row r="4845" spans="1:18" x14ac:dyDescent="0.25">
      <c r="A4845" s="77">
        <f>E4845*A4843</f>
        <v>0</v>
      </c>
      <c r="B4845" s="160"/>
      <c r="C4845" s="469"/>
      <c r="D4845" s="91" t="s">
        <v>1746</v>
      </c>
      <c r="E4845" s="89">
        <v>100</v>
      </c>
      <c r="F4845">
        <f>SUMIF('список продуктов'!$A$8:$A$917,"="&amp;D3162,'список продуктов'!$C$8:$C$917)</f>
        <v>1</v>
      </c>
      <c r="M4845" s="572"/>
      <c r="N4845" s="573"/>
      <c r="O4845" s="573"/>
      <c r="P4845" s="573"/>
    </row>
    <row r="4846" spans="1:18" x14ac:dyDescent="0.25">
      <c r="A4846" s="77">
        <f>E4846*A4843</f>
        <v>0</v>
      </c>
      <c r="B4846" s="160"/>
      <c r="C4846" s="460"/>
      <c r="D4846" s="91" t="s">
        <v>1745</v>
      </c>
      <c r="E4846" s="89">
        <v>200</v>
      </c>
      <c r="F4846">
        <f>SUMIF('список продуктов'!$A$8:$A$917,"="&amp;D3163,'список продуктов'!$C$8:$C$917)</f>
        <v>1</v>
      </c>
      <c r="M4846" s="572"/>
      <c r="N4846" s="573"/>
      <c r="O4846" s="573"/>
      <c r="P4846" s="573"/>
    </row>
    <row r="4847" spans="1:18" x14ac:dyDescent="0.25">
      <c r="A4847" s="77">
        <f>E4847*A4843</f>
        <v>0</v>
      </c>
      <c r="B4847" s="160"/>
      <c r="C4847" s="460"/>
      <c r="D4847" s="91" t="s">
        <v>1477</v>
      </c>
      <c r="E4847" s="89">
        <v>200</v>
      </c>
      <c r="F4847">
        <f>SUMIF('список продуктов'!$A$8:$A$917,"="&amp;D3164,'список продуктов'!$C$8:$C$917)</f>
        <v>1</v>
      </c>
      <c r="M4847" s="572"/>
      <c r="N4847" s="573"/>
      <c r="O4847" s="573"/>
      <c r="P4847" s="573"/>
    </row>
    <row r="4848" spans="1:18" x14ac:dyDescent="0.25">
      <c r="A4848" s="77">
        <f>E4848*A4843</f>
        <v>0</v>
      </c>
      <c r="B4848" s="160"/>
      <c r="C4848" s="460"/>
      <c r="D4848" s="91" t="s">
        <v>2341</v>
      </c>
      <c r="E4848" s="89">
        <v>50</v>
      </c>
      <c r="F4848">
        <f>SUMIF('список продуктов'!$A$8:$A$917,"="&amp;D3165,'список продуктов'!$C$8:$C$917)</f>
        <v>1</v>
      </c>
      <c r="M4848" s="572"/>
      <c r="N4848" s="573"/>
      <c r="O4848" s="573"/>
      <c r="P4848" s="573"/>
    </row>
    <row r="4849" spans="1:16" ht="15.75" thickBot="1" x14ac:dyDescent="0.3">
      <c r="A4849" s="77">
        <f>E4849*A4843</f>
        <v>0</v>
      </c>
      <c r="B4849" s="160"/>
      <c r="C4849" s="460"/>
      <c r="D4849" s="91" t="s">
        <v>1747</v>
      </c>
      <c r="E4849" s="89">
        <v>200</v>
      </c>
      <c r="F4849">
        <f>SUMIF('список продуктов'!$A$8:$A$917,"="&amp;D3166,'список продуктов'!$C$8:$C$917)</f>
        <v>1</v>
      </c>
      <c r="M4849" s="572"/>
      <c r="N4849" s="573"/>
      <c r="O4849" s="573"/>
      <c r="P4849" s="573"/>
    </row>
    <row r="4850" spans="1:16" ht="15.75" thickBot="1" x14ac:dyDescent="0.3">
      <c r="A4850" s="229"/>
      <c r="B4850" s="319"/>
      <c r="C4850" s="504" t="s">
        <v>999</v>
      </c>
      <c r="D4850" s="188"/>
      <c r="E4850" s="223"/>
      <c r="F4850">
        <f>SUMIF('список продуктов'!$A$8:$A$917,"="&amp;D3167,'список продуктов'!$C$8:$C$917)</f>
        <v>1</v>
      </c>
      <c r="G4850" t="s">
        <v>2926</v>
      </c>
      <c r="M4850" s="572"/>
      <c r="N4850" s="573"/>
      <c r="O4850" s="573"/>
      <c r="P4850" s="573"/>
    </row>
    <row r="4851" spans="1:16" x14ac:dyDescent="0.25">
      <c r="A4851" s="77">
        <f>E4851*A4850</f>
        <v>0</v>
      </c>
      <c r="B4851" s="160"/>
      <c r="C4851" s="154"/>
      <c r="D4851" s="91" t="s">
        <v>1840</v>
      </c>
      <c r="E4851" s="89">
        <v>13</v>
      </c>
      <c r="F4851">
        <f>SUMIF('список продуктов'!$A$8:$A$917,"="&amp;D3168,'список продуктов'!$C$8:$C$917)</f>
        <v>1</v>
      </c>
      <c r="M4851" s="572"/>
      <c r="N4851" s="573"/>
      <c r="O4851" s="573"/>
      <c r="P4851" s="573"/>
    </row>
    <row r="4852" spans="1:16" x14ac:dyDescent="0.25">
      <c r="A4852" s="77">
        <f>E4852*A4850</f>
        <v>0</v>
      </c>
      <c r="B4852" s="160"/>
      <c r="C4852" s="452"/>
      <c r="D4852" s="91"/>
      <c r="E4852" s="89"/>
      <c r="F4852">
        <f>SUMIF('список продуктов'!$A$8:$A$917,"="&amp;D3169,'список продуктов'!$C$8:$C$917)</f>
        <v>1</v>
      </c>
      <c r="M4852" s="572"/>
      <c r="N4852" s="573"/>
      <c r="O4852" s="573"/>
      <c r="P4852" s="573"/>
    </row>
    <row r="4853" spans="1:16" x14ac:dyDescent="0.25">
      <c r="A4853" s="77">
        <f>E4853*A4850</f>
        <v>0</v>
      </c>
      <c r="B4853" s="160"/>
      <c r="C4853" s="154"/>
      <c r="D4853" s="91" t="s">
        <v>1275</v>
      </c>
      <c r="E4853" s="89">
        <v>5</v>
      </c>
      <c r="F4853">
        <f>SUMIF('список продуктов'!$A$8:$A$917,"="&amp;D3170,'список продуктов'!$C$8:$C$917)</f>
        <v>0</v>
      </c>
      <c r="M4853" s="572"/>
      <c r="N4853" s="573"/>
      <c r="O4853" s="573"/>
      <c r="P4853" s="573"/>
    </row>
    <row r="4854" spans="1:16" x14ac:dyDescent="0.25">
      <c r="A4854" s="77">
        <f>E4854*A4850</f>
        <v>0</v>
      </c>
      <c r="B4854" s="160"/>
      <c r="C4854" s="155" t="s">
        <v>2069</v>
      </c>
      <c r="D4854" s="91"/>
      <c r="E4854" s="89"/>
      <c r="F4854">
        <f>SUMIF('список продуктов'!$A$8:$A$917,"="&amp;D3171,'список продуктов'!$C$8:$C$917)</f>
        <v>0</v>
      </c>
      <c r="M4854" s="572"/>
      <c r="N4854" s="573"/>
      <c r="O4854" s="573"/>
      <c r="P4854" s="573"/>
    </row>
    <row r="4855" spans="1:16" x14ac:dyDescent="0.25">
      <c r="A4855" s="77">
        <f>E4855*A4850</f>
        <v>0</v>
      </c>
      <c r="B4855" s="160"/>
      <c r="C4855" s="154"/>
      <c r="D4855" s="368" t="s">
        <v>1848</v>
      </c>
      <c r="E4855" s="89">
        <v>25</v>
      </c>
      <c r="F4855">
        <f>SUMIF('список продуктов'!$A$8:$A$917,"="&amp;D3172,'список продуктов'!$C$8:$C$917)</f>
        <v>1</v>
      </c>
      <c r="M4855" s="572"/>
      <c r="N4855" s="573"/>
      <c r="O4855" s="573"/>
      <c r="P4855" s="573"/>
    </row>
    <row r="4856" spans="1:16" ht="29.25" x14ac:dyDescent="0.25">
      <c r="A4856" s="77">
        <f>E4856*A4850</f>
        <v>0</v>
      </c>
      <c r="B4856" s="160"/>
      <c r="C4856" s="154" t="s">
        <v>2070</v>
      </c>
      <c r="D4856" s="368" t="s">
        <v>1763</v>
      </c>
      <c r="E4856" s="89">
        <v>15</v>
      </c>
      <c r="F4856">
        <f>SUMIF('список продуктов'!$A$8:$A$917,"="&amp;D3173,'список продуктов'!$C$8:$C$917)</f>
        <v>1</v>
      </c>
      <c r="M4856" s="572"/>
      <c r="N4856" s="573"/>
      <c r="O4856" s="573"/>
      <c r="P4856" s="573"/>
    </row>
    <row r="4857" spans="1:16" x14ac:dyDescent="0.25">
      <c r="A4857" s="77">
        <f>E4857*A4850</f>
        <v>0</v>
      </c>
      <c r="B4857" s="160"/>
      <c r="C4857" s="154" t="s">
        <v>2071</v>
      </c>
      <c r="D4857" s="368" t="s">
        <v>1804</v>
      </c>
      <c r="E4857" s="89">
        <v>2</v>
      </c>
      <c r="F4857">
        <f>SUMIF('список продуктов'!$A$8:$A$917,"="&amp;D3174,'список продуктов'!$C$8:$C$917)</f>
        <v>1</v>
      </c>
      <c r="M4857" s="572"/>
      <c r="N4857" s="573"/>
      <c r="O4857" s="573"/>
      <c r="P4857" s="573"/>
    </row>
    <row r="4858" spans="1:16" x14ac:dyDescent="0.25">
      <c r="A4858" s="77">
        <f>E4858*A4850</f>
        <v>0</v>
      </c>
      <c r="B4858" s="160"/>
      <c r="C4858" s="154"/>
      <c r="D4858" s="368" t="s">
        <v>1478</v>
      </c>
      <c r="E4858" s="89">
        <v>0.7</v>
      </c>
      <c r="F4858">
        <f>SUMIF('список продуктов'!$A$8:$A$917,"="&amp;D3175,'список продуктов'!$C$8:$C$917)</f>
        <v>1</v>
      </c>
      <c r="M4858" s="572"/>
      <c r="N4858" s="573"/>
      <c r="O4858" s="573"/>
      <c r="P4858" s="573"/>
    </row>
    <row r="4859" spans="1:16" x14ac:dyDescent="0.25">
      <c r="A4859" s="77">
        <f>E4859*A4850</f>
        <v>0</v>
      </c>
      <c r="B4859" s="160"/>
      <c r="C4859" s="154"/>
      <c r="D4859" s="368" t="s">
        <v>1262</v>
      </c>
      <c r="E4859" s="89">
        <v>0.4</v>
      </c>
      <c r="F4859">
        <f>SUMIF('список продуктов'!$A$8:$A$917,"="&amp;D3176,'список продуктов'!$C$8:$C$917)</f>
        <v>1</v>
      </c>
      <c r="M4859" s="572"/>
      <c r="N4859" s="573"/>
      <c r="O4859" s="573"/>
      <c r="P4859" s="573"/>
    </row>
    <row r="4860" spans="1:16" ht="15.75" thickBot="1" x14ac:dyDescent="0.3">
      <c r="A4860" s="77">
        <f>E4860*A4850</f>
        <v>0</v>
      </c>
      <c r="B4860" s="160"/>
      <c r="C4860" s="154"/>
      <c r="D4860" s="368" t="s">
        <v>2399</v>
      </c>
      <c r="E4860" s="89">
        <v>0.2</v>
      </c>
      <c r="F4860">
        <f>SUMIF('список продуктов'!$A$8:$A$917,"="&amp;D3177,'список продуктов'!$C$8:$C$917)</f>
        <v>1</v>
      </c>
      <c r="M4860" s="572"/>
      <c r="N4860" s="573"/>
      <c r="O4860" s="573"/>
      <c r="P4860" s="573"/>
    </row>
    <row r="4861" spans="1:16" ht="15.75" thickBot="1" x14ac:dyDescent="0.3">
      <c r="A4861" s="229"/>
      <c r="B4861" s="231"/>
      <c r="C4861" s="320" t="s">
        <v>1000</v>
      </c>
      <c r="D4861" s="188"/>
      <c r="E4861" s="191"/>
      <c r="F4861">
        <f>SUMIF('список продуктов'!$A$8:$A$917,"="&amp;D3178,'список продуктов'!$C$8:$C$917)</f>
        <v>1</v>
      </c>
      <c r="G4861" t="s">
        <v>2926</v>
      </c>
      <c r="M4861" s="572"/>
      <c r="N4861" s="573"/>
      <c r="O4861" s="573"/>
      <c r="P4861" s="573"/>
    </row>
    <row r="4862" spans="1:16" x14ac:dyDescent="0.25">
      <c r="A4862" s="77">
        <f>E4862*A4861</f>
        <v>0</v>
      </c>
      <c r="B4862" s="160"/>
      <c r="C4862" s="154"/>
      <c r="D4862" s="91"/>
      <c r="E4862" s="89">
        <v>70</v>
      </c>
      <c r="F4862">
        <f>SUMIF('список продуктов'!$A$8:$A$917,"="&amp;D3179,'список продуктов'!$C$8:$C$917)</f>
        <v>1</v>
      </c>
      <c r="M4862" s="572"/>
      <c r="N4862" s="573"/>
      <c r="O4862" s="573"/>
      <c r="P4862" s="573"/>
    </row>
    <row r="4863" spans="1:16" x14ac:dyDescent="0.25">
      <c r="A4863" s="77">
        <f>E4863*A4861</f>
        <v>0</v>
      </c>
      <c r="B4863" s="160"/>
      <c r="C4863" s="452"/>
      <c r="D4863" s="91" t="s">
        <v>2584</v>
      </c>
      <c r="E4863" s="89">
        <v>30</v>
      </c>
      <c r="F4863">
        <f>SUMIF('список продуктов'!$A$8:$A$917,"="&amp;D3180,'список продуктов'!$C$8:$C$917)</f>
        <v>1</v>
      </c>
      <c r="M4863" s="572"/>
      <c r="N4863" s="573"/>
      <c r="O4863" s="573"/>
      <c r="P4863" s="573"/>
    </row>
    <row r="4864" spans="1:16" x14ac:dyDescent="0.25">
      <c r="A4864" s="77">
        <f>E4864*A4861</f>
        <v>0</v>
      </c>
      <c r="B4864" s="160"/>
      <c r="C4864" s="154"/>
      <c r="D4864" s="91" t="s">
        <v>1275</v>
      </c>
      <c r="E4864" s="89">
        <v>3</v>
      </c>
      <c r="F4864">
        <f>SUMIF('список продуктов'!$A$8:$A$917,"="&amp;D3181,'список продуктов'!$C$8:$C$917)</f>
        <v>1</v>
      </c>
      <c r="M4864" s="572"/>
      <c r="N4864" s="573"/>
      <c r="O4864" s="573"/>
      <c r="P4864" s="573"/>
    </row>
    <row r="4865" spans="1:16" x14ac:dyDescent="0.25">
      <c r="B4865" s="160"/>
      <c r="C4865" s="155" t="s">
        <v>2072</v>
      </c>
      <c r="D4865" s="91"/>
      <c r="E4865" s="89"/>
      <c r="F4865">
        <f>SUMIF('список продуктов'!$A$8:$A$917,"="&amp;D3182,'список продуктов'!$C$8:$C$917)</f>
        <v>1</v>
      </c>
      <c r="M4865" s="572"/>
      <c r="N4865" s="573"/>
      <c r="O4865" s="573"/>
      <c r="P4865" s="573"/>
    </row>
    <row r="4866" spans="1:16" x14ac:dyDescent="0.25">
      <c r="A4866" s="77">
        <f>E4866*A4861</f>
        <v>0</v>
      </c>
      <c r="B4866" s="160"/>
      <c r="C4866" s="154" t="s">
        <v>2073</v>
      </c>
      <c r="D4866" s="368" t="s">
        <v>1885</v>
      </c>
      <c r="E4866" s="89">
        <v>30</v>
      </c>
      <c r="F4866">
        <f>SUMIF('список продуктов'!$A$8:$A$917,"="&amp;D3183,'список продуктов'!$C$8:$C$917)</f>
        <v>1</v>
      </c>
      <c r="M4866" s="572"/>
      <c r="N4866" s="573"/>
      <c r="O4866" s="573"/>
      <c r="P4866" s="573"/>
    </row>
    <row r="4867" spans="1:16" x14ac:dyDescent="0.25">
      <c r="A4867" s="77">
        <f>E4867*A4861</f>
        <v>0</v>
      </c>
      <c r="B4867" s="160"/>
      <c r="C4867" s="154" t="s">
        <v>2074</v>
      </c>
      <c r="D4867" s="368" t="s">
        <v>1757</v>
      </c>
      <c r="E4867" s="89">
        <v>20</v>
      </c>
      <c r="F4867">
        <f>SUMIF('список продуктов'!$A$8:$A$917,"="&amp;D3184,'список продуктов'!$C$8:$C$917)</f>
        <v>1</v>
      </c>
      <c r="M4867" s="572"/>
      <c r="N4867" s="573"/>
      <c r="O4867" s="573"/>
      <c r="P4867" s="573"/>
    </row>
    <row r="4868" spans="1:16" x14ac:dyDescent="0.25">
      <c r="A4868" s="77">
        <f>E4868*A4861</f>
        <v>0</v>
      </c>
      <c r="B4868" s="160"/>
      <c r="C4868" s="154" t="s">
        <v>2075</v>
      </c>
      <c r="D4868" s="368" t="s">
        <v>1483</v>
      </c>
      <c r="E4868" s="89">
        <v>5</v>
      </c>
      <c r="F4868">
        <f>SUMIF('список продуктов'!$A$8:$A$917,"="&amp;D3185,'список продуктов'!$C$8:$C$917)</f>
        <v>0</v>
      </c>
      <c r="M4868" s="572"/>
      <c r="N4868" s="573"/>
      <c r="O4868" s="573"/>
      <c r="P4868" s="573"/>
    </row>
    <row r="4869" spans="1:16" x14ac:dyDescent="0.25">
      <c r="A4869" s="77">
        <f>E4869*A4861</f>
        <v>0</v>
      </c>
      <c r="B4869" s="160"/>
      <c r="C4869" s="154" t="s">
        <v>2076</v>
      </c>
      <c r="D4869" s="368" t="s">
        <v>1262</v>
      </c>
      <c r="E4869" s="89">
        <v>1</v>
      </c>
      <c r="F4869">
        <f>SUMIF('список продуктов'!$A$8:$A$917,"="&amp;D3186,'список продуктов'!$C$8:$C$917)</f>
        <v>0</v>
      </c>
      <c r="M4869" s="572"/>
      <c r="N4869" s="573"/>
      <c r="O4869" s="573"/>
      <c r="P4869" s="573"/>
    </row>
    <row r="4870" spans="1:16" x14ac:dyDescent="0.25">
      <c r="A4870" s="77">
        <f>E4870*A4861</f>
        <v>0</v>
      </c>
      <c r="B4870" s="160"/>
      <c r="C4870" s="154" t="s">
        <v>2077</v>
      </c>
      <c r="D4870" s="368" t="s">
        <v>1264</v>
      </c>
      <c r="E4870" s="89">
        <v>7</v>
      </c>
      <c r="F4870">
        <f>SUMIF('список продуктов'!$A$8:$A$917,"="&amp;D3187,'список продуктов'!$C$8:$C$917)</f>
        <v>1</v>
      </c>
      <c r="M4870" s="572"/>
      <c r="N4870" s="573"/>
      <c r="O4870" s="573"/>
      <c r="P4870" s="573"/>
    </row>
    <row r="4871" spans="1:16" x14ac:dyDescent="0.25">
      <c r="A4871" s="77">
        <f>E4871*A4861</f>
        <v>0</v>
      </c>
      <c r="B4871" s="160"/>
      <c r="C4871" s="154" t="s">
        <v>2078</v>
      </c>
      <c r="D4871" s="368" t="s">
        <v>194</v>
      </c>
      <c r="E4871" s="89"/>
      <c r="F4871">
        <f>SUMIF('список продуктов'!$A$8:$A$917,"="&amp;D3188,'список продуктов'!$C$8:$C$917)</f>
        <v>1</v>
      </c>
      <c r="M4871" s="572"/>
      <c r="N4871" s="573"/>
      <c r="O4871" s="573"/>
      <c r="P4871" s="573"/>
    </row>
    <row r="4872" spans="1:16" x14ac:dyDescent="0.25">
      <c r="A4872" s="77">
        <f>E4872*A4861</f>
        <v>0</v>
      </c>
      <c r="B4872" s="160"/>
      <c r="C4872" s="154" t="s">
        <v>2079</v>
      </c>
      <c r="D4872" s="368" t="s">
        <v>2472</v>
      </c>
      <c r="E4872" s="89">
        <v>10</v>
      </c>
      <c r="F4872">
        <f>SUMIF('список продуктов'!$A$8:$A$917,"="&amp;D3189,'список продуктов'!$C$8:$C$917)</f>
        <v>1</v>
      </c>
      <c r="M4872" s="572"/>
      <c r="N4872" s="573"/>
      <c r="O4872" s="573"/>
      <c r="P4872" s="573"/>
    </row>
    <row r="4873" spans="1:16" x14ac:dyDescent="0.25">
      <c r="A4873" s="77">
        <f>E4873*A4861</f>
        <v>0</v>
      </c>
      <c r="B4873" s="160"/>
      <c r="C4873" s="154" t="s">
        <v>2080</v>
      </c>
      <c r="D4873" s="368" t="s">
        <v>2469</v>
      </c>
      <c r="E4873" s="89">
        <v>1</v>
      </c>
      <c r="F4873">
        <f>SUMIF('список продуктов'!$A$8:$A$917,"="&amp;D3190,'список продуктов'!$C$8:$C$917)</f>
        <v>1</v>
      </c>
      <c r="M4873" s="572"/>
      <c r="N4873" s="573"/>
      <c r="O4873" s="573"/>
      <c r="P4873" s="573"/>
    </row>
    <row r="4874" spans="1:16" x14ac:dyDescent="0.25">
      <c r="A4874" s="77">
        <f>E4874*A4861</f>
        <v>0</v>
      </c>
      <c r="B4874" s="160"/>
      <c r="C4874" s="154"/>
      <c r="D4874" s="368" t="s">
        <v>1492</v>
      </c>
      <c r="E4874" s="89">
        <v>20</v>
      </c>
      <c r="F4874">
        <f>SUMIF('список продуктов'!$A$8:$A$917,"="&amp;D3191,'список продуктов'!$C$8:$C$917)</f>
        <v>1</v>
      </c>
      <c r="M4874" s="572"/>
      <c r="N4874" s="573"/>
      <c r="O4874" s="573"/>
      <c r="P4874" s="573"/>
    </row>
    <row r="4875" spans="1:16" x14ac:dyDescent="0.25">
      <c r="A4875" s="77">
        <f>E4875*A4861</f>
        <v>0</v>
      </c>
      <c r="B4875" s="160"/>
      <c r="C4875" s="154"/>
      <c r="D4875" s="368" t="s">
        <v>1925</v>
      </c>
      <c r="E4875" s="89">
        <v>20</v>
      </c>
      <c r="F4875">
        <f>SUMIF('список продуктов'!$A$8:$A$917,"="&amp;D3192,'список продуктов'!$C$8:$C$917)</f>
        <v>1</v>
      </c>
      <c r="M4875" s="572"/>
      <c r="N4875" s="573"/>
      <c r="O4875" s="573"/>
      <c r="P4875" s="573"/>
    </row>
    <row r="4876" spans="1:16" x14ac:dyDescent="0.25">
      <c r="A4876" s="77">
        <f>E4876*A4861</f>
        <v>0</v>
      </c>
      <c r="B4876" s="160"/>
      <c r="C4876" s="155" t="s">
        <v>2081</v>
      </c>
      <c r="D4876" s="368"/>
      <c r="E4876" s="89"/>
      <c r="F4876">
        <f>SUMIF('список продуктов'!$A$8:$A$917,"="&amp;D3193,'список продуктов'!$C$8:$C$917)</f>
        <v>1</v>
      </c>
      <c r="M4876" s="572"/>
      <c r="N4876" s="573"/>
      <c r="O4876" s="573"/>
      <c r="P4876" s="573"/>
    </row>
    <row r="4877" spans="1:16" x14ac:dyDescent="0.25">
      <c r="A4877" s="77">
        <f>E4877*A4861</f>
        <v>0</v>
      </c>
      <c r="B4877" s="160"/>
      <c r="C4877" s="154"/>
      <c r="D4877" s="368" t="s">
        <v>1264</v>
      </c>
      <c r="E4877" s="89">
        <v>10</v>
      </c>
      <c r="F4877">
        <f>SUMIF('список продуктов'!$A$8:$A$917,"="&amp;D3194,'список продуктов'!$C$8:$C$917)</f>
        <v>1</v>
      </c>
      <c r="M4877" s="572"/>
      <c r="N4877" s="573"/>
      <c r="O4877" s="573"/>
      <c r="P4877" s="573"/>
    </row>
    <row r="4878" spans="1:16" ht="29.25" x14ac:dyDescent="0.25">
      <c r="A4878" s="77">
        <f>E4878*A4861</f>
        <v>0</v>
      </c>
      <c r="B4878" s="160"/>
      <c r="C4878" s="154" t="s">
        <v>2470</v>
      </c>
      <c r="D4878" s="368" t="s">
        <v>2641</v>
      </c>
      <c r="E4878" s="89">
        <v>20</v>
      </c>
      <c r="F4878">
        <f>SUMIF('список продуктов'!$A$8:$A$917,"="&amp;D3195,'список продуктов'!$C$8:$C$917)</f>
        <v>1</v>
      </c>
      <c r="M4878" s="572"/>
      <c r="N4878" s="573"/>
      <c r="O4878" s="573"/>
      <c r="P4878" s="573"/>
    </row>
    <row r="4879" spans="1:16" x14ac:dyDescent="0.25">
      <c r="A4879" s="77">
        <f>E4879*A4861</f>
        <v>0</v>
      </c>
      <c r="B4879" s="160"/>
      <c r="C4879" s="154"/>
      <c r="D4879" s="368" t="s">
        <v>1262</v>
      </c>
      <c r="E4879" s="89">
        <v>5</v>
      </c>
      <c r="F4879">
        <f>SUMIF('список продуктов'!$A$8:$A$917,"="&amp;D3196,'список продуктов'!$C$8:$C$917)</f>
        <v>1</v>
      </c>
      <c r="M4879" s="572"/>
      <c r="N4879" s="573"/>
      <c r="O4879" s="573"/>
      <c r="P4879" s="573"/>
    </row>
    <row r="4880" spans="1:16" ht="15.75" thickBot="1" x14ac:dyDescent="0.3">
      <c r="B4880" s="394"/>
      <c r="C4880" s="495"/>
      <c r="D4880" s="418"/>
      <c r="E4880" s="396"/>
      <c r="M4880" s="72"/>
      <c r="N4880" s="68"/>
      <c r="O4880" s="68"/>
      <c r="P4880" s="68"/>
    </row>
    <row r="4881" spans="1:16" ht="33" thickBot="1" x14ac:dyDescent="0.45">
      <c r="A4881" s="613" t="s">
        <v>2813</v>
      </c>
      <c r="B4881" s="614"/>
      <c r="C4881" s="614"/>
      <c r="D4881" s="614"/>
      <c r="E4881" s="615"/>
      <c r="F4881">
        <f>SUMIF('список продуктов'!$A$8:$A$917,"="&amp;D3298,'список продуктов'!$C$8:$C$917)</f>
        <v>1</v>
      </c>
      <c r="G4881" t="s">
        <v>2926</v>
      </c>
      <c r="M4881" s="572"/>
      <c r="N4881" s="573"/>
      <c r="O4881" s="573"/>
      <c r="P4881" s="573"/>
    </row>
    <row r="4882" spans="1:16" ht="26.25" thickBot="1" x14ac:dyDescent="0.4">
      <c r="A4882" s="563" t="s">
        <v>37</v>
      </c>
      <c r="B4882" s="588"/>
      <c r="C4882" s="588"/>
      <c r="D4882" s="588"/>
      <c r="E4882" s="589"/>
      <c r="F4882">
        <f>SUMIF('список продуктов'!$A$8:$A$917,"="&amp;D3299,'список продуктов'!$C$8:$C$917)</f>
        <v>1</v>
      </c>
      <c r="G4882" t="s">
        <v>2926</v>
      </c>
      <c r="M4882" s="572"/>
      <c r="N4882" s="573"/>
      <c r="O4882" s="573"/>
      <c r="P4882" s="573"/>
    </row>
    <row r="4883" spans="1:16" ht="30" thickBot="1" x14ac:dyDescent="0.3">
      <c r="A4883" s="423"/>
      <c r="B4883" s="424" t="s">
        <v>1608</v>
      </c>
      <c r="C4883" s="417" t="s">
        <v>339</v>
      </c>
      <c r="D4883" s="413"/>
      <c r="E4883" s="425">
        <f>SUM(E4884:E4890)</f>
        <v>29.5</v>
      </c>
      <c r="F4883">
        <f>SUMIF('список продуктов'!$A$8:$A$917,"="&amp;D3300,'список продуктов'!$C$8:$C$917)</f>
        <v>1</v>
      </c>
      <c r="G4883" t="s">
        <v>2926</v>
      </c>
      <c r="M4883" s="572"/>
      <c r="N4883" s="573"/>
      <c r="O4883" s="573"/>
      <c r="P4883" s="573"/>
    </row>
    <row r="4884" spans="1:16" x14ac:dyDescent="0.25">
      <c r="A4884" s="77">
        <f>E4884*A4883</f>
        <v>0</v>
      </c>
      <c r="B4884" s="167"/>
      <c r="C4884" s="505"/>
      <c r="D4884" s="91" t="s">
        <v>2441</v>
      </c>
      <c r="E4884" s="106">
        <v>0.5</v>
      </c>
      <c r="F4884">
        <f>SUMIF('список продуктов'!$A$8:$A$917,"="&amp;D3301,'список продуктов'!$C$8:$C$917)</f>
        <v>0</v>
      </c>
      <c r="M4884" s="572"/>
      <c r="N4884" s="573"/>
      <c r="O4884" s="573"/>
      <c r="P4884" s="573"/>
    </row>
    <row r="4885" spans="1:16" x14ac:dyDescent="0.25">
      <c r="A4885" s="77">
        <f>E4885*A4883</f>
        <v>0</v>
      </c>
      <c r="B4885" s="167"/>
      <c r="C4885" s="505"/>
      <c r="D4885" s="91" t="s">
        <v>1850</v>
      </c>
      <c r="E4885" s="106">
        <v>5</v>
      </c>
      <c r="F4885">
        <f>SUMIF('список продуктов'!$A$8:$A$917,"="&amp;D3302,'список продуктов'!$C$8:$C$917)</f>
        <v>0</v>
      </c>
      <c r="M4885" s="572"/>
      <c r="N4885" s="573"/>
      <c r="O4885" s="573"/>
      <c r="P4885" s="573"/>
    </row>
    <row r="4886" spans="1:16" x14ac:dyDescent="0.25">
      <c r="A4886" s="77">
        <f>E4886*A4883</f>
        <v>0</v>
      </c>
      <c r="B4886" s="167"/>
      <c r="C4886" s="505"/>
      <c r="D4886" s="91" t="s">
        <v>1585</v>
      </c>
      <c r="E4886" s="106">
        <v>10</v>
      </c>
      <c r="F4886">
        <f>SUMIF('список продуктов'!$A$8:$A$917,"="&amp;D3303,'список продуктов'!$C$8:$C$917)</f>
        <v>1</v>
      </c>
      <c r="M4886" s="572"/>
      <c r="N4886" s="573"/>
      <c r="O4886" s="573"/>
      <c r="P4886" s="573"/>
    </row>
    <row r="4887" spans="1:16" x14ac:dyDescent="0.25">
      <c r="A4887" s="77">
        <f>E4887*A4883</f>
        <v>0</v>
      </c>
      <c r="B4887" s="167"/>
      <c r="C4887" s="505"/>
      <c r="D4887" s="91" t="s">
        <v>192</v>
      </c>
      <c r="E4887" s="106">
        <v>5</v>
      </c>
      <c r="F4887">
        <f>SUMIF('список продуктов'!$A$8:$A$917,"="&amp;D3304,'список продуктов'!$C$8:$C$917)</f>
        <v>1</v>
      </c>
      <c r="M4887" s="572"/>
      <c r="N4887" s="573"/>
      <c r="O4887" s="573"/>
      <c r="P4887" s="573"/>
    </row>
    <row r="4888" spans="1:16" x14ac:dyDescent="0.25">
      <c r="A4888" s="77">
        <f>E4888*A4883</f>
        <v>0</v>
      </c>
      <c r="B4888" s="167"/>
      <c r="C4888" s="505"/>
      <c r="D4888" s="91" t="s">
        <v>1804</v>
      </c>
      <c r="E4888" s="106">
        <v>1</v>
      </c>
      <c r="F4888">
        <f>SUMIF('список продуктов'!$A$8:$A$917,"="&amp;D3305,'список продуктов'!$C$8:$C$917)</f>
        <v>1</v>
      </c>
      <c r="M4888" s="572"/>
      <c r="N4888" s="573"/>
      <c r="O4888" s="573"/>
      <c r="P4888" s="573"/>
    </row>
    <row r="4889" spans="1:16" x14ac:dyDescent="0.25">
      <c r="A4889" s="77">
        <f>E4889*A4883</f>
        <v>0</v>
      </c>
      <c r="B4889" s="167"/>
      <c r="C4889" s="505"/>
      <c r="D4889" s="91" t="s">
        <v>1805</v>
      </c>
      <c r="E4889" s="106">
        <v>3</v>
      </c>
      <c r="F4889">
        <f>SUMIF('список продуктов'!$A$8:$A$917,"="&amp;D3306,'список продуктов'!$C$8:$C$917)</f>
        <v>1</v>
      </c>
      <c r="M4889" s="572"/>
      <c r="N4889" s="573"/>
      <c r="O4889" s="573"/>
      <c r="P4889" s="573"/>
    </row>
    <row r="4890" spans="1:16" x14ac:dyDescent="0.25">
      <c r="A4890" s="77">
        <f>E4890*A4883</f>
        <v>0</v>
      </c>
      <c r="B4890" s="167"/>
      <c r="C4890" s="505"/>
      <c r="D4890" s="91" t="s">
        <v>2193</v>
      </c>
      <c r="E4890" s="106">
        <v>5</v>
      </c>
      <c r="F4890">
        <f>SUMIF('список продуктов'!$A$8:$A$917,"="&amp;D3307,'список продуктов'!$C$8:$C$917)</f>
        <v>1</v>
      </c>
      <c r="M4890" s="572"/>
      <c r="N4890" s="573"/>
      <c r="O4890" s="573"/>
      <c r="P4890" s="573"/>
    </row>
    <row r="4891" spans="1:16" ht="15.75" thickBot="1" x14ac:dyDescent="0.3">
      <c r="B4891" s="160"/>
      <c r="C4891" s="505"/>
      <c r="D4891" s="91"/>
      <c r="E4891" s="89"/>
      <c r="F4891">
        <f>SUMIF('список продуктов'!$A$8:$A$917,"="&amp;D3308,'список продуктов'!$C$8:$C$917)</f>
        <v>1</v>
      </c>
      <c r="M4891" s="572"/>
      <c r="N4891" s="573"/>
      <c r="O4891" s="573"/>
      <c r="P4891" s="573"/>
    </row>
    <row r="4892" spans="1:16" ht="15.75" thickBot="1" x14ac:dyDescent="0.3">
      <c r="A4892" s="105"/>
      <c r="B4892" s="196" t="s">
        <v>38</v>
      </c>
      <c r="C4892" s="159" t="s">
        <v>340</v>
      </c>
      <c r="D4892" s="188"/>
      <c r="E4892" s="189">
        <f>SUM(E4893:E4896)</f>
        <v>39</v>
      </c>
      <c r="F4892">
        <f>SUMIF('список продуктов'!$A$8:$A$917,"="&amp;D3309,'список продуктов'!$C$8:$C$917)</f>
        <v>1</v>
      </c>
      <c r="G4892" t="s">
        <v>2926</v>
      </c>
      <c r="M4892" s="572"/>
      <c r="N4892" s="573"/>
      <c r="O4892" s="573"/>
      <c r="P4892" s="573"/>
    </row>
    <row r="4893" spans="1:16" x14ac:dyDescent="0.25">
      <c r="A4893" s="77">
        <f>E4893*A4892</f>
        <v>0</v>
      </c>
      <c r="B4893" s="168"/>
      <c r="C4893" s="505"/>
      <c r="D4893" s="91" t="s">
        <v>1562</v>
      </c>
      <c r="E4893" s="80">
        <v>17</v>
      </c>
      <c r="F4893">
        <f>SUMIF('список продуктов'!$A$8:$A$917,"="&amp;D3310,'список продуктов'!$C$8:$C$917)</f>
        <v>1</v>
      </c>
      <c r="M4893" s="572"/>
      <c r="N4893" s="573"/>
      <c r="O4893" s="573"/>
      <c r="P4893" s="573"/>
    </row>
    <row r="4894" spans="1:16" x14ac:dyDescent="0.25">
      <c r="A4894" s="77">
        <f>E4894*A4892</f>
        <v>0</v>
      </c>
      <c r="B4894" s="168"/>
      <c r="C4894" s="505"/>
      <c r="D4894" s="91" t="s">
        <v>1753</v>
      </c>
      <c r="E4894" s="80">
        <v>15</v>
      </c>
      <c r="F4894">
        <f>SUMIF('список продуктов'!$A$8:$A$917,"="&amp;D3311,'список продуктов'!$C$8:$C$917)</f>
        <v>1</v>
      </c>
      <c r="M4894" s="572"/>
      <c r="N4894" s="573"/>
      <c r="O4894" s="573"/>
      <c r="P4894" s="573"/>
    </row>
    <row r="4895" spans="1:16" x14ac:dyDescent="0.25">
      <c r="A4895" s="77">
        <f>E4895*A4892</f>
        <v>0</v>
      </c>
      <c r="B4895" s="168"/>
      <c r="C4895" s="505"/>
      <c r="D4895" s="91" t="s">
        <v>1804</v>
      </c>
      <c r="E4895" s="80">
        <v>5</v>
      </c>
      <c r="F4895">
        <f>SUMIF('список продуктов'!$A$8:$A$917,"="&amp;D3312,'список продуктов'!$C$8:$C$917)</f>
        <v>0</v>
      </c>
      <c r="M4895" s="572"/>
      <c r="N4895" s="573"/>
      <c r="O4895" s="573"/>
      <c r="P4895" s="573"/>
    </row>
    <row r="4896" spans="1:16" x14ac:dyDescent="0.25">
      <c r="A4896" s="77">
        <f>E4896*A4892</f>
        <v>0</v>
      </c>
      <c r="B4896" s="168"/>
      <c r="C4896" s="505"/>
      <c r="D4896" s="91" t="s">
        <v>1268</v>
      </c>
      <c r="E4896" s="80">
        <v>2</v>
      </c>
      <c r="F4896">
        <f>SUMIF('список продуктов'!$A$8:$A$917,"="&amp;D3313,'список продуктов'!$C$8:$C$917)</f>
        <v>0</v>
      </c>
      <c r="M4896" s="572"/>
      <c r="N4896" s="573"/>
      <c r="O4896" s="573"/>
      <c r="P4896" s="573"/>
    </row>
    <row r="4897" spans="1:16" ht="15.75" thickBot="1" x14ac:dyDescent="0.3">
      <c r="A4897" s="77">
        <f>E4897*A4892</f>
        <v>0</v>
      </c>
      <c r="B4897" s="160"/>
      <c r="C4897" s="505"/>
      <c r="D4897" s="91" t="s">
        <v>2441</v>
      </c>
      <c r="E4897" s="89">
        <v>0.5</v>
      </c>
      <c r="F4897">
        <f>SUMIF('список продуктов'!$A$8:$A$917,"="&amp;D3314,'список продуктов'!$C$8:$C$917)</f>
        <v>1</v>
      </c>
      <c r="M4897" s="572"/>
      <c r="N4897" s="573"/>
      <c r="O4897" s="573"/>
      <c r="P4897" s="573"/>
    </row>
    <row r="4898" spans="1:16" ht="15.75" thickBot="1" x14ac:dyDescent="0.3">
      <c r="A4898" s="105"/>
      <c r="B4898" s="179" t="s">
        <v>38</v>
      </c>
      <c r="C4898" s="159" t="s">
        <v>341</v>
      </c>
      <c r="D4898" s="188"/>
      <c r="E4898" s="158">
        <f>SUM(E4899:E4903)</f>
        <v>26.5</v>
      </c>
      <c r="F4898">
        <f>SUMIF('список продуктов'!$A$8:$A$917,"="&amp;D3315,'список продуктов'!$C$8:$C$917)</f>
        <v>1</v>
      </c>
      <c r="G4898" t="s">
        <v>2926</v>
      </c>
      <c r="M4898" s="572"/>
      <c r="N4898" s="573"/>
      <c r="O4898" s="573"/>
      <c r="P4898" s="573"/>
    </row>
    <row r="4899" spans="1:16" x14ac:dyDescent="0.25">
      <c r="A4899" s="77">
        <f>E4899*A4898</f>
        <v>0</v>
      </c>
      <c r="B4899" s="168"/>
      <c r="C4899" s="505"/>
      <c r="D4899" s="91" t="s">
        <v>1246</v>
      </c>
      <c r="E4899" s="80">
        <v>11</v>
      </c>
      <c r="F4899">
        <f>SUMIF('список продуктов'!$A$8:$A$917,"="&amp;D3316,'список продуктов'!$C$8:$C$917)</f>
        <v>1</v>
      </c>
      <c r="M4899" s="572"/>
      <c r="N4899" s="573"/>
      <c r="O4899" s="573"/>
      <c r="P4899" s="573"/>
    </row>
    <row r="4900" spans="1:16" x14ac:dyDescent="0.25">
      <c r="A4900" s="77">
        <f>E4900*A4898</f>
        <v>0</v>
      </c>
      <c r="B4900" s="168"/>
      <c r="C4900" s="505"/>
      <c r="D4900" s="91" t="s">
        <v>1934</v>
      </c>
      <c r="E4900" s="80">
        <v>9</v>
      </c>
      <c r="F4900">
        <f>SUMIF('список продуктов'!$A$8:$A$917,"="&amp;D3317,'список продуктов'!$C$8:$C$917)</f>
        <v>1</v>
      </c>
      <c r="M4900" s="572"/>
      <c r="N4900" s="573"/>
      <c r="O4900" s="573"/>
      <c r="P4900" s="573"/>
    </row>
    <row r="4901" spans="1:16" x14ac:dyDescent="0.25">
      <c r="A4901" s="77">
        <f>E4901*A4898</f>
        <v>0</v>
      </c>
      <c r="B4901" s="168"/>
      <c r="C4901" s="505"/>
      <c r="D4901" s="91" t="s">
        <v>2439</v>
      </c>
      <c r="E4901" s="80">
        <v>0.5</v>
      </c>
      <c r="F4901">
        <f>SUMIF('список продуктов'!$A$8:$A$917,"="&amp;D3318,'список продуктов'!$C$8:$C$917)</f>
        <v>1</v>
      </c>
      <c r="M4901" s="572"/>
      <c r="N4901" s="573"/>
      <c r="O4901" s="573"/>
      <c r="P4901" s="573"/>
    </row>
    <row r="4902" spans="1:16" x14ac:dyDescent="0.25">
      <c r="A4902" s="77">
        <f>E4902*A4898</f>
        <v>0</v>
      </c>
      <c r="B4902" s="168"/>
      <c r="C4902" s="505"/>
      <c r="D4902" s="91" t="s">
        <v>1674</v>
      </c>
      <c r="E4902" s="80">
        <v>5</v>
      </c>
      <c r="F4902">
        <f>SUMIF('список продуктов'!$A$8:$A$917,"="&amp;D3319,'список продуктов'!$C$8:$C$917)</f>
        <v>1</v>
      </c>
      <c r="M4902" s="572"/>
      <c r="N4902" s="573"/>
      <c r="O4902" s="573"/>
      <c r="P4902" s="573"/>
    </row>
    <row r="4903" spans="1:16" ht="15.75" thickBot="1" x14ac:dyDescent="0.3">
      <c r="A4903" s="77">
        <f>E4903*A4898</f>
        <v>0</v>
      </c>
      <c r="B4903" s="160"/>
      <c r="C4903" s="505"/>
      <c r="D4903" s="91" t="s">
        <v>1275</v>
      </c>
      <c r="E4903" s="89">
        <v>1</v>
      </c>
      <c r="F4903">
        <f>SUMIF('список продуктов'!$A$8:$A$917,"="&amp;D3320,'список продуктов'!$C$8:$C$917)</f>
        <v>1</v>
      </c>
      <c r="M4903" s="572"/>
      <c r="N4903" s="573"/>
      <c r="O4903" s="573"/>
      <c r="P4903" s="573"/>
    </row>
    <row r="4904" spans="1:16" ht="15.75" thickBot="1" x14ac:dyDescent="0.3">
      <c r="A4904" s="105"/>
      <c r="B4904" s="179" t="s">
        <v>38</v>
      </c>
      <c r="C4904" s="159" t="s">
        <v>342</v>
      </c>
      <c r="D4904" s="188"/>
      <c r="E4904" s="158">
        <f>SUM(E4905:E4909)</f>
        <v>25.5</v>
      </c>
      <c r="F4904">
        <f>SUMIF('список продуктов'!$A$8:$A$917,"="&amp;D3321,'список продуктов'!$C$8:$C$917)</f>
        <v>1</v>
      </c>
      <c r="G4904" t="s">
        <v>2926</v>
      </c>
      <c r="M4904" s="572"/>
      <c r="N4904" s="573"/>
      <c r="O4904" s="573"/>
      <c r="P4904" s="573"/>
    </row>
    <row r="4905" spans="1:16" x14ac:dyDescent="0.25">
      <c r="A4905" s="77">
        <f>E4905*A4904</f>
        <v>0</v>
      </c>
      <c r="B4905" s="166"/>
      <c r="C4905" s="505"/>
      <c r="D4905" s="91" t="s">
        <v>1678</v>
      </c>
      <c r="E4905" s="80">
        <v>11</v>
      </c>
      <c r="F4905">
        <f>SUMIF('список продуктов'!$A$8:$A$917,"="&amp;D3322,'список продуктов'!$C$8:$C$917)</f>
        <v>0</v>
      </c>
      <c r="M4905" s="572"/>
      <c r="N4905" s="573"/>
      <c r="O4905" s="573"/>
      <c r="P4905" s="573"/>
    </row>
    <row r="4906" spans="1:16" x14ac:dyDescent="0.25">
      <c r="A4906" s="77">
        <f>E4906*A4904</f>
        <v>0</v>
      </c>
      <c r="B4906" s="166"/>
      <c r="C4906" s="505"/>
      <c r="D4906" s="91" t="s">
        <v>2297</v>
      </c>
      <c r="E4906" s="80">
        <v>7</v>
      </c>
      <c r="F4906">
        <f>SUMIF('список продуктов'!$A$8:$A$917,"="&amp;D3323,'список продуктов'!$C$8:$C$917)</f>
        <v>1</v>
      </c>
      <c r="M4906" s="572"/>
      <c r="N4906" s="573"/>
      <c r="O4906" s="573"/>
      <c r="P4906" s="573"/>
    </row>
    <row r="4907" spans="1:16" x14ac:dyDescent="0.25">
      <c r="A4907" s="77">
        <f>E4907*A4904</f>
        <v>0</v>
      </c>
      <c r="B4907" s="166"/>
      <c r="C4907" s="505"/>
      <c r="D4907" s="91" t="s">
        <v>1674</v>
      </c>
      <c r="E4907" s="80">
        <v>5</v>
      </c>
      <c r="F4907">
        <f>SUMIF('список продуктов'!$A$8:$A$917,"="&amp;D3324,'список продуктов'!$C$8:$C$917)</f>
        <v>1</v>
      </c>
      <c r="M4907" s="572"/>
      <c r="N4907" s="573"/>
      <c r="O4907" s="573"/>
      <c r="P4907" s="573"/>
    </row>
    <row r="4908" spans="1:16" x14ac:dyDescent="0.25">
      <c r="A4908" s="77">
        <f>E4908*A4904</f>
        <v>0</v>
      </c>
      <c r="B4908" s="166"/>
      <c r="C4908" s="505"/>
      <c r="D4908" s="91" t="s">
        <v>2439</v>
      </c>
      <c r="E4908" s="80">
        <v>0.5</v>
      </c>
      <c r="F4908">
        <f>SUMIF('список продуктов'!$A$8:$A$917,"="&amp;D3325,'список продуктов'!$C$8:$C$917)</f>
        <v>1</v>
      </c>
      <c r="M4908" s="572"/>
      <c r="N4908" s="573"/>
      <c r="O4908" s="573"/>
      <c r="P4908" s="573"/>
    </row>
    <row r="4909" spans="1:16" ht="15.75" thickBot="1" x14ac:dyDescent="0.3">
      <c r="A4909" s="77">
        <f>E4909*A4904</f>
        <v>0</v>
      </c>
      <c r="B4909" s="166"/>
      <c r="C4909" s="505"/>
      <c r="D4909" s="91" t="s">
        <v>1275</v>
      </c>
      <c r="E4909" s="80">
        <v>2</v>
      </c>
      <c r="F4909">
        <f>SUMIF('список продуктов'!$A$8:$A$917,"="&amp;D3326,'список продуктов'!$C$8:$C$917)</f>
        <v>1</v>
      </c>
      <c r="M4909" s="572"/>
      <c r="N4909" s="573"/>
      <c r="O4909" s="573"/>
      <c r="P4909" s="573"/>
    </row>
    <row r="4910" spans="1:16" ht="15.75" thickBot="1" x14ac:dyDescent="0.3">
      <c r="A4910" s="105"/>
      <c r="B4910" s="179" t="s">
        <v>38</v>
      </c>
      <c r="C4910" s="159" t="s">
        <v>343</v>
      </c>
      <c r="D4910" s="188"/>
      <c r="E4910" s="158">
        <f>SUM(E4911:E4913)</f>
        <v>34</v>
      </c>
      <c r="F4910">
        <f>SUMIF('список продуктов'!$A$8:$A$917,"="&amp;D3327,'список продуктов'!$C$8:$C$917)</f>
        <v>1</v>
      </c>
      <c r="G4910" t="s">
        <v>2926</v>
      </c>
      <c r="M4910" s="572"/>
      <c r="N4910" s="573"/>
      <c r="O4910" s="573"/>
      <c r="P4910" s="573"/>
    </row>
    <row r="4911" spans="1:16" x14ac:dyDescent="0.25">
      <c r="A4911" s="77">
        <f>E4911*A4910</f>
        <v>0</v>
      </c>
      <c r="B4911" s="166"/>
      <c r="C4911" s="505"/>
      <c r="D4911" s="91" t="s">
        <v>1246</v>
      </c>
      <c r="E4911" s="80">
        <v>11</v>
      </c>
      <c r="F4911">
        <f>SUMIF('список продуктов'!$A$8:$A$917,"="&amp;D3328,'список продуктов'!$C$8:$C$917)</f>
        <v>1</v>
      </c>
      <c r="M4911" s="572"/>
      <c r="N4911" s="573"/>
      <c r="O4911" s="573"/>
      <c r="P4911" s="573"/>
    </row>
    <row r="4912" spans="1:16" x14ac:dyDescent="0.25">
      <c r="A4912" s="77">
        <f>E4912*A4910</f>
        <v>0</v>
      </c>
      <c r="B4912" s="166"/>
      <c r="C4912" s="505"/>
      <c r="D4912" s="91" t="s">
        <v>313</v>
      </c>
      <c r="E4912" s="80">
        <v>17</v>
      </c>
      <c r="F4912">
        <f>SUMIF('список продуктов'!$A$8:$A$917,"="&amp;D3329,'список продуктов'!$C$8:$C$917)</f>
        <v>0</v>
      </c>
      <c r="M4912" s="572"/>
      <c r="N4912" s="573"/>
      <c r="O4912" s="573"/>
      <c r="P4912" s="573"/>
    </row>
    <row r="4913" spans="1:16" x14ac:dyDescent="0.25">
      <c r="A4913" s="77">
        <f>E4913*A4910</f>
        <v>0</v>
      </c>
      <c r="B4913" s="166"/>
      <c r="C4913" s="505"/>
      <c r="D4913" s="91" t="s">
        <v>1805</v>
      </c>
      <c r="E4913" s="80">
        <v>6</v>
      </c>
      <c r="F4913">
        <f>SUMIF('список продуктов'!$A$8:$A$917,"="&amp;D3330,'список продуктов'!$C$8:$C$917)</f>
        <v>1</v>
      </c>
      <c r="M4913" s="572"/>
      <c r="N4913" s="573"/>
      <c r="O4913" s="573"/>
      <c r="P4913" s="573"/>
    </row>
    <row r="4914" spans="1:16" ht="15.75" thickBot="1" x14ac:dyDescent="0.3">
      <c r="B4914" s="160"/>
      <c r="C4914" s="505"/>
      <c r="D4914" s="91"/>
      <c r="E4914" s="89"/>
      <c r="F4914">
        <f>SUMIF('список продуктов'!$A$8:$A$917,"="&amp;D3331,'список продуктов'!$C$8:$C$917)</f>
        <v>1</v>
      </c>
      <c r="M4914" s="572"/>
      <c r="N4914" s="573"/>
      <c r="O4914" s="573"/>
      <c r="P4914" s="573"/>
    </row>
    <row r="4915" spans="1:16" ht="15.75" thickBot="1" x14ac:dyDescent="0.3">
      <c r="A4915" s="105"/>
      <c r="B4915" s="179" t="s">
        <v>39</v>
      </c>
      <c r="C4915" s="159" t="s">
        <v>40</v>
      </c>
      <c r="D4915" s="188"/>
      <c r="E4915" s="158">
        <f>SUM(E4916:E4920)</f>
        <v>30.5</v>
      </c>
      <c r="F4915">
        <f>SUMIF('список продуктов'!$A$8:$A$917,"="&amp;D3332,'список продуктов'!$C$8:$C$917)</f>
        <v>1</v>
      </c>
      <c r="G4915" t="s">
        <v>2926</v>
      </c>
      <c r="M4915" s="572"/>
      <c r="N4915" s="573"/>
      <c r="O4915" s="573"/>
      <c r="P4915" s="573"/>
    </row>
    <row r="4916" spans="1:16" x14ac:dyDescent="0.25">
      <c r="A4916" s="77">
        <f>E4916*A4915</f>
        <v>0</v>
      </c>
      <c r="B4916" s="168"/>
      <c r="C4916" s="505"/>
      <c r="D4916" s="91" t="s">
        <v>1561</v>
      </c>
      <c r="E4916" s="80">
        <v>17</v>
      </c>
      <c r="F4916">
        <f>SUMIF('список продуктов'!$A$8:$A$917,"="&amp;D3333,'список продуктов'!$C$8:$C$917)</f>
        <v>1</v>
      </c>
      <c r="M4916" s="572"/>
      <c r="N4916" s="573"/>
      <c r="O4916" s="573"/>
      <c r="P4916" s="573"/>
    </row>
    <row r="4917" spans="1:16" x14ac:dyDescent="0.25">
      <c r="A4917" s="77">
        <f>E4917*A4915</f>
        <v>0</v>
      </c>
      <c r="B4917" s="168"/>
      <c r="C4917" s="505"/>
      <c r="D4917" s="91" t="s">
        <v>1265</v>
      </c>
      <c r="E4917" s="80">
        <v>5</v>
      </c>
      <c r="F4917">
        <f>SUMIF('список продуктов'!$A$8:$A$917,"="&amp;D3334,'список продуктов'!$C$8:$C$917)</f>
        <v>1</v>
      </c>
      <c r="M4917" s="572"/>
      <c r="N4917" s="573"/>
      <c r="O4917" s="573"/>
      <c r="P4917" s="573"/>
    </row>
    <row r="4918" spans="1:16" x14ac:dyDescent="0.25">
      <c r="A4918" s="77">
        <f>E4918*A4915</f>
        <v>0</v>
      </c>
      <c r="B4918" s="168"/>
      <c r="C4918" s="505"/>
      <c r="D4918" s="91" t="s">
        <v>1850</v>
      </c>
      <c r="E4918" s="80">
        <v>5</v>
      </c>
      <c r="F4918">
        <f>SUMIF('список продуктов'!$A$8:$A$917,"="&amp;D3335,'список продуктов'!$C$8:$C$917)</f>
        <v>1</v>
      </c>
      <c r="M4918" s="572"/>
      <c r="N4918" s="573"/>
      <c r="O4918" s="573"/>
      <c r="P4918" s="573"/>
    </row>
    <row r="4919" spans="1:16" x14ac:dyDescent="0.25">
      <c r="A4919" s="77">
        <f>E4919*A4915</f>
        <v>0</v>
      </c>
      <c r="B4919" s="168"/>
      <c r="C4919" s="505"/>
      <c r="D4919" s="91" t="s">
        <v>2441</v>
      </c>
      <c r="E4919" s="80">
        <v>0.5</v>
      </c>
      <c r="F4919">
        <f>SUMIF('список продуктов'!$A$8:$A$917,"="&amp;D3336,'список продуктов'!$C$8:$C$917)</f>
        <v>1</v>
      </c>
      <c r="M4919" s="572"/>
      <c r="N4919" s="573"/>
      <c r="O4919" s="573"/>
      <c r="P4919" s="573"/>
    </row>
    <row r="4920" spans="1:16" x14ac:dyDescent="0.25">
      <c r="A4920" s="77">
        <f>E4920*A4915</f>
        <v>0</v>
      </c>
      <c r="B4920" s="168"/>
      <c r="C4920" s="505"/>
      <c r="D4920" s="91" t="s">
        <v>1805</v>
      </c>
      <c r="E4920" s="80">
        <v>3</v>
      </c>
      <c r="F4920">
        <f>SUMIF('список продуктов'!$A$8:$A$917,"="&amp;D3337,'список продуктов'!$C$8:$C$917)</f>
        <v>1</v>
      </c>
      <c r="M4920" s="572"/>
      <c r="N4920" s="573"/>
      <c r="O4920" s="573"/>
      <c r="P4920" s="573"/>
    </row>
    <row r="4921" spans="1:16" ht="15.75" thickBot="1" x14ac:dyDescent="0.3">
      <c r="B4921" s="160"/>
      <c r="C4921" s="505"/>
      <c r="D4921" s="91"/>
      <c r="E4921" s="89"/>
      <c r="F4921">
        <f>SUMIF('список продуктов'!$A$8:$A$917,"="&amp;D3352,'список продуктов'!$C$8:$C$917)</f>
        <v>0</v>
      </c>
      <c r="M4921" s="572"/>
      <c r="N4921" s="573"/>
      <c r="O4921" s="573"/>
      <c r="P4921" s="573"/>
    </row>
    <row r="4922" spans="1:16" ht="29.25" thickBot="1" x14ac:dyDescent="0.3">
      <c r="A4922" s="105"/>
      <c r="B4922" s="196" t="s">
        <v>1609</v>
      </c>
      <c r="C4922" s="159" t="s">
        <v>344</v>
      </c>
      <c r="D4922" s="188"/>
      <c r="E4922" s="158">
        <f>SUM(E4923:E4927)</f>
        <v>28.5</v>
      </c>
      <c r="F4922">
        <f>SUMIF('список продуктов'!$A$8:$A$917,"="&amp;D3353,'список продуктов'!$C$8:$C$917)</f>
        <v>1</v>
      </c>
      <c r="G4922" t="s">
        <v>2926</v>
      </c>
      <c r="M4922" s="572"/>
      <c r="N4922" s="573"/>
      <c r="O4922" s="573"/>
      <c r="P4922" s="573"/>
    </row>
    <row r="4923" spans="1:16" x14ac:dyDescent="0.25">
      <c r="A4923" s="77">
        <f>E4923*A4922</f>
        <v>0</v>
      </c>
      <c r="B4923" s="168"/>
      <c r="C4923" s="505"/>
      <c r="D4923" s="91" t="s">
        <v>1628</v>
      </c>
      <c r="E4923" s="80">
        <v>16</v>
      </c>
      <c r="F4923">
        <f>SUMIF('список продуктов'!$A$8:$A$917,"="&amp;D3354,'список продуктов'!$C$8:$C$917)</f>
        <v>1</v>
      </c>
      <c r="M4923" s="572"/>
      <c r="N4923" s="573"/>
      <c r="O4923" s="573"/>
      <c r="P4923" s="573"/>
    </row>
    <row r="4924" spans="1:16" x14ac:dyDescent="0.25">
      <c r="A4924" s="77">
        <f>E4924*A4922</f>
        <v>0</v>
      </c>
      <c r="B4924" s="168"/>
      <c r="C4924" s="505"/>
      <c r="D4924" s="91" t="s">
        <v>1838</v>
      </c>
      <c r="E4924" s="80">
        <v>5</v>
      </c>
      <c r="F4924">
        <f>SUMIF('список продуктов'!$A$8:$A$917,"="&amp;D3355,'список продуктов'!$C$8:$C$917)</f>
        <v>1</v>
      </c>
      <c r="M4924" s="572"/>
      <c r="N4924" s="573"/>
      <c r="O4924" s="573"/>
      <c r="P4924" s="573"/>
    </row>
    <row r="4925" spans="1:16" x14ac:dyDescent="0.25">
      <c r="A4925" s="77">
        <f>E4925*A4922</f>
        <v>0</v>
      </c>
      <c r="B4925" s="168"/>
      <c r="C4925" s="505"/>
      <c r="D4925" s="91" t="s">
        <v>2441</v>
      </c>
      <c r="E4925" s="80">
        <v>0.5</v>
      </c>
      <c r="F4925">
        <f>SUMIF('список продуктов'!$A$8:$A$917,"="&amp;D3356,'список продуктов'!$C$8:$C$917)</f>
        <v>1</v>
      </c>
      <c r="M4925" s="572"/>
      <c r="N4925" s="573"/>
      <c r="O4925" s="573"/>
      <c r="P4925" s="573"/>
    </row>
    <row r="4926" spans="1:16" x14ac:dyDescent="0.25">
      <c r="A4926" s="77">
        <f>E4926*A4922</f>
        <v>0</v>
      </c>
      <c r="B4926" s="168"/>
      <c r="C4926" s="505"/>
      <c r="D4926" s="91" t="s">
        <v>1797</v>
      </c>
      <c r="E4926" s="80">
        <v>2</v>
      </c>
      <c r="F4926">
        <f>SUMIF('список продуктов'!$A$8:$A$917,"="&amp;D3357,'список продуктов'!$C$8:$C$917)</f>
        <v>1</v>
      </c>
      <c r="M4926" s="572"/>
      <c r="N4926" s="573"/>
      <c r="O4926" s="573"/>
      <c r="P4926" s="573"/>
    </row>
    <row r="4927" spans="1:16" x14ac:dyDescent="0.25">
      <c r="A4927" s="77">
        <f>E4927*A4922</f>
        <v>0</v>
      </c>
      <c r="B4927" s="168"/>
      <c r="C4927" s="505"/>
      <c r="D4927" s="91" t="s">
        <v>798</v>
      </c>
      <c r="E4927" s="80">
        <v>5</v>
      </c>
      <c r="F4927">
        <f>SUMIF('список продуктов'!$A$8:$A$917,"="&amp;D3358,'список продуктов'!$C$8:$C$917)</f>
        <v>0</v>
      </c>
      <c r="M4927" s="572"/>
      <c r="N4927" s="573"/>
      <c r="O4927" s="573"/>
      <c r="P4927" s="573"/>
    </row>
    <row r="4928" spans="1:16" ht="15.75" thickBot="1" x14ac:dyDescent="0.3">
      <c r="B4928" s="160"/>
      <c r="C4928" s="505"/>
      <c r="D4928" s="91"/>
      <c r="E4928" s="89"/>
      <c r="F4928">
        <f>SUMIF('список продуктов'!$A$8:$A$917,"="&amp;D3359,'список продуктов'!$C$8:$C$917)</f>
        <v>0</v>
      </c>
      <c r="M4928" s="572"/>
      <c r="N4928" s="573"/>
      <c r="O4928" s="573"/>
      <c r="P4928" s="573"/>
    </row>
    <row r="4929" spans="1:16" ht="15.75" thickBot="1" x14ac:dyDescent="0.3">
      <c r="A4929" s="105"/>
      <c r="B4929" s="179" t="s">
        <v>38</v>
      </c>
      <c r="C4929" s="204" t="s">
        <v>345</v>
      </c>
      <c r="D4929" s="188"/>
      <c r="E4929" s="158">
        <f>SUM(E4930:E4933)</f>
        <v>32</v>
      </c>
      <c r="F4929">
        <f>SUMIF('список продуктов'!$A$8:$A$917,"="&amp;D3360,'список продуктов'!$C$8:$C$917)</f>
        <v>1</v>
      </c>
      <c r="G4929" t="s">
        <v>2926</v>
      </c>
      <c r="M4929" s="572"/>
      <c r="N4929" s="573"/>
      <c r="O4929" s="573"/>
      <c r="P4929" s="573"/>
    </row>
    <row r="4930" spans="1:16" x14ac:dyDescent="0.25">
      <c r="A4930" s="77">
        <f>E4930*A4929</f>
        <v>0</v>
      </c>
      <c r="B4930" s="168"/>
      <c r="C4930" s="505"/>
      <c r="D4930" s="91" t="s">
        <v>1580</v>
      </c>
      <c r="E4930" s="80">
        <v>16</v>
      </c>
      <c r="F4930">
        <f>SUMIF('список продуктов'!$A$8:$A$917,"="&amp;D3361,'список продуктов'!$C$8:$C$917)</f>
        <v>1</v>
      </c>
      <c r="M4930" s="572"/>
      <c r="N4930" s="573"/>
      <c r="O4930" s="573"/>
      <c r="P4930" s="573"/>
    </row>
    <row r="4931" spans="1:16" x14ac:dyDescent="0.25">
      <c r="A4931" s="77">
        <f>E4931*A4929</f>
        <v>0</v>
      </c>
      <c r="B4931" s="168"/>
      <c r="C4931" s="505"/>
      <c r="D4931" s="91" t="s">
        <v>2650</v>
      </c>
      <c r="E4931" s="80">
        <v>11</v>
      </c>
      <c r="F4931">
        <f>SUMIF('список продуктов'!$A$8:$A$917,"="&amp;D3362,'список продуктов'!$C$8:$C$917)</f>
        <v>1</v>
      </c>
      <c r="M4931" s="572"/>
      <c r="N4931" s="573"/>
      <c r="O4931" s="573"/>
      <c r="P4931" s="573"/>
    </row>
    <row r="4932" spans="1:16" x14ac:dyDescent="0.25">
      <c r="A4932" s="77">
        <f>E4932*A4929</f>
        <v>0</v>
      </c>
      <c r="B4932" s="168"/>
      <c r="C4932" s="505"/>
      <c r="D4932" s="91" t="s">
        <v>1804</v>
      </c>
      <c r="E4932" s="80">
        <v>3</v>
      </c>
      <c r="F4932">
        <f>SUMIF('список продуктов'!$A$8:$A$917,"="&amp;D3363,'список продуктов'!$C$8:$C$917)</f>
        <v>1</v>
      </c>
      <c r="M4932" s="572"/>
      <c r="N4932" s="573"/>
      <c r="O4932" s="573"/>
      <c r="P4932" s="573"/>
    </row>
    <row r="4933" spans="1:16" x14ac:dyDescent="0.25">
      <c r="A4933" s="77">
        <f>E4933*A4929</f>
        <v>0</v>
      </c>
      <c r="B4933" s="168"/>
      <c r="C4933" s="505"/>
      <c r="D4933" s="91" t="s">
        <v>1718</v>
      </c>
      <c r="E4933" s="80">
        <v>2</v>
      </c>
      <c r="F4933">
        <f>SUMIF('список продуктов'!$A$8:$A$917,"="&amp;D3364,'список продуктов'!$C$8:$C$917)</f>
        <v>1</v>
      </c>
      <c r="M4933" s="572"/>
      <c r="N4933" s="573"/>
      <c r="O4933" s="573"/>
      <c r="P4933" s="573"/>
    </row>
    <row r="4934" spans="1:16" ht="15.75" thickBot="1" x14ac:dyDescent="0.3">
      <c r="B4934" s="160"/>
      <c r="C4934" s="505"/>
      <c r="D4934" s="91"/>
      <c r="E4934" s="89"/>
      <c r="F4934">
        <f>SUMIF('список продуктов'!$A$8:$A$917,"="&amp;D3365,'список продуктов'!$C$8:$C$917)</f>
        <v>1</v>
      </c>
      <c r="M4934" s="572"/>
      <c r="N4934" s="573"/>
      <c r="O4934" s="573"/>
      <c r="P4934" s="573"/>
    </row>
    <row r="4935" spans="1:16" ht="15.75" thickBot="1" x14ac:dyDescent="0.3">
      <c r="A4935" s="105"/>
      <c r="B4935" s="179" t="s">
        <v>38</v>
      </c>
      <c r="C4935" s="204" t="s">
        <v>346</v>
      </c>
      <c r="D4935" s="188"/>
      <c r="E4935" s="158">
        <f>SUM(E4936:E4939)</f>
        <v>32</v>
      </c>
      <c r="F4935">
        <f>SUMIF('список продуктов'!$A$8:$A$917,"="&amp;D3366,'список продуктов'!$C$8:$C$917)</f>
        <v>1</v>
      </c>
      <c r="G4935" t="s">
        <v>2926</v>
      </c>
      <c r="M4935" s="572"/>
      <c r="N4935" s="573"/>
      <c r="O4935" s="573"/>
      <c r="P4935" s="573"/>
    </row>
    <row r="4936" spans="1:16" x14ac:dyDescent="0.25">
      <c r="A4936" s="77">
        <f>E4936*A4935</f>
        <v>0</v>
      </c>
      <c r="B4936" s="168"/>
      <c r="C4936" s="505"/>
      <c r="D4936" s="91" t="s">
        <v>1581</v>
      </c>
      <c r="E4936" s="80">
        <v>16</v>
      </c>
      <c r="F4936">
        <f>SUMIF('список продуктов'!$A$8:$A$917,"="&amp;D3367,'список продуктов'!$C$8:$C$917)</f>
        <v>1</v>
      </c>
      <c r="M4936" s="572"/>
      <c r="N4936" s="573"/>
      <c r="O4936" s="573"/>
      <c r="P4936" s="573"/>
    </row>
    <row r="4937" spans="1:16" x14ac:dyDescent="0.25">
      <c r="A4937" s="77">
        <f>E4937*A4935</f>
        <v>0</v>
      </c>
      <c r="B4937" s="168"/>
      <c r="C4937" s="505"/>
      <c r="D4937" s="91" t="s">
        <v>2650</v>
      </c>
      <c r="E4937" s="80">
        <v>11</v>
      </c>
      <c r="F4937">
        <f>SUMIF('список продуктов'!$A$8:$A$917,"="&amp;D3368,'список продуктов'!$C$8:$C$917)</f>
        <v>0</v>
      </c>
      <c r="M4937" s="572"/>
      <c r="N4937" s="573"/>
      <c r="O4937" s="573"/>
      <c r="P4937" s="573"/>
    </row>
    <row r="4938" spans="1:16" x14ac:dyDescent="0.25">
      <c r="A4938" s="77">
        <f>E4938*A4935</f>
        <v>0</v>
      </c>
      <c r="B4938" s="168"/>
      <c r="C4938" s="505"/>
      <c r="D4938" s="91" t="s">
        <v>215</v>
      </c>
      <c r="E4938" s="80">
        <v>3</v>
      </c>
      <c r="F4938">
        <f>SUMIF('список продуктов'!$A$8:$A$917,"="&amp;D3369,'список продуктов'!$C$8:$C$917)</f>
        <v>1</v>
      </c>
      <c r="M4938" s="572"/>
      <c r="N4938" s="573"/>
      <c r="O4938" s="573"/>
      <c r="P4938" s="573"/>
    </row>
    <row r="4939" spans="1:16" x14ac:dyDescent="0.25">
      <c r="A4939" s="77">
        <f>E4939*A4935</f>
        <v>0</v>
      </c>
      <c r="B4939" s="168"/>
      <c r="C4939" s="505"/>
      <c r="D4939" s="91" t="s">
        <v>2210</v>
      </c>
      <c r="E4939" s="80">
        <v>2</v>
      </c>
      <c r="F4939">
        <f>SUMIF('список продуктов'!$A$8:$A$917,"="&amp;D3370,'список продуктов'!$C$8:$C$917)</f>
        <v>1</v>
      </c>
      <c r="M4939" s="572"/>
      <c r="N4939" s="573"/>
      <c r="O4939" s="573"/>
      <c r="P4939" s="573"/>
    </row>
    <row r="4940" spans="1:16" ht="15.75" thickBot="1" x14ac:dyDescent="0.3">
      <c r="B4940" s="160"/>
      <c r="C4940" s="505"/>
      <c r="D4940" s="91"/>
      <c r="E4940" s="89"/>
      <c r="F4940">
        <f>SUMIF('список продуктов'!$A$8:$A$917,"="&amp;D3371,'список продуктов'!$C$8:$C$917)</f>
        <v>1</v>
      </c>
      <c r="M4940" s="572"/>
      <c r="N4940" s="573"/>
      <c r="O4940" s="573"/>
      <c r="P4940" s="573"/>
    </row>
    <row r="4941" spans="1:16" ht="30" thickBot="1" x14ac:dyDescent="0.3">
      <c r="A4941" s="105"/>
      <c r="B4941" s="185" t="s">
        <v>41</v>
      </c>
      <c r="C4941" s="204" t="s">
        <v>347</v>
      </c>
      <c r="D4941" s="188"/>
      <c r="E4941" s="214">
        <f>SUM(E4942:E4946)</f>
        <v>26.5</v>
      </c>
      <c r="F4941">
        <f>SUMIF('список продуктов'!$A$8:$A$917,"="&amp;D3372,'список продуктов'!$C$8:$C$917)</f>
        <v>0</v>
      </c>
      <c r="G4941" t="s">
        <v>2926</v>
      </c>
      <c r="M4941" s="572"/>
      <c r="N4941" s="573"/>
      <c r="O4941" s="573"/>
      <c r="P4941" s="573"/>
    </row>
    <row r="4942" spans="1:16" x14ac:dyDescent="0.25">
      <c r="A4942" s="77">
        <f>E4942*A4941</f>
        <v>0</v>
      </c>
      <c r="B4942" s="167"/>
      <c r="C4942" s="505"/>
      <c r="D4942" s="91" t="s">
        <v>2439</v>
      </c>
      <c r="E4942" s="106">
        <v>0.5</v>
      </c>
      <c r="F4942">
        <f>SUMIF('список продуктов'!$A$8:$A$917,"="&amp;D3373,'список продуктов'!$C$8:$C$917)</f>
        <v>1</v>
      </c>
      <c r="M4942" s="572"/>
      <c r="N4942" s="573"/>
      <c r="O4942" s="573"/>
      <c r="P4942" s="573"/>
    </row>
    <row r="4943" spans="1:16" x14ac:dyDescent="0.25">
      <c r="A4943" s="77">
        <f>E4943*A4941</f>
        <v>0</v>
      </c>
      <c r="B4943" s="167"/>
      <c r="C4943" s="505"/>
      <c r="D4943" s="91" t="s">
        <v>2293</v>
      </c>
      <c r="E4943" s="106">
        <v>10</v>
      </c>
      <c r="F4943">
        <f>SUMIF('список продуктов'!$A$8:$A$917,"="&amp;D3374,'список продуктов'!$C$8:$C$917)</f>
        <v>1</v>
      </c>
      <c r="M4943" s="572"/>
      <c r="N4943" s="573"/>
      <c r="O4943" s="573"/>
      <c r="P4943" s="573"/>
    </row>
    <row r="4944" spans="1:16" x14ac:dyDescent="0.25">
      <c r="A4944" s="77">
        <f>E4944*A4941</f>
        <v>0</v>
      </c>
      <c r="B4944" s="167"/>
      <c r="C4944" s="505"/>
      <c r="D4944" s="91" t="s">
        <v>2212</v>
      </c>
      <c r="E4944" s="106">
        <v>10</v>
      </c>
      <c r="F4944">
        <f>SUMIF('список продуктов'!$A$8:$A$917,"="&amp;D3375,'список продуктов'!$C$8:$C$917)</f>
        <v>1</v>
      </c>
      <c r="M4944" s="572"/>
      <c r="N4944" s="573"/>
      <c r="O4944" s="573"/>
      <c r="P4944" s="573"/>
    </row>
    <row r="4945" spans="1:16" x14ac:dyDescent="0.25">
      <c r="A4945" s="77">
        <f>E4945*A4941</f>
        <v>0</v>
      </c>
      <c r="B4945" s="167"/>
      <c r="C4945" s="505"/>
      <c r="D4945" s="91" t="s">
        <v>798</v>
      </c>
      <c r="E4945" s="106">
        <v>3</v>
      </c>
      <c r="F4945">
        <f>SUMIF('список продуктов'!$A$8:$A$917,"="&amp;D3376,'список продуктов'!$C$8:$C$917)</f>
        <v>0</v>
      </c>
      <c r="M4945" s="572"/>
      <c r="N4945" s="573"/>
      <c r="O4945" s="573"/>
      <c r="P4945" s="573"/>
    </row>
    <row r="4946" spans="1:16" x14ac:dyDescent="0.25">
      <c r="A4946" s="77">
        <f>E4946*A4941</f>
        <v>0</v>
      </c>
      <c r="B4946" s="167"/>
      <c r="C4946" s="505"/>
      <c r="D4946" s="91" t="s">
        <v>1815</v>
      </c>
      <c r="E4946" s="106">
        <v>3</v>
      </c>
      <c r="F4946">
        <f>SUMIF('список продуктов'!$A$8:$A$917,"="&amp;D3377,'список продуктов'!$C$8:$C$917)</f>
        <v>1</v>
      </c>
      <c r="M4946" s="572"/>
      <c r="N4946" s="573"/>
      <c r="O4946" s="573"/>
      <c r="P4946" s="573"/>
    </row>
    <row r="4947" spans="1:16" x14ac:dyDescent="0.25">
      <c r="B4947" s="160"/>
      <c r="C4947" s="505"/>
      <c r="D4947" s="91"/>
      <c r="E4947" s="89"/>
      <c r="F4947">
        <f>SUMIF('список продуктов'!$A$8:$A$917,"="&amp;D3378,'список продуктов'!$C$8:$C$917)</f>
        <v>1</v>
      </c>
      <c r="M4947" s="572"/>
      <c r="N4947" s="573"/>
      <c r="O4947" s="573"/>
      <c r="P4947" s="573"/>
    </row>
    <row r="4948" spans="1:16" ht="15.75" thickBot="1" x14ac:dyDescent="0.3">
      <c r="B4948" s="160"/>
      <c r="C4948" s="505"/>
      <c r="D4948" s="91"/>
      <c r="E4948" s="89"/>
      <c r="F4948">
        <f>SUMIF('список продуктов'!$A$8:$A$917,"="&amp;D3379,'список продуктов'!$C$8:$C$917)</f>
        <v>1</v>
      </c>
      <c r="M4948" s="572"/>
      <c r="N4948" s="573"/>
      <c r="O4948" s="573"/>
      <c r="P4948" s="573"/>
    </row>
    <row r="4949" spans="1:16" ht="15.75" thickBot="1" x14ac:dyDescent="0.3">
      <c r="A4949" s="105"/>
      <c r="B4949" s="179" t="s">
        <v>38</v>
      </c>
      <c r="C4949" s="159" t="s">
        <v>348</v>
      </c>
      <c r="D4949" s="188"/>
      <c r="E4949" s="158">
        <f>SUM(E4950:E4954)</f>
        <v>25.5</v>
      </c>
      <c r="F4949">
        <f>SUMIF('список продуктов'!$A$8:$A$917,"="&amp;D3380,'список продуктов'!$C$8:$C$917)</f>
        <v>1</v>
      </c>
      <c r="G4949" t="s">
        <v>2926</v>
      </c>
      <c r="M4949" s="572"/>
      <c r="N4949" s="573"/>
      <c r="O4949" s="573"/>
      <c r="P4949" s="573"/>
    </row>
    <row r="4950" spans="1:16" x14ac:dyDescent="0.25">
      <c r="A4950" s="77">
        <f>E4950*A4949</f>
        <v>0</v>
      </c>
      <c r="B4950" s="168"/>
      <c r="C4950" s="505"/>
      <c r="D4950" s="91" t="s">
        <v>1246</v>
      </c>
      <c r="E4950" s="80">
        <v>8</v>
      </c>
      <c r="F4950">
        <f>SUMIF('список продуктов'!$A$8:$A$917,"="&amp;D3381,'список продуктов'!$C$8:$C$917)</f>
        <v>1</v>
      </c>
      <c r="M4950" s="572"/>
      <c r="N4950" s="573"/>
      <c r="O4950" s="573"/>
      <c r="P4950" s="573"/>
    </row>
    <row r="4951" spans="1:16" x14ac:dyDescent="0.25">
      <c r="A4951" s="77">
        <f>E4951*A4949</f>
        <v>0</v>
      </c>
      <c r="B4951" s="168"/>
      <c r="C4951" s="505"/>
      <c r="D4951" s="91" t="s">
        <v>2291</v>
      </c>
      <c r="E4951" s="80">
        <v>10</v>
      </c>
      <c r="F4951">
        <f>SUMIF('список продуктов'!$A$8:$A$917,"="&amp;D3382,'список продуктов'!$C$8:$C$917)</f>
        <v>1</v>
      </c>
      <c r="M4951" s="572"/>
      <c r="N4951" s="573"/>
      <c r="O4951" s="573"/>
      <c r="P4951" s="573"/>
    </row>
    <row r="4952" spans="1:16" x14ac:dyDescent="0.25">
      <c r="A4952" s="77">
        <f>E4952*A4949</f>
        <v>0</v>
      </c>
      <c r="B4952" s="168"/>
      <c r="C4952" s="505"/>
      <c r="D4952" s="91" t="s">
        <v>1850</v>
      </c>
      <c r="E4952" s="80">
        <v>5</v>
      </c>
      <c r="F4952">
        <f>SUMIF('список продуктов'!$A$8:$A$917,"="&amp;D3383,'список продуктов'!$C$8:$C$917)</f>
        <v>1</v>
      </c>
      <c r="M4952" s="572"/>
      <c r="N4952" s="573"/>
      <c r="O4952" s="573"/>
      <c r="P4952" s="573"/>
    </row>
    <row r="4953" spans="1:16" x14ac:dyDescent="0.25">
      <c r="A4953" s="77">
        <f>E4953*A4949</f>
        <v>0</v>
      </c>
      <c r="B4953" s="168"/>
      <c r="C4953" s="505"/>
      <c r="D4953" s="91" t="s">
        <v>2439</v>
      </c>
      <c r="E4953" s="80">
        <v>0.5</v>
      </c>
      <c r="F4953">
        <f>SUMIF('список продуктов'!$A$8:$A$917,"="&amp;D3384,'список продуктов'!$C$8:$C$917)</f>
        <v>1</v>
      </c>
      <c r="M4953" s="572"/>
      <c r="N4953" s="573"/>
      <c r="O4953" s="573"/>
      <c r="P4953" s="573"/>
    </row>
    <row r="4954" spans="1:16" x14ac:dyDescent="0.25">
      <c r="A4954" s="77">
        <f>E4954*A4949</f>
        <v>0</v>
      </c>
      <c r="B4954" s="168"/>
      <c r="C4954" s="505"/>
      <c r="D4954" s="91" t="s">
        <v>1804</v>
      </c>
      <c r="E4954" s="80">
        <v>2</v>
      </c>
      <c r="F4954">
        <f>SUMIF('список продуктов'!$A$8:$A$917,"="&amp;D3385,'список продуктов'!$C$8:$C$917)</f>
        <v>1</v>
      </c>
      <c r="M4954" s="572"/>
      <c r="N4954" s="573"/>
      <c r="O4954" s="573"/>
      <c r="P4954" s="573"/>
    </row>
    <row r="4955" spans="1:16" ht="15.75" thickBot="1" x14ac:dyDescent="0.3">
      <c r="B4955" s="160"/>
      <c r="C4955" s="505"/>
      <c r="D4955" s="91"/>
      <c r="E4955" s="89"/>
      <c r="F4955">
        <f>SUMIF('список продуктов'!$A$8:$A$917,"="&amp;D3386,'список продуктов'!$C$8:$C$917)</f>
        <v>1</v>
      </c>
      <c r="M4955" s="572"/>
      <c r="N4955" s="573"/>
      <c r="O4955" s="573"/>
      <c r="P4955" s="573"/>
    </row>
    <row r="4956" spans="1:16" ht="30" thickBot="1" x14ac:dyDescent="0.3">
      <c r="A4956" s="105"/>
      <c r="B4956" s="196" t="s">
        <v>1609</v>
      </c>
      <c r="C4956" s="202" t="s">
        <v>349</v>
      </c>
      <c r="D4956" s="188"/>
      <c r="E4956" s="213">
        <f>SUM(E4957:E4963)</f>
        <v>38.5</v>
      </c>
      <c r="F4956">
        <f>SUMIF('список продуктов'!$A$8:$A$917,"="&amp;D3387,'список продуктов'!$C$8:$C$917)</f>
        <v>1</v>
      </c>
      <c r="G4956" t="s">
        <v>2926</v>
      </c>
      <c r="M4956" s="572"/>
      <c r="N4956" s="573"/>
      <c r="O4956" s="573"/>
      <c r="P4956" s="573"/>
    </row>
    <row r="4957" spans="1:16" x14ac:dyDescent="0.25">
      <c r="A4957" s="77">
        <f>E4957*A4956</f>
        <v>0</v>
      </c>
      <c r="B4957" s="167"/>
      <c r="C4957" s="505"/>
      <c r="D4957" s="91" t="s">
        <v>2291</v>
      </c>
      <c r="E4957" s="107">
        <v>10</v>
      </c>
      <c r="F4957">
        <f>SUMIF('список продуктов'!$A$8:$A$917,"="&amp;D3388,'список продуктов'!$C$8:$C$917)</f>
        <v>1</v>
      </c>
      <c r="M4957" s="572"/>
      <c r="N4957" s="573"/>
      <c r="O4957" s="573"/>
      <c r="P4957" s="573"/>
    </row>
    <row r="4958" spans="1:16" x14ac:dyDescent="0.25">
      <c r="A4958" s="77">
        <f>E4958*A4956</f>
        <v>0</v>
      </c>
      <c r="B4958" s="167"/>
      <c r="C4958" s="505"/>
      <c r="D4958" s="91" t="s">
        <v>313</v>
      </c>
      <c r="E4958" s="107">
        <v>10</v>
      </c>
      <c r="F4958">
        <f>SUMIF('список продуктов'!$A$8:$A$917,"="&amp;D3389,'список продуктов'!$C$8:$C$917)</f>
        <v>0</v>
      </c>
      <c r="M4958" s="572"/>
      <c r="N4958" s="573"/>
      <c r="O4958" s="573"/>
      <c r="P4958" s="573"/>
    </row>
    <row r="4959" spans="1:16" x14ac:dyDescent="0.25">
      <c r="A4959" s="77">
        <f>E4959*A4956</f>
        <v>0</v>
      </c>
      <c r="B4959" s="167"/>
      <c r="C4959" s="505"/>
      <c r="D4959" s="91" t="s">
        <v>2319</v>
      </c>
      <c r="E4959" s="107">
        <v>5</v>
      </c>
      <c r="F4959">
        <f>SUMIF('список продуктов'!$A$8:$A$917,"="&amp;D3390,'список продуктов'!$C$8:$C$917)</f>
        <v>1</v>
      </c>
      <c r="M4959" s="572"/>
      <c r="N4959" s="573"/>
      <c r="O4959" s="573"/>
      <c r="P4959" s="573"/>
    </row>
    <row r="4960" spans="1:16" x14ac:dyDescent="0.25">
      <c r="A4960" s="77">
        <f>E4960*A4956</f>
        <v>0</v>
      </c>
      <c r="B4960" s="167"/>
      <c r="C4960" s="505"/>
      <c r="D4960" s="91" t="s">
        <v>1797</v>
      </c>
      <c r="E4960" s="107">
        <v>1</v>
      </c>
      <c r="F4960">
        <f>SUMIF('список продуктов'!$A$8:$A$917,"="&amp;D3391,'список продуктов'!$C$8:$C$917)</f>
        <v>1</v>
      </c>
      <c r="M4960" s="572"/>
      <c r="N4960" s="573"/>
      <c r="O4960" s="573"/>
      <c r="P4960" s="573"/>
    </row>
    <row r="4961" spans="1:16" x14ac:dyDescent="0.25">
      <c r="A4961" s="77">
        <f>E4961*A4956</f>
        <v>0</v>
      </c>
      <c r="B4961" s="167"/>
      <c r="C4961" s="505"/>
      <c r="D4961" s="91" t="s">
        <v>1815</v>
      </c>
      <c r="E4961" s="107">
        <v>5</v>
      </c>
      <c r="F4961">
        <f>SUMIF('список продуктов'!$A$8:$A$917,"="&amp;D3392,'список продуктов'!$C$8:$C$917)</f>
        <v>1</v>
      </c>
      <c r="M4961" s="572"/>
      <c r="N4961" s="573"/>
      <c r="O4961" s="573"/>
      <c r="P4961" s="573"/>
    </row>
    <row r="4962" spans="1:16" x14ac:dyDescent="0.25">
      <c r="A4962" s="77">
        <f>E4962*A4956</f>
        <v>0</v>
      </c>
      <c r="B4962" s="167"/>
      <c r="C4962" s="505"/>
      <c r="D4962" s="91" t="s">
        <v>2439</v>
      </c>
      <c r="E4962" s="107">
        <v>0.5</v>
      </c>
      <c r="F4962">
        <f>SUMIF('список продуктов'!$A$8:$A$917,"="&amp;D3393,'список продуктов'!$C$8:$C$917)</f>
        <v>1</v>
      </c>
      <c r="M4962" s="572"/>
      <c r="N4962" s="573"/>
      <c r="O4962" s="573"/>
      <c r="P4962" s="573"/>
    </row>
    <row r="4963" spans="1:16" x14ac:dyDescent="0.25">
      <c r="A4963" s="77">
        <f>E4963*A4956</f>
        <v>0</v>
      </c>
      <c r="B4963" s="167"/>
      <c r="C4963" s="505"/>
      <c r="D4963" s="91" t="s">
        <v>1674</v>
      </c>
      <c r="E4963" s="107">
        <v>7</v>
      </c>
      <c r="F4963">
        <f>SUMIF('список продуктов'!$A$8:$A$917,"="&amp;D3394,'список продуктов'!$C$8:$C$917)</f>
        <v>1</v>
      </c>
      <c r="M4963" s="572"/>
      <c r="N4963" s="573"/>
      <c r="O4963" s="573"/>
      <c r="P4963" s="573"/>
    </row>
    <row r="4964" spans="1:16" ht="30" thickBot="1" x14ac:dyDescent="0.3">
      <c r="A4964" s="77">
        <f>E4964*A4956</f>
        <v>0</v>
      </c>
      <c r="B4964" s="160"/>
      <c r="C4964" s="505"/>
      <c r="D4964" s="91" t="s">
        <v>2641</v>
      </c>
      <c r="E4964" s="89">
        <v>3</v>
      </c>
      <c r="F4964">
        <f>SUMIF('список продуктов'!$A$8:$A$917,"="&amp;D3395,'список продуктов'!$C$8:$C$917)</f>
        <v>1</v>
      </c>
      <c r="M4964" s="572"/>
      <c r="N4964" s="573"/>
      <c r="O4964" s="573"/>
      <c r="P4964" s="573"/>
    </row>
    <row r="4965" spans="1:16" ht="30" thickBot="1" x14ac:dyDescent="0.3">
      <c r="A4965" s="105"/>
      <c r="B4965" s="181" t="s">
        <v>42</v>
      </c>
      <c r="C4965" s="73" t="s">
        <v>350</v>
      </c>
      <c r="D4965" s="188"/>
      <c r="E4965" s="213">
        <f>SUM(E4966:E4971)</f>
        <v>27.5</v>
      </c>
      <c r="F4965">
        <f>SUMIF('список продуктов'!$A$8:$A$917,"="&amp;D3396,'список продуктов'!$C$8:$C$917)</f>
        <v>1</v>
      </c>
      <c r="G4965" t="s">
        <v>2926</v>
      </c>
      <c r="M4965" s="572"/>
      <c r="N4965" s="573"/>
      <c r="O4965" s="573"/>
      <c r="P4965" s="573"/>
    </row>
    <row r="4966" spans="1:16" x14ac:dyDescent="0.25">
      <c r="A4966" s="77">
        <f>E4966*A4965</f>
        <v>0</v>
      </c>
      <c r="B4966" s="167"/>
      <c r="C4966" s="505"/>
      <c r="D4966" s="91" t="s">
        <v>1538</v>
      </c>
      <c r="E4966" s="107">
        <v>12</v>
      </c>
      <c r="F4966">
        <f>SUMIF('список продуктов'!$A$8:$A$917,"="&amp;D3397,'список продуктов'!$C$8:$C$917)</f>
        <v>1</v>
      </c>
      <c r="M4966" s="572"/>
      <c r="N4966" s="573"/>
      <c r="O4966" s="573"/>
      <c r="P4966" s="573"/>
    </row>
    <row r="4967" spans="1:16" x14ac:dyDescent="0.25">
      <c r="A4967" s="77">
        <f>E4967*A4965</f>
        <v>0</v>
      </c>
      <c r="B4967" s="167"/>
      <c r="C4967" s="505"/>
      <c r="D4967" s="91" t="s">
        <v>1850</v>
      </c>
      <c r="E4967" s="107">
        <v>5</v>
      </c>
      <c r="F4967">
        <f>SUMIF('список продуктов'!$A$8:$A$917,"="&amp;D3398,'список продуктов'!$C$8:$C$917)</f>
        <v>0</v>
      </c>
      <c r="M4967" s="572"/>
      <c r="N4967" s="573"/>
      <c r="O4967" s="573"/>
      <c r="P4967" s="573"/>
    </row>
    <row r="4968" spans="1:16" x14ac:dyDescent="0.25">
      <c r="A4968" s="77">
        <f>E4968*A4965</f>
        <v>0</v>
      </c>
      <c r="B4968" s="167"/>
      <c r="C4968" s="505" t="s">
        <v>1981</v>
      </c>
      <c r="D4968" s="91" t="s">
        <v>2210</v>
      </c>
      <c r="E4968" s="107">
        <v>2</v>
      </c>
      <c r="F4968">
        <f>SUMIF('список продуктов'!$A$8:$A$917,"="&amp;D3399,'список продуктов'!$C$8:$C$917)</f>
        <v>1</v>
      </c>
      <c r="M4968" s="572"/>
      <c r="N4968" s="573"/>
      <c r="O4968" s="573"/>
      <c r="P4968" s="573"/>
    </row>
    <row r="4969" spans="1:16" x14ac:dyDescent="0.25">
      <c r="A4969" s="77">
        <f>E4969*A4965</f>
        <v>0</v>
      </c>
      <c r="B4969" s="167"/>
      <c r="C4969" s="505"/>
      <c r="D4969" s="91" t="s">
        <v>1804</v>
      </c>
      <c r="E4969" s="107">
        <v>3</v>
      </c>
      <c r="F4969">
        <f>SUMIF('список продуктов'!$A$8:$A$917,"="&amp;D3400,'список продуктов'!$C$8:$C$917)</f>
        <v>1</v>
      </c>
      <c r="M4969" s="572"/>
      <c r="N4969" s="573"/>
      <c r="O4969" s="573"/>
      <c r="P4969" s="573"/>
    </row>
    <row r="4970" spans="1:16" x14ac:dyDescent="0.25">
      <c r="A4970" s="77">
        <f>E4970*A4965</f>
        <v>0</v>
      </c>
      <c r="B4970" s="167"/>
      <c r="C4970" s="505"/>
      <c r="D4970" s="91" t="s">
        <v>192</v>
      </c>
      <c r="E4970" s="107">
        <v>5</v>
      </c>
      <c r="F4970">
        <f>SUMIF('список продуктов'!$A$8:$A$917,"="&amp;D3401,'список продуктов'!$C$8:$C$917)</f>
        <v>1</v>
      </c>
      <c r="M4970" s="572"/>
      <c r="N4970" s="573"/>
      <c r="O4970" s="573"/>
      <c r="P4970" s="573"/>
    </row>
    <row r="4971" spans="1:16" ht="15.75" thickBot="1" x14ac:dyDescent="0.3">
      <c r="A4971" s="77">
        <f>E4971*A4965</f>
        <v>0</v>
      </c>
      <c r="B4971" s="167"/>
      <c r="C4971" s="505"/>
      <c r="D4971" s="91" t="s">
        <v>2439</v>
      </c>
      <c r="E4971" s="107">
        <v>0.5</v>
      </c>
      <c r="F4971">
        <f>SUMIF('список продуктов'!$A$8:$A$917,"="&amp;D3402,'список продуктов'!$C$8:$C$917)</f>
        <v>1</v>
      </c>
      <c r="M4971" s="572"/>
      <c r="N4971" s="573"/>
      <c r="O4971" s="573"/>
      <c r="P4971" s="573"/>
    </row>
    <row r="4972" spans="1:16" ht="29.25" thickBot="1" x14ac:dyDescent="0.3">
      <c r="A4972" s="229"/>
      <c r="B4972" s="231" t="s">
        <v>42</v>
      </c>
      <c r="C4972" s="182" t="s">
        <v>866</v>
      </c>
      <c r="D4972" s="188"/>
      <c r="E4972" s="232"/>
      <c r="F4972">
        <f>SUMIF('список продуктов'!$A$8:$A$917,"="&amp;D3403,'список продуктов'!$C$8:$C$917)</f>
        <v>1</v>
      </c>
      <c r="G4972" t="s">
        <v>2926</v>
      </c>
      <c r="M4972" s="572"/>
      <c r="N4972" s="573"/>
      <c r="O4972" s="573"/>
      <c r="P4972" s="573"/>
    </row>
    <row r="4973" spans="1:16" x14ac:dyDescent="0.25">
      <c r="A4973" s="77">
        <f>E4973*A4972</f>
        <v>0</v>
      </c>
      <c r="B4973" s="160"/>
      <c r="C4973" s="506"/>
      <c r="D4973" s="91" t="s">
        <v>1538</v>
      </c>
      <c r="E4973" s="89">
        <v>20</v>
      </c>
      <c r="M4973" s="72"/>
      <c r="N4973" s="68"/>
      <c r="O4973" s="68"/>
      <c r="P4973" s="68"/>
    </row>
    <row r="4974" spans="1:16" x14ac:dyDescent="0.25">
      <c r="A4974" s="77">
        <f>E4974*A4972</f>
        <v>0</v>
      </c>
      <c r="B4974" s="160"/>
      <c r="C4974" s="506"/>
      <c r="D4974" s="91" t="s">
        <v>2435</v>
      </c>
      <c r="E4974" s="89">
        <v>5</v>
      </c>
      <c r="M4974" s="72"/>
      <c r="N4974" s="68"/>
      <c r="O4974" s="68"/>
      <c r="P4974" s="68"/>
    </row>
    <row r="4975" spans="1:16" x14ac:dyDescent="0.25">
      <c r="A4975" s="77">
        <f>E4975*A4972</f>
        <v>0</v>
      </c>
      <c r="B4975" s="160"/>
      <c r="C4975" s="506"/>
      <c r="D4975" s="91" t="s">
        <v>2638</v>
      </c>
      <c r="E4975" s="89">
        <v>10</v>
      </c>
      <c r="M4975" s="72"/>
      <c r="N4975" s="68"/>
      <c r="O4975" s="68"/>
      <c r="P4975" s="68"/>
    </row>
    <row r="4976" spans="1:16" x14ac:dyDescent="0.25">
      <c r="A4976" s="77">
        <f>E4976*A4972</f>
        <v>0</v>
      </c>
      <c r="B4976" s="160"/>
      <c r="C4976" s="506"/>
      <c r="D4976" s="91" t="s">
        <v>1275</v>
      </c>
      <c r="E4976" s="89">
        <v>1</v>
      </c>
      <c r="M4976" s="72"/>
      <c r="N4976" s="68"/>
      <c r="O4976" s="68"/>
      <c r="P4976" s="68"/>
    </row>
    <row r="4977" spans="1:16" ht="15.75" thickBot="1" x14ac:dyDescent="0.3">
      <c r="A4977" s="77">
        <f>E4977*A4972</f>
        <v>0</v>
      </c>
      <c r="B4977" s="160"/>
      <c r="C4977" s="506"/>
      <c r="D4977" s="91" t="s">
        <v>1674</v>
      </c>
      <c r="E4977" s="89">
        <v>5</v>
      </c>
      <c r="M4977" s="72"/>
      <c r="N4977" s="68"/>
      <c r="O4977" s="68"/>
      <c r="P4977" s="68"/>
    </row>
    <row r="4978" spans="1:16" ht="30" thickBot="1" x14ac:dyDescent="0.3">
      <c r="A4978" s="105"/>
      <c r="B4978" s="181" t="s">
        <v>43</v>
      </c>
      <c r="C4978" s="73" t="s">
        <v>1395</v>
      </c>
      <c r="D4978" s="188"/>
      <c r="E4978" s="213">
        <f>SUM(E4979:E4983)</f>
        <v>43.5</v>
      </c>
      <c r="F4978">
        <f>SUMIF('список продуктов'!$A$8:$A$917,"="&amp;D3410,'список продуктов'!$C$8:$C$917)</f>
        <v>1</v>
      </c>
      <c r="G4978" t="s">
        <v>2926</v>
      </c>
      <c r="M4978" s="572"/>
      <c r="N4978" s="573"/>
      <c r="O4978" s="573"/>
      <c r="P4978" s="573"/>
    </row>
    <row r="4979" spans="1:16" x14ac:dyDescent="0.25">
      <c r="A4979" s="77">
        <f>E4979*A4978</f>
        <v>0</v>
      </c>
      <c r="B4979" s="167"/>
      <c r="C4979" s="505"/>
      <c r="D4979" s="91" t="s">
        <v>1573</v>
      </c>
      <c r="E4979" s="106">
        <v>20</v>
      </c>
      <c r="F4979">
        <f>SUMIF('список продуктов'!$A$8:$A$917,"="&amp;D3411,'список продуктов'!$C$8:$C$917)</f>
        <v>1</v>
      </c>
      <c r="M4979" s="572"/>
      <c r="N4979" s="573"/>
      <c r="O4979" s="573"/>
      <c r="P4979" s="573"/>
    </row>
    <row r="4980" spans="1:16" x14ac:dyDescent="0.25">
      <c r="A4980" s="77">
        <f>E4980*A4978</f>
        <v>0</v>
      </c>
      <c r="B4980" s="167"/>
      <c r="C4980" s="505"/>
      <c r="D4980" s="91" t="s">
        <v>1763</v>
      </c>
      <c r="E4980" s="106">
        <v>15</v>
      </c>
      <c r="F4980">
        <f>SUMIF('список продуктов'!$A$8:$A$917,"="&amp;D3412,'список продуктов'!$C$8:$C$917)</f>
        <v>1</v>
      </c>
      <c r="M4980" s="572"/>
      <c r="N4980" s="573"/>
      <c r="O4980" s="573"/>
      <c r="P4980" s="573"/>
    </row>
    <row r="4981" spans="1:16" x14ac:dyDescent="0.25">
      <c r="A4981" s="77">
        <f>E4981*A4978</f>
        <v>0</v>
      </c>
      <c r="B4981" s="167"/>
      <c r="C4981" s="505"/>
      <c r="D4981" s="91" t="s">
        <v>1850</v>
      </c>
      <c r="E4981" s="106">
        <v>5</v>
      </c>
      <c r="F4981">
        <f>SUMIF('список продуктов'!$A$8:$A$917,"="&amp;D3413,'список продуктов'!$C$8:$C$917)</f>
        <v>1</v>
      </c>
      <c r="M4981" s="572"/>
      <c r="N4981" s="573"/>
      <c r="O4981" s="573"/>
      <c r="P4981" s="573"/>
    </row>
    <row r="4982" spans="1:16" x14ac:dyDescent="0.25">
      <c r="A4982" s="77">
        <f>E4982*A4978</f>
        <v>0</v>
      </c>
      <c r="B4982" s="167"/>
      <c r="C4982" s="505"/>
      <c r="D4982" s="91" t="s">
        <v>1804</v>
      </c>
      <c r="E4982" s="106">
        <v>3</v>
      </c>
      <c r="F4982">
        <f>SUMIF('список продуктов'!$A$8:$A$917,"="&amp;D3414,'список продуктов'!$C$8:$C$917)</f>
        <v>1</v>
      </c>
      <c r="M4982" s="572"/>
      <c r="N4982" s="573"/>
      <c r="O4982" s="573"/>
      <c r="P4982" s="573"/>
    </row>
    <row r="4983" spans="1:16" x14ac:dyDescent="0.25">
      <c r="A4983" s="77">
        <f>E4983*A4978</f>
        <v>0</v>
      </c>
      <c r="B4983" s="167"/>
      <c r="C4983" s="505"/>
      <c r="D4983" s="91" t="s">
        <v>2441</v>
      </c>
      <c r="E4983" s="106">
        <v>0.5</v>
      </c>
      <c r="F4983">
        <f>SUMIF('список продуктов'!$A$8:$A$917,"="&amp;D3415,'список продуктов'!$C$8:$C$917)</f>
        <v>0</v>
      </c>
      <c r="M4983" s="572"/>
      <c r="N4983" s="573"/>
      <c r="O4983" s="573"/>
      <c r="P4983" s="573"/>
    </row>
    <row r="4984" spans="1:16" ht="15.75" thickBot="1" x14ac:dyDescent="0.3">
      <c r="B4984" s="160"/>
      <c r="C4984" s="505"/>
      <c r="D4984" s="91"/>
      <c r="E4984" s="89"/>
      <c r="F4984">
        <f>SUMIF('список продуктов'!$A$8:$A$917,"="&amp;D3416,'список продуктов'!$C$8:$C$917)</f>
        <v>0</v>
      </c>
      <c r="M4984" s="572"/>
      <c r="N4984" s="573"/>
      <c r="O4984" s="573"/>
      <c r="P4984" s="573"/>
    </row>
    <row r="4985" spans="1:16" ht="30" thickBot="1" x14ac:dyDescent="0.3">
      <c r="A4985" s="105"/>
      <c r="B4985" s="179">
        <v>75</v>
      </c>
      <c r="C4985" s="73" t="s">
        <v>351</v>
      </c>
      <c r="D4985" s="188"/>
      <c r="E4985" s="213">
        <f>SUM(E4986:E4996)</f>
        <v>75</v>
      </c>
      <c r="F4985">
        <f>SUMIF('список продуктов'!$A$8:$A$917,"="&amp;D3417,'список продуктов'!$C$8:$C$917)</f>
        <v>0</v>
      </c>
      <c r="G4985" t="s">
        <v>2926</v>
      </c>
      <c r="M4985" s="572"/>
      <c r="N4985" s="573"/>
      <c r="O4985" s="573"/>
      <c r="P4985" s="573"/>
    </row>
    <row r="4986" spans="1:16" x14ac:dyDescent="0.25">
      <c r="A4986" s="77">
        <f>E4986*A4985</f>
        <v>0</v>
      </c>
      <c r="B4986" s="167"/>
      <c r="C4986" s="505"/>
      <c r="D4986" s="91" t="s">
        <v>1805</v>
      </c>
      <c r="E4986" s="106">
        <v>10</v>
      </c>
      <c r="F4986">
        <f>SUMIF('список продуктов'!$A$8:$A$917,"="&amp;D3418,'список продуктов'!$C$8:$C$917)</f>
        <v>0</v>
      </c>
      <c r="M4986" s="572"/>
      <c r="N4986" s="573"/>
      <c r="O4986" s="573"/>
      <c r="P4986" s="573"/>
    </row>
    <row r="4987" spans="1:16" x14ac:dyDescent="0.25">
      <c r="A4987" s="77">
        <f>E4987*A4985</f>
        <v>0</v>
      </c>
      <c r="B4987" s="167"/>
      <c r="C4987" s="505"/>
      <c r="D4987" s="91" t="s">
        <v>1789</v>
      </c>
      <c r="E4987" s="106">
        <v>10</v>
      </c>
      <c r="F4987">
        <f>SUMIF('список продуктов'!$A$8:$A$917,"="&amp;D3419,'список продуктов'!$C$8:$C$917)</f>
        <v>1</v>
      </c>
      <c r="M4987" s="572"/>
      <c r="N4987" s="573"/>
      <c r="O4987" s="573"/>
      <c r="P4987" s="573"/>
    </row>
    <row r="4988" spans="1:16" x14ac:dyDescent="0.25">
      <c r="A4988" s="77">
        <f>E4988*A4985</f>
        <v>0</v>
      </c>
      <c r="B4988" s="167"/>
      <c r="C4988" s="505"/>
      <c r="D4988" s="91" t="s">
        <v>1736</v>
      </c>
      <c r="E4988" s="106">
        <v>10</v>
      </c>
      <c r="F4988">
        <f>SUMIF('список продуктов'!$A$8:$A$917,"="&amp;D3420,'список продуктов'!$C$8:$C$917)</f>
        <v>1</v>
      </c>
      <c r="M4988" s="572"/>
      <c r="N4988" s="573"/>
      <c r="O4988" s="573"/>
      <c r="P4988" s="573"/>
    </row>
    <row r="4989" spans="1:16" x14ac:dyDescent="0.25">
      <c r="A4989" s="77">
        <f>E4989*A4985</f>
        <v>0</v>
      </c>
      <c r="B4989" s="167"/>
      <c r="C4989" s="505"/>
      <c r="D4989" s="91" t="s">
        <v>1662</v>
      </c>
      <c r="E4989" s="106">
        <v>5</v>
      </c>
      <c r="F4989">
        <f>SUMIF('список продуктов'!$A$8:$A$917,"="&amp;D3421,'список продуктов'!$C$8:$C$917)</f>
        <v>1</v>
      </c>
      <c r="M4989" s="572"/>
      <c r="N4989" s="573"/>
      <c r="O4989" s="573"/>
      <c r="P4989" s="573"/>
    </row>
    <row r="4990" spans="1:16" x14ac:dyDescent="0.25">
      <c r="A4990" s="77">
        <f>E4990*A4985</f>
        <v>0</v>
      </c>
      <c r="B4990" s="167"/>
      <c r="C4990" s="505"/>
      <c r="D4990" s="91" t="s">
        <v>1365</v>
      </c>
      <c r="E4990" s="106">
        <v>20</v>
      </c>
      <c r="F4990">
        <f>SUMIF('список продуктов'!$A$8:$A$917,"="&amp;D3422,'список продуктов'!$C$8:$C$917)</f>
        <v>1</v>
      </c>
      <c r="M4990" s="572"/>
      <c r="N4990" s="573"/>
      <c r="O4990" s="573"/>
      <c r="P4990" s="573"/>
    </row>
    <row r="4991" spans="1:16" x14ac:dyDescent="0.25">
      <c r="A4991" s="77">
        <f>E4991*A4985</f>
        <v>0</v>
      </c>
      <c r="B4991" s="167"/>
      <c r="C4991" s="505"/>
      <c r="D4991" s="91" t="s">
        <v>1268</v>
      </c>
      <c r="E4991" s="106">
        <v>10</v>
      </c>
      <c r="F4991">
        <f>SUMIF('список продуктов'!$A$8:$A$917,"="&amp;D3423,'список продуктов'!$C$8:$C$917)</f>
        <v>1</v>
      </c>
      <c r="M4991" s="572"/>
      <c r="N4991" s="573"/>
      <c r="O4991" s="573"/>
      <c r="P4991" s="573"/>
    </row>
    <row r="4992" spans="1:16" x14ac:dyDescent="0.25">
      <c r="A4992" s="77">
        <f>E4992*A4985</f>
        <v>0</v>
      </c>
      <c r="B4992" s="167"/>
      <c r="C4992" s="505"/>
      <c r="D4992" s="91" t="s">
        <v>1804</v>
      </c>
      <c r="E4992" s="106">
        <v>3</v>
      </c>
      <c r="F4992">
        <f>SUMIF('список продуктов'!$A$8:$A$917,"="&amp;#REF!,'список продуктов'!$C$8:$C$917)</f>
        <v>0</v>
      </c>
      <c r="M4992" s="572"/>
      <c r="N4992" s="573"/>
      <c r="O4992" s="573"/>
      <c r="P4992" s="573"/>
    </row>
    <row r="4993" spans="1:16" x14ac:dyDescent="0.25">
      <c r="A4993" s="77">
        <f>E4993*A4985</f>
        <v>0</v>
      </c>
      <c r="B4993" s="167"/>
      <c r="C4993" s="505"/>
      <c r="D4993" s="91" t="s">
        <v>2553</v>
      </c>
      <c r="E4993" s="106">
        <v>1</v>
      </c>
      <c r="F4993">
        <f>SUMIF('список продуктов'!$A$8:$A$917,"="&amp;#REF!,'список продуктов'!$C$8:$C$917)</f>
        <v>0</v>
      </c>
      <c r="M4993" s="572"/>
      <c r="N4993" s="573"/>
      <c r="O4993" s="573"/>
      <c r="P4993" s="573"/>
    </row>
    <row r="4994" spans="1:16" x14ac:dyDescent="0.25">
      <c r="A4994" s="77">
        <f>E4994*A4985</f>
        <v>0</v>
      </c>
      <c r="B4994" s="167"/>
      <c r="C4994" s="505"/>
      <c r="D4994" s="91" t="s">
        <v>2210</v>
      </c>
      <c r="E4994" s="106">
        <v>2</v>
      </c>
      <c r="F4994">
        <f>SUMIF('список продуктов'!$A$8:$A$917,"="&amp;#REF!,'список продуктов'!$C$8:$C$917)</f>
        <v>0</v>
      </c>
      <c r="M4994" s="572"/>
      <c r="N4994" s="573"/>
      <c r="O4994" s="573"/>
      <c r="P4994" s="573"/>
    </row>
    <row r="4995" spans="1:16" x14ac:dyDescent="0.25">
      <c r="A4995" s="77">
        <f>E4995*A4985</f>
        <v>0</v>
      </c>
      <c r="B4995" s="167"/>
      <c r="C4995" s="505"/>
      <c r="D4995" s="91" t="s">
        <v>1565</v>
      </c>
      <c r="E4995" s="106">
        <v>2</v>
      </c>
      <c r="F4995">
        <f>SUMIF('список продуктов'!$A$8:$A$917,"="&amp;#REF!,'список продуктов'!$C$8:$C$917)</f>
        <v>0</v>
      </c>
      <c r="M4995" s="572"/>
      <c r="N4995" s="573"/>
      <c r="O4995" s="573"/>
      <c r="P4995" s="573"/>
    </row>
    <row r="4996" spans="1:16" ht="15.75" thickBot="1" x14ac:dyDescent="0.3">
      <c r="A4996" s="77">
        <f>E4996*A4985</f>
        <v>0</v>
      </c>
      <c r="B4996" s="160"/>
      <c r="C4996" s="505"/>
      <c r="D4996" s="91" t="s">
        <v>2319</v>
      </c>
      <c r="E4996" s="89">
        <v>2</v>
      </c>
      <c r="F4996">
        <f>SUMIF('список продуктов'!$A$8:$A$917,"="&amp;#REF!,'список продуктов'!$C$8:$C$917)</f>
        <v>0</v>
      </c>
      <c r="M4996" s="572"/>
      <c r="N4996" s="573"/>
      <c r="O4996" s="573"/>
      <c r="P4996" s="573"/>
    </row>
    <row r="4997" spans="1:16" ht="29.25" thickBot="1" x14ac:dyDescent="0.3">
      <c r="A4997" s="105"/>
      <c r="B4997" s="196" t="s">
        <v>1610</v>
      </c>
      <c r="C4997" s="73" t="s">
        <v>352</v>
      </c>
      <c r="D4997" s="188"/>
      <c r="E4997" s="158">
        <f>SUM(E4998:E5002)</f>
        <v>35.5</v>
      </c>
      <c r="F4997">
        <f>SUMIF('список продуктов'!$A$8:$A$917,"="&amp;#REF!,'список продуктов'!$C$8:$C$917)</f>
        <v>0</v>
      </c>
      <c r="G4997" t="s">
        <v>2926</v>
      </c>
      <c r="M4997" s="572"/>
      <c r="N4997" s="573"/>
      <c r="O4997" s="573"/>
      <c r="P4997" s="573"/>
    </row>
    <row r="4998" spans="1:16" x14ac:dyDescent="0.25">
      <c r="A4998" s="77">
        <f>E4998*A4997</f>
        <v>0</v>
      </c>
      <c r="B4998" s="168"/>
      <c r="C4998" s="505"/>
      <c r="D4998" s="91" t="s">
        <v>1869</v>
      </c>
      <c r="E4998" s="80">
        <v>17</v>
      </c>
      <c r="F4998">
        <f>SUMIF('список продуктов'!$A$8:$A$917,"="&amp;#REF!,'список продуктов'!$C$8:$C$917)</f>
        <v>0</v>
      </c>
      <c r="M4998" s="572"/>
      <c r="N4998" s="573"/>
      <c r="O4998" s="573"/>
      <c r="P4998" s="573"/>
    </row>
    <row r="4999" spans="1:16" x14ac:dyDescent="0.25">
      <c r="A4999" s="77">
        <f>E4999*A4997</f>
        <v>0</v>
      </c>
      <c r="B4999" s="168"/>
      <c r="C4999" s="505"/>
      <c r="D4999" s="91" t="s">
        <v>2242</v>
      </c>
      <c r="E4999" s="80">
        <v>10</v>
      </c>
      <c r="F4999">
        <f>SUMIF('список продуктов'!$A$8:$A$917,"="&amp;#REF!,'список продуктов'!$C$8:$C$917)</f>
        <v>0</v>
      </c>
      <c r="M4999" s="572"/>
      <c r="N4999" s="573"/>
      <c r="O4999" s="573"/>
      <c r="P4999" s="573"/>
    </row>
    <row r="5000" spans="1:16" x14ac:dyDescent="0.25">
      <c r="A5000" s="77">
        <f>E5000*A4997</f>
        <v>0</v>
      </c>
      <c r="B5000" s="168"/>
      <c r="C5000" s="505"/>
      <c r="D5000" s="91" t="s">
        <v>1797</v>
      </c>
      <c r="E5000" s="80">
        <v>3</v>
      </c>
      <c r="F5000">
        <f>SUMIF('список продуктов'!$A$8:$A$917,"="&amp;#REF!,'список продуктов'!$C$8:$C$917)</f>
        <v>0</v>
      </c>
      <c r="M5000" s="572"/>
      <c r="N5000" s="573"/>
      <c r="O5000" s="573"/>
      <c r="P5000" s="573"/>
    </row>
    <row r="5001" spans="1:16" x14ac:dyDescent="0.25">
      <c r="A5001" s="77">
        <f>E5001*A4997</f>
        <v>0</v>
      </c>
      <c r="B5001" s="168"/>
      <c r="C5001" s="505"/>
      <c r="D5001" s="91" t="s">
        <v>1674</v>
      </c>
      <c r="E5001" s="80">
        <v>5</v>
      </c>
      <c r="F5001">
        <f>SUMIF('список продуктов'!$A$8:$A$917,"="&amp;#REF!,'список продуктов'!$C$8:$C$917)</f>
        <v>0</v>
      </c>
      <c r="M5001" s="572"/>
      <c r="N5001" s="573"/>
      <c r="O5001" s="573"/>
      <c r="P5001" s="573"/>
    </row>
    <row r="5002" spans="1:16" x14ac:dyDescent="0.25">
      <c r="A5002" s="77">
        <f>E5002*A4997</f>
        <v>0</v>
      </c>
      <c r="B5002" s="168"/>
      <c r="C5002" s="505"/>
      <c r="D5002" s="91" t="s">
        <v>2439</v>
      </c>
      <c r="E5002" s="80">
        <v>0.5</v>
      </c>
      <c r="F5002">
        <f>SUMIF('список продуктов'!$A$8:$A$917,"="&amp;#REF!,'список продуктов'!$C$8:$C$917)</f>
        <v>0</v>
      </c>
      <c r="M5002" s="572"/>
      <c r="N5002" s="573"/>
      <c r="O5002" s="573"/>
      <c r="P5002" s="573"/>
    </row>
    <row r="5003" spans="1:16" ht="15.75" thickBot="1" x14ac:dyDescent="0.3">
      <c r="B5003" s="160"/>
      <c r="C5003" s="505"/>
      <c r="D5003" s="91"/>
      <c r="E5003" s="89"/>
      <c r="F5003">
        <f>SUMIF('список продуктов'!$A$8:$A$917,"="&amp;#REF!,'список продуктов'!$C$8:$C$917)</f>
        <v>0</v>
      </c>
      <c r="M5003" s="572"/>
      <c r="N5003" s="573"/>
      <c r="O5003" s="573"/>
      <c r="P5003" s="573"/>
    </row>
    <row r="5004" spans="1:16" ht="29.25" thickBot="1" x14ac:dyDescent="0.3">
      <c r="A5004" s="105"/>
      <c r="B5004" s="185" t="s">
        <v>1611</v>
      </c>
      <c r="C5004" s="215" t="s">
        <v>1390</v>
      </c>
      <c r="D5004" s="188"/>
      <c r="E5004" s="214">
        <f>SUM(E5005:E5010)</f>
        <v>31</v>
      </c>
      <c r="F5004">
        <f>SUMIF('список продуктов'!$A$8:$A$917,"="&amp;#REF!,'список продуктов'!$C$8:$C$917)</f>
        <v>0</v>
      </c>
      <c r="G5004" t="s">
        <v>2926</v>
      </c>
      <c r="M5004" s="572"/>
      <c r="N5004" s="573"/>
      <c r="O5004" s="573"/>
      <c r="P5004" s="573"/>
    </row>
    <row r="5005" spans="1:16" x14ac:dyDescent="0.25">
      <c r="A5005" s="77">
        <f>E5005*A5004</f>
        <v>0</v>
      </c>
      <c r="B5005" s="167"/>
      <c r="C5005" s="505"/>
      <c r="D5005" s="91" t="s">
        <v>2303</v>
      </c>
      <c r="E5005" s="107">
        <v>20</v>
      </c>
      <c r="F5005">
        <f>SUMIF('список продуктов'!$A$8:$A$917,"="&amp;D3468,'список продуктов'!$C$8:$C$917)</f>
        <v>0</v>
      </c>
      <c r="M5005" s="572"/>
      <c r="N5005" s="573"/>
      <c r="O5005" s="573"/>
      <c r="P5005" s="573"/>
    </row>
    <row r="5006" spans="1:16" x14ac:dyDescent="0.25">
      <c r="A5006" s="77">
        <f>E5006*A5004</f>
        <v>0</v>
      </c>
      <c r="B5006" s="167"/>
      <c r="C5006" s="505"/>
      <c r="D5006" s="91" t="s">
        <v>2210</v>
      </c>
      <c r="E5006" s="107">
        <v>1</v>
      </c>
      <c r="F5006">
        <f>SUMIF('список продуктов'!$A$8:$A$917,"="&amp;D3469,'список продуктов'!$C$8:$C$917)</f>
        <v>1</v>
      </c>
      <c r="M5006" s="572"/>
      <c r="N5006" s="573"/>
      <c r="O5006" s="573"/>
      <c r="P5006" s="573"/>
    </row>
    <row r="5007" spans="1:16" x14ac:dyDescent="0.25">
      <c r="A5007" s="77">
        <f>E5007*A5004</f>
        <v>0</v>
      </c>
      <c r="B5007" s="167"/>
      <c r="C5007" s="505"/>
      <c r="D5007" s="91" t="s">
        <v>1804</v>
      </c>
      <c r="E5007" s="107">
        <v>1</v>
      </c>
      <c r="F5007">
        <f>SUMIF('список продуктов'!$A$8:$A$917,"="&amp;D3470,'список продуктов'!$C$8:$C$917)</f>
        <v>1</v>
      </c>
      <c r="M5007" s="572"/>
      <c r="N5007" s="573"/>
      <c r="O5007" s="573"/>
      <c r="P5007" s="573"/>
    </row>
    <row r="5008" spans="1:16" x14ac:dyDescent="0.25">
      <c r="A5008" s="77">
        <f>E5008*A5004</f>
        <v>0</v>
      </c>
      <c r="B5008" s="167"/>
      <c r="C5008" s="505"/>
      <c r="D5008" s="91" t="s">
        <v>1805</v>
      </c>
      <c r="E5008" s="107">
        <v>3</v>
      </c>
      <c r="F5008">
        <f>SUMIF('список продуктов'!$A$8:$A$917,"="&amp;D3471,'список продуктов'!$C$8:$C$917)</f>
        <v>1</v>
      </c>
      <c r="M5008" s="572"/>
      <c r="N5008" s="573"/>
      <c r="O5008" s="573"/>
      <c r="P5008" s="573"/>
    </row>
    <row r="5009" spans="1:16" x14ac:dyDescent="0.25">
      <c r="A5009" s="77">
        <f>E5009*A5004</f>
        <v>0</v>
      </c>
      <c r="B5009" s="167"/>
      <c r="C5009" s="505"/>
      <c r="D5009" s="91" t="s">
        <v>1268</v>
      </c>
      <c r="E5009" s="107">
        <v>5</v>
      </c>
      <c r="F5009">
        <f>SUMIF('список продуктов'!$A$8:$A$917,"="&amp;D3472,'список продуктов'!$C$8:$C$917)</f>
        <v>1</v>
      </c>
      <c r="M5009" s="572"/>
      <c r="N5009" s="573"/>
      <c r="O5009" s="573"/>
      <c r="P5009" s="573"/>
    </row>
    <row r="5010" spans="1:16" x14ac:dyDescent="0.25">
      <c r="A5010" s="77">
        <f>E5010*A5004</f>
        <v>0</v>
      </c>
      <c r="B5010" s="167"/>
      <c r="C5010" s="505"/>
      <c r="D5010" s="91" t="s">
        <v>1943</v>
      </c>
      <c r="E5010" s="107">
        <v>1</v>
      </c>
      <c r="F5010">
        <f>SUMIF('список продуктов'!$A$8:$A$917,"="&amp;D3473,'список продуктов'!$C$8:$C$917)</f>
        <v>1</v>
      </c>
      <c r="M5010" s="572"/>
      <c r="N5010" s="573"/>
      <c r="O5010" s="573"/>
      <c r="P5010" s="573"/>
    </row>
    <row r="5011" spans="1:16" ht="15.75" thickBot="1" x14ac:dyDescent="0.3">
      <c r="B5011" s="160"/>
      <c r="C5011" s="505"/>
      <c r="D5011" s="91"/>
      <c r="E5011" s="89"/>
      <c r="F5011">
        <f>SUMIF('список продуктов'!$A$8:$A$917,"="&amp;D3474,'список продуктов'!$C$8:$C$917)</f>
        <v>1</v>
      </c>
      <c r="M5011" s="572"/>
      <c r="N5011" s="573"/>
      <c r="O5011" s="573"/>
      <c r="P5011" s="573"/>
    </row>
    <row r="5012" spans="1:16" ht="15.75" thickBot="1" x14ac:dyDescent="0.3">
      <c r="A5012" s="105"/>
      <c r="B5012" s="185" t="s">
        <v>44</v>
      </c>
      <c r="C5012" s="73" t="s">
        <v>353</v>
      </c>
      <c r="D5012" s="188"/>
      <c r="E5012" s="213">
        <f>SUM(E5013:E5018)</f>
        <v>28</v>
      </c>
      <c r="F5012">
        <f>SUMIF('список продуктов'!$A$8:$A$917,"="&amp;D3475,'список продуктов'!$C$8:$C$917)</f>
        <v>0</v>
      </c>
      <c r="G5012" t="s">
        <v>2926</v>
      </c>
      <c r="M5012" s="572"/>
      <c r="N5012" s="573"/>
      <c r="O5012" s="573"/>
      <c r="P5012" s="573"/>
    </row>
    <row r="5013" spans="1:16" x14ac:dyDescent="0.25">
      <c r="A5013" s="77">
        <f>E5013*A5012</f>
        <v>0</v>
      </c>
      <c r="B5013" s="167"/>
      <c r="C5013" s="505"/>
      <c r="D5013" s="91" t="s">
        <v>1686</v>
      </c>
      <c r="E5013" s="107">
        <v>10</v>
      </c>
      <c r="F5013">
        <f>SUMIF('список продуктов'!$A$8:$A$917,"="&amp;D3476,'список продуктов'!$C$8:$C$917)</f>
        <v>1</v>
      </c>
      <c r="M5013" s="572"/>
      <c r="N5013" s="573"/>
      <c r="O5013" s="573"/>
      <c r="P5013" s="573"/>
    </row>
    <row r="5014" spans="1:16" x14ac:dyDescent="0.25">
      <c r="A5014" s="77">
        <f>E5014*A5012</f>
        <v>0</v>
      </c>
      <c r="B5014" s="167"/>
      <c r="C5014" s="505"/>
      <c r="D5014" s="91" t="s">
        <v>2244</v>
      </c>
      <c r="E5014" s="107">
        <v>10</v>
      </c>
      <c r="F5014">
        <f>SUMIF('список продуктов'!$A$8:$A$917,"="&amp;D3477,'список продуктов'!$C$8:$C$917)</f>
        <v>0</v>
      </c>
      <c r="M5014" s="572"/>
      <c r="N5014" s="573"/>
      <c r="O5014" s="573"/>
      <c r="P5014" s="573"/>
    </row>
    <row r="5015" spans="1:16" x14ac:dyDescent="0.25">
      <c r="A5015" s="77">
        <f>E5015*A5012</f>
        <v>0</v>
      </c>
      <c r="B5015" s="167"/>
      <c r="C5015" s="505"/>
      <c r="D5015" s="91" t="s">
        <v>2393</v>
      </c>
      <c r="E5015" s="107">
        <v>1</v>
      </c>
      <c r="F5015">
        <f>SUMIF('список продуктов'!$A$8:$A$917,"="&amp;D3478,'список продуктов'!$C$8:$C$917)</f>
        <v>0</v>
      </c>
      <c r="M5015" s="572"/>
      <c r="N5015" s="573"/>
      <c r="O5015" s="573"/>
      <c r="P5015" s="573"/>
    </row>
    <row r="5016" spans="1:16" x14ac:dyDescent="0.25">
      <c r="A5016" s="77">
        <f>E5016*A5012</f>
        <v>0</v>
      </c>
      <c r="B5016" s="167"/>
      <c r="C5016" s="505"/>
      <c r="D5016" s="91" t="s">
        <v>1815</v>
      </c>
      <c r="E5016" s="107">
        <v>1</v>
      </c>
      <c r="F5016">
        <f>SUMIF('список продуктов'!$A$8:$A$917,"="&amp;D3479,'список продуктов'!$C$8:$C$917)</f>
        <v>1</v>
      </c>
      <c r="M5016" s="572"/>
      <c r="N5016" s="573"/>
      <c r="O5016" s="573"/>
      <c r="P5016" s="573"/>
    </row>
    <row r="5017" spans="1:16" x14ac:dyDescent="0.25">
      <c r="A5017" s="77">
        <f>E5017*A5012</f>
        <v>0</v>
      </c>
      <c r="B5017" s="167"/>
      <c r="C5017" s="505"/>
      <c r="D5017" s="91" t="s">
        <v>1850</v>
      </c>
      <c r="E5017" s="107">
        <v>5</v>
      </c>
      <c r="F5017">
        <f>SUMIF('список продуктов'!$A$8:$A$917,"="&amp;D3480,'список продуктов'!$C$8:$C$917)</f>
        <v>1</v>
      </c>
      <c r="M5017" s="572"/>
      <c r="N5017" s="573"/>
      <c r="O5017" s="573"/>
      <c r="P5017" s="573"/>
    </row>
    <row r="5018" spans="1:16" x14ac:dyDescent="0.25">
      <c r="A5018" s="77">
        <f>E5018*A5012</f>
        <v>0</v>
      </c>
      <c r="B5018" s="167"/>
      <c r="C5018" s="505"/>
      <c r="D5018" s="91" t="s">
        <v>1943</v>
      </c>
      <c r="E5018" s="107">
        <v>1</v>
      </c>
      <c r="F5018">
        <f>SUMIF('список продуктов'!$A$8:$A$917,"="&amp;D3481,'список продуктов'!$C$8:$C$917)</f>
        <v>1</v>
      </c>
      <c r="M5018" s="572"/>
      <c r="N5018" s="573"/>
      <c r="O5018" s="573"/>
      <c r="P5018" s="573"/>
    </row>
    <row r="5019" spans="1:16" ht="15.75" thickBot="1" x14ac:dyDescent="0.3">
      <c r="B5019" s="160"/>
      <c r="C5019" s="505"/>
      <c r="D5019" s="91"/>
      <c r="E5019" s="89"/>
      <c r="F5019">
        <f>SUMIF('список продуктов'!$A$8:$A$917,"="&amp;D3482,'список продуктов'!$C$8:$C$917)</f>
        <v>1</v>
      </c>
      <c r="M5019" s="572"/>
      <c r="N5019" s="573"/>
      <c r="O5019" s="573"/>
      <c r="P5019" s="573"/>
    </row>
    <row r="5020" spans="1:16" ht="30" thickBot="1" x14ac:dyDescent="0.3">
      <c r="A5020" s="105"/>
      <c r="B5020" s="185" t="s">
        <v>1612</v>
      </c>
      <c r="C5020" s="73" t="s">
        <v>354</v>
      </c>
      <c r="D5020" s="188"/>
      <c r="E5020" s="213">
        <f>SUM(E5021:E5026)</f>
        <v>36.5</v>
      </c>
      <c r="F5020">
        <f>SUMIF('список продуктов'!$A$8:$A$917,"="&amp;D3483,'список продуктов'!$C$8:$C$917)</f>
        <v>1</v>
      </c>
      <c r="G5020" t="s">
        <v>2926</v>
      </c>
      <c r="M5020" s="572"/>
      <c r="N5020" s="573"/>
      <c r="O5020" s="573"/>
      <c r="P5020" s="573"/>
    </row>
    <row r="5021" spans="1:16" x14ac:dyDescent="0.25">
      <c r="A5021" s="77">
        <f>E5021*A5020</f>
        <v>0</v>
      </c>
      <c r="B5021" s="167"/>
      <c r="C5021" s="505"/>
      <c r="D5021" s="91" t="s">
        <v>2439</v>
      </c>
      <c r="E5021" s="107">
        <v>0.5</v>
      </c>
      <c r="F5021">
        <f>SUMIF('список продуктов'!$A$8:$A$917,"="&amp;D3484,'список продуктов'!$C$8:$C$917)</f>
        <v>1</v>
      </c>
      <c r="M5021" s="572"/>
      <c r="N5021" s="573"/>
      <c r="O5021" s="573"/>
      <c r="P5021" s="573"/>
    </row>
    <row r="5022" spans="1:16" x14ac:dyDescent="0.25">
      <c r="A5022" s="77">
        <f>E5022*A5020</f>
        <v>0</v>
      </c>
      <c r="B5022" s="167"/>
      <c r="C5022" s="505"/>
      <c r="D5022" s="91" t="s">
        <v>2302</v>
      </c>
      <c r="E5022" s="107">
        <v>15</v>
      </c>
      <c r="F5022">
        <f>SUMIF('список продуктов'!$A$8:$A$917,"="&amp;D3485,'список продуктов'!$C$8:$C$917)</f>
        <v>1</v>
      </c>
      <c r="M5022" s="572"/>
      <c r="N5022" s="573"/>
      <c r="O5022" s="573"/>
      <c r="P5022" s="573"/>
    </row>
    <row r="5023" spans="1:16" x14ac:dyDescent="0.25">
      <c r="A5023" s="77">
        <f>E5023*A5020</f>
        <v>0</v>
      </c>
      <c r="B5023" s="167"/>
      <c r="C5023" s="505"/>
      <c r="D5023" s="91" t="s">
        <v>2215</v>
      </c>
      <c r="E5023" s="107">
        <v>10</v>
      </c>
      <c r="F5023">
        <f>SUMIF('список продуктов'!$A$8:$A$917,"="&amp;D3486,'список продуктов'!$C$8:$C$917)</f>
        <v>1</v>
      </c>
      <c r="M5023" s="572"/>
      <c r="N5023" s="573"/>
      <c r="O5023" s="573"/>
      <c r="P5023" s="573"/>
    </row>
    <row r="5024" spans="1:16" x14ac:dyDescent="0.25">
      <c r="A5024" s="77">
        <f>E5024*A5020</f>
        <v>0</v>
      </c>
      <c r="B5024" s="167"/>
      <c r="C5024" s="505"/>
      <c r="D5024" s="91" t="s">
        <v>1489</v>
      </c>
      <c r="E5024" s="107">
        <v>5</v>
      </c>
      <c r="F5024">
        <f>SUMIF('список продуктов'!$A$8:$A$917,"="&amp;D3487,'список продуктов'!$C$8:$C$917)</f>
        <v>1</v>
      </c>
      <c r="M5024" s="572"/>
      <c r="N5024" s="573"/>
      <c r="O5024" s="573"/>
      <c r="P5024" s="573"/>
    </row>
    <row r="5025" spans="1:16" x14ac:dyDescent="0.25">
      <c r="A5025" s="77">
        <f>E5025*A5020</f>
        <v>0</v>
      </c>
      <c r="B5025" s="167"/>
      <c r="C5025" s="505"/>
      <c r="D5025" s="91" t="s">
        <v>1815</v>
      </c>
      <c r="E5025" s="107">
        <v>1</v>
      </c>
      <c r="F5025">
        <f>SUMIF('список продуктов'!$A$8:$A$917,"="&amp;D3488,'список продуктов'!$C$8:$C$917)</f>
        <v>1</v>
      </c>
      <c r="M5025" s="572"/>
      <c r="N5025" s="573"/>
      <c r="O5025" s="573"/>
      <c r="P5025" s="573"/>
    </row>
    <row r="5026" spans="1:16" x14ac:dyDescent="0.25">
      <c r="A5026" s="77">
        <f>E5026*A5020</f>
        <v>0</v>
      </c>
      <c r="B5026" s="167"/>
      <c r="C5026" s="505"/>
      <c r="D5026" s="91" t="s">
        <v>1805</v>
      </c>
      <c r="E5026" s="107">
        <v>5</v>
      </c>
      <c r="F5026">
        <f>SUMIF('список продуктов'!$A$8:$A$917,"="&amp;D3489,'список продуктов'!$C$8:$C$917)</f>
        <v>0</v>
      </c>
      <c r="M5026" s="572"/>
      <c r="N5026" s="573"/>
      <c r="O5026" s="573"/>
      <c r="P5026" s="573"/>
    </row>
    <row r="5027" spans="1:16" ht="15.75" thickBot="1" x14ac:dyDescent="0.3">
      <c r="A5027" s="77">
        <f>E5027*A5020</f>
        <v>0</v>
      </c>
      <c r="B5027" s="160"/>
      <c r="C5027" s="505"/>
      <c r="D5027" s="91" t="s">
        <v>1674</v>
      </c>
      <c r="E5027" s="89"/>
      <c r="F5027">
        <f>SUMIF('список продуктов'!$A$8:$A$917,"="&amp;D3490,'список продуктов'!$C$8:$C$917)</f>
        <v>0</v>
      </c>
      <c r="M5027" s="572"/>
      <c r="N5027" s="573"/>
      <c r="O5027" s="573"/>
      <c r="P5027" s="573"/>
    </row>
    <row r="5028" spans="1:16" ht="30" thickBot="1" x14ac:dyDescent="0.3">
      <c r="A5028" s="105"/>
      <c r="B5028" s="179" t="s">
        <v>39</v>
      </c>
      <c r="C5028" s="73" t="s">
        <v>355</v>
      </c>
      <c r="D5028" s="188"/>
      <c r="E5028" s="158">
        <f>SUM(E5029:E5032)</f>
        <v>35</v>
      </c>
      <c r="F5028">
        <f>SUMIF('список продуктов'!$A$8:$A$917,"="&amp;D3491,'список продуктов'!$C$8:$C$917)</f>
        <v>1</v>
      </c>
      <c r="G5028" t="s">
        <v>2926</v>
      </c>
      <c r="M5028" s="572"/>
      <c r="N5028" s="573"/>
      <c r="O5028" s="573"/>
      <c r="P5028" s="573"/>
    </row>
    <row r="5029" spans="1:16" x14ac:dyDescent="0.25">
      <c r="A5029" s="77">
        <f>E5029*A5028</f>
        <v>0</v>
      </c>
      <c r="B5029" s="166"/>
      <c r="C5029" s="505"/>
      <c r="D5029" s="91" t="s">
        <v>1669</v>
      </c>
      <c r="E5029" s="80">
        <v>20</v>
      </c>
      <c r="F5029">
        <f>SUMIF('список продуктов'!$A$8:$A$917,"="&amp;D3492,'список продуктов'!$C$8:$C$917)</f>
        <v>1</v>
      </c>
      <c r="M5029" s="572"/>
      <c r="N5029" s="573"/>
      <c r="O5029" s="573"/>
      <c r="P5029" s="573"/>
    </row>
    <row r="5030" spans="1:16" x14ac:dyDescent="0.25">
      <c r="A5030" s="77">
        <f>E5030*A5028</f>
        <v>0</v>
      </c>
      <c r="B5030" s="166"/>
      <c r="C5030" s="488" t="s">
        <v>1982</v>
      </c>
      <c r="D5030" s="91" t="s">
        <v>2650</v>
      </c>
      <c r="E5030" s="80">
        <v>10</v>
      </c>
      <c r="F5030">
        <f>SUMIF('список продуктов'!$A$8:$A$917,"="&amp;D3493,'список продуктов'!$C$8:$C$917)</f>
        <v>1</v>
      </c>
      <c r="M5030" s="572"/>
      <c r="N5030" s="573"/>
      <c r="O5030" s="573"/>
      <c r="P5030" s="573"/>
    </row>
    <row r="5031" spans="1:16" x14ac:dyDescent="0.25">
      <c r="A5031" s="77">
        <f>E5031*A5028</f>
        <v>0</v>
      </c>
      <c r="B5031" s="166"/>
      <c r="C5031" s="505"/>
      <c r="D5031" s="91" t="s">
        <v>1919</v>
      </c>
      <c r="E5031" s="80">
        <v>2</v>
      </c>
      <c r="F5031">
        <f>SUMIF('список продуктов'!$A$8:$A$917,"="&amp;D3494,'список продуктов'!$C$8:$C$917)</f>
        <v>1</v>
      </c>
      <c r="M5031" s="572"/>
      <c r="N5031" s="573"/>
      <c r="O5031" s="573"/>
      <c r="P5031" s="573"/>
    </row>
    <row r="5032" spans="1:16" x14ac:dyDescent="0.25">
      <c r="A5032" s="77">
        <f>E5032*A5028</f>
        <v>0</v>
      </c>
      <c r="B5032" s="166"/>
      <c r="C5032" s="505"/>
      <c r="D5032" s="91" t="s">
        <v>1804</v>
      </c>
      <c r="E5032" s="80">
        <v>3</v>
      </c>
      <c r="F5032">
        <f>SUMIF('список продуктов'!$A$8:$A$917,"="&amp;D3495,'список продуктов'!$C$8:$C$917)</f>
        <v>1</v>
      </c>
      <c r="M5032" s="572"/>
      <c r="N5032" s="573"/>
      <c r="O5032" s="573"/>
      <c r="P5032" s="573"/>
    </row>
    <row r="5033" spans="1:16" ht="15.75" thickBot="1" x14ac:dyDescent="0.3">
      <c r="B5033" s="160"/>
      <c r="C5033" s="505"/>
      <c r="D5033" s="91"/>
      <c r="E5033" s="89"/>
      <c r="F5033">
        <f>SUMIF('список продуктов'!$A$8:$A$917,"="&amp;D3496,'список продуктов'!$C$8:$C$917)</f>
        <v>1</v>
      </c>
      <c r="M5033" s="572"/>
      <c r="N5033" s="573"/>
      <c r="O5033" s="573"/>
      <c r="P5033" s="573"/>
    </row>
    <row r="5034" spans="1:16" ht="30" thickBot="1" x14ac:dyDescent="0.3">
      <c r="A5034" s="105"/>
      <c r="B5034" s="181" t="s">
        <v>51</v>
      </c>
      <c r="C5034" s="73" t="s">
        <v>965</v>
      </c>
      <c r="D5034" s="188"/>
      <c r="E5034" s="213">
        <f>SUM(E5035:E5040)</f>
        <v>49</v>
      </c>
      <c r="F5034">
        <f>SUMIF('список продуктов'!$A$8:$A$917,"="&amp;D3497,'список продуктов'!$C$8:$C$917)</f>
        <v>1</v>
      </c>
      <c r="G5034" t="s">
        <v>2926</v>
      </c>
      <c r="M5034" s="572"/>
      <c r="N5034" s="573"/>
      <c r="O5034" s="573"/>
      <c r="P5034" s="573"/>
    </row>
    <row r="5035" spans="1:16" x14ac:dyDescent="0.25">
      <c r="A5035" s="77">
        <f>E5035*A5034</f>
        <v>0</v>
      </c>
      <c r="B5035" s="167"/>
      <c r="C5035" s="505"/>
      <c r="D5035" s="91" t="s">
        <v>2316</v>
      </c>
      <c r="E5035" s="106">
        <v>15</v>
      </c>
      <c r="F5035">
        <f>SUMIF('список продуктов'!$A$8:$A$917,"="&amp;D3498,'список продуктов'!$C$8:$C$917)</f>
        <v>1</v>
      </c>
      <c r="M5035" s="572"/>
      <c r="N5035" s="573"/>
      <c r="O5035" s="573"/>
      <c r="P5035" s="573"/>
    </row>
    <row r="5036" spans="1:16" x14ac:dyDescent="0.25">
      <c r="A5036" s="77">
        <f>E5036*A5034</f>
        <v>0</v>
      </c>
      <c r="B5036" s="167"/>
      <c r="C5036" s="505"/>
      <c r="D5036" s="91" t="s">
        <v>1789</v>
      </c>
      <c r="E5036" s="106">
        <v>15</v>
      </c>
      <c r="F5036">
        <f>SUMIF('список продуктов'!$A$8:$A$917,"="&amp;D3499,'список продуктов'!$C$8:$C$917)</f>
        <v>1</v>
      </c>
      <c r="M5036" s="572"/>
      <c r="N5036" s="573"/>
      <c r="O5036" s="573"/>
      <c r="P5036" s="573"/>
    </row>
    <row r="5037" spans="1:16" x14ac:dyDescent="0.25">
      <c r="A5037" s="77">
        <f>E5037*A5034</f>
        <v>0</v>
      </c>
      <c r="B5037" s="167"/>
      <c r="C5037" s="505"/>
      <c r="D5037" s="91" t="s">
        <v>1721</v>
      </c>
      <c r="E5037" s="106">
        <v>10</v>
      </c>
      <c r="F5037">
        <f>SUMIF('список продуктов'!$A$8:$A$917,"="&amp;D3500,'список продуктов'!$C$8:$C$917)</f>
        <v>0</v>
      </c>
      <c r="M5037" s="572"/>
      <c r="N5037" s="573"/>
      <c r="O5037" s="573"/>
      <c r="P5037" s="573"/>
    </row>
    <row r="5038" spans="1:16" x14ac:dyDescent="0.25">
      <c r="A5038" s="77">
        <f>E5038*A5034</f>
        <v>0</v>
      </c>
      <c r="B5038" s="167"/>
      <c r="C5038" s="505"/>
      <c r="D5038" s="91" t="s">
        <v>1275</v>
      </c>
      <c r="E5038" s="106">
        <v>1</v>
      </c>
      <c r="F5038">
        <f>SUMIF('список продуктов'!$A$8:$A$917,"="&amp;D3501,'список продуктов'!$C$8:$C$917)</f>
        <v>1</v>
      </c>
      <c r="M5038" s="572"/>
      <c r="N5038" s="573"/>
      <c r="O5038" s="573"/>
      <c r="P5038" s="573"/>
    </row>
    <row r="5039" spans="1:16" x14ac:dyDescent="0.25">
      <c r="A5039" s="77">
        <f>E5039*A5034</f>
        <v>0</v>
      </c>
      <c r="B5039" s="167"/>
      <c r="C5039" s="505"/>
      <c r="D5039" s="91" t="s">
        <v>2549</v>
      </c>
      <c r="E5039" s="106">
        <v>1</v>
      </c>
      <c r="F5039">
        <f>SUMIF('список продуктов'!$A$8:$A$917,"="&amp;D3502,'список продуктов'!$C$8:$C$917)</f>
        <v>1</v>
      </c>
      <c r="M5039" s="572"/>
      <c r="N5039" s="573"/>
      <c r="O5039" s="573"/>
      <c r="P5039" s="573"/>
    </row>
    <row r="5040" spans="1:16" x14ac:dyDescent="0.25">
      <c r="A5040" s="85">
        <f>E5040*A5034</f>
        <v>0</v>
      </c>
      <c r="B5040" s="169"/>
      <c r="C5040" s="505"/>
      <c r="D5040" s="91" t="s">
        <v>1674</v>
      </c>
      <c r="E5040" s="106">
        <v>7</v>
      </c>
      <c r="F5040">
        <f>SUMIF('список продуктов'!$A$8:$A$917,"="&amp;D3503,'список продуктов'!$C$8:$C$917)</f>
        <v>0</v>
      </c>
      <c r="M5040" s="572"/>
      <c r="N5040" s="573"/>
      <c r="O5040" s="573"/>
      <c r="P5040" s="573"/>
    </row>
    <row r="5041" spans="1:16" ht="30" thickBot="1" x14ac:dyDescent="0.3">
      <c r="A5041" s="77">
        <f>E5041*A5034</f>
        <v>0</v>
      </c>
      <c r="B5041" s="160"/>
      <c r="C5041" s="505"/>
      <c r="D5041" s="91" t="s">
        <v>2641</v>
      </c>
      <c r="E5041" s="89">
        <v>3</v>
      </c>
      <c r="F5041">
        <f>SUMIF('список продуктов'!$A$8:$A$917,"="&amp;D3504,'список продуктов'!$C$8:$C$917)</f>
        <v>0</v>
      </c>
      <c r="M5041" s="572"/>
      <c r="N5041" s="573"/>
      <c r="O5041" s="573"/>
      <c r="P5041" s="573"/>
    </row>
    <row r="5042" spans="1:16" ht="30" thickBot="1" x14ac:dyDescent="0.3">
      <c r="A5042" s="105"/>
      <c r="B5042" s="196">
        <v>60</v>
      </c>
      <c r="C5042" s="159" t="s">
        <v>1397</v>
      </c>
      <c r="D5042" s="188"/>
      <c r="E5042" s="213">
        <f>SUM(E5043:E5050)</f>
        <v>83</v>
      </c>
      <c r="F5042">
        <f>SUMIF('список продуктов'!$A$8:$A$917,"="&amp;D3505,'список продуктов'!$C$8:$C$917)</f>
        <v>1</v>
      </c>
      <c r="G5042" t="s">
        <v>2926</v>
      </c>
      <c r="M5042" s="572"/>
      <c r="N5042" s="573"/>
      <c r="O5042" s="573"/>
      <c r="P5042" s="573"/>
    </row>
    <row r="5043" spans="1:16" x14ac:dyDescent="0.25">
      <c r="A5043" s="77">
        <f>E5043*A5042</f>
        <v>0</v>
      </c>
      <c r="B5043" s="167"/>
      <c r="C5043" s="505"/>
      <c r="D5043" s="91" t="s">
        <v>1668</v>
      </c>
      <c r="E5043" s="106">
        <v>25</v>
      </c>
      <c r="F5043">
        <f>SUMIF('список продуктов'!$A$8:$A$917,"="&amp;D3506,'список продуктов'!$C$8:$C$917)</f>
        <v>1</v>
      </c>
      <c r="M5043" s="572"/>
      <c r="N5043" s="573"/>
      <c r="O5043" s="573"/>
      <c r="P5043" s="573"/>
    </row>
    <row r="5044" spans="1:16" x14ac:dyDescent="0.25">
      <c r="A5044" s="77">
        <f>E5044*A5042</f>
        <v>0</v>
      </c>
      <c r="B5044" s="167"/>
      <c r="C5044" s="505"/>
      <c r="D5044" s="91" t="s">
        <v>1745</v>
      </c>
      <c r="E5044" s="106">
        <v>25</v>
      </c>
      <c r="F5044">
        <f>SUMIF('список продуктов'!$A$8:$A$917,"="&amp;D3507,'список продуктов'!$C$8:$C$917)</f>
        <v>1</v>
      </c>
      <c r="M5044" s="572"/>
      <c r="N5044" s="573"/>
      <c r="O5044" s="573"/>
      <c r="P5044" s="573"/>
    </row>
    <row r="5045" spans="1:16" x14ac:dyDescent="0.25">
      <c r="A5045" s="77">
        <f>E5045*A5042</f>
        <v>0</v>
      </c>
      <c r="B5045" s="167"/>
      <c r="C5045" s="505"/>
      <c r="D5045" s="91" t="s">
        <v>313</v>
      </c>
      <c r="E5045" s="106">
        <v>15</v>
      </c>
      <c r="F5045">
        <f>SUMIF('список продуктов'!$A$8:$A$917,"="&amp;D3508,'список продуктов'!$C$8:$C$917)</f>
        <v>1</v>
      </c>
      <c r="M5045" s="572"/>
      <c r="N5045" s="573"/>
      <c r="O5045" s="573"/>
      <c r="P5045" s="573"/>
    </row>
    <row r="5046" spans="1:16" x14ac:dyDescent="0.25">
      <c r="A5046" s="77">
        <f>E5046*A5042</f>
        <v>0</v>
      </c>
      <c r="B5046" s="167"/>
      <c r="C5046" s="505"/>
      <c r="D5046" s="91" t="s">
        <v>1789</v>
      </c>
      <c r="E5046" s="106">
        <v>10</v>
      </c>
      <c r="F5046">
        <f>SUMIF('список продуктов'!$A$8:$A$917,"="&amp;D3509,'список продуктов'!$C$8:$C$917)</f>
        <v>1</v>
      </c>
      <c r="M5046" s="572"/>
      <c r="N5046" s="573"/>
      <c r="O5046" s="573"/>
      <c r="P5046" s="573"/>
    </row>
    <row r="5047" spans="1:16" x14ac:dyDescent="0.25">
      <c r="A5047" s="77">
        <f>E5047*A5042</f>
        <v>0</v>
      </c>
      <c r="B5047" s="167"/>
      <c r="C5047" s="505"/>
      <c r="D5047" s="91" t="s">
        <v>2591</v>
      </c>
      <c r="E5047" s="106">
        <v>5</v>
      </c>
      <c r="F5047">
        <f>SUMIF('список продуктов'!$A$8:$A$917,"="&amp;D3510,'список продуктов'!$C$8:$C$917)</f>
        <v>1</v>
      </c>
      <c r="M5047" s="572"/>
      <c r="N5047" s="573"/>
      <c r="O5047" s="573"/>
      <c r="P5047" s="573"/>
    </row>
    <row r="5048" spans="1:16" x14ac:dyDescent="0.25">
      <c r="A5048" s="77">
        <f>E5048*A5042</f>
        <v>0</v>
      </c>
      <c r="B5048" s="167"/>
      <c r="C5048" s="505"/>
      <c r="D5048" s="91" t="s">
        <v>2408</v>
      </c>
      <c r="E5048" s="106">
        <v>1</v>
      </c>
      <c r="F5048">
        <f>SUMIF('список продуктов'!$A$8:$A$917,"="&amp;D3511,'список продуктов'!$C$8:$C$917)</f>
        <v>1</v>
      </c>
      <c r="M5048" s="572"/>
      <c r="N5048" s="573"/>
      <c r="O5048" s="573"/>
      <c r="P5048" s="573"/>
    </row>
    <row r="5049" spans="1:16" x14ac:dyDescent="0.25">
      <c r="A5049" s="77">
        <f>E5049*A5042</f>
        <v>0</v>
      </c>
      <c r="B5049" s="167"/>
      <c r="C5049" s="505"/>
      <c r="D5049" s="91" t="s">
        <v>1262</v>
      </c>
      <c r="E5049" s="106">
        <v>1</v>
      </c>
      <c r="F5049">
        <f>SUMIF('список продуктов'!$A$8:$A$917,"="&amp;D3512,'список продуктов'!$C$8:$C$917)</f>
        <v>1</v>
      </c>
      <c r="M5049" s="572"/>
      <c r="N5049" s="573"/>
      <c r="O5049" s="573"/>
      <c r="P5049" s="573"/>
    </row>
    <row r="5050" spans="1:16" x14ac:dyDescent="0.25">
      <c r="A5050" s="77">
        <f>E5050*A5042</f>
        <v>0</v>
      </c>
      <c r="B5050" s="167"/>
      <c r="C5050" s="505"/>
      <c r="D5050" s="91" t="s">
        <v>2399</v>
      </c>
      <c r="E5050" s="106">
        <v>1</v>
      </c>
      <c r="F5050">
        <f>SUMIF('список продуктов'!$A$8:$A$917,"="&amp;D3513,'список продуктов'!$C$8:$C$917)</f>
        <v>0</v>
      </c>
      <c r="M5050" s="572"/>
      <c r="N5050" s="573"/>
      <c r="O5050" s="573"/>
      <c r="P5050" s="573"/>
    </row>
    <row r="5051" spans="1:16" ht="15.75" thickBot="1" x14ac:dyDescent="0.3">
      <c r="B5051" s="160"/>
      <c r="C5051" s="505"/>
      <c r="D5051" s="91"/>
      <c r="E5051" s="89"/>
      <c r="F5051">
        <f>SUMIF('список продуктов'!$A$8:$A$917,"="&amp;D3514,'список продуктов'!$C$8:$C$917)</f>
        <v>1</v>
      </c>
      <c r="M5051" s="572"/>
      <c r="N5051" s="573"/>
      <c r="O5051" s="573"/>
      <c r="P5051" s="573"/>
    </row>
    <row r="5052" spans="1:16" ht="15.75" thickBot="1" x14ac:dyDescent="0.3">
      <c r="A5052" s="105"/>
      <c r="B5052" s="179" t="s">
        <v>38</v>
      </c>
      <c r="C5052" s="73" t="s">
        <v>356</v>
      </c>
      <c r="D5052" s="188"/>
      <c r="E5052" s="158">
        <f>SUM(E5053:E5057)</f>
        <v>35.5</v>
      </c>
      <c r="F5052">
        <f>SUMIF('список продуктов'!$A$8:$A$917,"="&amp;D3515,'список продуктов'!$C$8:$C$917)</f>
        <v>1</v>
      </c>
      <c r="G5052" t="s">
        <v>2926</v>
      </c>
      <c r="M5052" s="572"/>
      <c r="N5052" s="573"/>
      <c r="O5052" s="573"/>
      <c r="P5052" s="573"/>
    </row>
    <row r="5053" spans="1:16" x14ac:dyDescent="0.25">
      <c r="A5053" s="77">
        <f>E5053*A5052</f>
        <v>0</v>
      </c>
      <c r="B5053" s="168"/>
      <c r="C5053" s="505"/>
      <c r="D5053" s="91" t="s">
        <v>1578</v>
      </c>
      <c r="E5053" s="80">
        <v>17</v>
      </c>
      <c r="F5053">
        <f>SUMIF('список продуктов'!$A$8:$A$917,"="&amp;D3516,'список продуктов'!$C$8:$C$917)</f>
        <v>1</v>
      </c>
      <c r="M5053" s="572"/>
      <c r="N5053" s="573"/>
      <c r="O5053" s="573"/>
      <c r="P5053" s="573"/>
    </row>
    <row r="5054" spans="1:16" x14ac:dyDescent="0.25">
      <c r="A5054" s="77">
        <f>E5054*A5052</f>
        <v>0</v>
      </c>
      <c r="B5054" s="168"/>
      <c r="C5054" s="505"/>
      <c r="D5054" s="91" t="s">
        <v>2201</v>
      </c>
      <c r="E5054" s="80">
        <v>10</v>
      </c>
      <c r="F5054">
        <f>SUMIF('список продуктов'!$A$8:$A$917,"="&amp;D3517,'список продуктов'!$C$8:$C$917)</f>
        <v>1</v>
      </c>
      <c r="M5054" s="572"/>
      <c r="N5054" s="573"/>
      <c r="O5054" s="573"/>
      <c r="P5054" s="573"/>
    </row>
    <row r="5055" spans="1:16" x14ac:dyDescent="0.25">
      <c r="A5055" s="77">
        <f>E5055*A5052</f>
        <v>0</v>
      </c>
      <c r="B5055" s="168"/>
      <c r="C5055" s="505"/>
      <c r="D5055" s="91" t="s">
        <v>2439</v>
      </c>
      <c r="E5055" s="80">
        <v>0.5</v>
      </c>
      <c r="F5055">
        <f>SUMIF('список продуктов'!$A$8:$A$917,"="&amp;D3518,'список продуктов'!$C$8:$C$917)</f>
        <v>1</v>
      </c>
      <c r="M5055" s="572"/>
      <c r="N5055" s="573"/>
      <c r="O5055" s="573"/>
      <c r="P5055" s="573"/>
    </row>
    <row r="5056" spans="1:16" x14ac:dyDescent="0.25">
      <c r="A5056" s="77">
        <f>E5056*A5052</f>
        <v>0</v>
      </c>
      <c r="B5056" s="168"/>
      <c r="C5056" s="505"/>
      <c r="D5056" s="91" t="s">
        <v>1674</v>
      </c>
      <c r="E5056" s="80">
        <v>5</v>
      </c>
      <c r="F5056">
        <f>SUMIF('список продуктов'!$A$8:$A$917,"="&amp;D3519,'список продуктов'!$C$8:$C$917)</f>
        <v>1</v>
      </c>
      <c r="M5056" s="572"/>
      <c r="N5056" s="573"/>
      <c r="O5056" s="573"/>
      <c r="P5056" s="573"/>
    </row>
    <row r="5057" spans="1:16" x14ac:dyDescent="0.25">
      <c r="A5057" s="77">
        <f>E5057*A5052</f>
        <v>0</v>
      </c>
      <c r="B5057" s="168"/>
      <c r="C5057" s="505"/>
      <c r="D5057" s="91" t="s">
        <v>1815</v>
      </c>
      <c r="E5057" s="80">
        <v>3</v>
      </c>
      <c r="F5057">
        <f>SUMIF('список продуктов'!$A$8:$A$917,"="&amp;D3520,'список продуктов'!$C$8:$C$917)</f>
        <v>1</v>
      </c>
      <c r="M5057" s="572"/>
      <c r="N5057" s="573"/>
      <c r="O5057" s="573"/>
      <c r="P5057" s="573"/>
    </row>
    <row r="5058" spans="1:16" ht="15.75" thickBot="1" x14ac:dyDescent="0.3">
      <c r="B5058" s="160"/>
      <c r="C5058" s="505"/>
      <c r="D5058" s="91"/>
      <c r="E5058" s="89"/>
      <c r="F5058">
        <f>SUMIF('список продуктов'!$A$8:$A$917,"="&amp;D3521,'список продуктов'!$C$8:$C$917)</f>
        <v>0</v>
      </c>
      <c r="M5058" s="572"/>
      <c r="N5058" s="573"/>
      <c r="O5058" s="573"/>
      <c r="P5058" s="573"/>
    </row>
    <row r="5059" spans="1:16" ht="15.75" thickBot="1" x14ac:dyDescent="0.3">
      <c r="A5059" s="105"/>
      <c r="B5059" s="179" t="s">
        <v>46</v>
      </c>
      <c r="C5059" s="159" t="s">
        <v>357</v>
      </c>
      <c r="D5059" s="188"/>
      <c r="E5059" s="158">
        <f>SUM(E5060:E5068)</f>
        <v>58.2</v>
      </c>
      <c r="F5059">
        <f>SUMIF('список продуктов'!$A$8:$A$917,"="&amp;D3522,'список продуктов'!$C$8:$C$917)</f>
        <v>0</v>
      </c>
      <c r="G5059" t="s">
        <v>2926</v>
      </c>
      <c r="M5059" s="572"/>
      <c r="N5059" s="573"/>
      <c r="O5059" s="573"/>
      <c r="P5059" s="573"/>
    </row>
    <row r="5060" spans="1:16" x14ac:dyDescent="0.25">
      <c r="A5060" s="77">
        <f>E5060*A5059</f>
        <v>0</v>
      </c>
      <c r="B5060" s="166"/>
      <c r="C5060" s="505"/>
      <c r="D5060" s="91" t="s">
        <v>2469</v>
      </c>
      <c r="E5060" s="80">
        <v>22</v>
      </c>
      <c r="F5060">
        <f>SUMIF('список продуктов'!$A$8:$A$917,"="&amp;D3523,'список продуктов'!$C$8:$C$917)</f>
        <v>1</v>
      </c>
      <c r="M5060" s="572"/>
      <c r="N5060" s="573"/>
      <c r="O5060" s="573"/>
      <c r="P5060" s="573"/>
    </row>
    <row r="5061" spans="1:16" x14ac:dyDescent="0.25">
      <c r="A5061" s="77">
        <f>E5061*A5059</f>
        <v>0</v>
      </c>
      <c r="B5061" s="166"/>
      <c r="C5061" s="505"/>
      <c r="D5061" s="91" t="s">
        <v>1591</v>
      </c>
      <c r="E5061" s="80">
        <v>17</v>
      </c>
      <c r="F5061">
        <f>SUMIF('список продуктов'!$A$8:$A$917,"="&amp;D3524,'список продуктов'!$C$8:$C$917)</f>
        <v>1</v>
      </c>
      <c r="M5061" s="572"/>
      <c r="N5061" s="573"/>
      <c r="O5061" s="573"/>
      <c r="P5061" s="573"/>
    </row>
    <row r="5062" spans="1:16" x14ac:dyDescent="0.25">
      <c r="A5062" s="77">
        <f>E5062*A5059</f>
        <v>0</v>
      </c>
      <c r="B5062" s="166"/>
      <c r="C5062" s="505"/>
      <c r="D5062" s="91" t="s">
        <v>1758</v>
      </c>
      <c r="E5062" s="80">
        <v>3</v>
      </c>
      <c r="F5062">
        <f>SUMIF('список продуктов'!$A$8:$A$917,"="&amp;D3525,'список продуктов'!$C$8:$C$917)</f>
        <v>1</v>
      </c>
      <c r="M5062" s="572"/>
      <c r="N5062" s="573"/>
      <c r="O5062" s="573"/>
      <c r="P5062" s="573"/>
    </row>
    <row r="5063" spans="1:16" x14ac:dyDescent="0.25">
      <c r="A5063" s="77">
        <f>E5063*A5059</f>
        <v>0</v>
      </c>
      <c r="B5063" s="166"/>
      <c r="C5063" s="505"/>
      <c r="D5063" s="91" t="s">
        <v>1354</v>
      </c>
      <c r="E5063" s="80">
        <v>3</v>
      </c>
      <c r="F5063">
        <f>SUMIF('список продуктов'!$A$8:$A$917,"="&amp;D3526,'список продуктов'!$C$8:$C$917)</f>
        <v>1</v>
      </c>
      <c r="M5063" s="572"/>
      <c r="N5063" s="573"/>
      <c r="O5063" s="573"/>
      <c r="P5063" s="573"/>
    </row>
    <row r="5064" spans="1:16" x14ac:dyDescent="0.25">
      <c r="A5064" s="77">
        <f>E5064*A5059</f>
        <v>0</v>
      </c>
      <c r="B5064" s="166"/>
      <c r="C5064" s="505"/>
      <c r="D5064" s="91" t="s">
        <v>1850</v>
      </c>
      <c r="E5064" s="80">
        <v>5</v>
      </c>
      <c r="F5064">
        <f>SUMIF('список продуктов'!$A$8:$A$917,"="&amp;D3527,'список продуктов'!$C$8:$C$917)</f>
        <v>1</v>
      </c>
      <c r="M5064" s="572"/>
      <c r="N5064" s="573"/>
      <c r="O5064" s="573"/>
      <c r="P5064" s="573"/>
    </row>
    <row r="5065" spans="1:16" x14ac:dyDescent="0.25">
      <c r="A5065" s="77">
        <f>E5065*A5059</f>
        <v>0</v>
      </c>
      <c r="B5065" s="166"/>
      <c r="C5065" s="505"/>
      <c r="D5065" s="91" t="s">
        <v>2591</v>
      </c>
      <c r="E5065" s="80">
        <v>5</v>
      </c>
      <c r="F5065">
        <f>SUMIF('список продуктов'!$A$8:$A$917,"="&amp;D3528,'список продуктов'!$C$8:$C$917)</f>
        <v>1</v>
      </c>
      <c r="M5065" s="572"/>
      <c r="N5065" s="573"/>
      <c r="O5065" s="573"/>
      <c r="P5065" s="573"/>
    </row>
    <row r="5066" spans="1:16" x14ac:dyDescent="0.25">
      <c r="A5066" s="77">
        <f>E5066*A5059</f>
        <v>0</v>
      </c>
      <c r="B5066" s="166"/>
      <c r="C5066" s="505"/>
      <c r="D5066" s="91" t="s">
        <v>1804</v>
      </c>
      <c r="E5066" s="80">
        <v>3</v>
      </c>
      <c r="F5066">
        <f>SUMIF('список продуктов'!$A$8:$A$917,"="&amp;D3529,'список продуктов'!$C$8:$C$917)</f>
        <v>0</v>
      </c>
      <c r="M5066" s="572"/>
      <c r="N5066" s="573"/>
      <c r="O5066" s="573"/>
      <c r="P5066" s="573"/>
    </row>
    <row r="5067" spans="1:16" x14ac:dyDescent="0.25">
      <c r="A5067" s="77">
        <f>E5067*A5059</f>
        <v>0</v>
      </c>
      <c r="B5067" s="166"/>
      <c r="C5067" s="505"/>
      <c r="D5067" s="91" t="s">
        <v>1262</v>
      </c>
      <c r="E5067" s="80">
        <v>0.1</v>
      </c>
      <c r="F5067">
        <f>SUMIF('список продуктов'!$A$8:$A$917,"="&amp;D3530,'список продуктов'!$C$8:$C$917)</f>
        <v>1</v>
      </c>
      <c r="M5067" s="572"/>
      <c r="N5067" s="573"/>
      <c r="O5067" s="573"/>
      <c r="P5067" s="573"/>
    </row>
    <row r="5068" spans="1:16" x14ac:dyDescent="0.25">
      <c r="A5068" s="77">
        <f>E5068*A5059</f>
        <v>0</v>
      </c>
      <c r="B5068" s="166"/>
      <c r="C5068" s="505"/>
      <c r="D5068" s="91" t="s">
        <v>2399</v>
      </c>
      <c r="E5068" s="80">
        <v>0.1</v>
      </c>
      <c r="F5068">
        <f>SUMIF('список продуктов'!$A$8:$A$917,"="&amp;D3531,'список продуктов'!$C$8:$C$917)</f>
        <v>0</v>
      </c>
      <c r="M5068" s="572"/>
      <c r="N5068" s="573"/>
      <c r="O5068" s="573"/>
      <c r="P5068" s="573"/>
    </row>
    <row r="5069" spans="1:16" ht="16.5" customHeight="1" thickBot="1" x14ac:dyDescent="0.3">
      <c r="B5069" s="160"/>
      <c r="C5069" s="505"/>
      <c r="D5069" s="91"/>
      <c r="E5069" s="89"/>
      <c r="F5069">
        <f>SUMIF('список продуктов'!$A$8:$A$917,"="&amp;D3532,'список продуктов'!$C$8:$C$917)</f>
        <v>0</v>
      </c>
      <c r="M5069" s="572"/>
      <c r="N5069" s="573"/>
      <c r="O5069" s="573"/>
      <c r="P5069" s="573"/>
    </row>
    <row r="5070" spans="1:16" ht="15.75" thickBot="1" x14ac:dyDescent="0.3">
      <c r="A5070" s="105"/>
      <c r="B5070" s="179" t="s">
        <v>46</v>
      </c>
      <c r="C5070" s="159" t="s">
        <v>358</v>
      </c>
      <c r="D5070" s="188"/>
      <c r="E5070" s="158">
        <f>SUM(E5071:E5075)</f>
        <v>50</v>
      </c>
      <c r="F5070">
        <f>SUMIF('список продуктов'!$A$8:$A$917,"="&amp;D3533,'список продуктов'!$C$8:$C$917)</f>
        <v>1</v>
      </c>
      <c r="G5070" t="s">
        <v>2926</v>
      </c>
      <c r="M5070" s="572"/>
      <c r="N5070" s="573"/>
      <c r="O5070" s="573"/>
      <c r="P5070" s="573"/>
    </row>
    <row r="5071" spans="1:16" x14ac:dyDescent="0.25">
      <c r="A5071" s="77">
        <f>E5071*A5070</f>
        <v>0</v>
      </c>
      <c r="B5071" s="166"/>
      <c r="C5071" s="505"/>
      <c r="D5071" s="91" t="s">
        <v>2469</v>
      </c>
      <c r="E5071" s="80">
        <v>22</v>
      </c>
      <c r="F5071">
        <f>SUMIF('список продуктов'!$A$8:$A$917,"="&amp;D3534,'список продуктов'!$C$8:$C$917)</f>
        <v>1</v>
      </c>
      <c r="M5071" s="572"/>
      <c r="N5071" s="573"/>
      <c r="O5071" s="573"/>
      <c r="P5071" s="573"/>
    </row>
    <row r="5072" spans="1:16" x14ac:dyDescent="0.25">
      <c r="A5072" s="77">
        <f>E5072*A5070</f>
        <v>0</v>
      </c>
      <c r="B5072" s="166"/>
      <c r="C5072" s="505"/>
      <c r="D5072" s="91" t="s">
        <v>1575</v>
      </c>
      <c r="E5072" s="80">
        <v>15</v>
      </c>
      <c r="F5072">
        <f>SUMIF('список продуктов'!$A$8:$A$917,"="&amp;D3535,'список продуктов'!$C$8:$C$917)</f>
        <v>1</v>
      </c>
      <c r="M5072" s="572"/>
      <c r="N5072" s="573"/>
      <c r="O5072" s="573"/>
      <c r="P5072" s="573"/>
    </row>
    <row r="5073" spans="1:16" x14ac:dyDescent="0.25">
      <c r="A5073" s="77">
        <f>E5073*A5070</f>
        <v>0</v>
      </c>
      <c r="B5073" s="166"/>
      <c r="C5073" s="505"/>
      <c r="D5073" s="91" t="s">
        <v>1850</v>
      </c>
      <c r="E5073" s="80">
        <v>5</v>
      </c>
      <c r="F5073">
        <f>SUMIF('список продуктов'!$A$8:$A$917,"="&amp;D3536,'список продуктов'!$C$8:$C$917)</f>
        <v>1</v>
      </c>
      <c r="M5073" s="572"/>
      <c r="N5073" s="573"/>
      <c r="O5073" s="573"/>
      <c r="P5073" s="573"/>
    </row>
    <row r="5074" spans="1:16" x14ac:dyDescent="0.25">
      <c r="A5074" s="77">
        <f>E5074*A5070</f>
        <v>0</v>
      </c>
      <c r="B5074" s="166"/>
      <c r="C5074" s="505"/>
      <c r="D5074" s="91" t="s">
        <v>192</v>
      </c>
      <c r="E5074" s="80">
        <v>5</v>
      </c>
      <c r="F5074">
        <f>SUMIF('список продуктов'!$A$8:$A$917,"="&amp;D3537,'список продуктов'!$C$8:$C$917)</f>
        <v>1</v>
      </c>
      <c r="M5074" s="572"/>
      <c r="N5074" s="573"/>
      <c r="O5074" s="573"/>
      <c r="P5074" s="573"/>
    </row>
    <row r="5075" spans="1:16" x14ac:dyDescent="0.25">
      <c r="A5075" s="77">
        <f>E5075*A5070</f>
        <v>0</v>
      </c>
      <c r="B5075" s="166"/>
      <c r="C5075" s="505"/>
      <c r="D5075" s="91" t="s">
        <v>1815</v>
      </c>
      <c r="E5075" s="80">
        <v>3</v>
      </c>
      <c r="F5075">
        <f>SUMIF('список продуктов'!$A$8:$A$917,"="&amp;D3538,'список продуктов'!$C$8:$C$917)</f>
        <v>0</v>
      </c>
      <c r="M5075" s="572"/>
      <c r="N5075" s="573"/>
      <c r="O5075" s="573"/>
      <c r="P5075" s="573"/>
    </row>
    <row r="5076" spans="1:16" ht="15.75" thickBot="1" x14ac:dyDescent="0.3">
      <c r="B5076" s="160"/>
      <c r="C5076" s="505"/>
      <c r="D5076" s="91"/>
      <c r="E5076" s="89"/>
      <c r="F5076">
        <f>SUMIF('список продуктов'!$A$8:$A$917,"="&amp;D3539,'список продуктов'!$C$8:$C$917)</f>
        <v>1</v>
      </c>
      <c r="M5076" s="572"/>
      <c r="N5076" s="573"/>
      <c r="O5076" s="573"/>
      <c r="P5076" s="573"/>
    </row>
    <row r="5077" spans="1:16" ht="15.75" thickBot="1" x14ac:dyDescent="0.3">
      <c r="A5077" s="105"/>
      <c r="B5077" s="179" t="s">
        <v>47</v>
      </c>
      <c r="C5077" s="73" t="s">
        <v>359</v>
      </c>
      <c r="D5077" s="188"/>
      <c r="E5077" s="158">
        <f>SUM(E5078:E5083)</f>
        <v>94</v>
      </c>
      <c r="F5077">
        <f>SUMIF('список продуктов'!$A$8:$A$917,"="&amp;D3540,'список продуктов'!$C$8:$C$917)</f>
        <v>1</v>
      </c>
      <c r="G5077" t="s">
        <v>2926</v>
      </c>
      <c r="M5077" s="572"/>
      <c r="N5077" s="573"/>
      <c r="O5077" s="573"/>
      <c r="P5077" s="573"/>
    </row>
    <row r="5078" spans="1:16" x14ac:dyDescent="0.25">
      <c r="A5078" s="77">
        <f>E5078*A5077</f>
        <v>0</v>
      </c>
      <c r="B5078" s="168"/>
      <c r="C5078" s="505"/>
      <c r="D5078" s="91" t="s">
        <v>311</v>
      </c>
      <c r="E5078" s="80">
        <v>54</v>
      </c>
      <c r="F5078">
        <f>SUMIF('список продуктов'!$A$8:$A$917,"="&amp;D3541,'список продуктов'!$C$8:$C$917)</f>
        <v>1</v>
      </c>
      <c r="M5078" s="572"/>
      <c r="N5078" s="573"/>
      <c r="O5078" s="573"/>
      <c r="P5078" s="573"/>
    </row>
    <row r="5079" spans="1:16" x14ac:dyDescent="0.25">
      <c r="A5079" s="77">
        <f>E5079*A5077</f>
        <v>0</v>
      </c>
      <c r="B5079" s="168"/>
      <c r="C5079" s="505"/>
      <c r="D5079" s="91" t="s">
        <v>2201</v>
      </c>
      <c r="E5079" s="80">
        <v>20</v>
      </c>
      <c r="F5079">
        <f>SUMIF('список продуктов'!$A$8:$A$917,"="&amp;D3542,'список продуктов'!$C$8:$C$917)</f>
        <v>1</v>
      </c>
      <c r="M5079" s="572"/>
      <c r="N5079" s="573"/>
      <c r="O5079" s="573"/>
      <c r="P5079" s="573"/>
    </row>
    <row r="5080" spans="1:16" x14ac:dyDescent="0.25">
      <c r="A5080" s="77">
        <f>E5080*A5077</f>
        <v>0</v>
      </c>
      <c r="B5080" s="168"/>
      <c r="C5080" s="505"/>
      <c r="D5080" s="91" t="s">
        <v>1736</v>
      </c>
      <c r="E5080" s="80">
        <v>10</v>
      </c>
      <c r="F5080">
        <f>SUMIF('список продуктов'!$A$8:$A$917,"="&amp;D3543,'список продуктов'!$C$8:$C$917)</f>
        <v>1</v>
      </c>
      <c r="M5080" s="572"/>
      <c r="N5080" s="573"/>
      <c r="O5080" s="573"/>
      <c r="P5080" s="573"/>
    </row>
    <row r="5081" spans="1:16" x14ac:dyDescent="0.25">
      <c r="A5081" s="77">
        <f>E5081*A5077</f>
        <v>0</v>
      </c>
      <c r="B5081" s="168"/>
      <c r="C5081" s="505"/>
      <c r="D5081" s="91" t="s">
        <v>2591</v>
      </c>
      <c r="E5081" s="80">
        <v>5</v>
      </c>
      <c r="F5081">
        <f>SUMIF('список продуктов'!$A$8:$A$917,"="&amp;D3544,'список продуктов'!$C$8:$C$917)</f>
        <v>1</v>
      </c>
      <c r="M5081" s="572"/>
      <c r="N5081" s="573"/>
      <c r="O5081" s="573"/>
      <c r="P5081" s="573"/>
    </row>
    <row r="5082" spans="1:16" x14ac:dyDescent="0.25">
      <c r="A5082" s="77">
        <f>E5082*A5077</f>
        <v>0</v>
      </c>
      <c r="B5082" s="168"/>
      <c r="C5082" s="505"/>
      <c r="D5082" s="91" t="s">
        <v>1805</v>
      </c>
      <c r="E5082" s="80">
        <v>3</v>
      </c>
      <c r="F5082">
        <f>SUMIF('список продуктов'!$A$8:$A$917,"="&amp;D3545,'список продуктов'!$C$8:$C$917)</f>
        <v>1</v>
      </c>
      <c r="M5082" s="572"/>
      <c r="N5082" s="573"/>
      <c r="O5082" s="573"/>
      <c r="P5082" s="573"/>
    </row>
    <row r="5083" spans="1:16" x14ac:dyDescent="0.25">
      <c r="A5083" s="77">
        <f>E5083*A5077</f>
        <v>0</v>
      </c>
      <c r="B5083" s="168"/>
      <c r="C5083" s="505"/>
      <c r="D5083" s="91" t="s">
        <v>1804</v>
      </c>
      <c r="E5083" s="80">
        <v>2</v>
      </c>
      <c r="F5083">
        <f>SUMIF('список продуктов'!$A$8:$A$917,"="&amp;D3546,'список продуктов'!$C$8:$C$917)</f>
        <v>0</v>
      </c>
      <c r="M5083" s="572"/>
      <c r="N5083" s="573"/>
      <c r="O5083" s="573"/>
      <c r="P5083" s="573"/>
    </row>
    <row r="5084" spans="1:16" ht="15.75" thickBot="1" x14ac:dyDescent="0.3">
      <c r="B5084" s="168"/>
      <c r="C5084" s="505"/>
      <c r="D5084" s="91"/>
      <c r="E5084" s="80"/>
      <c r="F5084">
        <f>SUMIF('список продуктов'!$A$8:$A$917,"="&amp;D3547,'список продуктов'!$C$8:$C$917)</f>
        <v>0</v>
      </c>
      <c r="M5084" s="572"/>
      <c r="N5084" s="573"/>
      <c r="O5084" s="573"/>
      <c r="P5084" s="573"/>
    </row>
    <row r="5085" spans="1:16" ht="15.75" thickBot="1" x14ac:dyDescent="0.3">
      <c r="A5085" s="105"/>
      <c r="B5085" s="179" t="s">
        <v>48</v>
      </c>
      <c r="C5085" s="202" t="s">
        <v>360</v>
      </c>
      <c r="D5085" s="188"/>
      <c r="E5085" s="158">
        <f>SUM(E5086:E5089)</f>
        <v>89</v>
      </c>
      <c r="F5085">
        <f>SUMIF('список продуктов'!$A$8:$A$917,"="&amp;D3548,'список продуктов'!$C$8:$C$917)</f>
        <v>1</v>
      </c>
      <c r="G5085" t="s">
        <v>2926</v>
      </c>
      <c r="M5085" s="572"/>
      <c r="N5085" s="573"/>
      <c r="O5085" s="573"/>
      <c r="P5085" s="573"/>
    </row>
    <row r="5086" spans="1:16" x14ac:dyDescent="0.25">
      <c r="A5086" s="77">
        <f>E5086*A5085</f>
        <v>0</v>
      </c>
      <c r="B5086" s="166"/>
      <c r="C5086" s="505"/>
      <c r="D5086" s="91" t="s">
        <v>311</v>
      </c>
      <c r="E5086" s="80">
        <v>54</v>
      </c>
      <c r="F5086">
        <f>SUMIF('список продуктов'!$A$8:$A$917,"="&amp;D3549,'список продуктов'!$C$8:$C$917)</f>
        <v>1</v>
      </c>
      <c r="M5086" s="572"/>
      <c r="N5086" s="573"/>
      <c r="O5086" s="573"/>
      <c r="P5086" s="573"/>
    </row>
    <row r="5087" spans="1:16" x14ac:dyDescent="0.25">
      <c r="A5087" s="77">
        <f>E5087*A5085</f>
        <v>0</v>
      </c>
      <c r="B5087" s="166"/>
      <c r="C5087" s="505"/>
      <c r="D5087" s="91" t="s">
        <v>2230</v>
      </c>
      <c r="E5087" s="80">
        <v>30</v>
      </c>
      <c r="F5087">
        <f>SUMIF('список продуктов'!$A$8:$A$917,"="&amp;D3550,'список продуктов'!$C$8:$C$917)</f>
        <v>1</v>
      </c>
      <c r="M5087" s="572"/>
      <c r="N5087" s="573"/>
      <c r="O5087" s="573"/>
      <c r="P5087" s="573"/>
    </row>
    <row r="5088" spans="1:16" x14ac:dyDescent="0.25">
      <c r="A5088" s="77">
        <f>E5088*A5085</f>
        <v>0</v>
      </c>
      <c r="B5088" s="166"/>
      <c r="C5088" s="505"/>
      <c r="D5088" s="91" t="s">
        <v>1815</v>
      </c>
      <c r="E5088" s="80">
        <v>3</v>
      </c>
      <c r="F5088">
        <f>SUMIF('список продуктов'!$A$8:$A$917,"="&amp;D3551,'список продуктов'!$C$8:$C$917)</f>
        <v>1</v>
      </c>
      <c r="M5088" s="572"/>
      <c r="N5088" s="573"/>
      <c r="O5088" s="573"/>
      <c r="P5088" s="573"/>
    </row>
    <row r="5089" spans="1:16" x14ac:dyDescent="0.25">
      <c r="A5089" s="77">
        <f>E5089*A5085</f>
        <v>0</v>
      </c>
      <c r="B5089" s="166"/>
      <c r="C5089" s="505"/>
      <c r="D5089" s="91" t="s">
        <v>1275</v>
      </c>
      <c r="E5089" s="80">
        <v>2</v>
      </c>
      <c r="F5089">
        <f>SUMIF('список продуктов'!$A$8:$A$917,"="&amp;D3552,'список продуктов'!$C$8:$C$917)</f>
        <v>1</v>
      </c>
      <c r="M5089" s="572"/>
      <c r="N5089" s="573"/>
      <c r="O5089" s="573"/>
      <c r="P5089" s="573"/>
    </row>
    <row r="5090" spans="1:16" ht="15.75" thickBot="1" x14ac:dyDescent="0.3">
      <c r="B5090" s="160"/>
      <c r="C5090" s="505"/>
      <c r="D5090" s="91"/>
      <c r="E5090" s="89"/>
      <c r="F5090">
        <f>SUMIF('список продуктов'!$A$8:$A$917,"="&amp;D3553,'список продуктов'!$C$8:$C$917)</f>
        <v>1</v>
      </c>
      <c r="M5090" s="572"/>
      <c r="N5090" s="573"/>
      <c r="O5090" s="573"/>
      <c r="P5090" s="573"/>
    </row>
    <row r="5091" spans="1:16" ht="15.75" customHeight="1" thickBot="1" x14ac:dyDescent="0.3">
      <c r="A5091" s="105"/>
      <c r="B5091" s="179" t="s">
        <v>49</v>
      </c>
      <c r="C5091" s="204" t="s">
        <v>361</v>
      </c>
      <c r="D5091" s="188"/>
      <c r="E5091" s="158">
        <f>SUM(E5092:E5096)</f>
        <v>64</v>
      </c>
      <c r="F5091">
        <f>SUMIF('список продуктов'!$A$8:$A$917,"="&amp;D3554,'список продуктов'!$C$8:$C$917)</f>
        <v>1</v>
      </c>
      <c r="G5091" t="s">
        <v>2926</v>
      </c>
      <c r="M5091" s="572"/>
      <c r="N5091" s="573"/>
      <c r="O5091" s="573"/>
      <c r="P5091" s="573"/>
    </row>
    <row r="5092" spans="1:16" x14ac:dyDescent="0.25">
      <c r="A5092" s="77">
        <f>E5092*A5091</f>
        <v>0</v>
      </c>
      <c r="B5092" s="168"/>
      <c r="C5092" s="505"/>
      <c r="D5092" s="91" t="s">
        <v>1789</v>
      </c>
      <c r="E5092" s="80">
        <v>33</v>
      </c>
      <c r="F5092">
        <f>SUMIF('список продуктов'!$A$8:$A$917,"="&amp;D3555,'список продуктов'!$C$8:$C$917)</f>
        <v>1</v>
      </c>
      <c r="M5092" s="572"/>
      <c r="N5092" s="573"/>
      <c r="O5092" s="573"/>
      <c r="P5092" s="573"/>
    </row>
    <row r="5093" spans="1:16" x14ac:dyDescent="0.25">
      <c r="A5093" s="77">
        <f>E5093*A5091</f>
        <v>0</v>
      </c>
      <c r="B5093" s="168"/>
      <c r="C5093" s="505"/>
      <c r="D5093" s="91" t="s">
        <v>1665</v>
      </c>
      <c r="E5093" s="80">
        <v>15</v>
      </c>
      <c r="F5093">
        <f>SUMIF('список продуктов'!$A$8:$A$917,"="&amp;D3556,'список продуктов'!$C$8:$C$917)</f>
        <v>1</v>
      </c>
      <c r="M5093" s="572"/>
      <c r="N5093" s="573"/>
      <c r="O5093" s="573"/>
      <c r="P5093" s="573"/>
    </row>
    <row r="5094" spans="1:16" x14ac:dyDescent="0.25">
      <c r="A5094" s="77">
        <f>E5094*A5091</f>
        <v>0</v>
      </c>
      <c r="B5094" s="168"/>
      <c r="C5094" s="505"/>
      <c r="D5094" s="91" t="s">
        <v>1793</v>
      </c>
      <c r="E5094" s="80">
        <v>3</v>
      </c>
      <c r="F5094">
        <f>SUMIF('список продуктов'!$A$8:$A$917,"="&amp;D3557,'список продуктов'!$C$8:$C$917)</f>
        <v>1</v>
      </c>
      <c r="M5094" s="572"/>
      <c r="N5094" s="573"/>
      <c r="O5094" s="573"/>
      <c r="P5094" s="573"/>
    </row>
    <row r="5095" spans="1:16" x14ac:dyDescent="0.25">
      <c r="A5095" s="77">
        <f>E5095*A5091</f>
        <v>0</v>
      </c>
      <c r="B5095" s="168"/>
      <c r="C5095" s="505"/>
      <c r="D5095" s="91" t="s">
        <v>1805</v>
      </c>
      <c r="E5095" s="80">
        <v>3</v>
      </c>
      <c r="F5095">
        <f>SUMIF('список продуктов'!$A$8:$A$917,"="&amp;D3558,'список продуктов'!$C$8:$C$917)</f>
        <v>0</v>
      </c>
      <c r="M5095" s="572"/>
      <c r="N5095" s="573"/>
      <c r="O5095" s="573"/>
      <c r="P5095" s="573"/>
    </row>
    <row r="5096" spans="1:16" ht="29.25" x14ac:dyDescent="0.25">
      <c r="A5096" s="77">
        <f>E5096*A5091</f>
        <v>0</v>
      </c>
      <c r="B5096" s="168"/>
      <c r="C5096" s="505"/>
      <c r="D5096" s="91" t="s">
        <v>2641</v>
      </c>
      <c r="E5096" s="80">
        <v>10</v>
      </c>
      <c r="F5096">
        <f>SUMIF('список продуктов'!$A$8:$A$917,"="&amp;D3559,'список продуктов'!$C$8:$C$917)</f>
        <v>0</v>
      </c>
      <c r="M5096" s="572"/>
      <c r="N5096" s="573"/>
      <c r="O5096" s="573"/>
      <c r="P5096" s="573"/>
    </row>
    <row r="5097" spans="1:16" x14ac:dyDescent="0.25">
      <c r="A5097" s="77">
        <f>E5097*A5091</f>
        <v>0</v>
      </c>
      <c r="B5097" s="168"/>
      <c r="C5097" s="505"/>
      <c r="D5097" s="91" t="s">
        <v>1262</v>
      </c>
      <c r="E5097" s="80">
        <v>1</v>
      </c>
      <c r="F5097">
        <f>SUMIF('список продуктов'!$A$8:$A$917,"="&amp;D3560,'список продуктов'!$C$8:$C$917)</f>
        <v>0</v>
      </c>
      <c r="M5097" s="572"/>
      <c r="N5097" s="573"/>
      <c r="O5097" s="573"/>
      <c r="P5097" s="573"/>
    </row>
    <row r="5098" spans="1:16" x14ac:dyDescent="0.25">
      <c r="A5098" s="77">
        <f>E5098*A5091</f>
        <v>0</v>
      </c>
      <c r="B5098" s="168"/>
      <c r="C5098" s="505"/>
      <c r="D5098" s="91" t="s">
        <v>2399</v>
      </c>
      <c r="E5098" s="80">
        <v>1</v>
      </c>
      <c r="F5098">
        <f>SUMIF('список продуктов'!$A$8:$A$917,"="&amp;D3561,'список продуктов'!$C$8:$C$917)</f>
        <v>1</v>
      </c>
      <c r="M5098" s="572"/>
      <c r="N5098" s="573"/>
      <c r="O5098" s="573"/>
      <c r="P5098" s="573"/>
    </row>
    <row r="5099" spans="1:16" ht="15.75" thickBot="1" x14ac:dyDescent="0.3">
      <c r="A5099" s="77">
        <f>E5099*A5091</f>
        <v>0</v>
      </c>
      <c r="B5099" s="160"/>
      <c r="C5099" s="505"/>
      <c r="D5099" s="91" t="s">
        <v>1275</v>
      </c>
      <c r="E5099" s="89">
        <v>1</v>
      </c>
      <c r="F5099">
        <f>SUMIF('список продуктов'!$A$8:$A$917,"="&amp;D3562,'список продуктов'!$C$8:$C$917)</f>
        <v>1</v>
      </c>
      <c r="M5099" s="572"/>
      <c r="N5099" s="573"/>
      <c r="O5099" s="573"/>
      <c r="P5099" s="573"/>
    </row>
    <row r="5100" spans="1:16" ht="30" thickBot="1" x14ac:dyDescent="0.3">
      <c r="A5100" s="105"/>
      <c r="B5100" s="181" t="s">
        <v>50</v>
      </c>
      <c r="C5100" s="73" t="s">
        <v>362</v>
      </c>
      <c r="D5100" s="188"/>
      <c r="E5100" s="213">
        <f>SUM(E5101:E5108)</f>
        <v>108</v>
      </c>
      <c r="F5100">
        <f>SUMIF('список продуктов'!$A$8:$A$917,"="&amp;D3563,'список продуктов'!$C$8:$C$917)</f>
        <v>1</v>
      </c>
      <c r="G5100" t="s">
        <v>2926</v>
      </c>
      <c r="M5100" s="572"/>
      <c r="N5100" s="573"/>
      <c r="O5100" s="573"/>
      <c r="P5100" s="573"/>
    </row>
    <row r="5101" spans="1:16" x14ac:dyDescent="0.25">
      <c r="A5101" s="77">
        <f>E5101*A5100</f>
        <v>0</v>
      </c>
      <c r="B5101" s="167"/>
      <c r="C5101" s="505"/>
      <c r="D5101" s="91" t="s">
        <v>1774</v>
      </c>
      <c r="E5101" s="106">
        <v>55</v>
      </c>
      <c r="F5101">
        <f>SUMIF('список продуктов'!$A$8:$A$917,"="&amp;D3564,'список продуктов'!$C$8:$C$917)</f>
        <v>1</v>
      </c>
      <c r="M5101" s="572"/>
      <c r="N5101" s="573"/>
      <c r="O5101" s="573"/>
      <c r="P5101" s="573"/>
    </row>
    <row r="5102" spans="1:16" x14ac:dyDescent="0.25">
      <c r="A5102" s="77">
        <f>E5102*A5100</f>
        <v>0</v>
      </c>
      <c r="B5102" s="167"/>
      <c r="C5102" s="505"/>
      <c r="D5102" s="91" t="s">
        <v>1671</v>
      </c>
      <c r="E5102" s="106">
        <v>20</v>
      </c>
      <c r="F5102">
        <f>SUMIF('список продуктов'!$A$8:$A$917,"="&amp;D3565,'список продуктов'!$C$8:$C$917)</f>
        <v>1</v>
      </c>
      <c r="M5102" s="572"/>
      <c r="N5102" s="573"/>
      <c r="O5102" s="573"/>
      <c r="P5102" s="573"/>
    </row>
    <row r="5103" spans="1:16" x14ac:dyDescent="0.25">
      <c r="A5103" s="77">
        <f>E5103*A5100</f>
        <v>0</v>
      </c>
      <c r="B5103" s="167"/>
      <c r="C5103" s="505"/>
      <c r="D5103" s="91" t="s">
        <v>1270</v>
      </c>
      <c r="E5103" s="106">
        <v>10</v>
      </c>
      <c r="F5103">
        <f>SUMIF('список продуктов'!$A$8:$A$917,"="&amp;D3566,'список продуктов'!$C$8:$C$917)</f>
        <v>1</v>
      </c>
      <c r="M5103" s="572"/>
      <c r="N5103" s="573"/>
      <c r="O5103" s="573"/>
      <c r="P5103" s="573"/>
    </row>
    <row r="5104" spans="1:16" x14ac:dyDescent="0.25">
      <c r="A5104" s="77">
        <f>E5104*A5100</f>
        <v>0</v>
      </c>
      <c r="B5104" s="167"/>
      <c r="C5104" s="505"/>
      <c r="D5104" s="91" t="s">
        <v>1478</v>
      </c>
      <c r="E5104" s="106">
        <v>2</v>
      </c>
      <c r="F5104">
        <f>SUMIF('список продуктов'!$A$8:$A$917,"="&amp;D3567,'список продуктов'!$C$8:$C$917)</f>
        <v>1</v>
      </c>
      <c r="M5104" s="572"/>
      <c r="N5104" s="573"/>
      <c r="O5104" s="573"/>
      <c r="P5104" s="573"/>
    </row>
    <row r="5105" spans="1:16" x14ac:dyDescent="0.25">
      <c r="A5105" s="77">
        <f>E5105*A5100</f>
        <v>0</v>
      </c>
      <c r="B5105" s="167"/>
      <c r="C5105" s="505"/>
      <c r="D5105" s="91" t="s">
        <v>2398</v>
      </c>
      <c r="E5105" s="106">
        <v>2</v>
      </c>
      <c r="F5105">
        <f>SUMIF('список продуктов'!$A$8:$A$917,"="&amp;D3568,'список продуктов'!$C$8:$C$917)</f>
        <v>1</v>
      </c>
      <c r="M5105" s="572"/>
      <c r="N5105" s="573"/>
      <c r="O5105" s="573"/>
      <c r="P5105" s="573"/>
    </row>
    <row r="5106" spans="1:16" ht="29.25" x14ac:dyDescent="0.25">
      <c r="A5106" s="77">
        <f>E5106*A5100</f>
        <v>0</v>
      </c>
      <c r="B5106" s="167"/>
      <c r="C5106" s="505"/>
      <c r="D5106" s="91" t="s">
        <v>2641</v>
      </c>
      <c r="E5106" s="106">
        <v>15</v>
      </c>
      <c r="F5106">
        <f>SUMIF('список продуктов'!$A$8:$A$917,"="&amp;D3569,'список продуктов'!$C$8:$C$917)</f>
        <v>1</v>
      </c>
      <c r="M5106" s="572"/>
      <c r="N5106" s="573"/>
      <c r="O5106" s="573"/>
      <c r="P5106" s="573"/>
    </row>
    <row r="5107" spans="1:16" x14ac:dyDescent="0.25">
      <c r="A5107" s="77">
        <f>E5107*A5100</f>
        <v>0</v>
      </c>
      <c r="B5107" s="167"/>
      <c r="C5107" s="505"/>
      <c r="D5107" s="91" t="s">
        <v>1804</v>
      </c>
      <c r="E5107" s="106">
        <v>2</v>
      </c>
      <c r="F5107">
        <f>SUMIF('список продуктов'!$A$8:$A$917,"="&amp;D3570,'список продуктов'!$C$8:$C$917)</f>
        <v>1</v>
      </c>
      <c r="M5107" s="572"/>
      <c r="N5107" s="573"/>
      <c r="O5107" s="573"/>
      <c r="P5107" s="573"/>
    </row>
    <row r="5108" spans="1:16" x14ac:dyDescent="0.25">
      <c r="A5108" s="77">
        <f>E5108*A5100</f>
        <v>0</v>
      </c>
      <c r="B5108" s="167"/>
      <c r="C5108" s="505"/>
      <c r="D5108" s="91" t="s">
        <v>1807</v>
      </c>
      <c r="E5108" s="106">
        <v>2</v>
      </c>
      <c r="F5108">
        <f>SUMIF('список продуктов'!$A$8:$A$917,"="&amp;D3571,'список продуктов'!$C$8:$C$917)</f>
        <v>0</v>
      </c>
      <c r="M5108" s="572"/>
      <c r="N5108" s="573"/>
      <c r="O5108" s="573"/>
      <c r="P5108" s="573"/>
    </row>
    <row r="5109" spans="1:16" ht="15.75" thickBot="1" x14ac:dyDescent="0.3">
      <c r="B5109" s="160"/>
      <c r="C5109" s="505"/>
      <c r="D5109" s="91"/>
      <c r="E5109" s="89"/>
      <c r="F5109">
        <f>SUMIF('список продуктов'!$A$8:$A$917,"="&amp;D3572,'список продуктов'!$C$8:$C$917)</f>
        <v>1</v>
      </c>
      <c r="M5109" s="572"/>
      <c r="N5109" s="573"/>
      <c r="O5109" s="573"/>
      <c r="P5109" s="573"/>
    </row>
    <row r="5110" spans="1:16" ht="15.75" thickBot="1" x14ac:dyDescent="0.3">
      <c r="A5110" s="105"/>
      <c r="B5110" s="181" t="s">
        <v>0</v>
      </c>
      <c r="C5110" s="73" t="s">
        <v>363</v>
      </c>
      <c r="D5110" s="188"/>
      <c r="E5110" s="213">
        <f>SUM(E5111:E5118)</f>
        <v>44</v>
      </c>
      <c r="F5110">
        <f>SUMIF('список продуктов'!$A$8:$A$917,"="&amp;D3573,'список продуктов'!$C$8:$C$917)</f>
        <v>1</v>
      </c>
      <c r="G5110" t="s">
        <v>2926</v>
      </c>
      <c r="M5110" s="572"/>
      <c r="N5110" s="573"/>
      <c r="O5110" s="573"/>
      <c r="P5110" s="573"/>
    </row>
    <row r="5111" spans="1:16" x14ac:dyDescent="0.25">
      <c r="A5111" s="77">
        <f>E5111*A5110</f>
        <v>0</v>
      </c>
      <c r="B5111" s="167"/>
      <c r="C5111" s="505"/>
      <c r="D5111" s="91" t="s">
        <v>2436</v>
      </c>
      <c r="E5111" s="106">
        <v>1</v>
      </c>
      <c r="F5111">
        <f>SUMIF('список продуктов'!$A$8:$A$917,"="&amp;D3574,'список продуктов'!$C$8:$C$917)</f>
        <v>1</v>
      </c>
      <c r="M5111" s="572"/>
      <c r="N5111" s="573"/>
      <c r="O5111" s="573"/>
      <c r="P5111" s="573"/>
    </row>
    <row r="5112" spans="1:16" x14ac:dyDescent="0.25">
      <c r="A5112" s="77">
        <f>E5112*A5110</f>
        <v>0</v>
      </c>
      <c r="B5112" s="167"/>
      <c r="C5112" s="505"/>
      <c r="D5112" s="91" t="s">
        <v>2316</v>
      </c>
      <c r="E5112" s="106">
        <v>10</v>
      </c>
      <c r="F5112">
        <f>SUMIF('список продуктов'!$A$8:$A$917,"="&amp;D3575,'список продуктов'!$C$8:$C$917)</f>
        <v>1</v>
      </c>
      <c r="M5112" s="572"/>
      <c r="N5112" s="573"/>
      <c r="O5112" s="573"/>
      <c r="P5112" s="573"/>
    </row>
    <row r="5113" spans="1:16" x14ac:dyDescent="0.25">
      <c r="A5113" s="77">
        <f>E5113*A5110</f>
        <v>0</v>
      </c>
      <c r="B5113" s="167"/>
      <c r="C5113" s="505"/>
      <c r="D5113" s="91" t="s">
        <v>2291</v>
      </c>
      <c r="E5113" s="106">
        <v>10</v>
      </c>
      <c r="F5113">
        <f>SUMIF('список продуктов'!$A$8:$A$917,"="&amp;D3576,'список продуктов'!$C$8:$C$917)</f>
        <v>1</v>
      </c>
      <c r="M5113" s="572"/>
      <c r="N5113" s="573"/>
      <c r="O5113" s="573"/>
      <c r="P5113" s="573"/>
    </row>
    <row r="5114" spans="1:16" ht="29.25" x14ac:dyDescent="0.25">
      <c r="A5114" s="77">
        <f>E5114*A5110</f>
        <v>0</v>
      </c>
      <c r="B5114" s="167"/>
      <c r="C5114" s="505"/>
      <c r="D5114" s="91" t="s">
        <v>2641</v>
      </c>
      <c r="E5114" s="106">
        <v>10</v>
      </c>
      <c r="F5114">
        <f>SUMIF('список продуктов'!$A$8:$A$917,"="&amp;D3577,'список продуктов'!$C$8:$C$917)</f>
        <v>1</v>
      </c>
      <c r="M5114" s="572"/>
      <c r="N5114" s="573"/>
      <c r="O5114" s="573"/>
      <c r="P5114" s="573"/>
    </row>
    <row r="5115" spans="1:16" x14ac:dyDescent="0.25">
      <c r="A5115" s="77">
        <f>E5115*A5110</f>
        <v>0</v>
      </c>
      <c r="B5115" s="167"/>
      <c r="C5115" s="505"/>
      <c r="D5115" s="91" t="s">
        <v>1674</v>
      </c>
      <c r="E5115" s="106">
        <v>5</v>
      </c>
      <c r="F5115">
        <f>SUMIF('список продуктов'!$A$8:$A$917,"="&amp;D3578,'список продуктов'!$C$8:$C$917)</f>
        <v>0</v>
      </c>
      <c r="M5115" s="572"/>
      <c r="N5115" s="573"/>
      <c r="O5115" s="573"/>
      <c r="P5115" s="573"/>
    </row>
    <row r="5116" spans="1:16" x14ac:dyDescent="0.25">
      <c r="A5116" s="77">
        <f>E5116*A5110</f>
        <v>0</v>
      </c>
      <c r="B5116" s="167"/>
      <c r="C5116" s="505"/>
      <c r="D5116" s="91" t="s">
        <v>1804</v>
      </c>
      <c r="E5116" s="106">
        <v>2</v>
      </c>
      <c r="F5116">
        <f>SUMIF('список продуктов'!$A$8:$A$917,"="&amp;D3579,'список продуктов'!$C$8:$C$917)</f>
        <v>1</v>
      </c>
      <c r="M5116" s="572"/>
      <c r="N5116" s="573"/>
      <c r="O5116" s="573"/>
      <c r="P5116" s="573"/>
    </row>
    <row r="5117" spans="1:16" x14ac:dyDescent="0.25">
      <c r="A5117" s="77">
        <f>E5117*A5110</f>
        <v>0</v>
      </c>
      <c r="B5117" s="167"/>
      <c r="C5117" s="505"/>
      <c r="D5117" s="91" t="s">
        <v>1850</v>
      </c>
      <c r="E5117" s="106">
        <v>5</v>
      </c>
      <c r="F5117">
        <f>SUMIF('список продуктов'!$A$8:$A$917,"="&amp;D3580,'список продуктов'!$C$8:$C$917)</f>
        <v>1</v>
      </c>
      <c r="M5117" s="572"/>
      <c r="N5117" s="573"/>
      <c r="O5117" s="573"/>
      <c r="P5117" s="573"/>
    </row>
    <row r="5118" spans="1:16" ht="15.75" thickBot="1" x14ac:dyDescent="0.3">
      <c r="A5118" s="77">
        <f>E5118*A5110</f>
        <v>0</v>
      </c>
      <c r="B5118" s="160"/>
      <c r="C5118" s="505"/>
      <c r="D5118" s="91" t="s">
        <v>1275</v>
      </c>
      <c r="E5118" s="89">
        <v>1</v>
      </c>
      <c r="F5118">
        <f>SUMIF('список продуктов'!$A$8:$A$917,"="&amp;D3581,'список продуктов'!$C$8:$C$917)</f>
        <v>1</v>
      </c>
      <c r="M5118" s="572"/>
      <c r="N5118" s="573"/>
      <c r="O5118" s="573"/>
      <c r="P5118" s="573"/>
    </row>
    <row r="5119" spans="1:16" ht="15.75" thickBot="1" x14ac:dyDescent="0.3">
      <c r="A5119" s="105"/>
      <c r="B5119" s="181" t="s">
        <v>51</v>
      </c>
      <c r="C5119" s="159" t="s">
        <v>364</v>
      </c>
      <c r="D5119" s="188"/>
      <c r="E5119" s="213">
        <f>SUM(E5120:E5128)</f>
        <v>45</v>
      </c>
      <c r="F5119">
        <f>SUMIF('список продуктов'!$A$8:$A$917,"="&amp;D3582,'список продуктов'!$C$8:$C$917)</f>
        <v>1</v>
      </c>
      <c r="G5119" t="s">
        <v>2926</v>
      </c>
      <c r="M5119" s="572"/>
      <c r="N5119" s="573"/>
      <c r="O5119" s="573"/>
      <c r="P5119" s="573"/>
    </row>
    <row r="5120" spans="1:16" x14ac:dyDescent="0.25">
      <c r="A5120" s="77">
        <f>E5120*A5119</f>
        <v>0</v>
      </c>
      <c r="B5120" s="167"/>
      <c r="C5120" s="505"/>
      <c r="D5120" s="91" t="s">
        <v>2436</v>
      </c>
      <c r="E5120" s="106">
        <v>1</v>
      </c>
      <c r="F5120">
        <f>SUMIF('список продуктов'!$A$8:$A$917,"="&amp;D3583,'список продуктов'!$C$8:$C$917)</f>
        <v>1</v>
      </c>
      <c r="M5120" s="572"/>
      <c r="N5120" s="573"/>
      <c r="O5120" s="573"/>
      <c r="P5120" s="573"/>
    </row>
    <row r="5121" spans="1:16" x14ac:dyDescent="0.25">
      <c r="A5121" s="77">
        <f>E5121*A5119</f>
        <v>0</v>
      </c>
      <c r="B5121" s="167"/>
      <c r="C5121" s="505"/>
      <c r="D5121" s="365" t="s">
        <v>1739</v>
      </c>
      <c r="E5121" s="106">
        <v>20</v>
      </c>
      <c r="F5121">
        <f>SUMIF('список продуктов'!$A$8:$A$917,"="&amp;D3584,'список продуктов'!$C$8:$C$917)</f>
        <v>1</v>
      </c>
      <c r="M5121" s="572"/>
      <c r="N5121" s="573"/>
      <c r="O5121" s="573"/>
      <c r="P5121" s="573"/>
    </row>
    <row r="5122" spans="1:16" x14ac:dyDescent="0.25">
      <c r="A5122" s="77">
        <f>E5122*A5119</f>
        <v>0</v>
      </c>
      <c r="B5122" s="167"/>
      <c r="C5122" s="505"/>
      <c r="D5122" s="91" t="s">
        <v>1758</v>
      </c>
      <c r="E5122" s="106">
        <v>5</v>
      </c>
      <c r="F5122">
        <f>SUMIF('список продуктов'!$A$8:$A$917,"="&amp;D3585,'список продуктов'!$C$8:$C$917)</f>
        <v>1</v>
      </c>
      <c r="M5122" s="572"/>
      <c r="N5122" s="573"/>
      <c r="O5122" s="573"/>
      <c r="P5122" s="573"/>
    </row>
    <row r="5123" spans="1:16" x14ac:dyDescent="0.25">
      <c r="A5123" s="77">
        <f>E5123*A5119</f>
        <v>0</v>
      </c>
      <c r="B5123" s="167"/>
      <c r="C5123" s="505"/>
      <c r="D5123" s="91" t="s">
        <v>1850</v>
      </c>
      <c r="E5123" s="106">
        <v>5</v>
      </c>
      <c r="F5123">
        <f>SUMIF('список продуктов'!$A$8:$A$917,"="&amp;D3586,'список продуктов'!$C$8:$C$917)</f>
        <v>1</v>
      </c>
      <c r="M5123" s="572"/>
      <c r="N5123" s="573"/>
      <c r="O5123" s="573"/>
      <c r="P5123" s="573"/>
    </row>
    <row r="5124" spans="1:16" ht="29.25" x14ac:dyDescent="0.25">
      <c r="A5124" s="77">
        <f>E5124*A5119</f>
        <v>0</v>
      </c>
      <c r="B5124" s="167"/>
      <c r="C5124" s="505"/>
      <c r="D5124" s="91" t="s">
        <v>2641</v>
      </c>
      <c r="E5124" s="106">
        <v>5</v>
      </c>
      <c r="F5124">
        <f>SUMIF('список продуктов'!$A$8:$A$917,"="&amp;D3587,'список продуктов'!$C$8:$C$917)</f>
        <v>0</v>
      </c>
      <c r="M5124" s="572"/>
      <c r="N5124" s="573"/>
      <c r="O5124" s="573"/>
      <c r="P5124" s="573"/>
    </row>
    <row r="5125" spans="1:16" x14ac:dyDescent="0.25">
      <c r="A5125" s="77">
        <f>E5125*A5119</f>
        <v>0</v>
      </c>
      <c r="B5125" s="167"/>
      <c r="C5125" s="505"/>
      <c r="D5125" s="91" t="s">
        <v>1674</v>
      </c>
      <c r="E5125" s="106">
        <v>5</v>
      </c>
      <c r="F5125">
        <f>SUMIF('список продуктов'!$A$8:$A$917,"="&amp;D3588,'список продуктов'!$C$8:$C$917)</f>
        <v>1</v>
      </c>
      <c r="M5125" s="572"/>
      <c r="N5125" s="573"/>
      <c r="O5125" s="573"/>
      <c r="P5125" s="573"/>
    </row>
    <row r="5126" spans="1:16" x14ac:dyDescent="0.25">
      <c r="A5126" s="77">
        <f>E5126*A5119</f>
        <v>0</v>
      </c>
      <c r="B5126" s="167"/>
      <c r="C5126" s="505"/>
      <c r="D5126" s="91" t="s">
        <v>1804</v>
      </c>
      <c r="E5126" s="106">
        <v>2</v>
      </c>
      <c r="F5126">
        <f>SUMIF('список продуктов'!$A$8:$A$917,"="&amp;D3589,'список продуктов'!$C$8:$C$917)</f>
        <v>1</v>
      </c>
      <c r="M5126" s="572"/>
      <c r="N5126" s="573"/>
      <c r="O5126" s="573"/>
      <c r="P5126" s="573"/>
    </row>
    <row r="5127" spans="1:16" x14ac:dyDescent="0.25">
      <c r="A5127" s="77">
        <f>E5127*A5119</f>
        <v>0</v>
      </c>
      <c r="B5127" s="167"/>
      <c r="C5127" s="505"/>
      <c r="D5127" s="91" t="s">
        <v>2399</v>
      </c>
      <c r="E5127" s="106">
        <v>1</v>
      </c>
      <c r="F5127">
        <f>SUMIF('список продуктов'!$A$8:$A$917,"="&amp;D3590,'список продуктов'!$C$8:$C$917)</f>
        <v>1</v>
      </c>
      <c r="M5127" s="572"/>
      <c r="N5127" s="573"/>
      <c r="O5127" s="573"/>
      <c r="P5127" s="573"/>
    </row>
    <row r="5128" spans="1:16" ht="15.75" thickBot="1" x14ac:dyDescent="0.3">
      <c r="A5128" s="77">
        <f>E5128*A5119</f>
        <v>0</v>
      </c>
      <c r="B5128" s="160"/>
      <c r="C5128" s="505"/>
      <c r="D5128" s="91" t="s">
        <v>2554</v>
      </c>
      <c r="E5128" s="89">
        <v>1</v>
      </c>
      <c r="F5128">
        <f>SUMIF('список продуктов'!$A$8:$A$917,"="&amp;D3591,'список продуктов'!$C$8:$C$917)</f>
        <v>1</v>
      </c>
      <c r="M5128" s="572"/>
      <c r="N5128" s="573"/>
      <c r="O5128" s="573"/>
      <c r="P5128" s="573"/>
    </row>
    <row r="5129" spans="1:16" ht="15.75" thickBot="1" x14ac:dyDescent="0.3">
      <c r="A5129" s="105"/>
      <c r="B5129" s="185" t="s">
        <v>42</v>
      </c>
      <c r="C5129" s="215" t="s">
        <v>365</v>
      </c>
      <c r="D5129" s="216"/>
      <c r="E5129" s="217">
        <f>SUM(E5130:E5135)</f>
        <v>39</v>
      </c>
      <c r="F5129">
        <f>SUMIF('список продуктов'!$A$8:$A$917,"="&amp;D3592,'список продуктов'!$C$8:$C$917)</f>
        <v>1</v>
      </c>
      <c r="G5129" t="s">
        <v>2926</v>
      </c>
      <c r="M5129" s="572"/>
      <c r="N5129" s="573"/>
      <c r="O5129" s="573"/>
      <c r="P5129" s="573"/>
    </row>
    <row r="5130" spans="1:16" x14ac:dyDescent="0.25">
      <c r="A5130" s="77">
        <f>E5130*A5129</f>
        <v>0</v>
      </c>
      <c r="B5130" s="167"/>
      <c r="C5130" s="505"/>
      <c r="D5130" s="91" t="s">
        <v>1538</v>
      </c>
      <c r="E5130" s="106">
        <v>25</v>
      </c>
      <c r="F5130">
        <f>SUMIF('список продуктов'!$A$8:$A$917,"="&amp;D3593,'список продуктов'!$C$8:$C$917)</f>
        <v>0</v>
      </c>
      <c r="M5130" s="572"/>
      <c r="N5130" s="573"/>
      <c r="O5130" s="573"/>
      <c r="P5130" s="573"/>
    </row>
    <row r="5131" spans="1:16" x14ac:dyDescent="0.25">
      <c r="A5131" s="77">
        <f>E5131*A5129</f>
        <v>0</v>
      </c>
      <c r="B5131" s="167"/>
      <c r="C5131" s="505"/>
      <c r="D5131" s="91" t="s">
        <v>2436</v>
      </c>
      <c r="E5131" s="106">
        <v>1</v>
      </c>
      <c r="F5131">
        <f>SUMIF('список продуктов'!$A$8:$A$917,"="&amp;#REF!,'список продуктов'!$C$8:$C$917)</f>
        <v>0</v>
      </c>
      <c r="M5131" s="572"/>
      <c r="N5131" s="573"/>
      <c r="O5131" s="573"/>
      <c r="P5131" s="573"/>
    </row>
    <row r="5132" spans="1:16" x14ac:dyDescent="0.25">
      <c r="A5132" s="77">
        <f>E5132*A5129</f>
        <v>0</v>
      </c>
      <c r="B5132" s="167"/>
      <c r="C5132" s="505"/>
      <c r="D5132" s="91" t="s">
        <v>1804</v>
      </c>
      <c r="E5132" s="106">
        <v>2</v>
      </c>
      <c r="F5132">
        <f>SUMIF('список продуктов'!$A$8:$A$917,"="&amp;#REF!,'список продуктов'!$C$8:$C$917)</f>
        <v>0</v>
      </c>
      <c r="M5132" s="572"/>
      <c r="N5132" s="573"/>
      <c r="O5132" s="573"/>
      <c r="P5132" s="573"/>
    </row>
    <row r="5133" spans="1:16" x14ac:dyDescent="0.25">
      <c r="A5133" s="77">
        <f>E5133*A5129</f>
        <v>0</v>
      </c>
      <c r="B5133" s="167"/>
      <c r="C5133" s="505"/>
      <c r="D5133" s="91" t="s">
        <v>1674</v>
      </c>
      <c r="E5133" s="106">
        <v>5</v>
      </c>
      <c r="F5133">
        <f>SUMIF('список продуктов'!$A$8:$A$917,"="&amp;#REF!,'список продуктов'!$C$8:$C$917)</f>
        <v>0</v>
      </c>
      <c r="M5133" s="572"/>
      <c r="N5133" s="573"/>
      <c r="O5133" s="573"/>
      <c r="P5133" s="573"/>
    </row>
    <row r="5134" spans="1:16" ht="29.25" x14ac:dyDescent="0.25">
      <c r="A5134" s="77">
        <f>E5134*A5129</f>
        <v>0</v>
      </c>
      <c r="B5134" s="167"/>
      <c r="C5134" s="505"/>
      <c r="D5134" s="91" t="s">
        <v>2641</v>
      </c>
      <c r="E5134" s="106">
        <v>5</v>
      </c>
      <c r="F5134">
        <f>SUMIF('список продуктов'!$A$8:$A$917,"="&amp;#REF!,'список продуктов'!$C$8:$C$917)</f>
        <v>0</v>
      </c>
      <c r="M5134" s="572"/>
      <c r="N5134" s="573"/>
      <c r="O5134" s="573"/>
      <c r="P5134" s="573"/>
    </row>
    <row r="5135" spans="1:16" x14ac:dyDescent="0.25">
      <c r="A5135" s="77">
        <f>E5135*A5129</f>
        <v>0</v>
      </c>
      <c r="B5135" s="167"/>
      <c r="C5135" s="505"/>
      <c r="D5135" s="91" t="s">
        <v>1275</v>
      </c>
      <c r="E5135" s="106">
        <v>1</v>
      </c>
      <c r="F5135">
        <f>SUMIF('список продуктов'!$A$8:$A$917,"="&amp;#REF!,'список продуктов'!$C$8:$C$917)</f>
        <v>0</v>
      </c>
      <c r="M5135" s="572"/>
      <c r="N5135" s="573"/>
      <c r="O5135" s="573"/>
      <c r="P5135" s="573"/>
    </row>
    <row r="5136" spans="1:16" ht="15.75" thickBot="1" x14ac:dyDescent="0.3">
      <c r="B5136" s="160"/>
      <c r="C5136" s="505"/>
      <c r="D5136" s="91"/>
      <c r="E5136" s="89"/>
      <c r="F5136">
        <f>SUMIF('список продуктов'!$A$8:$A$917,"="&amp;#REF!,'список продуктов'!$C$8:$C$917)</f>
        <v>0</v>
      </c>
      <c r="M5136" s="572"/>
      <c r="N5136" s="573"/>
      <c r="O5136" s="573"/>
      <c r="P5136" s="573"/>
    </row>
    <row r="5137" spans="1:16" ht="15.75" thickBot="1" x14ac:dyDescent="0.3">
      <c r="A5137" s="105"/>
      <c r="B5137" s="179">
        <v>50</v>
      </c>
      <c r="C5137" s="73" t="s">
        <v>1255</v>
      </c>
      <c r="D5137" s="188"/>
      <c r="E5137" s="213">
        <f>SUM(E5138:E5143)</f>
        <v>51</v>
      </c>
      <c r="F5137">
        <f>SUMIF('список продуктов'!$A$8:$A$917,"="&amp;D3595,'список продуктов'!$C$8:$C$917)</f>
        <v>0</v>
      </c>
      <c r="G5137" t="s">
        <v>2926</v>
      </c>
      <c r="M5137" s="572"/>
      <c r="N5137" s="573"/>
      <c r="O5137" s="573"/>
      <c r="P5137" s="573"/>
    </row>
    <row r="5138" spans="1:16" x14ac:dyDescent="0.25">
      <c r="A5138" s="77">
        <f>E5138*A5137</f>
        <v>0</v>
      </c>
      <c r="B5138" s="167"/>
      <c r="C5138" s="505"/>
      <c r="D5138" s="91" t="s">
        <v>2436</v>
      </c>
      <c r="E5138" s="106">
        <v>1</v>
      </c>
      <c r="F5138">
        <f>SUMIF('список продуктов'!$A$8:$A$917,"="&amp;D3596,'список продуктов'!$C$8:$C$917)</f>
        <v>1</v>
      </c>
      <c r="M5138" s="572"/>
      <c r="N5138" s="573"/>
      <c r="O5138" s="573"/>
      <c r="P5138" s="573"/>
    </row>
    <row r="5139" spans="1:16" x14ac:dyDescent="0.25">
      <c r="A5139" s="77">
        <f>E5139*A5137</f>
        <v>0</v>
      </c>
      <c r="B5139" s="167"/>
      <c r="C5139" s="505"/>
      <c r="D5139" s="91" t="s">
        <v>1265</v>
      </c>
      <c r="E5139" s="106">
        <v>10</v>
      </c>
      <c r="F5139">
        <f>SUMIF('список продуктов'!$A$8:$A$917,"="&amp;D3597,'список продуктов'!$C$8:$C$917)</f>
        <v>1</v>
      </c>
      <c r="M5139" s="572"/>
      <c r="N5139" s="573"/>
      <c r="O5139" s="573"/>
      <c r="P5139" s="573"/>
    </row>
    <row r="5140" spans="1:16" x14ac:dyDescent="0.25">
      <c r="A5140" s="77">
        <f>E5140*A5137</f>
        <v>0</v>
      </c>
      <c r="B5140" s="167"/>
      <c r="C5140" s="505"/>
      <c r="D5140" s="91" t="s">
        <v>2226</v>
      </c>
      <c r="E5140" s="106">
        <v>35</v>
      </c>
      <c r="F5140">
        <f>SUMIF('список продуктов'!$A$8:$A$917,"="&amp;D3598,'список продуктов'!$C$8:$C$917)</f>
        <v>1</v>
      </c>
      <c r="M5140" s="572"/>
      <c r="N5140" s="573"/>
      <c r="O5140" s="573"/>
      <c r="P5140" s="573"/>
    </row>
    <row r="5141" spans="1:16" x14ac:dyDescent="0.25">
      <c r="A5141" s="77">
        <f>E5141*A5137</f>
        <v>0</v>
      </c>
      <c r="B5141" s="167"/>
      <c r="C5141" s="505"/>
      <c r="D5141" s="91" t="s">
        <v>1262</v>
      </c>
      <c r="E5141" s="106">
        <v>1</v>
      </c>
      <c r="F5141">
        <f>SUMIF('список продуктов'!$A$8:$A$917,"="&amp;D3599,'список продуктов'!$C$8:$C$917)</f>
        <v>1</v>
      </c>
      <c r="M5141" s="572"/>
      <c r="N5141" s="573"/>
      <c r="O5141" s="573"/>
      <c r="P5141" s="573"/>
    </row>
    <row r="5142" spans="1:16" x14ac:dyDescent="0.25">
      <c r="A5142" s="77">
        <f>E5142*A5137</f>
        <v>0</v>
      </c>
      <c r="B5142" s="167"/>
      <c r="C5142" s="505"/>
      <c r="D5142" s="91" t="s">
        <v>2399</v>
      </c>
      <c r="E5142" s="106">
        <v>1</v>
      </c>
      <c r="F5142">
        <f>SUMIF('список продуктов'!$A$8:$A$917,"="&amp;D3600,'список продуктов'!$C$8:$C$917)</f>
        <v>1</v>
      </c>
      <c r="M5142" s="572"/>
      <c r="N5142" s="573"/>
      <c r="O5142" s="573"/>
      <c r="P5142" s="573"/>
    </row>
    <row r="5143" spans="1:16" ht="15.75" thickBot="1" x14ac:dyDescent="0.3">
      <c r="A5143" s="77">
        <f>E5143*A5137</f>
        <v>0</v>
      </c>
      <c r="B5143" s="167"/>
      <c r="C5143" s="505"/>
      <c r="D5143" s="91" t="s">
        <v>1275</v>
      </c>
      <c r="E5143" s="106">
        <v>3</v>
      </c>
      <c r="F5143">
        <f>SUMIF('список продуктов'!$A$8:$A$917,"="&amp;D3601,'список продуктов'!$C$8:$C$917)</f>
        <v>1</v>
      </c>
      <c r="M5143" s="572"/>
      <c r="N5143" s="573"/>
      <c r="O5143" s="573"/>
      <c r="P5143" s="573"/>
    </row>
    <row r="5144" spans="1:16" ht="15.75" thickBot="1" x14ac:dyDescent="0.3">
      <c r="A5144" s="229"/>
      <c r="B5144" s="231" t="s">
        <v>1320</v>
      </c>
      <c r="C5144" s="144" t="s">
        <v>1427</v>
      </c>
      <c r="D5144" s="188"/>
      <c r="E5144" s="191">
        <f>SUM(E5145:E5147)+E5149+12</f>
        <v>55</v>
      </c>
      <c r="G5144" t="s">
        <v>2926</v>
      </c>
      <c r="M5144" s="72"/>
      <c r="N5144" s="68"/>
      <c r="O5144" s="68"/>
      <c r="P5144" s="68"/>
    </row>
    <row r="5145" spans="1:16" x14ac:dyDescent="0.25">
      <c r="A5145" s="77">
        <f>E5145*A5144</f>
        <v>0</v>
      </c>
      <c r="B5145" s="160"/>
      <c r="C5145" s="154"/>
      <c r="D5145" s="91" t="s">
        <v>1538</v>
      </c>
      <c r="E5145" s="89">
        <v>20</v>
      </c>
      <c r="M5145" s="72"/>
      <c r="N5145" s="68"/>
      <c r="O5145" s="68"/>
      <c r="P5145" s="68"/>
    </row>
    <row r="5146" spans="1:16" ht="29.25" x14ac:dyDescent="0.25">
      <c r="A5146" s="77">
        <f>A5144*E5146</f>
        <v>0</v>
      </c>
      <c r="B5146" s="160"/>
      <c r="C5146" s="153" t="s">
        <v>2183</v>
      </c>
      <c r="D5146" s="91" t="s">
        <v>1763</v>
      </c>
      <c r="E5146" s="89">
        <v>20</v>
      </c>
      <c r="M5146" s="72"/>
      <c r="N5146" s="68"/>
      <c r="O5146" s="68"/>
      <c r="P5146" s="68"/>
    </row>
    <row r="5147" spans="1:16" x14ac:dyDescent="0.25">
      <c r="A5147" s="77">
        <f>A5144*E5147</f>
        <v>0</v>
      </c>
      <c r="B5147" s="160"/>
      <c r="C5147" s="153" t="s">
        <v>2184</v>
      </c>
      <c r="D5147" s="91" t="s">
        <v>2326</v>
      </c>
      <c r="E5147" s="89">
        <v>2</v>
      </c>
      <c r="M5147" s="72"/>
      <c r="N5147" s="68"/>
      <c r="O5147" s="68"/>
      <c r="P5147" s="68"/>
    </row>
    <row r="5148" spans="1:16" ht="29.25" x14ac:dyDescent="0.25">
      <c r="A5148" s="77">
        <f>A5144*E5148</f>
        <v>0</v>
      </c>
      <c r="B5148" s="160"/>
      <c r="C5148" s="153" t="s">
        <v>2185</v>
      </c>
      <c r="D5148" s="91" t="s">
        <v>2436</v>
      </c>
      <c r="E5148" s="89">
        <v>1</v>
      </c>
      <c r="M5148" s="72"/>
      <c r="N5148" s="68"/>
      <c r="O5148" s="68"/>
      <c r="P5148" s="68"/>
    </row>
    <row r="5149" spans="1:16" ht="29.25" x14ac:dyDescent="0.25">
      <c r="A5149" s="77">
        <f>A5144*E5149</f>
        <v>0</v>
      </c>
      <c r="B5149" s="160"/>
      <c r="C5149" s="153" t="s">
        <v>2186</v>
      </c>
      <c r="D5149" s="91" t="s">
        <v>1275</v>
      </c>
      <c r="E5149" s="89">
        <v>1</v>
      </c>
      <c r="M5149" s="72"/>
      <c r="N5149" s="68"/>
      <c r="O5149" s="68"/>
      <c r="P5149" s="68"/>
    </row>
    <row r="5150" spans="1:16" ht="15.75" thickBot="1" x14ac:dyDescent="0.3">
      <c r="A5150" s="77">
        <f>E5150*A5144</f>
        <v>0</v>
      </c>
      <c r="B5150" s="160"/>
      <c r="C5150" s="153" t="s">
        <v>2187</v>
      </c>
      <c r="D5150" s="91"/>
      <c r="E5150" s="89"/>
      <c r="M5150" s="72"/>
      <c r="N5150" s="68"/>
      <c r="O5150" s="68"/>
      <c r="P5150" s="68"/>
    </row>
    <row r="5151" spans="1:16" ht="30" thickBot="1" x14ac:dyDescent="0.3">
      <c r="A5151" s="105"/>
      <c r="B5151" s="185" t="s">
        <v>1613</v>
      </c>
      <c r="C5151" s="159" t="s">
        <v>2814</v>
      </c>
      <c r="D5151" s="188"/>
      <c r="E5151" s="213">
        <f>SUM(E5152:E5156)</f>
        <v>38</v>
      </c>
      <c r="F5151">
        <f>SUMIF('список продуктов'!$A$8:$A$917,"="&amp;D3610,'список продуктов'!$C$8:$C$917)</f>
        <v>1</v>
      </c>
      <c r="G5151" t="s">
        <v>2926</v>
      </c>
      <c r="M5151" s="572"/>
      <c r="N5151" s="573"/>
      <c r="O5151" s="573"/>
      <c r="P5151" s="573"/>
    </row>
    <row r="5152" spans="1:16" x14ac:dyDescent="0.25">
      <c r="A5152" s="77">
        <f>E5152*A5151</f>
        <v>0</v>
      </c>
      <c r="B5152" s="167"/>
      <c r="C5152" s="505"/>
      <c r="D5152" s="91" t="s">
        <v>2437</v>
      </c>
      <c r="E5152" s="106">
        <v>10</v>
      </c>
      <c r="F5152">
        <f>SUMIF('список продуктов'!$A$8:$A$917,"="&amp;D3611,'список продуктов'!$C$8:$C$917)</f>
        <v>1</v>
      </c>
      <c r="M5152" s="572"/>
      <c r="N5152" s="573"/>
      <c r="O5152" s="573"/>
      <c r="P5152" s="573"/>
    </row>
    <row r="5153" spans="1:16" x14ac:dyDescent="0.25">
      <c r="A5153" s="77">
        <f>E5153*A5151</f>
        <v>0</v>
      </c>
      <c r="B5153" s="167"/>
      <c r="C5153" s="505"/>
      <c r="D5153" s="91" t="s">
        <v>1566</v>
      </c>
      <c r="E5153" s="106">
        <v>10</v>
      </c>
      <c r="F5153">
        <f>SUMIF('список продуктов'!$A$8:$A$917,"="&amp;D3612,'список продуктов'!$C$8:$C$917)</f>
        <v>1</v>
      </c>
      <c r="M5153" s="572"/>
      <c r="N5153" s="573"/>
      <c r="O5153" s="573"/>
      <c r="P5153" s="573"/>
    </row>
    <row r="5154" spans="1:16" x14ac:dyDescent="0.25">
      <c r="A5154" s="77">
        <f>E5154*A5151</f>
        <v>0</v>
      </c>
      <c r="B5154" s="167"/>
      <c r="C5154" s="505"/>
      <c r="D5154" s="91" t="s">
        <v>1850</v>
      </c>
      <c r="E5154" s="106">
        <v>10</v>
      </c>
      <c r="F5154">
        <f>SUMIF('список продуктов'!$A$8:$A$917,"="&amp;D3613,'список продуктов'!$C$8:$C$917)</f>
        <v>1</v>
      </c>
      <c r="M5154" s="572"/>
      <c r="N5154" s="573"/>
      <c r="O5154" s="573"/>
      <c r="P5154" s="573"/>
    </row>
    <row r="5155" spans="1:16" x14ac:dyDescent="0.25">
      <c r="A5155" s="77">
        <f>E5155*A5151</f>
        <v>0</v>
      </c>
      <c r="B5155" s="167"/>
      <c r="C5155" s="505"/>
      <c r="D5155" s="91" t="s">
        <v>1804</v>
      </c>
      <c r="E5155" s="106">
        <v>1</v>
      </c>
      <c r="F5155">
        <f>SUMIF('список продуктов'!$A$8:$A$917,"="&amp;D3614,'список продуктов'!$C$8:$C$917)</f>
        <v>1</v>
      </c>
      <c r="M5155" s="572"/>
      <c r="N5155" s="573"/>
      <c r="O5155" s="573"/>
      <c r="P5155" s="573"/>
    </row>
    <row r="5156" spans="1:16" x14ac:dyDescent="0.25">
      <c r="A5156" s="77">
        <f>E5156*A5151</f>
        <v>0</v>
      </c>
      <c r="B5156" s="167"/>
      <c r="C5156" s="505"/>
      <c r="D5156" s="91" t="s">
        <v>192</v>
      </c>
      <c r="E5156" s="106">
        <v>7</v>
      </c>
      <c r="F5156">
        <f>SUMIF('список продуктов'!$A$8:$A$917,"="&amp;D3615,'список продуктов'!$C$8:$C$917)</f>
        <v>1</v>
      </c>
      <c r="M5156" s="572"/>
      <c r="N5156" s="573"/>
      <c r="O5156" s="573"/>
      <c r="P5156" s="573"/>
    </row>
    <row r="5157" spans="1:16" ht="15.75" thickBot="1" x14ac:dyDescent="0.3">
      <c r="A5157" s="83"/>
      <c r="B5157" s="169"/>
      <c r="C5157" s="505"/>
      <c r="D5157" s="91"/>
      <c r="E5157" s="106"/>
      <c r="F5157">
        <f>SUMIF('список продуктов'!$A$8:$A$917,"="&amp;D3616,'список продуктов'!$C$8:$C$917)</f>
        <v>1</v>
      </c>
      <c r="M5157" s="572"/>
      <c r="N5157" s="573"/>
      <c r="O5157" s="573"/>
      <c r="P5157" s="573"/>
    </row>
    <row r="5158" spans="1:16" ht="15.75" thickBot="1" x14ac:dyDescent="0.3">
      <c r="A5158" s="105"/>
      <c r="B5158" s="179" t="s">
        <v>38</v>
      </c>
      <c r="C5158" s="159" t="s">
        <v>366</v>
      </c>
      <c r="D5158" s="188"/>
      <c r="E5158" s="158">
        <f>SUM(E5159:E5163)</f>
        <v>24</v>
      </c>
      <c r="F5158">
        <f>SUMIF('список продуктов'!$A$8:$A$917,"="&amp;D3617,'список продуктов'!$C$8:$C$917)</f>
        <v>1</v>
      </c>
      <c r="G5158" t="s">
        <v>2926</v>
      </c>
      <c r="M5158" s="572"/>
      <c r="N5158" s="573"/>
      <c r="O5158" s="573"/>
      <c r="P5158" s="573"/>
    </row>
    <row r="5159" spans="1:16" x14ac:dyDescent="0.25">
      <c r="A5159" s="77">
        <f>E5159*A5158</f>
        <v>0</v>
      </c>
      <c r="B5159" s="168"/>
      <c r="C5159" s="505"/>
      <c r="D5159" s="362" t="s">
        <v>1567</v>
      </c>
      <c r="E5159" s="80">
        <v>10</v>
      </c>
      <c r="F5159">
        <f>SUMIF('список продуктов'!$A$8:$A$917,"="&amp;D3618,'список продуктов'!$C$8:$C$917)</f>
        <v>0</v>
      </c>
      <c r="M5159" s="572"/>
      <c r="N5159" s="573"/>
      <c r="O5159" s="573"/>
      <c r="P5159" s="573"/>
    </row>
    <row r="5160" spans="1:16" x14ac:dyDescent="0.25">
      <c r="A5160" s="77">
        <f>E5160*A5158</f>
        <v>0</v>
      </c>
      <c r="B5160" s="168"/>
      <c r="C5160" s="505"/>
      <c r="D5160" s="91" t="s">
        <v>1850</v>
      </c>
      <c r="E5160" s="80">
        <v>5</v>
      </c>
      <c r="F5160">
        <f>SUMIF('список продуктов'!$A$8:$A$917,"="&amp;D3619,'список продуктов'!$C$8:$C$917)</f>
        <v>0</v>
      </c>
      <c r="M5160" s="572"/>
      <c r="N5160" s="573"/>
      <c r="O5160" s="573"/>
      <c r="P5160" s="573"/>
    </row>
    <row r="5161" spans="1:16" x14ac:dyDescent="0.25">
      <c r="A5161" s="77">
        <f>E5161*A5158</f>
        <v>0</v>
      </c>
      <c r="B5161" s="168"/>
      <c r="C5161" s="505"/>
      <c r="D5161" s="91" t="s">
        <v>1943</v>
      </c>
      <c r="E5161" s="80">
        <v>1</v>
      </c>
      <c r="F5161">
        <f>SUMIF('список продуктов'!$A$8:$A$917,"="&amp;D3620,'список продуктов'!$C$8:$C$917)</f>
        <v>1</v>
      </c>
      <c r="M5161" s="572"/>
      <c r="N5161" s="573"/>
      <c r="O5161" s="573"/>
      <c r="P5161" s="573"/>
    </row>
    <row r="5162" spans="1:16" x14ac:dyDescent="0.25">
      <c r="A5162" s="77">
        <f>E5162*A5158</f>
        <v>0</v>
      </c>
      <c r="B5162" s="168"/>
      <c r="C5162" s="505"/>
      <c r="D5162" s="91" t="s">
        <v>192</v>
      </c>
      <c r="E5162" s="80">
        <v>5</v>
      </c>
      <c r="F5162">
        <f>SUMIF('список продуктов'!$A$8:$A$917,"="&amp;D3621,'список продуктов'!$C$8:$C$917)</f>
        <v>1</v>
      </c>
      <c r="M5162" s="572"/>
      <c r="N5162" s="573"/>
      <c r="O5162" s="573"/>
      <c r="P5162" s="573"/>
    </row>
    <row r="5163" spans="1:16" x14ac:dyDescent="0.25">
      <c r="A5163" s="77">
        <f>E5163*A5158</f>
        <v>0</v>
      </c>
      <c r="B5163" s="168"/>
      <c r="C5163" s="505"/>
      <c r="D5163" s="91" t="s">
        <v>1815</v>
      </c>
      <c r="E5163" s="80">
        <v>3</v>
      </c>
      <c r="F5163">
        <f>SUMIF('список продуктов'!$A$8:$A$917,"="&amp;D3622,'список продуктов'!$C$8:$C$917)</f>
        <v>1</v>
      </c>
      <c r="M5163" s="572"/>
      <c r="N5163" s="573"/>
      <c r="O5163" s="573"/>
      <c r="P5163" s="573"/>
    </row>
    <row r="5164" spans="1:16" x14ac:dyDescent="0.25">
      <c r="B5164" s="160"/>
      <c r="C5164" s="505"/>
      <c r="D5164" s="91"/>
      <c r="E5164" s="89"/>
      <c r="F5164">
        <f>SUMIF('список продуктов'!$A$8:$A$917,"="&amp;D3623,'список продуктов'!$C$8:$C$917)</f>
        <v>1</v>
      </c>
      <c r="M5164" s="572"/>
      <c r="N5164" s="573"/>
      <c r="O5164" s="573"/>
      <c r="P5164" s="573"/>
    </row>
    <row r="5165" spans="1:16" ht="15.75" thickBot="1" x14ac:dyDescent="0.3">
      <c r="B5165" s="160"/>
      <c r="C5165" s="505"/>
      <c r="D5165" s="91"/>
      <c r="E5165" s="89"/>
      <c r="F5165">
        <f>SUMIF('список продуктов'!$A$8:$A$917,"="&amp;D3624,'список продуктов'!$C$8:$C$917)</f>
        <v>1</v>
      </c>
      <c r="M5165" s="572"/>
      <c r="N5165" s="573"/>
      <c r="O5165" s="573"/>
      <c r="P5165" s="573"/>
    </row>
    <row r="5166" spans="1:16" ht="15.75" thickBot="1" x14ac:dyDescent="0.3">
      <c r="A5166" s="105"/>
      <c r="B5166" s="179">
        <v>100</v>
      </c>
      <c r="C5166" s="159" t="s">
        <v>367</v>
      </c>
      <c r="D5166" s="188"/>
      <c r="E5166" s="158">
        <f>SUM(E5167:E5171)</f>
        <v>102</v>
      </c>
      <c r="F5166">
        <f>SUMIF('список продуктов'!$A$8:$A$917,"="&amp;D3625,'список продуктов'!$C$8:$C$917)</f>
        <v>1</v>
      </c>
      <c r="G5166" t="s">
        <v>2926</v>
      </c>
      <c r="M5166" s="572"/>
      <c r="N5166" s="573"/>
      <c r="O5166" s="573"/>
      <c r="P5166" s="573"/>
    </row>
    <row r="5167" spans="1:16" x14ac:dyDescent="0.25">
      <c r="A5167" s="77">
        <f>E5167*A5166</f>
        <v>0</v>
      </c>
      <c r="B5167" s="168"/>
      <c r="C5167" s="505"/>
      <c r="D5167" s="91" t="s">
        <v>2201</v>
      </c>
      <c r="E5167" s="80">
        <v>32</v>
      </c>
      <c r="F5167">
        <f>SUMIF('список продуктов'!$A$8:$A$917,"="&amp;D3626,'список продуктов'!$C$8:$C$917)</f>
        <v>1</v>
      </c>
      <c r="M5167" s="572"/>
      <c r="N5167" s="573"/>
      <c r="O5167" s="573"/>
      <c r="P5167" s="573"/>
    </row>
    <row r="5168" spans="1:16" x14ac:dyDescent="0.25">
      <c r="A5168" s="77">
        <f>E5168*A5166</f>
        <v>0</v>
      </c>
      <c r="B5168" s="168"/>
      <c r="C5168" s="505"/>
      <c r="D5168" s="91" t="s">
        <v>2195</v>
      </c>
      <c r="E5168" s="80">
        <v>32</v>
      </c>
      <c r="F5168">
        <f>SUMIF('список продуктов'!$A$8:$A$917,"="&amp;D3627,'список продуктов'!$C$8:$C$917)</f>
        <v>1</v>
      </c>
      <c r="M5168" s="572"/>
      <c r="N5168" s="573"/>
      <c r="O5168" s="573"/>
      <c r="P5168" s="573"/>
    </row>
    <row r="5169" spans="1:16" x14ac:dyDescent="0.25">
      <c r="A5169" s="77">
        <f>E5169*A5166</f>
        <v>0</v>
      </c>
      <c r="B5169" s="168"/>
      <c r="C5169" s="507" t="s">
        <v>1954</v>
      </c>
      <c r="D5169" s="91" t="s">
        <v>2196</v>
      </c>
      <c r="E5169" s="80">
        <v>32</v>
      </c>
      <c r="F5169">
        <f>SUMIF('список продуктов'!$A$8:$A$917,"="&amp;D3628,'список продуктов'!$C$8:$C$917)</f>
        <v>1</v>
      </c>
      <c r="M5169" s="572"/>
      <c r="N5169" s="573"/>
      <c r="O5169" s="573"/>
      <c r="P5169" s="573"/>
    </row>
    <row r="5170" spans="1:16" x14ac:dyDescent="0.25">
      <c r="A5170" s="77">
        <f>E5170*A5166</f>
        <v>0</v>
      </c>
      <c r="B5170" s="168"/>
      <c r="C5170" s="505"/>
      <c r="D5170" s="91" t="s">
        <v>2231</v>
      </c>
      <c r="E5170" s="80">
        <v>3</v>
      </c>
      <c r="F5170">
        <f>SUMIF('список продуктов'!$A$8:$A$917,"="&amp;D3629,'список продуктов'!$C$8:$C$917)</f>
        <v>0</v>
      </c>
      <c r="M5170" s="572"/>
      <c r="N5170" s="573"/>
      <c r="O5170" s="573"/>
      <c r="P5170" s="573"/>
    </row>
    <row r="5171" spans="1:16" x14ac:dyDescent="0.25">
      <c r="A5171" s="77">
        <f>E5171*A5166</f>
        <v>0</v>
      </c>
      <c r="B5171" s="168"/>
      <c r="C5171" s="505"/>
      <c r="D5171" s="91" t="s">
        <v>1805</v>
      </c>
      <c r="E5171" s="80">
        <v>3</v>
      </c>
      <c r="F5171">
        <f>SUMIF('список продуктов'!$A$8:$A$917,"="&amp;D3630,'список продуктов'!$C$8:$C$917)</f>
        <v>0</v>
      </c>
      <c r="M5171" s="572"/>
      <c r="N5171" s="573"/>
      <c r="O5171" s="573"/>
      <c r="P5171" s="573"/>
    </row>
    <row r="5172" spans="1:16" ht="15.75" thickBot="1" x14ac:dyDescent="0.3">
      <c r="A5172" s="83"/>
      <c r="B5172" s="170"/>
      <c r="C5172" s="505"/>
      <c r="D5172" s="91"/>
      <c r="E5172" s="80"/>
      <c r="F5172">
        <f>SUMIF('список продуктов'!$A$8:$A$917,"="&amp;D3631,'список продуктов'!$C$8:$C$917)</f>
        <v>1</v>
      </c>
      <c r="M5172" s="572"/>
      <c r="N5172" s="573"/>
      <c r="O5172" s="573"/>
      <c r="P5172" s="573"/>
    </row>
    <row r="5173" spans="1:16" ht="15.75" customHeight="1" thickBot="1" x14ac:dyDescent="0.3">
      <c r="A5173" s="105"/>
      <c r="B5173" s="218" t="s">
        <v>43</v>
      </c>
      <c r="C5173" s="219" t="s">
        <v>368</v>
      </c>
      <c r="D5173" s="188"/>
      <c r="E5173" s="213">
        <f>SUM(E5174:E5180)</f>
        <v>61</v>
      </c>
      <c r="F5173">
        <f>SUMIF('список продуктов'!$A$8:$A$917,"="&amp;D3632,'список продуктов'!$C$8:$C$917)</f>
        <v>1</v>
      </c>
      <c r="G5173" t="s">
        <v>2926</v>
      </c>
      <c r="M5173" s="572"/>
      <c r="N5173" s="573"/>
      <c r="O5173" s="573"/>
      <c r="P5173" s="573"/>
    </row>
    <row r="5174" spans="1:16" x14ac:dyDescent="0.25">
      <c r="A5174" s="77">
        <f>E5174*A5173</f>
        <v>0</v>
      </c>
      <c r="B5174" s="167"/>
      <c r="C5174" s="505"/>
      <c r="D5174" s="91" t="s">
        <v>1943</v>
      </c>
      <c r="E5174" s="106">
        <v>20</v>
      </c>
      <c r="F5174">
        <f>SUMIF('список продуктов'!$A$8:$A$917,"="&amp;D3633,'список продуктов'!$C$8:$C$917)</f>
        <v>1</v>
      </c>
      <c r="M5174" s="572"/>
      <c r="N5174" s="573"/>
      <c r="O5174" s="573"/>
      <c r="P5174" s="573"/>
    </row>
    <row r="5175" spans="1:16" x14ac:dyDescent="0.25">
      <c r="A5175" s="77">
        <f>E5175*A5173</f>
        <v>0</v>
      </c>
      <c r="B5175" s="167"/>
      <c r="C5175" s="505"/>
      <c r="D5175" s="91" t="s">
        <v>1670</v>
      </c>
      <c r="E5175" s="106">
        <v>30</v>
      </c>
      <c r="F5175">
        <f>SUMIF('список продуктов'!$A$8:$A$917,"="&amp;D3634,'список продуктов'!$C$8:$C$917)</f>
        <v>1</v>
      </c>
      <c r="M5175" s="572"/>
      <c r="N5175" s="573"/>
      <c r="O5175" s="573"/>
      <c r="P5175" s="573"/>
    </row>
    <row r="5176" spans="1:16" x14ac:dyDescent="0.25">
      <c r="A5176" s="77">
        <f>E5176*A5173</f>
        <v>0</v>
      </c>
      <c r="B5176" s="167"/>
      <c r="C5176" s="505"/>
      <c r="D5176" s="91" t="s">
        <v>1804</v>
      </c>
      <c r="E5176" s="106">
        <v>2</v>
      </c>
      <c r="F5176">
        <f>SUMIF('список продуктов'!$A$8:$A$917,"="&amp;D3635,'список продуктов'!$C$8:$C$917)</f>
        <v>1</v>
      </c>
      <c r="M5176" s="572"/>
      <c r="N5176" s="573"/>
      <c r="O5176" s="573"/>
      <c r="P5176" s="573"/>
    </row>
    <row r="5177" spans="1:16" x14ac:dyDescent="0.25">
      <c r="A5177" s="77">
        <f>E5177*A5173</f>
        <v>0</v>
      </c>
      <c r="B5177" s="167"/>
      <c r="C5177" s="505"/>
      <c r="D5177" s="91" t="s">
        <v>1478</v>
      </c>
      <c r="E5177" s="106">
        <v>5</v>
      </c>
      <c r="F5177">
        <f>SUMIF('список продуктов'!$A$8:$A$917,"="&amp;D3636,'список продуктов'!$C$8:$C$917)</f>
        <v>1</v>
      </c>
      <c r="M5177" s="572"/>
      <c r="N5177" s="573"/>
      <c r="O5177" s="573"/>
      <c r="P5177" s="573"/>
    </row>
    <row r="5178" spans="1:16" x14ac:dyDescent="0.25">
      <c r="A5178" s="77">
        <f>E5178*A5173</f>
        <v>0</v>
      </c>
      <c r="B5178" s="167"/>
      <c r="C5178" s="505"/>
      <c r="D5178" s="91" t="s">
        <v>1674</v>
      </c>
      <c r="E5178" s="106">
        <v>2</v>
      </c>
      <c r="F5178">
        <f>SUMIF('список продуктов'!$A$8:$A$917,"="&amp;D3637,'список продуктов'!$C$8:$C$917)</f>
        <v>0</v>
      </c>
      <c r="M5178" s="572"/>
      <c r="N5178" s="573"/>
      <c r="O5178" s="573"/>
      <c r="P5178" s="573"/>
    </row>
    <row r="5179" spans="1:16" x14ac:dyDescent="0.25">
      <c r="A5179" s="77">
        <f>E5179*A5173</f>
        <v>0</v>
      </c>
      <c r="B5179" s="167"/>
      <c r="C5179" s="505"/>
      <c r="D5179" s="91" t="s">
        <v>1262</v>
      </c>
      <c r="E5179" s="106">
        <v>1</v>
      </c>
      <c r="F5179">
        <f>SUMIF('список продуктов'!$A$8:$A$917,"="&amp;D3638,'список продуктов'!$C$8:$C$917)</f>
        <v>1</v>
      </c>
      <c r="M5179" s="572"/>
      <c r="N5179" s="573"/>
      <c r="O5179" s="573"/>
      <c r="P5179" s="573"/>
    </row>
    <row r="5180" spans="1:16" ht="15.75" thickBot="1" x14ac:dyDescent="0.3">
      <c r="A5180" s="77">
        <f>E5180*A5173</f>
        <v>0</v>
      </c>
      <c r="B5180" s="160"/>
      <c r="C5180" s="505"/>
      <c r="D5180" s="91" t="s">
        <v>2399</v>
      </c>
      <c r="E5180" s="89">
        <v>1</v>
      </c>
      <c r="F5180">
        <f>SUMIF('список продуктов'!$A$8:$A$917,"="&amp;D3639,'список продуктов'!$C$8:$C$917)</f>
        <v>1</v>
      </c>
      <c r="M5180" s="572"/>
      <c r="N5180" s="573"/>
      <c r="O5180" s="573"/>
      <c r="P5180" s="573"/>
    </row>
    <row r="5181" spans="1:16" ht="15.75" thickBot="1" x14ac:dyDescent="0.3">
      <c r="A5181" s="105"/>
      <c r="B5181" s="181" t="s">
        <v>43</v>
      </c>
      <c r="C5181" s="73" t="s">
        <v>369</v>
      </c>
      <c r="D5181" s="188"/>
      <c r="E5181" s="213">
        <f>SUM(E5182:E5191)</f>
        <v>63</v>
      </c>
      <c r="F5181">
        <f>SUMIF('список продуктов'!$A$8:$A$917,"="&amp;D3640,'список продуктов'!$C$8:$C$917)</f>
        <v>1</v>
      </c>
      <c r="G5181" t="s">
        <v>2926</v>
      </c>
      <c r="M5181" s="572"/>
      <c r="N5181" s="573"/>
      <c r="O5181" s="573"/>
      <c r="P5181" s="573"/>
    </row>
    <row r="5182" spans="1:16" x14ac:dyDescent="0.25">
      <c r="A5182" s="77">
        <f>E5182*A5181</f>
        <v>0</v>
      </c>
      <c r="B5182" s="167"/>
      <c r="C5182" s="505"/>
      <c r="D5182" s="91" t="s">
        <v>2553</v>
      </c>
      <c r="E5182" s="106">
        <v>1</v>
      </c>
      <c r="F5182">
        <f>SUMIF('список продуктов'!$A$8:$A$917,"="&amp;D3641,'список продуктов'!$C$8:$C$917)</f>
        <v>1</v>
      </c>
      <c r="M5182" s="572"/>
      <c r="N5182" s="573"/>
      <c r="O5182" s="573"/>
      <c r="P5182" s="573"/>
    </row>
    <row r="5183" spans="1:16" x14ac:dyDescent="0.25">
      <c r="A5183" s="77">
        <f>E5183*A5181</f>
        <v>0</v>
      </c>
      <c r="B5183" s="167"/>
      <c r="C5183" s="505"/>
      <c r="D5183" s="91" t="s">
        <v>1558</v>
      </c>
      <c r="E5183" s="106">
        <v>25</v>
      </c>
      <c r="F5183">
        <f>SUMIF('список продуктов'!$A$8:$A$917,"="&amp;D3642,'список продуктов'!$C$8:$C$917)</f>
        <v>1</v>
      </c>
      <c r="M5183" s="572"/>
      <c r="N5183" s="573"/>
      <c r="O5183" s="573"/>
      <c r="P5183" s="573"/>
    </row>
    <row r="5184" spans="1:16" ht="29.25" x14ac:dyDescent="0.25">
      <c r="A5184" s="77">
        <f>E5184*A5181</f>
        <v>0</v>
      </c>
      <c r="B5184" s="167"/>
      <c r="C5184" s="505"/>
      <c r="D5184" s="91" t="s">
        <v>2641</v>
      </c>
      <c r="E5184" s="106">
        <v>5</v>
      </c>
      <c r="F5184">
        <f>SUMIF('список продуктов'!$A$8:$A$917,"="&amp;D3643,'список продуктов'!$C$8:$C$917)</f>
        <v>0</v>
      </c>
      <c r="M5184" s="572"/>
      <c r="N5184" s="573"/>
      <c r="O5184" s="573"/>
      <c r="P5184" s="573"/>
    </row>
    <row r="5185" spans="1:16" x14ac:dyDescent="0.25">
      <c r="A5185" s="77">
        <f>E5185*A5181</f>
        <v>0</v>
      </c>
      <c r="B5185" s="167"/>
      <c r="C5185" s="505"/>
      <c r="D5185" s="91" t="s">
        <v>2472</v>
      </c>
      <c r="E5185" s="106">
        <v>5</v>
      </c>
      <c r="F5185">
        <f>SUMIF('список продуктов'!$A$8:$A$917,"="&amp;D3644,'список продуктов'!$C$8:$C$917)</f>
        <v>0</v>
      </c>
      <c r="M5185" s="572"/>
      <c r="N5185" s="573"/>
      <c r="O5185" s="573"/>
      <c r="P5185" s="573"/>
    </row>
    <row r="5186" spans="1:16" x14ac:dyDescent="0.25">
      <c r="A5186" s="77">
        <f>E5186*A5181</f>
        <v>0</v>
      </c>
      <c r="B5186" s="167"/>
      <c r="C5186" s="505"/>
      <c r="D5186" s="91" t="s">
        <v>2398</v>
      </c>
      <c r="E5186" s="106">
        <v>1</v>
      </c>
      <c r="F5186">
        <f>SUMIF('список продуктов'!$A$8:$A$917,"="&amp;D3645,'список продуктов'!$C$8:$C$917)</f>
        <v>0</v>
      </c>
      <c r="M5186" s="572"/>
      <c r="N5186" s="573"/>
      <c r="O5186" s="573"/>
      <c r="P5186" s="573"/>
    </row>
    <row r="5187" spans="1:16" x14ac:dyDescent="0.25">
      <c r="A5187" s="77">
        <f>E5187*A5181</f>
        <v>0</v>
      </c>
      <c r="B5187" s="167"/>
      <c r="C5187" s="505"/>
      <c r="D5187" s="91" t="s">
        <v>1902</v>
      </c>
      <c r="E5187" s="106">
        <v>1</v>
      </c>
      <c r="F5187">
        <f>SUMIF('список продуктов'!$A$8:$A$917,"="&amp;D3646,'список продуктов'!$C$8:$C$917)</f>
        <v>1</v>
      </c>
      <c r="M5187" s="572"/>
      <c r="N5187" s="573"/>
      <c r="O5187" s="573"/>
      <c r="P5187" s="573"/>
    </row>
    <row r="5188" spans="1:16" x14ac:dyDescent="0.25">
      <c r="A5188" s="77">
        <f>E5188*A5181</f>
        <v>0</v>
      </c>
      <c r="B5188" s="167"/>
      <c r="C5188" s="505"/>
      <c r="D5188" s="91" t="s">
        <v>192</v>
      </c>
      <c r="E5188" s="106">
        <v>5</v>
      </c>
      <c r="F5188">
        <f>SUMIF('список продуктов'!$A$8:$A$917,"="&amp;D3647,'список продуктов'!$C$8:$C$917)</f>
        <v>1</v>
      </c>
      <c r="M5188" s="572"/>
      <c r="N5188" s="573"/>
      <c r="O5188" s="573"/>
      <c r="P5188" s="573"/>
    </row>
    <row r="5189" spans="1:16" x14ac:dyDescent="0.25">
      <c r="A5189" s="77">
        <f>E5189*A5181</f>
        <v>0</v>
      </c>
      <c r="B5189" s="167"/>
      <c r="C5189" s="505"/>
      <c r="D5189" s="91" t="s">
        <v>1815</v>
      </c>
      <c r="E5189" s="106">
        <v>2</v>
      </c>
      <c r="F5189">
        <f>SUMIF('список продуктов'!$A$8:$A$917,"="&amp;D3648,'список продуктов'!$C$8:$C$917)</f>
        <v>1</v>
      </c>
      <c r="M5189" s="572"/>
      <c r="N5189" s="573"/>
      <c r="O5189" s="573"/>
      <c r="P5189" s="573"/>
    </row>
    <row r="5190" spans="1:16" x14ac:dyDescent="0.25">
      <c r="A5190" s="77">
        <f>E5190*A5181</f>
        <v>0</v>
      </c>
      <c r="B5190" s="160"/>
      <c r="C5190" s="505"/>
      <c r="D5190" s="91" t="s">
        <v>1736</v>
      </c>
      <c r="E5190" s="89">
        <v>15</v>
      </c>
      <c r="F5190">
        <f>SUMIF('список продуктов'!$A$8:$A$917,"="&amp;D3649,'список продуктов'!$C$8:$C$917)</f>
        <v>1</v>
      </c>
      <c r="M5190" s="572"/>
      <c r="N5190" s="573"/>
      <c r="O5190" s="573"/>
      <c r="P5190" s="573"/>
    </row>
    <row r="5191" spans="1:16" ht="15.75" thickBot="1" x14ac:dyDescent="0.3">
      <c r="A5191" s="77">
        <f>E5191*A5181</f>
        <v>0</v>
      </c>
      <c r="B5191" s="163"/>
      <c r="C5191" s="505"/>
      <c r="D5191" s="91" t="s">
        <v>2591</v>
      </c>
      <c r="E5191" s="89">
        <v>3</v>
      </c>
      <c r="F5191">
        <f>SUMIF('список продуктов'!$A$8:$A$917,"="&amp;D3650,'список продуктов'!$C$8:$C$917)</f>
        <v>1</v>
      </c>
      <c r="M5191" s="572"/>
      <c r="N5191" s="573"/>
      <c r="O5191" s="573"/>
      <c r="P5191" s="573"/>
    </row>
    <row r="5192" spans="1:16" ht="30" thickBot="1" x14ac:dyDescent="0.3">
      <c r="A5192" s="105"/>
      <c r="B5192" s="185" t="s">
        <v>52</v>
      </c>
      <c r="C5192" s="159" t="s">
        <v>370</v>
      </c>
      <c r="D5192" s="188"/>
      <c r="E5192" s="213">
        <f>SUM(E5193:E5202)</f>
        <v>174</v>
      </c>
      <c r="F5192">
        <f>SUMIF('список продуктов'!$A$8:$A$917,"="&amp;D3651,'список продуктов'!$C$8:$C$917)</f>
        <v>1</v>
      </c>
      <c r="G5192" t="s">
        <v>2926</v>
      </c>
      <c r="M5192" s="572"/>
      <c r="N5192" s="573"/>
      <c r="O5192" s="573"/>
      <c r="P5192" s="573"/>
    </row>
    <row r="5193" spans="1:16" x14ac:dyDescent="0.25">
      <c r="A5193" s="77">
        <f>E5193*A5192</f>
        <v>0</v>
      </c>
      <c r="B5193" s="167"/>
      <c r="C5193" s="505"/>
      <c r="D5193" s="365" t="s">
        <v>1477</v>
      </c>
      <c r="E5193" s="106">
        <v>100</v>
      </c>
      <c r="F5193">
        <f>SUMIF('список продуктов'!$A$8:$A$917,"="&amp;D3652,'список продуктов'!$C$8:$C$917)</f>
        <v>1</v>
      </c>
      <c r="M5193" s="572"/>
      <c r="N5193" s="573"/>
      <c r="O5193" s="573"/>
      <c r="P5193" s="573"/>
    </row>
    <row r="5194" spans="1:16" x14ac:dyDescent="0.25">
      <c r="A5194" s="77">
        <f>E5194*A5192</f>
        <v>0</v>
      </c>
      <c r="B5194" s="167"/>
      <c r="C5194" s="505"/>
      <c r="D5194" s="91" t="s">
        <v>2244</v>
      </c>
      <c r="E5194" s="106">
        <v>20</v>
      </c>
      <c r="F5194">
        <f>SUMIF('список продуктов'!$A$8:$A$917,"="&amp;D3653,'список продуктов'!$C$8:$C$917)</f>
        <v>1</v>
      </c>
      <c r="M5194" s="572"/>
      <c r="N5194" s="573"/>
      <c r="O5194" s="573"/>
      <c r="P5194" s="573"/>
    </row>
    <row r="5195" spans="1:16" x14ac:dyDescent="0.25">
      <c r="A5195" s="77">
        <f>E5195*A5192</f>
        <v>0</v>
      </c>
      <c r="B5195" s="167"/>
      <c r="C5195" s="505"/>
      <c r="D5195" s="91" t="s">
        <v>1674</v>
      </c>
      <c r="E5195" s="106">
        <v>22</v>
      </c>
      <c r="F5195">
        <f>SUMIF('список продуктов'!$A$8:$A$917,"="&amp;#REF!,'список продуктов'!$C$8:$C$917)</f>
        <v>0</v>
      </c>
      <c r="M5195" s="572"/>
      <c r="N5195" s="573"/>
      <c r="O5195" s="573"/>
      <c r="P5195" s="573"/>
    </row>
    <row r="5196" spans="1:16" x14ac:dyDescent="0.25">
      <c r="A5196" s="77">
        <f>E5196*A5192</f>
        <v>0</v>
      </c>
      <c r="B5196" s="167"/>
      <c r="C5196" s="505"/>
      <c r="D5196" s="91" t="s">
        <v>1478</v>
      </c>
      <c r="E5196" s="106">
        <v>2</v>
      </c>
      <c r="F5196">
        <f>SUMIF('список продуктов'!$A$8:$A$917,"="&amp;D3670,'список продуктов'!$C$8:$C$917)</f>
        <v>0</v>
      </c>
      <c r="M5196" s="572"/>
      <c r="N5196" s="573"/>
      <c r="O5196" s="573"/>
      <c r="P5196" s="573"/>
    </row>
    <row r="5197" spans="1:16" x14ac:dyDescent="0.25">
      <c r="A5197" s="77">
        <f>E5197*A5192</f>
        <v>0</v>
      </c>
      <c r="B5197" s="167"/>
      <c r="C5197" s="505"/>
      <c r="D5197" s="91" t="s">
        <v>2591</v>
      </c>
      <c r="E5197" s="106">
        <v>10</v>
      </c>
      <c r="F5197">
        <f>SUMIF('список продуктов'!$A$8:$A$917,"="&amp;D3671,'список продуктов'!$C$8:$C$917)</f>
        <v>1</v>
      </c>
      <c r="M5197" s="572"/>
      <c r="N5197" s="573"/>
      <c r="O5197" s="573"/>
      <c r="P5197" s="573"/>
    </row>
    <row r="5198" spans="1:16" x14ac:dyDescent="0.25">
      <c r="A5198" s="77">
        <f>E5198*A5192</f>
        <v>0</v>
      </c>
      <c r="B5198" s="167"/>
      <c r="C5198" s="505"/>
      <c r="D5198" s="91" t="s">
        <v>1268</v>
      </c>
      <c r="E5198" s="106">
        <v>10</v>
      </c>
      <c r="F5198">
        <f>SUMIF('список продуктов'!$A$8:$A$917,"="&amp;D3672,'список продуктов'!$C$8:$C$917)</f>
        <v>1</v>
      </c>
      <c r="M5198" s="572"/>
      <c r="N5198" s="573"/>
      <c r="O5198" s="573"/>
      <c r="P5198" s="573"/>
    </row>
    <row r="5199" spans="1:16" x14ac:dyDescent="0.25">
      <c r="A5199" s="77">
        <f>E5199*A5192</f>
        <v>0</v>
      </c>
      <c r="B5199" s="167"/>
      <c r="C5199" s="505"/>
      <c r="D5199" s="91" t="s">
        <v>1804</v>
      </c>
      <c r="E5199" s="106">
        <v>3</v>
      </c>
      <c r="F5199">
        <f>SUMIF('список продуктов'!$A$8:$A$917,"="&amp;D3673,'список продуктов'!$C$8:$C$917)</f>
        <v>1</v>
      </c>
      <c r="M5199" s="572"/>
      <c r="N5199" s="573"/>
      <c r="O5199" s="573"/>
      <c r="P5199" s="573"/>
    </row>
    <row r="5200" spans="1:16" x14ac:dyDescent="0.25">
      <c r="A5200" s="77">
        <f>E5200*A5192</f>
        <v>0</v>
      </c>
      <c r="B5200" s="167"/>
      <c r="C5200" s="505"/>
      <c r="D5200" s="91" t="s">
        <v>1805</v>
      </c>
      <c r="E5200" s="106">
        <v>5</v>
      </c>
      <c r="F5200">
        <f>SUMIF('список продуктов'!$A$8:$A$917,"="&amp;D3674,'список продуктов'!$C$8:$C$917)</f>
        <v>1</v>
      </c>
      <c r="M5200" s="572"/>
      <c r="N5200" s="573"/>
      <c r="O5200" s="573"/>
      <c r="P5200" s="573"/>
    </row>
    <row r="5201" spans="1:16" x14ac:dyDescent="0.25">
      <c r="A5201" s="77">
        <f>E5201*A5192</f>
        <v>0</v>
      </c>
      <c r="B5201" s="160"/>
      <c r="C5201" s="505"/>
      <c r="D5201" s="91" t="s">
        <v>1262</v>
      </c>
      <c r="E5201" s="89">
        <v>1</v>
      </c>
      <c r="F5201">
        <f>SUMIF('список продуктов'!$A$8:$A$917,"="&amp;D3675,'список продуктов'!$C$8:$C$917)</f>
        <v>1</v>
      </c>
      <c r="M5201" s="572"/>
      <c r="N5201" s="573"/>
      <c r="O5201" s="573"/>
      <c r="P5201" s="573"/>
    </row>
    <row r="5202" spans="1:16" ht="15.75" thickBot="1" x14ac:dyDescent="0.3">
      <c r="A5202" s="77">
        <f>E5202*A5192</f>
        <v>0</v>
      </c>
      <c r="B5202" s="163"/>
      <c r="C5202" s="505"/>
      <c r="D5202" s="91" t="s">
        <v>2399</v>
      </c>
      <c r="E5202" s="89">
        <v>1</v>
      </c>
      <c r="F5202">
        <f>SUMIF('список продуктов'!$A$8:$A$917,"="&amp;D3676,'список продуктов'!$C$8:$C$917)</f>
        <v>1</v>
      </c>
      <c r="M5202" s="572"/>
      <c r="N5202" s="573"/>
      <c r="O5202" s="573"/>
      <c r="P5202" s="573"/>
    </row>
    <row r="5203" spans="1:16" ht="15.75" thickBot="1" x14ac:dyDescent="0.3">
      <c r="A5203" s="105"/>
      <c r="B5203" s="179" t="s">
        <v>53</v>
      </c>
      <c r="C5203" s="159" t="s">
        <v>371</v>
      </c>
      <c r="D5203" s="188"/>
      <c r="E5203" s="158">
        <f>SUM(E5204:E5209)</f>
        <v>49</v>
      </c>
      <c r="F5203">
        <f>SUMIF('список продуктов'!$A$8:$A$917,"="&amp;D3677,'список продуктов'!$C$8:$C$917)</f>
        <v>1</v>
      </c>
      <c r="G5203" t="s">
        <v>2926</v>
      </c>
      <c r="M5203" s="572"/>
      <c r="N5203" s="573"/>
      <c r="O5203" s="573"/>
      <c r="P5203" s="573"/>
    </row>
    <row r="5204" spans="1:16" x14ac:dyDescent="0.25">
      <c r="A5204" s="77">
        <f>E5204*A5203</f>
        <v>0</v>
      </c>
      <c r="B5204" s="168"/>
      <c r="C5204" s="505"/>
      <c r="D5204" s="365" t="s">
        <v>1477</v>
      </c>
      <c r="E5204" s="80">
        <v>22</v>
      </c>
      <c r="F5204">
        <f>SUMIF('список продуктов'!$A$8:$A$917,"="&amp;D3678,'список продуктов'!$C$8:$C$917)</f>
        <v>1</v>
      </c>
      <c r="M5204" s="572"/>
      <c r="N5204" s="573"/>
      <c r="O5204" s="573"/>
      <c r="P5204" s="573"/>
    </row>
    <row r="5205" spans="1:16" x14ac:dyDescent="0.25">
      <c r="A5205" s="77">
        <f>E5205*A5203</f>
        <v>0</v>
      </c>
      <c r="B5205" s="168"/>
      <c r="C5205" s="505"/>
      <c r="D5205" s="91" t="s">
        <v>2591</v>
      </c>
      <c r="E5205" s="80">
        <v>5</v>
      </c>
      <c r="F5205">
        <f>SUMIF('список продуктов'!$A$8:$A$917,"="&amp;D3679,'список продуктов'!$C$8:$C$917)</f>
        <v>1</v>
      </c>
      <c r="M5205" s="572"/>
      <c r="N5205" s="573"/>
      <c r="O5205" s="573"/>
      <c r="P5205" s="573"/>
    </row>
    <row r="5206" spans="1:16" x14ac:dyDescent="0.25">
      <c r="A5206" s="77">
        <f>E5206*A5203</f>
        <v>0</v>
      </c>
      <c r="B5206" s="168"/>
      <c r="C5206" s="505"/>
      <c r="D5206" s="91" t="s">
        <v>1262</v>
      </c>
      <c r="E5206" s="80">
        <v>1</v>
      </c>
      <c r="F5206">
        <f>SUMIF('список продуктов'!$A$8:$A$917,"="&amp;D3680,'список продуктов'!$C$8:$C$917)</f>
        <v>1</v>
      </c>
      <c r="M5206" s="572"/>
      <c r="N5206" s="573"/>
      <c r="O5206" s="573"/>
      <c r="P5206" s="573"/>
    </row>
    <row r="5207" spans="1:16" x14ac:dyDescent="0.25">
      <c r="A5207" s="77">
        <f>E5207*A5203</f>
        <v>0</v>
      </c>
      <c r="B5207" s="168"/>
      <c r="C5207" s="505"/>
      <c r="D5207" s="91" t="s">
        <v>2399</v>
      </c>
      <c r="E5207" s="80">
        <v>1</v>
      </c>
      <c r="F5207">
        <f>SUMIF('список продуктов'!$A$8:$A$917,"="&amp;D3681,'список продуктов'!$C$8:$C$917)</f>
        <v>1</v>
      </c>
      <c r="M5207" s="572"/>
      <c r="N5207" s="573"/>
      <c r="O5207" s="573"/>
      <c r="P5207" s="573"/>
    </row>
    <row r="5208" spans="1:16" x14ac:dyDescent="0.25">
      <c r="A5208" s="77">
        <f>E5208*A5203</f>
        <v>0</v>
      </c>
      <c r="B5208" s="168"/>
      <c r="C5208" s="505"/>
      <c r="D5208" s="91" t="s">
        <v>320</v>
      </c>
      <c r="E5208" s="80">
        <v>20</v>
      </c>
      <c r="F5208">
        <f>SUMIF('список продуктов'!$A$8:$A$917,"="&amp;D3682,'список продуктов'!$C$8:$C$917)</f>
        <v>1</v>
      </c>
      <c r="M5208" s="572"/>
      <c r="N5208" s="573"/>
      <c r="O5208" s="573"/>
      <c r="P5208" s="573"/>
    </row>
    <row r="5209" spans="1:16" ht="15.75" thickBot="1" x14ac:dyDescent="0.3">
      <c r="A5209" s="77">
        <f>E5209*A5203</f>
        <v>0</v>
      </c>
      <c r="B5209" s="160"/>
      <c r="C5209" s="505"/>
      <c r="D5209" s="370" t="s">
        <v>1815</v>
      </c>
      <c r="E5209" s="89">
        <v>0</v>
      </c>
      <c r="F5209">
        <f>SUMIF('список продуктов'!$A$8:$A$917,"="&amp;D3683,'список продуктов'!$C$8:$C$917)</f>
        <v>1</v>
      </c>
      <c r="M5209" s="572"/>
      <c r="N5209" s="573"/>
      <c r="O5209" s="573"/>
      <c r="P5209" s="573"/>
    </row>
    <row r="5210" spans="1:16" ht="30" thickBot="1" x14ac:dyDescent="0.3">
      <c r="A5210" s="105"/>
      <c r="B5210" s="196">
        <v>60</v>
      </c>
      <c r="C5210" s="159" t="s">
        <v>372</v>
      </c>
      <c r="D5210" s="188"/>
      <c r="E5210" s="213">
        <f>SUM(E5211:E5214)</f>
        <v>79</v>
      </c>
      <c r="F5210">
        <f>SUMIF('список продуктов'!$A$8:$A$917,"="&amp;D3684,'список продуктов'!$C$8:$C$917)</f>
        <v>1</v>
      </c>
      <c r="G5210" t="s">
        <v>2926</v>
      </c>
      <c r="M5210" s="572"/>
      <c r="N5210" s="573"/>
      <c r="O5210" s="573"/>
      <c r="P5210" s="573"/>
    </row>
    <row r="5211" spans="1:16" x14ac:dyDescent="0.25">
      <c r="A5211" s="108">
        <f>E5211*A5210</f>
        <v>0</v>
      </c>
      <c r="B5211" s="220" t="s">
        <v>54</v>
      </c>
      <c r="C5211" s="505"/>
      <c r="D5211" s="91" t="s">
        <v>2291</v>
      </c>
      <c r="E5211" s="106">
        <v>45</v>
      </c>
      <c r="F5211">
        <f>SUMIF('список продуктов'!$A$8:$A$917,"="&amp;D3685,'список продуктов'!$C$8:$C$917)</f>
        <v>1</v>
      </c>
      <c r="M5211" s="572"/>
      <c r="N5211" s="573"/>
      <c r="O5211" s="573"/>
      <c r="P5211" s="573"/>
    </row>
    <row r="5212" spans="1:16" x14ac:dyDescent="0.25">
      <c r="A5212" s="77">
        <f>E5212*A5210</f>
        <v>0</v>
      </c>
      <c r="B5212" s="167"/>
      <c r="C5212" s="505"/>
      <c r="D5212" s="91" t="s">
        <v>1665</v>
      </c>
      <c r="E5212" s="106">
        <v>20</v>
      </c>
      <c r="F5212">
        <f>SUMIF('список продуктов'!$A$8:$A$917,"="&amp;D3686,'список продуктов'!$C$8:$C$917)</f>
        <v>1</v>
      </c>
      <c r="M5212" s="572"/>
      <c r="N5212" s="573"/>
      <c r="O5212" s="573"/>
      <c r="P5212" s="573"/>
    </row>
    <row r="5213" spans="1:16" x14ac:dyDescent="0.25">
      <c r="A5213" s="77">
        <f>E5213*A5210</f>
        <v>0</v>
      </c>
      <c r="B5213" s="167"/>
      <c r="C5213" s="505"/>
      <c r="D5213" s="91" t="s">
        <v>2201</v>
      </c>
      <c r="E5213" s="106">
        <v>12</v>
      </c>
      <c r="F5213">
        <f>SUMIF('список продуктов'!$A$8:$A$917,"="&amp;D3687,'список продуктов'!$C$8:$C$917)</f>
        <v>1</v>
      </c>
      <c r="M5213" s="572"/>
      <c r="N5213" s="573"/>
      <c r="O5213" s="573"/>
      <c r="P5213" s="573"/>
    </row>
    <row r="5214" spans="1:16" x14ac:dyDescent="0.25">
      <c r="A5214" s="77">
        <f>E5214*A5210</f>
        <v>0</v>
      </c>
      <c r="B5214" s="167"/>
      <c r="C5214" s="505"/>
      <c r="D5214" s="91" t="s">
        <v>1275</v>
      </c>
      <c r="E5214" s="106">
        <v>2</v>
      </c>
      <c r="F5214">
        <f>SUMIF('список продуктов'!$A$8:$A$917,"="&amp;D3688,'список продуктов'!$C$8:$C$917)</f>
        <v>1</v>
      </c>
      <c r="M5214" s="572"/>
      <c r="N5214" s="573"/>
      <c r="O5214" s="573"/>
      <c r="P5214" s="573"/>
    </row>
    <row r="5215" spans="1:16" ht="15.75" thickBot="1" x14ac:dyDescent="0.3">
      <c r="B5215" s="160"/>
      <c r="C5215" s="505"/>
      <c r="D5215" s="91"/>
      <c r="E5215" s="89"/>
      <c r="F5215">
        <f>SUMIF('список продуктов'!$A$8:$A$917,"="&amp;D3689,'список продуктов'!$C$8:$C$917)</f>
        <v>1</v>
      </c>
      <c r="M5215" s="572"/>
      <c r="N5215" s="573"/>
      <c r="O5215" s="573"/>
      <c r="P5215" s="573"/>
    </row>
    <row r="5216" spans="1:16" ht="15.75" thickBot="1" x14ac:dyDescent="0.3">
      <c r="A5216" s="105"/>
      <c r="B5216" s="179">
        <v>120</v>
      </c>
      <c r="C5216" s="204" t="s">
        <v>373</v>
      </c>
      <c r="D5216" s="188"/>
      <c r="E5216" s="158">
        <f>SUM(E5217:E5220)</f>
        <v>158</v>
      </c>
      <c r="F5216">
        <f>SUMIF('список продуктов'!$A$8:$A$917,"="&amp;D3690,'список продуктов'!$C$8:$C$917)</f>
        <v>1</v>
      </c>
      <c r="G5216" t="s">
        <v>2926</v>
      </c>
      <c r="M5216" s="572"/>
      <c r="N5216" s="573"/>
      <c r="O5216" s="573"/>
      <c r="P5216" s="573"/>
    </row>
    <row r="5217" spans="1:16" x14ac:dyDescent="0.25">
      <c r="A5217" s="77">
        <f>E5217*A5216</f>
        <v>0</v>
      </c>
      <c r="B5217" s="168"/>
      <c r="C5217" s="505"/>
      <c r="D5217" s="91" t="s">
        <v>2242</v>
      </c>
      <c r="E5217" s="80">
        <v>100</v>
      </c>
      <c r="F5217">
        <f>SUMIF('список продуктов'!$A$8:$A$917,"="&amp;D3691,'список продуктов'!$C$8:$C$917)</f>
        <v>1</v>
      </c>
      <c r="M5217" s="572"/>
      <c r="N5217" s="573"/>
      <c r="O5217" s="573"/>
      <c r="P5217" s="573"/>
    </row>
    <row r="5218" spans="1:16" x14ac:dyDescent="0.25">
      <c r="A5218" s="77">
        <f>E5218*A5216</f>
        <v>0</v>
      </c>
      <c r="B5218" s="168"/>
      <c r="C5218" s="505"/>
      <c r="D5218" s="91" t="s">
        <v>2244</v>
      </c>
      <c r="E5218" s="80">
        <v>33</v>
      </c>
      <c r="F5218">
        <f>SUMIF('список продуктов'!$A$8:$A$917,"="&amp;D3692,'список продуктов'!$C$8:$C$917)</f>
        <v>0</v>
      </c>
      <c r="M5218" s="572"/>
      <c r="N5218" s="573"/>
      <c r="O5218" s="573"/>
      <c r="P5218" s="573"/>
    </row>
    <row r="5219" spans="1:16" x14ac:dyDescent="0.25">
      <c r="A5219" s="77">
        <f>E5219*A5216</f>
        <v>0</v>
      </c>
      <c r="B5219" s="168"/>
      <c r="C5219" s="505"/>
      <c r="D5219" s="91" t="s">
        <v>1858</v>
      </c>
      <c r="E5219" s="80">
        <v>20</v>
      </c>
      <c r="F5219">
        <f>SUMIF('список продуктов'!$A$8:$A$917,"="&amp;D3693,'список продуктов'!$C$8:$C$917)</f>
        <v>0</v>
      </c>
      <c r="M5219" s="572"/>
      <c r="N5219" s="573"/>
      <c r="O5219" s="573"/>
      <c r="P5219" s="573"/>
    </row>
    <row r="5220" spans="1:16" x14ac:dyDescent="0.25">
      <c r="A5220" s="77">
        <f>E5220*A5216</f>
        <v>0</v>
      </c>
      <c r="B5220" s="168"/>
      <c r="C5220" s="505"/>
      <c r="D5220" s="91" t="s">
        <v>2425</v>
      </c>
      <c r="E5220" s="80">
        <v>5</v>
      </c>
      <c r="F5220">
        <f>SUMIF('список продуктов'!$A$8:$A$917,"="&amp;D3694,'список продуктов'!$C$8:$C$917)</f>
        <v>1</v>
      </c>
      <c r="M5220" s="572"/>
      <c r="N5220" s="573"/>
      <c r="O5220" s="573"/>
      <c r="P5220" s="573"/>
    </row>
    <row r="5221" spans="1:16" ht="15.75" thickBot="1" x14ac:dyDescent="0.3">
      <c r="B5221" s="160"/>
      <c r="C5221" s="505"/>
      <c r="D5221" s="91"/>
      <c r="E5221" s="89"/>
      <c r="F5221">
        <f>SUMIF('список продуктов'!$A$8:$A$917,"="&amp;D3695,'список продуктов'!$C$8:$C$917)</f>
        <v>1</v>
      </c>
      <c r="M5221" s="572"/>
      <c r="N5221" s="573"/>
      <c r="O5221" s="573"/>
      <c r="P5221" s="573"/>
    </row>
    <row r="5222" spans="1:16" ht="30" thickBot="1" x14ac:dyDescent="0.3">
      <c r="A5222" s="105"/>
      <c r="B5222" s="187">
        <v>150</v>
      </c>
      <c r="C5222" s="204" t="s">
        <v>374</v>
      </c>
      <c r="D5222" s="188"/>
      <c r="E5222" s="189">
        <f>SUM(E5223:E5228)</f>
        <v>195</v>
      </c>
      <c r="F5222">
        <f>SUMIF('список продуктов'!$A$8:$A$917,"="&amp;D3696,'список продуктов'!$C$8:$C$917)</f>
        <v>1</v>
      </c>
      <c r="G5222" t="s">
        <v>2926</v>
      </c>
      <c r="M5222" s="572"/>
      <c r="N5222" s="573"/>
      <c r="O5222" s="573"/>
      <c r="P5222" s="573"/>
    </row>
    <row r="5223" spans="1:16" x14ac:dyDescent="0.25">
      <c r="A5223" s="77">
        <f>A5222*E5223</f>
        <v>0</v>
      </c>
      <c r="B5223" s="160"/>
      <c r="C5223" s="154"/>
      <c r="D5223" s="91" t="s">
        <v>2242</v>
      </c>
      <c r="E5223" s="80">
        <v>70</v>
      </c>
      <c r="F5223">
        <f>SUMIF('список продуктов'!$A$8:$A$917,"="&amp;D3697,'список продуктов'!$C$8:$C$917)</f>
        <v>1</v>
      </c>
      <c r="M5223" s="572"/>
      <c r="N5223" s="573"/>
      <c r="O5223" s="573"/>
      <c r="P5223" s="573"/>
    </row>
    <row r="5224" spans="1:16" x14ac:dyDescent="0.25">
      <c r="A5224" s="77">
        <f>E5224*A5222</f>
        <v>0</v>
      </c>
      <c r="B5224" s="160"/>
      <c r="C5224" s="154"/>
      <c r="D5224" s="91" t="s">
        <v>2244</v>
      </c>
      <c r="E5224" s="80">
        <v>25</v>
      </c>
      <c r="F5224">
        <f>SUMIF('список продуктов'!$A$8:$A$917,"="&amp;D3698,'список продуктов'!$C$8:$C$917)</f>
        <v>1</v>
      </c>
      <c r="M5224" s="572"/>
      <c r="N5224" s="573"/>
      <c r="O5224" s="573"/>
      <c r="P5224" s="573"/>
    </row>
    <row r="5225" spans="1:16" x14ac:dyDescent="0.25">
      <c r="A5225" s="77">
        <f>E5225*A5222</f>
        <v>0</v>
      </c>
      <c r="B5225" s="160"/>
      <c r="C5225" s="154"/>
      <c r="D5225" s="91" t="s">
        <v>1853</v>
      </c>
      <c r="E5225" s="80">
        <v>60</v>
      </c>
      <c r="F5225">
        <f>SUMIF('список продуктов'!$A$8:$A$917,"="&amp;D3699,'список продуктов'!$C$8:$C$917)</f>
        <v>1</v>
      </c>
      <c r="M5225" s="572"/>
      <c r="N5225" s="573"/>
      <c r="O5225" s="573"/>
      <c r="P5225" s="573"/>
    </row>
    <row r="5226" spans="1:16" x14ac:dyDescent="0.25">
      <c r="A5226" s="77">
        <f>E5226*A5222</f>
        <v>0</v>
      </c>
      <c r="B5226" s="160"/>
      <c r="C5226" s="154"/>
      <c r="D5226" s="91" t="s">
        <v>1280</v>
      </c>
      <c r="E5226" s="80">
        <v>25</v>
      </c>
      <c r="F5226">
        <f>SUMIF('список продуктов'!$A$8:$A$917,"="&amp;D3700,'список продуктов'!$C$8:$C$917)</f>
        <v>1</v>
      </c>
      <c r="M5226" s="572"/>
      <c r="N5226" s="573"/>
      <c r="O5226" s="573"/>
      <c r="P5226" s="573"/>
    </row>
    <row r="5227" spans="1:16" x14ac:dyDescent="0.25">
      <c r="A5227" s="77">
        <f>E5227*A5222</f>
        <v>0</v>
      </c>
      <c r="B5227" s="160"/>
      <c r="C5227" s="154"/>
      <c r="D5227" s="91" t="s">
        <v>1796</v>
      </c>
      <c r="E5227" s="80">
        <v>5</v>
      </c>
      <c r="F5227">
        <f>SUMIF('список продуктов'!$A$8:$A$917,"="&amp;D3701,'список продуктов'!$C$8:$C$917)</f>
        <v>0</v>
      </c>
      <c r="M5227" s="572"/>
      <c r="N5227" s="573"/>
      <c r="O5227" s="573"/>
      <c r="P5227" s="573"/>
    </row>
    <row r="5228" spans="1:16" x14ac:dyDescent="0.25">
      <c r="A5228" s="77">
        <f>E5228*A5222</f>
        <v>0</v>
      </c>
      <c r="B5228" s="160"/>
      <c r="C5228" s="154"/>
      <c r="D5228" s="91" t="s">
        <v>2425</v>
      </c>
      <c r="E5228" s="80">
        <v>10</v>
      </c>
      <c r="F5228">
        <f>SUMIF('список продуктов'!$A$8:$A$917,"="&amp;D3702,'список продуктов'!$C$8:$C$917)</f>
        <v>1</v>
      </c>
      <c r="M5228" s="572"/>
      <c r="N5228" s="573"/>
      <c r="O5228" s="573"/>
      <c r="P5228" s="573"/>
    </row>
    <row r="5229" spans="1:16" ht="15.75" thickBot="1" x14ac:dyDescent="0.3">
      <c r="B5229" s="160"/>
      <c r="C5229" s="505"/>
      <c r="D5229" s="91"/>
      <c r="E5229" s="89"/>
      <c r="F5229">
        <f>SUMIF('список продуктов'!$A$8:$A$917,"="&amp;D3703,'список продуктов'!$C$8:$C$917)</f>
        <v>1</v>
      </c>
      <c r="M5229" s="572"/>
      <c r="N5229" s="573"/>
      <c r="O5229" s="573"/>
      <c r="P5229" s="573"/>
    </row>
    <row r="5230" spans="1:16" ht="30" thickBot="1" x14ac:dyDescent="0.3">
      <c r="A5230" s="105"/>
      <c r="B5230" s="181" t="s">
        <v>55</v>
      </c>
      <c r="C5230" s="73" t="s">
        <v>375</v>
      </c>
      <c r="D5230" s="188"/>
      <c r="E5230" s="213">
        <f>SUM(E5231:E5241)</f>
        <v>122.25</v>
      </c>
      <c r="F5230">
        <f>SUMIF('список продуктов'!$A$8:$A$917,"="&amp;D3704,'список продуктов'!$C$8:$C$917)</f>
        <v>1</v>
      </c>
      <c r="G5230" t="s">
        <v>2926</v>
      </c>
      <c r="M5230" s="572"/>
      <c r="N5230" s="573"/>
      <c r="O5230" s="573"/>
      <c r="P5230" s="573"/>
    </row>
    <row r="5231" spans="1:16" x14ac:dyDescent="0.25">
      <c r="A5231" s="77">
        <f>E5231*A5230</f>
        <v>0</v>
      </c>
      <c r="B5231" s="173" t="s">
        <v>56</v>
      </c>
      <c r="C5231" s="505"/>
      <c r="D5231" s="91" t="s">
        <v>1538</v>
      </c>
      <c r="E5231" s="106">
        <v>15</v>
      </c>
      <c r="F5231">
        <f>SUMIF('список продуктов'!$A$8:$A$917,"="&amp;D3705,'список продуктов'!$C$8:$C$917)</f>
        <v>0</v>
      </c>
      <c r="M5231" s="572"/>
      <c r="N5231" s="573"/>
      <c r="O5231" s="573"/>
      <c r="P5231" s="573"/>
    </row>
    <row r="5232" spans="1:16" x14ac:dyDescent="0.25">
      <c r="A5232" s="77">
        <f>E5232*A5230</f>
        <v>0</v>
      </c>
      <c r="B5232" s="167"/>
      <c r="C5232" s="505"/>
      <c r="D5232" s="91" t="s">
        <v>1670</v>
      </c>
      <c r="E5232" s="106">
        <v>15</v>
      </c>
      <c r="F5232">
        <f>SUMIF('список продуктов'!$A$8:$A$917,"="&amp;D3706,'список продуктов'!$C$8:$C$917)</f>
        <v>0</v>
      </c>
      <c r="M5232" s="572"/>
      <c r="N5232" s="573"/>
      <c r="O5232" s="573"/>
      <c r="P5232" s="573"/>
    </row>
    <row r="5233" spans="1:16" x14ac:dyDescent="0.25">
      <c r="A5233" s="77">
        <f>E5233*A5230</f>
        <v>0</v>
      </c>
      <c r="B5233" s="167"/>
      <c r="C5233" s="505"/>
      <c r="D5233" s="91" t="s">
        <v>1804</v>
      </c>
      <c r="E5233" s="106">
        <v>3</v>
      </c>
      <c r="F5233">
        <f>SUMIF('список продуктов'!$A$8:$A$917,"="&amp;D3707,'список продуктов'!$C$8:$C$917)</f>
        <v>1</v>
      </c>
      <c r="M5233" s="572"/>
      <c r="N5233" s="573"/>
      <c r="O5233" s="573"/>
      <c r="P5233" s="573"/>
    </row>
    <row r="5234" spans="1:16" x14ac:dyDescent="0.25">
      <c r="A5234" s="77">
        <f>E5234*A5230</f>
        <v>0</v>
      </c>
      <c r="B5234" s="166"/>
      <c r="C5234" s="505"/>
      <c r="D5234" s="91" t="s">
        <v>1674</v>
      </c>
      <c r="E5234" s="107">
        <v>3</v>
      </c>
      <c r="F5234">
        <f>SUMIF('список продуктов'!$A$8:$A$917,"="&amp;D3708,'список продуктов'!$C$8:$C$917)</f>
        <v>1</v>
      </c>
      <c r="M5234" s="572"/>
      <c r="N5234" s="573"/>
      <c r="O5234" s="573"/>
      <c r="P5234" s="573"/>
    </row>
    <row r="5235" spans="1:16" x14ac:dyDescent="0.25">
      <c r="B5235" s="166"/>
      <c r="C5235" s="109" t="s">
        <v>1955</v>
      </c>
      <c r="D5235" s="91"/>
      <c r="E5235" s="110"/>
      <c r="F5235">
        <f>SUMIF('список продуктов'!$A$8:$A$917,"="&amp;D3709,'список продуктов'!$C$8:$C$917)</f>
        <v>1</v>
      </c>
      <c r="M5235" s="572"/>
      <c r="N5235" s="573"/>
      <c r="O5235" s="573"/>
      <c r="P5235" s="573"/>
    </row>
    <row r="5236" spans="1:16" x14ac:dyDescent="0.25">
      <c r="A5236" s="77">
        <f>E5236*A5230</f>
        <v>0</v>
      </c>
      <c r="B5236" s="166"/>
      <c r="C5236" s="505"/>
      <c r="D5236" s="91" t="s">
        <v>1492</v>
      </c>
      <c r="E5236" s="80">
        <v>20.5</v>
      </c>
      <c r="F5236">
        <f>SUMIF('список продуктов'!$A$8:$A$917,"="&amp;D3710,'список продуктов'!$C$8:$C$917)</f>
        <v>1</v>
      </c>
      <c r="M5236" s="572"/>
      <c r="N5236" s="573"/>
      <c r="O5236" s="573"/>
      <c r="P5236" s="573"/>
    </row>
    <row r="5237" spans="1:16" x14ac:dyDescent="0.25">
      <c r="A5237" s="77">
        <f>E5237*A5230</f>
        <v>0</v>
      </c>
      <c r="B5237" s="166"/>
      <c r="C5237" s="505"/>
      <c r="D5237" s="91" t="s">
        <v>1315</v>
      </c>
      <c r="E5237" s="80">
        <v>52</v>
      </c>
      <c r="F5237">
        <f>SUMIF('список продуктов'!$A$8:$A$917,"="&amp;D3711,'список продуктов'!$C$8:$C$917)</f>
        <v>1</v>
      </c>
      <c r="M5237" s="572"/>
      <c r="N5237" s="573"/>
      <c r="O5237" s="573"/>
      <c r="P5237" s="573"/>
    </row>
    <row r="5238" spans="1:16" x14ac:dyDescent="0.25">
      <c r="A5238" s="77">
        <f>E5238*A5230</f>
        <v>0</v>
      </c>
      <c r="B5238" s="166"/>
      <c r="C5238" s="505"/>
      <c r="D5238" s="91" t="s">
        <v>2469</v>
      </c>
      <c r="E5238" s="80">
        <v>8</v>
      </c>
      <c r="F5238">
        <f>SUMIF('список продуктов'!$A$8:$A$917,"="&amp;D3712,'список продуктов'!$C$8:$C$917)</f>
        <v>1</v>
      </c>
      <c r="M5238" s="572"/>
      <c r="N5238" s="573"/>
      <c r="O5238" s="573"/>
      <c r="P5238" s="573"/>
    </row>
    <row r="5239" spans="1:16" x14ac:dyDescent="0.25">
      <c r="A5239" s="77">
        <f>E5239*A5230</f>
        <v>0</v>
      </c>
      <c r="B5239" s="166"/>
      <c r="C5239" s="505"/>
      <c r="D5239" s="91" t="s">
        <v>1262</v>
      </c>
      <c r="E5239" s="80">
        <v>0.5</v>
      </c>
      <c r="F5239">
        <f>SUMIF('список продуктов'!$A$8:$A$917,"="&amp;D3713,'список продуктов'!$C$8:$C$917)</f>
        <v>1</v>
      </c>
      <c r="M5239" s="572"/>
      <c r="N5239" s="573"/>
      <c r="O5239" s="573"/>
      <c r="P5239" s="573"/>
    </row>
    <row r="5240" spans="1:16" x14ac:dyDescent="0.25">
      <c r="A5240" s="77">
        <f>E5240*A5230</f>
        <v>0</v>
      </c>
      <c r="B5240" s="166"/>
      <c r="C5240" s="505"/>
      <c r="D5240" s="91" t="s">
        <v>1280</v>
      </c>
      <c r="E5240" s="80">
        <v>1.75</v>
      </c>
      <c r="F5240">
        <f>SUMIF('список продуктов'!$A$8:$A$917,"="&amp;D3714,'список продуктов'!$C$8:$C$917)</f>
        <v>1</v>
      </c>
      <c r="M5240" s="572"/>
      <c r="N5240" s="573"/>
      <c r="O5240" s="573"/>
      <c r="P5240" s="573"/>
    </row>
    <row r="5241" spans="1:16" x14ac:dyDescent="0.25">
      <c r="A5241" s="77">
        <f>E5241*A5230</f>
        <v>0</v>
      </c>
      <c r="B5241" s="166"/>
      <c r="C5241" s="505"/>
      <c r="D5241" s="91" t="s">
        <v>2591</v>
      </c>
      <c r="E5241" s="80">
        <v>3.5</v>
      </c>
      <c r="F5241">
        <f>SUMIF('список продуктов'!$A$8:$A$917,"="&amp;D3715,'список продуктов'!$C$8:$C$917)</f>
        <v>0</v>
      </c>
      <c r="M5241" s="572"/>
      <c r="N5241" s="573"/>
      <c r="O5241" s="573"/>
      <c r="P5241" s="573"/>
    </row>
    <row r="5242" spans="1:16" ht="15.75" thickBot="1" x14ac:dyDescent="0.3">
      <c r="B5242" s="160"/>
      <c r="C5242" s="505"/>
      <c r="D5242" s="91"/>
      <c r="E5242" s="89"/>
      <c r="F5242">
        <f>SUMIF('список продуктов'!$A$8:$A$917,"="&amp;D3716,'список продуктов'!$C$8:$C$917)</f>
        <v>1</v>
      </c>
      <c r="M5242" s="572"/>
      <c r="N5242" s="573"/>
      <c r="O5242" s="573"/>
      <c r="P5242" s="573"/>
    </row>
    <row r="5243" spans="1:16" ht="15.75" thickBot="1" x14ac:dyDescent="0.3">
      <c r="A5243" s="229"/>
      <c r="B5243" s="231" t="s">
        <v>57</v>
      </c>
      <c r="C5243" s="73" t="s">
        <v>1245</v>
      </c>
      <c r="D5243" s="188"/>
      <c r="E5243" s="232"/>
      <c r="F5243">
        <f>SUMIF('список продуктов'!$A$8:$A$917,"="&amp;D3717,'список продуктов'!$C$8:$C$917)</f>
        <v>0</v>
      </c>
      <c r="G5243" t="s">
        <v>2926</v>
      </c>
      <c r="M5243" s="572"/>
      <c r="N5243" s="573"/>
      <c r="O5243" s="573"/>
      <c r="P5243" s="573"/>
    </row>
    <row r="5244" spans="1:16" x14ac:dyDescent="0.25">
      <c r="A5244" s="77">
        <f>E5244*A5243</f>
        <v>0</v>
      </c>
      <c r="B5244" s="160"/>
      <c r="C5244" s="506"/>
      <c r="D5244" s="91"/>
      <c r="E5244" s="89"/>
      <c r="F5244">
        <f>SUMIF('список продуктов'!$A$8:$A$917,"="&amp;D3718,'список продуктов'!$C$8:$C$917)</f>
        <v>0</v>
      </c>
      <c r="M5244" s="572"/>
      <c r="N5244" s="573"/>
      <c r="O5244" s="573"/>
      <c r="P5244" s="573"/>
    </row>
    <row r="5245" spans="1:16" x14ac:dyDescent="0.25">
      <c r="A5245" s="77">
        <f>E5245*A5243</f>
        <v>0</v>
      </c>
      <c r="B5245" s="160"/>
      <c r="C5245" s="155" t="s">
        <v>2601</v>
      </c>
      <c r="D5245" s="91" t="s">
        <v>1591</v>
      </c>
      <c r="E5245" s="80">
        <v>30</v>
      </c>
      <c r="F5245">
        <f>SUMIF('список продуктов'!$A$8:$A$917,"="&amp;D3719,'список продуктов'!$C$8:$C$917)</f>
        <v>1</v>
      </c>
      <c r="M5245" s="572"/>
      <c r="N5245" s="573"/>
      <c r="O5245" s="573"/>
      <c r="P5245" s="573"/>
    </row>
    <row r="5246" spans="1:16" x14ac:dyDescent="0.25">
      <c r="A5246" s="77">
        <f>E5246*A5243</f>
        <v>0</v>
      </c>
      <c r="B5246" s="160"/>
      <c r="C5246" s="506"/>
      <c r="D5246" s="91" t="s">
        <v>1758</v>
      </c>
      <c r="E5246" s="80">
        <v>10</v>
      </c>
      <c r="F5246">
        <f>SUMIF('список продуктов'!$A$8:$A$917,"="&amp;D3720,'список продуктов'!$C$8:$C$917)</f>
        <v>1</v>
      </c>
      <c r="M5246" s="572"/>
      <c r="N5246" s="573"/>
      <c r="O5246" s="573"/>
      <c r="P5246" s="573"/>
    </row>
    <row r="5247" spans="1:16" x14ac:dyDescent="0.25">
      <c r="A5247" s="77">
        <f>E5247*A5243</f>
        <v>0</v>
      </c>
      <c r="B5247" s="160"/>
      <c r="C5247" s="506"/>
      <c r="D5247" s="91" t="s">
        <v>1354</v>
      </c>
      <c r="E5247" s="80">
        <v>10</v>
      </c>
      <c r="F5247">
        <f>SUMIF('список продуктов'!$A$8:$A$917,"="&amp;D3721,'список продуктов'!$C$8:$C$917)</f>
        <v>1</v>
      </c>
      <c r="M5247" s="572"/>
      <c r="N5247" s="573"/>
      <c r="O5247" s="573"/>
      <c r="P5247" s="573"/>
    </row>
    <row r="5248" spans="1:16" x14ac:dyDescent="0.25">
      <c r="A5248" s="77">
        <f>E5248*A5243</f>
        <v>0</v>
      </c>
      <c r="B5248" s="160"/>
      <c r="C5248" s="506"/>
      <c r="D5248" s="91" t="s">
        <v>1262</v>
      </c>
      <c r="E5248" s="80">
        <v>0.01</v>
      </c>
      <c r="F5248">
        <f>SUMIF('список продуктов'!$A$8:$A$917,"="&amp;D3722,'список продуктов'!$C$8:$C$917)</f>
        <v>1</v>
      </c>
      <c r="M5248" s="572"/>
      <c r="N5248" s="573"/>
      <c r="O5248" s="573"/>
      <c r="P5248" s="573"/>
    </row>
    <row r="5249" spans="1:16" x14ac:dyDescent="0.25">
      <c r="A5249" s="77">
        <f>E5249*A5243</f>
        <v>0</v>
      </c>
      <c r="B5249" s="160"/>
      <c r="C5249" s="506"/>
      <c r="D5249" s="91" t="s">
        <v>2399</v>
      </c>
      <c r="E5249" s="80">
        <v>0.01</v>
      </c>
      <c r="F5249">
        <f>SUMIF('список продуктов'!$A$8:$A$917,"="&amp;D3723,'список продуктов'!$C$8:$C$917)</f>
        <v>1</v>
      </c>
      <c r="M5249" s="572"/>
      <c r="N5249" s="573"/>
      <c r="O5249" s="573"/>
      <c r="P5249" s="573"/>
    </row>
    <row r="5250" spans="1:16" x14ac:dyDescent="0.25">
      <c r="A5250" s="77">
        <f>E5250*A5243</f>
        <v>0</v>
      </c>
      <c r="B5250" s="160"/>
      <c r="C5250" s="506"/>
      <c r="D5250" s="91" t="s">
        <v>2591</v>
      </c>
      <c r="E5250" s="80">
        <v>0.01</v>
      </c>
      <c r="F5250">
        <f>SUMIF('список продуктов'!$A$8:$A$917,"="&amp;D3724,'список продуктов'!$C$8:$C$917)</f>
        <v>1</v>
      </c>
      <c r="M5250" s="572"/>
      <c r="N5250" s="573"/>
      <c r="O5250" s="573"/>
      <c r="P5250" s="573"/>
    </row>
    <row r="5251" spans="1:16" x14ac:dyDescent="0.25">
      <c r="A5251" s="77">
        <f>E5251*A5243</f>
        <v>0</v>
      </c>
      <c r="B5251" s="160"/>
      <c r="C5251" s="506"/>
      <c r="D5251" s="91" t="s">
        <v>1850</v>
      </c>
      <c r="E5251" s="80">
        <v>0.01</v>
      </c>
      <c r="F5251">
        <f>SUMIF('список продуктов'!$A$8:$A$917,"="&amp;D3725,'список продуктов'!$C$8:$C$917)</f>
        <v>1</v>
      </c>
      <c r="M5251" s="572"/>
      <c r="N5251" s="573"/>
      <c r="O5251" s="573"/>
      <c r="P5251" s="573"/>
    </row>
    <row r="5252" spans="1:16" x14ac:dyDescent="0.25">
      <c r="A5252" s="77">
        <f>E5252*A5243</f>
        <v>0</v>
      </c>
      <c r="B5252" s="160"/>
      <c r="C5252" s="506"/>
      <c r="D5252" s="91" t="s">
        <v>2486</v>
      </c>
      <c r="E5252" s="80">
        <v>0.01</v>
      </c>
      <c r="F5252">
        <f>SUMIF('список продуктов'!$A$8:$A$917,"="&amp;D3726,'список продуктов'!$C$8:$C$917)</f>
        <v>1</v>
      </c>
      <c r="M5252" s="572"/>
      <c r="N5252" s="573"/>
      <c r="O5252" s="573"/>
      <c r="P5252" s="573"/>
    </row>
    <row r="5253" spans="1:16" x14ac:dyDescent="0.25">
      <c r="A5253" s="77">
        <f>E5253*A5243</f>
        <v>0</v>
      </c>
      <c r="B5253" s="160"/>
      <c r="C5253" s="506"/>
      <c r="D5253" s="91" t="s">
        <v>2391</v>
      </c>
      <c r="E5253" s="80">
        <v>0.01</v>
      </c>
      <c r="F5253">
        <f>SUMIF('список продуктов'!$A$8:$A$917,"="&amp;D3727,'список продуктов'!$C$8:$C$917)</f>
        <v>1</v>
      </c>
      <c r="M5253" s="572"/>
      <c r="N5253" s="573"/>
      <c r="O5253" s="573"/>
      <c r="P5253" s="573"/>
    </row>
    <row r="5254" spans="1:16" x14ac:dyDescent="0.25">
      <c r="B5254" s="160"/>
      <c r="C5254" s="506"/>
      <c r="D5254" s="91"/>
      <c r="E5254" s="80"/>
      <c r="F5254">
        <f>SUMIF('список продуктов'!$A$8:$A$917,"="&amp;D3728,'список продуктов'!$C$8:$C$917)</f>
        <v>0</v>
      </c>
      <c r="M5254" s="572"/>
      <c r="N5254" s="573"/>
      <c r="O5254" s="573"/>
      <c r="P5254" s="573"/>
    </row>
    <row r="5255" spans="1:16" x14ac:dyDescent="0.25">
      <c r="A5255" s="77">
        <f>E5255*A5243</f>
        <v>0</v>
      </c>
      <c r="B5255" s="160"/>
      <c r="C5255" s="506"/>
      <c r="D5255" s="91" t="s">
        <v>1674</v>
      </c>
      <c r="E5255" s="89">
        <v>20</v>
      </c>
      <c r="F5255">
        <f>SUMIF('список продуктов'!$A$8:$A$917,"="&amp;D3729,'список продуктов'!$C$8:$C$917)</f>
        <v>0</v>
      </c>
      <c r="M5255" s="572"/>
      <c r="N5255" s="573"/>
      <c r="O5255" s="573"/>
      <c r="P5255" s="573"/>
    </row>
    <row r="5256" spans="1:16" x14ac:dyDescent="0.25">
      <c r="A5256" s="77">
        <f>E5256*A5243</f>
        <v>0</v>
      </c>
      <c r="B5256" s="160"/>
      <c r="C5256" s="506"/>
      <c r="D5256" s="91" t="s">
        <v>1940</v>
      </c>
      <c r="E5256" s="89">
        <v>20</v>
      </c>
      <c r="F5256">
        <f>SUMIF('список продуктов'!$A$8:$A$917,"="&amp;D3730,'список продуктов'!$C$8:$C$917)</f>
        <v>1</v>
      </c>
      <c r="M5256" s="572"/>
      <c r="N5256" s="573"/>
      <c r="O5256" s="573"/>
      <c r="P5256" s="573"/>
    </row>
    <row r="5257" spans="1:16" x14ac:dyDescent="0.25">
      <c r="B5257" s="166"/>
      <c r="C5257" s="109" t="s">
        <v>1955</v>
      </c>
      <c r="D5257" s="91"/>
      <c r="E5257" s="110"/>
      <c r="F5257">
        <f>SUMIF('список продуктов'!$A$8:$A$917,"="&amp;D3731,'список продуктов'!$C$8:$C$917)</f>
        <v>1</v>
      </c>
      <c r="M5257" s="572"/>
      <c r="N5257" s="573"/>
      <c r="O5257" s="573"/>
      <c r="P5257" s="573"/>
    </row>
    <row r="5258" spans="1:16" x14ac:dyDescent="0.25">
      <c r="A5258" s="77">
        <f>E5258*A5243</f>
        <v>0</v>
      </c>
      <c r="B5258" s="166"/>
      <c r="C5258" s="505"/>
      <c r="D5258" s="91" t="s">
        <v>1492</v>
      </c>
      <c r="E5258" s="80">
        <v>20.5</v>
      </c>
      <c r="F5258">
        <f>SUMIF('список продуктов'!$A$8:$A$917,"="&amp;D3732,'список продуктов'!$C$8:$C$917)</f>
        <v>1</v>
      </c>
      <c r="M5258" s="572"/>
      <c r="N5258" s="573"/>
      <c r="O5258" s="573"/>
      <c r="P5258" s="573"/>
    </row>
    <row r="5259" spans="1:16" x14ac:dyDescent="0.25">
      <c r="A5259" s="77">
        <f>E5259*A5243</f>
        <v>0</v>
      </c>
      <c r="B5259" s="166"/>
      <c r="C5259" s="505"/>
      <c r="D5259" s="91" t="s">
        <v>1315</v>
      </c>
      <c r="E5259" s="80">
        <v>52</v>
      </c>
      <c r="F5259">
        <f>SUMIF('список продуктов'!$A$8:$A$917,"="&amp;D3733,'список продуктов'!$C$8:$C$917)</f>
        <v>1</v>
      </c>
      <c r="M5259" s="572"/>
      <c r="N5259" s="573"/>
      <c r="O5259" s="573"/>
      <c r="P5259" s="573"/>
    </row>
    <row r="5260" spans="1:16" x14ac:dyDescent="0.25">
      <c r="A5260" s="77">
        <f>E5260*A5243</f>
        <v>0</v>
      </c>
      <c r="B5260" s="166"/>
      <c r="C5260" s="505"/>
      <c r="D5260" s="91" t="s">
        <v>2469</v>
      </c>
      <c r="E5260" s="80">
        <v>8</v>
      </c>
      <c r="F5260">
        <f>SUMIF('список продуктов'!$A$8:$A$917,"="&amp;D3734,'список продуктов'!$C$8:$C$917)</f>
        <v>1</v>
      </c>
      <c r="M5260" s="572"/>
      <c r="N5260" s="573"/>
      <c r="O5260" s="573"/>
      <c r="P5260" s="573"/>
    </row>
    <row r="5261" spans="1:16" x14ac:dyDescent="0.25">
      <c r="A5261" s="77">
        <f>E5261*A5243</f>
        <v>0</v>
      </c>
      <c r="B5261" s="166"/>
      <c r="C5261" s="505"/>
      <c r="D5261" s="91" t="s">
        <v>1262</v>
      </c>
      <c r="E5261" s="80">
        <v>0.5</v>
      </c>
      <c r="F5261">
        <f>SUMIF('список продуктов'!$A$8:$A$917,"="&amp;D3735,'список продуктов'!$C$8:$C$917)</f>
        <v>1</v>
      </c>
      <c r="M5261" s="572"/>
      <c r="N5261" s="573"/>
      <c r="O5261" s="573"/>
      <c r="P5261" s="573"/>
    </row>
    <row r="5262" spans="1:16" x14ac:dyDescent="0.25">
      <c r="A5262" s="77">
        <f>E5262*A5243</f>
        <v>0</v>
      </c>
      <c r="B5262" s="166"/>
      <c r="C5262" s="505"/>
      <c r="D5262" s="91" t="s">
        <v>1280</v>
      </c>
      <c r="E5262" s="80">
        <v>1.75</v>
      </c>
      <c r="F5262">
        <f>SUMIF('список продуктов'!$A$8:$A$917,"="&amp;D3736,'список продуктов'!$C$8:$C$917)</f>
        <v>1</v>
      </c>
      <c r="M5262" s="572"/>
      <c r="N5262" s="573"/>
      <c r="O5262" s="573"/>
      <c r="P5262" s="573"/>
    </row>
    <row r="5263" spans="1:16" x14ac:dyDescent="0.25">
      <c r="A5263" s="77">
        <f>E5263*A5243</f>
        <v>0</v>
      </c>
      <c r="B5263" s="166"/>
      <c r="C5263" s="505"/>
      <c r="D5263" s="91" t="s">
        <v>2591</v>
      </c>
      <c r="E5263" s="80">
        <v>3.5</v>
      </c>
      <c r="F5263">
        <f>SUMIF('список продуктов'!$A$8:$A$917,"="&amp;D3737,'список продуктов'!$C$8:$C$917)</f>
        <v>1</v>
      </c>
      <c r="M5263" s="572"/>
      <c r="N5263" s="573"/>
      <c r="O5263" s="573"/>
      <c r="P5263" s="573"/>
    </row>
    <row r="5264" spans="1:16" ht="15.75" thickBot="1" x14ac:dyDescent="0.3">
      <c r="B5264" s="160"/>
      <c r="C5264" s="505"/>
      <c r="D5264" s="91"/>
      <c r="E5264" s="89"/>
      <c r="F5264">
        <f>SUMIF('список продуктов'!$A$8:$A$917,"="&amp;D3738,'список продуктов'!$C$8:$C$917)</f>
        <v>1</v>
      </c>
      <c r="M5264" s="572"/>
      <c r="N5264" s="573"/>
      <c r="O5264" s="573"/>
      <c r="P5264" s="573"/>
    </row>
    <row r="5265" spans="1:16" ht="15.75" thickBot="1" x14ac:dyDescent="0.3">
      <c r="A5265" s="105"/>
      <c r="B5265" s="179" t="s">
        <v>57</v>
      </c>
      <c r="C5265" s="204" t="s">
        <v>376</v>
      </c>
      <c r="D5265" s="188"/>
      <c r="E5265" s="158">
        <f>SUM(E5266:E5276)</f>
        <v>154.25</v>
      </c>
      <c r="F5265">
        <f>SUMIF('список продуктов'!$A$8:$A$917,"="&amp;D3739,'список продуктов'!$C$8:$C$917)</f>
        <v>1</v>
      </c>
      <c r="G5265" t="s">
        <v>2926</v>
      </c>
      <c r="M5265" s="572"/>
      <c r="N5265" s="573"/>
      <c r="O5265" s="573"/>
      <c r="P5265" s="573"/>
    </row>
    <row r="5266" spans="1:16" x14ac:dyDescent="0.25">
      <c r="A5266" s="85">
        <f>E5266*A5265</f>
        <v>0</v>
      </c>
      <c r="B5266" s="171"/>
      <c r="C5266" s="505"/>
      <c r="D5266" s="91" t="s">
        <v>1246</v>
      </c>
      <c r="E5266" s="80">
        <v>25</v>
      </c>
      <c r="F5266">
        <f>SUMIF('список продуктов'!$A$8:$A$917,"="&amp;D3740,'список продуктов'!$C$8:$C$917)</f>
        <v>1</v>
      </c>
      <c r="M5266" s="572"/>
      <c r="N5266" s="573"/>
      <c r="O5266" s="573"/>
      <c r="P5266" s="573"/>
    </row>
    <row r="5267" spans="1:16" x14ac:dyDescent="0.25">
      <c r="A5267" s="77">
        <f>E5267*A5265</f>
        <v>0</v>
      </c>
      <c r="B5267" s="166"/>
      <c r="C5267" s="505"/>
      <c r="D5267" s="91" t="s">
        <v>2291</v>
      </c>
      <c r="E5267" s="80">
        <v>25</v>
      </c>
      <c r="F5267">
        <f>SUMIF('список продуктов'!$A$8:$A$917,"="&amp;D3741,'список продуктов'!$C$8:$C$917)</f>
        <v>1</v>
      </c>
      <c r="M5267" s="572"/>
      <c r="N5267" s="573"/>
      <c r="O5267" s="573"/>
      <c r="P5267" s="573"/>
    </row>
    <row r="5268" spans="1:16" x14ac:dyDescent="0.25">
      <c r="A5268" s="77">
        <f>E5268*A5265</f>
        <v>0</v>
      </c>
      <c r="B5268" s="166"/>
      <c r="C5268" s="505"/>
      <c r="D5268" s="91" t="s">
        <v>1804</v>
      </c>
      <c r="E5268" s="80">
        <v>3</v>
      </c>
      <c r="F5268">
        <f>SUMIF('список продуктов'!$A$8:$A$917,"="&amp;D3742,'список продуктов'!$C$8:$C$917)</f>
        <v>1</v>
      </c>
      <c r="M5268" s="572"/>
      <c r="N5268" s="573"/>
      <c r="O5268" s="573"/>
      <c r="P5268" s="573"/>
    </row>
    <row r="5269" spans="1:16" x14ac:dyDescent="0.25">
      <c r="A5269" s="77">
        <f>E5269*A5265</f>
        <v>0</v>
      </c>
      <c r="B5269" s="166"/>
      <c r="C5269" s="505"/>
      <c r="D5269" s="91" t="s">
        <v>1674</v>
      </c>
      <c r="E5269" s="80">
        <v>15</v>
      </c>
      <c r="F5269">
        <f>SUMIF('список продуктов'!$A$8:$A$917,"="&amp;D3743,'список продуктов'!$C$8:$C$917)</f>
        <v>1</v>
      </c>
      <c r="M5269" s="572"/>
      <c r="N5269" s="573"/>
      <c r="O5269" s="573"/>
      <c r="P5269" s="573"/>
    </row>
    <row r="5270" spans="1:16" x14ac:dyDescent="0.25">
      <c r="B5270" s="166"/>
      <c r="C5270" s="109" t="s">
        <v>1955</v>
      </c>
      <c r="D5270" s="91"/>
      <c r="E5270" s="80"/>
      <c r="F5270">
        <f>SUMIF('список продуктов'!$A$8:$A$917,"="&amp;D3744,'список продуктов'!$C$8:$C$917)</f>
        <v>1</v>
      </c>
      <c r="M5270" s="572"/>
      <c r="N5270" s="573"/>
      <c r="O5270" s="573"/>
      <c r="P5270" s="573"/>
    </row>
    <row r="5271" spans="1:16" x14ac:dyDescent="0.25">
      <c r="A5271" s="77">
        <f>E5271*A5265</f>
        <v>0</v>
      </c>
      <c r="B5271" s="166"/>
      <c r="C5271" s="505"/>
      <c r="D5271" s="91" t="s">
        <v>1492</v>
      </c>
      <c r="E5271" s="80">
        <v>20.5</v>
      </c>
      <c r="F5271">
        <f>SUMIF('список продуктов'!$A$8:$A$917,"="&amp;D3745,'список продуктов'!$C$8:$C$917)</f>
        <v>1</v>
      </c>
      <c r="M5271" s="572"/>
      <c r="N5271" s="573"/>
      <c r="O5271" s="573"/>
      <c r="P5271" s="573"/>
    </row>
    <row r="5272" spans="1:16" x14ac:dyDescent="0.25">
      <c r="A5272" s="77">
        <f>E5272*A5265</f>
        <v>0</v>
      </c>
      <c r="B5272" s="166"/>
      <c r="C5272" s="505"/>
      <c r="D5272" s="91" t="s">
        <v>1315</v>
      </c>
      <c r="E5272" s="80">
        <v>52</v>
      </c>
      <c r="F5272">
        <f>SUMIF('список продуктов'!$A$8:$A$917,"="&amp;D3746,'список продуктов'!$C$8:$C$917)</f>
        <v>1</v>
      </c>
      <c r="M5272" s="572"/>
      <c r="N5272" s="573"/>
      <c r="O5272" s="573"/>
      <c r="P5272" s="573"/>
    </row>
    <row r="5273" spans="1:16" x14ac:dyDescent="0.25">
      <c r="A5273" s="77">
        <f>E5273*A5265</f>
        <v>0</v>
      </c>
      <c r="B5273" s="166"/>
      <c r="C5273" s="505"/>
      <c r="D5273" s="91" t="s">
        <v>2469</v>
      </c>
      <c r="E5273" s="80">
        <v>8</v>
      </c>
      <c r="F5273">
        <f>SUMIF('список продуктов'!$A$8:$A$917,"="&amp;D3747,'список продуктов'!$C$8:$C$917)</f>
        <v>1</v>
      </c>
      <c r="M5273" s="572"/>
      <c r="N5273" s="573"/>
      <c r="O5273" s="573"/>
      <c r="P5273" s="573"/>
    </row>
    <row r="5274" spans="1:16" x14ac:dyDescent="0.25">
      <c r="A5274" s="77">
        <f>E5274*A5265</f>
        <v>0</v>
      </c>
      <c r="B5274" s="166"/>
      <c r="C5274" s="505"/>
      <c r="D5274" s="91" t="s">
        <v>1262</v>
      </c>
      <c r="E5274" s="80">
        <v>0.5</v>
      </c>
      <c r="F5274">
        <f>SUMIF('список продуктов'!$A$8:$A$917,"="&amp;D3748,'список продуктов'!$C$8:$C$917)</f>
        <v>1</v>
      </c>
      <c r="M5274" s="572"/>
      <c r="N5274" s="573"/>
      <c r="O5274" s="573"/>
      <c r="P5274" s="573"/>
    </row>
    <row r="5275" spans="1:16" x14ac:dyDescent="0.25">
      <c r="A5275" s="77">
        <f>E5275*A5265</f>
        <v>0</v>
      </c>
      <c r="B5275" s="166"/>
      <c r="C5275" s="505"/>
      <c r="D5275" s="91" t="s">
        <v>1280</v>
      </c>
      <c r="E5275" s="80">
        <v>1.75</v>
      </c>
      <c r="F5275">
        <f>SUMIF('список продуктов'!$A$8:$A$917,"="&amp;D3749,'список продуктов'!$C$8:$C$917)</f>
        <v>1</v>
      </c>
      <c r="M5275" s="572"/>
      <c r="N5275" s="573"/>
      <c r="O5275" s="573"/>
      <c r="P5275" s="573"/>
    </row>
    <row r="5276" spans="1:16" ht="15.75" thickBot="1" x14ac:dyDescent="0.3">
      <c r="A5276" s="77">
        <f>E5276*A5265</f>
        <v>0</v>
      </c>
      <c r="B5276" s="166"/>
      <c r="C5276" s="505"/>
      <c r="D5276" s="91" t="s">
        <v>2591</v>
      </c>
      <c r="E5276" s="80">
        <v>3.5</v>
      </c>
      <c r="F5276">
        <f>SUMIF('список продуктов'!$A$8:$A$917,"="&amp;D3750,'список продуктов'!$C$8:$C$917)</f>
        <v>1</v>
      </c>
      <c r="M5276" s="572"/>
      <c r="N5276" s="573"/>
      <c r="O5276" s="573"/>
      <c r="P5276" s="573"/>
    </row>
    <row r="5277" spans="1:16" ht="15.75" thickBot="1" x14ac:dyDescent="0.3">
      <c r="A5277" s="105"/>
      <c r="B5277" s="179" t="s">
        <v>59</v>
      </c>
      <c r="C5277" s="207" t="s">
        <v>377</v>
      </c>
      <c r="D5277" s="188"/>
      <c r="E5277" s="158">
        <f>SUM(E5278:E5288)</f>
        <v>93</v>
      </c>
      <c r="F5277">
        <f>SUMIF('список продуктов'!$A$8:$A$917,"="&amp;D3751,'список продуктов'!$C$8:$C$917)</f>
        <v>1</v>
      </c>
      <c r="G5277" t="s">
        <v>2926</v>
      </c>
      <c r="M5277" s="572"/>
      <c r="N5277" s="573"/>
      <c r="O5277" s="573"/>
      <c r="P5277" s="573"/>
    </row>
    <row r="5278" spans="1:16" x14ac:dyDescent="0.25">
      <c r="A5278" s="85">
        <f>E5278*A5277</f>
        <v>0</v>
      </c>
      <c r="B5278" s="171"/>
      <c r="C5278" s="505"/>
      <c r="D5278" s="91" t="s">
        <v>1538</v>
      </c>
      <c r="E5278" s="80">
        <v>18</v>
      </c>
      <c r="F5278">
        <f>SUMIF('список продуктов'!$A$8:$A$917,"="&amp;D3752,'список продуктов'!$C$8:$C$917)</f>
        <v>1</v>
      </c>
      <c r="M5278" s="572"/>
      <c r="N5278" s="573"/>
      <c r="O5278" s="573"/>
      <c r="P5278" s="573"/>
    </row>
    <row r="5279" spans="1:16" x14ac:dyDescent="0.25">
      <c r="A5279" s="77">
        <f>E5279*A5277</f>
        <v>0</v>
      </c>
      <c r="B5279" s="166"/>
      <c r="C5279" s="505"/>
      <c r="D5279" s="91" t="s">
        <v>1674</v>
      </c>
      <c r="E5279" s="80">
        <v>15</v>
      </c>
      <c r="F5279">
        <f>SUMIF('список продуктов'!$A$8:$A$917,"="&amp;D3753,'список продуктов'!$C$8:$C$917)</f>
        <v>0</v>
      </c>
      <c r="M5279" s="572"/>
      <c r="N5279" s="573"/>
      <c r="O5279" s="573"/>
      <c r="P5279" s="573"/>
    </row>
    <row r="5280" spans="1:16" x14ac:dyDescent="0.25">
      <c r="A5280" s="77">
        <f>E5280*A5277</f>
        <v>0</v>
      </c>
      <c r="B5280" s="166"/>
      <c r="C5280" s="505"/>
      <c r="D5280" s="91" t="s">
        <v>1804</v>
      </c>
      <c r="E5280" s="80">
        <v>3</v>
      </c>
      <c r="F5280">
        <f>SUMIF('список продуктов'!$A$8:$A$917,"="&amp;D3754,'список продуктов'!$C$8:$C$917)</f>
        <v>0</v>
      </c>
      <c r="M5280" s="572"/>
      <c r="N5280" s="573"/>
      <c r="O5280" s="573"/>
      <c r="P5280" s="573"/>
    </row>
    <row r="5281" spans="1:16" x14ac:dyDescent="0.25">
      <c r="B5281" s="166"/>
      <c r="C5281" s="109" t="s">
        <v>1955</v>
      </c>
      <c r="D5281" s="91"/>
      <c r="E5281" s="80"/>
      <c r="F5281">
        <f>SUMIF('список продуктов'!$A$8:$A$917,"="&amp;D3755,'список продуктов'!$C$8:$C$917)</f>
        <v>1</v>
      </c>
      <c r="M5281" s="572"/>
      <c r="N5281" s="573"/>
      <c r="O5281" s="573"/>
      <c r="P5281" s="573"/>
    </row>
    <row r="5282" spans="1:16" x14ac:dyDescent="0.25">
      <c r="A5282" s="77">
        <f>E5282*A5277</f>
        <v>0</v>
      </c>
      <c r="B5282" s="166"/>
      <c r="C5282" s="505"/>
      <c r="D5282" s="91" t="s">
        <v>1492</v>
      </c>
      <c r="E5282" s="80">
        <v>15</v>
      </c>
      <c r="F5282">
        <f>SUMIF('список продуктов'!$A$8:$A$917,"="&amp;D3756,'список продуктов'!$C$8:$C$917)</f>
        <v>1</v>
      </c>
      <c r="M5282" s="572"/>
      <c r="N5282" s="573"/>
      <c r="O5282" s="573"/>
      <c r="P5282" s="573"/>
    </row>
    <row r="5283" spans="1:16" x14ac:dyDescent="0.25">
      <c r="A5283" s="77">
        <f>E5283*A5277</f>
        <v>0</v>
      </c>
      <c r="B5283" s="166"/>
      <c r="C5283" s="505"/>
      <c r="D5283" s="91" t="s">
        <v>1315</v>
      </c>
      <c r="E5283" s="80">
        <v>10</v>
      </c>
      <c r="F5283">
        <f>SUMIF('список продуктов'!$A$8:$A$917,"="&amp;D3757,'список продуктов'!$C$8:$C$917)</f>
        <v>1</v>
      </c>
      <c r="M5283" s="572"/>
      <c r="N5283" s="573"/>
      <c r="O5283" s="573"/>
      <c r="P5283" s="573"/>
    </row>
    <row r="5284" spans="1:16" x14ac:dyDescent="0.25">
      <c r="A5284" s="77">
        <f>A5277*E5284</f>
        <v>0</v>
      </c>
      <c r="B5284" s="166"/>
      <c r="C5284" s="505"/>
      <c r="D5284" s="91" t="s">
        <v>1858</v>
      </c>
      <c r="E5284" s="80">
        <v>5</v>
      </c>
      <c r="F5284">
        <f>SUMIF('список продуктов'!$A$8:$A$917,"="&amp;D3758,'список продуктов'!$C$8:$C$917)</f>
        <v>1</v>
      </c>
      <c r="M5284" s="572"/>
      <c r="N5284" s="573"/>
      <c r="O5284" s="573"/>
      <c r="P5284" s="573"/>
    </row>
    <row r="5285" spans="1:16" x14ac:dyDescent="0.25">
      <c r="A5285" s="77">
        <f>E5285*A5277</f>
        <v>0</v>
      </c>
      <c r="B5285" s="166"/>
      <c r="C5285" s="505"/>
      <c r="D5285" s="91" t="s">
        <v>2469</v>
      </c>
      <c r="E5285" s="80">
        <v>20</v>
      </c>
      <c r="F5285">
        <f>SUMIF('список продуктов'!$A$8:$A$917,"="&amp;D3759,'список продуктов'!$C$8:$C$917)</f>
        <v>1</v>
      </c>
      <c r="M5285" s="572"/>
      <c r="N5285" s="573"/>
      <c r="O5285" s="573"/>
      <c r="P5285" s="573"/>
    </row>
    <row r="5286" spans="1:16" x14ac:dyDescent="0.25">
      <c r="A5286" s="77">
        <f>E5286*A5277</f>
        <v>0</v>
      </c>
      <c r="B5286" s="166"/>
      <c r="C5286" s="505"/>
      <c r="D5286" s="91" t="s">
        <v>1262</v>
      </c>
      <c r="E5286" s="80"/>
      <c r="F5286">
        <f>SUMIF('список продуктов'!$A$8:$A$917,"="&amp;D3760,'список продуктов'!$C$8:$C$917)</f>
        <v>0</v>
      </c>
      <c r="M5286" s="572"/>
      <c r="N5286" s="573"/>
      <c r="O5286" s="573"/>
      <c r="P5286" s="573"/>
    </row>
    <row r="5287" spans="1:16" x14ac:dyDescent="0.25">
      <c r="A5287" s="77">
        <f>E5287*A5277</f>
        <v>0</v>
      </c>
      <c r="B5287" s="166"/>
      <c r="C5287" s="505"/>
      <c r="D5287" s="91" t="s">
        <v>1280</v>
      </c>
      <c r="E5287" s="80">
        <v>5</v>
      </c>
      <c r="F5287">
        <f>SUMIF('список продуктов'!$A$8:$A$917,"="&amp;D3761,'список продуктов'!$C$8:$C$917)</f>
        <v>1</v>
      </c>
      <c r="M5287" s="572"/>
      <c r="N5287" s="573"/>
      <c r="O5287" s="573"/>
      <c r="P5287" s="573"/>
    </row>
    <row r="5288" spans="1:16" x14ac:dyDescent="0.25">
      <c r="A5288" s="77">
        <f>E5288*A5277</f>
        <v>0</v>
      </c>
      <c r="B5288" s="166"/>
      <c r="C5288" s="505"/>
      <c r="D5288" s="91" t="s">
        <v>2591</v>
      </c>
      <c r="E5288" s="80">
        <v>2</v>
      </c>
      <c r="F5288">
        <f>SUMIF('список продуктов'!$A$8:$A$917,"="&amp;D3762,'список продуктов'!$C$8:$C$917)</f>
        <v>0</v>
      </c>
      <c r="M5288" s="572"/>
      <c r="N5288" s="573"/>
      <c r="O5288" s="573"/>
      <c r="P5288" s="573"/>
    </row>
    <row r="5289" spans="1:16" ht="15.75" thickBot="1" x14ac:dyDescent="0.3">
      <c r="A5289" s="83"/>
      <c r="B5289" s="171"/>
      <c r="C5289" s="508"/>
      <c r="D5289" s="91"/>
      <c r="E5289" s="80"/>
      <c r="F5289">
        <f>SUMIF('список продуктов'!$A$8:$A$917,"="&amp;D3763,'список продуктов'!$C$8:$C$917)</f>
        <v>0</v>
      </c>
      <c r="M5289" s="572"/>
      <c r="N5289" s="573"/>
      <c r="O5289" s="573"/>
      <c r="P5289" s="573"/>
    </row>
    <row r="5290" spans="1:16" ht="15.75" thickBot="1" x14ac:dyDescent="0.3">
      <c r="A5290" s="105"/>
      <c r="B5290" s="179" t="s">
        <v>59</v>
      </c>
      <c r="C5290" s="207" t="s">
        <v>378</v>
      </c>
      <c r="D5290" s="188"/>
      <c r="E5290" s="158">
        <f>SUM(E5291:E5300)</f>
        <v>91</v>
      </c>
      <c r="F5290">
        <f>SUMIF('список продуктов'!$A$8:$A$917,"="&amp;D3764,'список продуктов'!$C$8:$C$917)</f>
        <v>1</v>
      </c>
      <c r="G5290" t="s">
        <v>2926</v>
      </c>
      <c r="M5290" s="572"/>
      <c r="N5290" s="573"/>
      <c r="O5290" s="573"/>
      <c r="P5290" s="573"/>
    </row>
    <row r="5291" spans="1:16" x14ac:dyDescent="0.25">
      <c r="A5291" s="85">
        <f>E5291*A5290</f>
        <v>0</v>
      </c>
      <c r="B5291" s="171"/>
      <c r="C5291" s="505"/>
      <c r="D5291" s="91" t="s">
        <v>2291</v>
      </c>
      <c r="E5291" s="80">
        <v>20</v>
      </c>
      <c r="F5291">
        <f>SUMIF('список продуктов'!$A$8:$A$917,"="&amp;D3765,'список продуктов'!$C$8:$C$917)</f>
        <v>1</v>
      </c>
      <c r="M5291" s="572"/>
      <c r="N5291" s="573"/>
      <c r="O5291" s="573"/>
      <c r="P5291" s="573"/>
    </row>
    <row r="5292" spans="1:16" x14ac:dyDescent="0.25">
      <c r="A5292" s="77">
        <f>E5292*A5290</f>
        <v>0</v>
      </c>
      <c r="B5292" s="166"/>
      <c r="C5292" s="505"/>
      <c r="D5292" s="91" t="s">
        <v>1674</v>
      </c>
      <c r="E5292" s="80">
        <v>15</v>
      </c>
      <c r="F5292">
        <f>SUMIF('список продуктов'!$A$8:$A$917,"="&amp;D3766,'список продуктов'!$C$8:$C$917)</f>
        <v>1</v>
      </c>
      <c r="M5292" s="572"/>
      <c r="N5292" s="573"/>
      <c r="O5292" s="573"/>
      <c r="P5292" s="573"/>
    </row>
    <row r="5293" spans="1:16" x14ac:dyDescent="0.25">
      <c r="A5293" s="77">
        <f>E5293*A5290</f>
        <v>0</v>
      </c>
      <c r="B5293" s="166"/>
      <c r="C5293" s="505"/>
      <c r="D5293" s="91" t="s">
        <v>1804</v>
      </c>
      <c r="E5293" s="80">
        <v>3</v>
      </c>
      <c r="F5293">
        <f>SUMIF('список продуктов'!$A$8:$A$917,"="&amp;D3767,'список продуктов'!$C$8:$C$917)</f>
        <v>1</v>
      </c>
      <c r="M5293" s="572"/>
      <c r="N5293" s="573"/>
      <c r="O5293" s="573"/>
      <c r="P5293" s="573"/>
    </row>
    <row r="5294" spans="1:16" x14ac:dyDescent="0.25">
      <c r="B5294" s="166"/>
      <c r="C5294" s="109" t="s">
        <v>1955</v>
      </c>
      <c r="D5294" s="91"/>
      <c r="E5294" s="80"/>
      <c r="F5294">
        <f>SUMIF('список продуктов'!$A$8:$A$917,"="&amp;D3768,'список продуктов'!$C$8:$C$917)</f>
        <v>1</v>
      </c>
      <c r="M5294" s="572"/>
      <c r="N5294" s="573"/>
      <c r="O5294" s="573"/>
      <c r="P5294" s="573"/>
    </row>
    <row r="5295" spans="1:16" x14ac:dyDescent="0.25">
      <c r="A5295" s="77">
        <f>E5295*A5290</f>
        <v>0</v>
      </c>
      <c r="B5295" s="166"/>
      <c r="C5295" s="505"/>
      <c r="D5295" s="91" t="s">
        <v>1492</v>
      </c>
      <c r="E5295" s="80">
        <v>15</v>
      </c>
      <c r="F5295">
        <f>SUMIF('список продуктов'!$A$8:$A$917,"="&amp;D3769,'список продуктов'!$C$8:$C$917)</f>
        <v>0</v>
      </c>
      <c r="M5295" s="572"/>
      <c r="N5295" s="573"/>
      <c r="O5295" s="573"/>
      <c r="P5295" s="573"/>
    </row>
    <row r="5296" spans="1:16" x14ac:dyDescent="0.25">
      <c r="A5296" s="77">
        <f>E5296*A5290</f>
        <v>0</v>
      </c>
      <c r="B5296" s="166"/>
      <c r="C5296" s="505"/>
      <c r="D5296" s="91" t="s">
        <v>1315</v>
      </c>
      <c r="E5296" s="80">
        <v>10</v>
      </c>
      <c r="F5296">
        <f>SUMIF('список продуктов'!$A$8:$A$917,"="&amp;D3770,'список продуктов'!$C$8:$C$917)</f>
        <v>1</v>
      </c>
      <c r="M5296" s="572"/>
      <c r="N5296" s="573"/>
      <c r="O5296" s="573"/>
      <c r="P5296" s="573"/>
    </row>
    <row r="5297" spans="1:16" x14ac:dyDescent="0.25">
      <c r="A5297" s="77">
        <f>E5297*A5290</f>
        <v>0</v>
      </c>
      <c r="B5297" s="166"/>
      <c r="C5297" s="505"/>
      <c r="D5297" s="91" t="s">
        <v>2469</v>
      </c>
      <c r="E5297" s="80">
        <v>20</v>
      </c>
      <c r="F5297">
        <f>SUMIF('список продуктов'!$A$8:$A$917,"="&amp;D3771,'список продуктов'!$C$8:$C$917)</f>
        <v>1</v>
      </c>
      <c r="M5297" s="572"/>
      <c r="N5297" s="573"/>
      <c r="O5297" s="573"/>
      <c r="P5297" s="573"/>
    </row>
    <row r="5298" spans="1:16" x14ac:dyDescent="0.25">
      <c r="A5298" s="77">
        <f>E5298*A5290</f>
        <v>0</v>
      </c>
      <c r="B5298" s="166"/>
      <c r="C5298" s="505"/>
      <c r="D5298" s="91" t="s">
        <v>1262</v>
      </c>
      <c r="E5298" s="80">
        <v>1</v>
      </c>
      <c r="F5298">
        <f>SUMIF('список продуктов'!$A$8:$A$917,"="&amp;D3772,'список продуктов'!$C$8:$C$917)</f>
        <v>1</v>
      </c>
      <c r="M5298" s="572"/>
      <c r="N5298" s="573"/>
      <c r="O5298" s="573"/>
      <c r="P5298" s="573"/>
    </row>
    <row r="5299" spans="1:16" x14ac:dyDescent="0.25">
      <c r="A5299" s="77">
        <f>E5299*A5290</f>
        <v>0</v>
      </c>
      <c r="B5299" s="166"/>
      <c r="C5299" s="505"/>
      <c r="D5299" s="91" t="s">
        <v>1280</v>
      </c>
      <c r="E5299" s="80">
        <v>5</v>
      </c>
      <c r="F5299">
        <f>SUMIF('список продуктов'!$A$8:$A$917,"="&amp;D3773,'список продуктов'!$C$8:$C$917)</f>
        <v>0</v>
      </c>
      <c r="M5299" s="572"/>
      <c r="N5299" s="573"/>
      <c r="O5299" s="573"/>
      <c r="P5299" s="573"/>
    </row>
    <row r="5300" spans="1:16" x14ac:dyDescent="0.25">
      <c r="A5300" s="77">
        <f>E5300*A5290</f>
        <v>0</v>
      </c>
      <c r="B5300" s="166"/>
      <c r="C5300" s="505"/>
      <c r="D5300" s="91" t="s">
        <v>2591</v>
      </c>
      <c r="E5300" s="80">
        <v>2</v>
      </c>
      <c r="F5300">
        <f>SUMIF('список продуктов'!$A$8:$A$917,"="&amp;D3774,'список продуктов'!$C$8:$C$917)</f>
        <v>0</v>
      </c>
      <c r="M5300" s="572"/>
      <c r="N5300" s="573"/>
      <c r="O5300" s="573"/>
      <c r="P5300" s="573"/>
    </row>
    <row r="5301" spans="1:16" ht="15.75" thickBot="1" x14ac:dyDescent="0.3">
      <c r="B5301" s="160"/>
      <c r="C5301" s="505"/>
      <c r="D5301" s="91"/>
      <c r="E5301" s="89"/>
      <c r="F5301">
        <f>SUMIF('список продуктов'!$A$8:$A$917,"="&amp;D3775,'список продуктов'!$C$8:$C$917)</f>
        <v>1</v>
      </c>
      <c r="M5301" s="572"/>
      <c r="N5301" s="573"/>
      <c r="O5301" s="573"/>
      <c r="P5301" s="573"/>
    </row>
    <row r="5302" spans="1:16" ht="30" thickBot="1" x14ac:dyDescent="0.3">
      <c r="A5302" s="105"/>
      <c r="B5302" s="181" t="s">
        <v>60</v>
      </c>
      <c r="C5302" s="73" t="s">
        <v>379</v>
      </c>
      <c r="D5302" s="188"/>
      <c r="E5302" s="213">
        <f>SUM(E5303:E5308)</f>
        <v>64.5</v>
      </c>
      <c r="F5302">
        <f>SUMIF('список продуктов'!$A$8:$A$917,"="&amp;D3776,'список продуктов'!$C$8:$C$917)</f>
        <v>1</v>
      </c>
      <c r="G5302" t="s">
        <v>2926</v>
      </c>
      <c r="M5302" s="572"/>
      <c r="N5302" s="573"/>
      <c r="O5302" s="573"/>
      <c r="P5302" s="573"/>
    </row>
    <row r="5303" spans="1:16" x14ac:dyDescent="0.25">
      <c r="A5303" s="77">
        <f>E5303*A5302</f>
        <v>0</v>
      </c>
      <c r="B5303" s="167"/>
      <c r="C5303" s="505"/>
      <c r="D5303" s="91" t="s">
        <v>211</v>
      </c>
      <c r="E5303" s="106">
        <v>25</v>
      </c>
      <c r="F5303">
        <f>SUMIF('список продуктов'!$A$8:$A$917,"="&amp;D3777,'список продуктов'!$C$8:$C$917)</f>
        <v>1</v>
      </c>
      <c r="M5303" s="572"/>
      <c r="N5303" s="573"/>
      <c r="O5303" s="573"/>
      <c r="P5303" s="573"/>
    </row>
    <row r="5304" spans="1:16" x14ac:dyDescent="0.25">
      <c r="A5304" s="77">
        <f>E5304*A5302</f>
        <v>0</v>
      </c>
      <c r="B5304" s="167"/>
      <c r="C5304" s="505"/>
      <c r="D5304" s="91" t="s">
        <v>313</v>
      </c>
      <c r="E5304" s="106">
        <v>12.5</v>
      </c>
      <c r="F5304">
        <f>SUMIF('список продуктов'!$A$8:$A$917,"="&amp;D3778,'список продуктов'!$C$8:$C$917)</f>
        <v>1</v>
      </c>
      <c r="M5304" s="572"/>
      <c r="N5304" s="573"/>
      <c r="O5304" s="573"/>
      <c r="P5304" s="573"/>
    </row>
    <row r="5305" spans="1:16" x14ac:dyDescent="0.25">
      <c r="A5305" s="77">
        <f>E5305*A5302</f>
        <v>0</v>
      </c>
      <c r="B5305" s="167"/>
      <c r="C5305" s="505"/>
      <c r="D5305" s="91" t="s">
        <v>2319</v>
      </c>
      <c r="E5305" s="106">
        <v>5</v>
      </c>
      <c r="F5305">
        <f>SUMIF('список продуктов'!$A$8:$A$917,"="&amp;D3779,'список продуктов'!$C$8:$C$917)</f>
        <v>1</v>
      </c>
      <c r="M5305" s="572"/>
      <c r="N5305" s="573"/>
      <c r="O5305" s="573"/>
      <c r="P5305" s="573"/>
    </row>
    <row r="5306" spans="1:16" x14ac:dyDescent="0.25">
      <c r="A5306" s="77">
        <f>E5306*A5302</f>
        <v>0</v>
      </c>
      <c r="B5306" s="167"/>
      <c r="C5306" s="505"/>
      <c r="D5306" s="91" t="s">
        <v>1804</v>
      </c>
      <c r="E5306" s="106">
        <v>2</v>
      </c>
      <c r="F5306">
        <f>SUMIF('список продуктов'!$A$8:$A$917,"="&amp;D3780,'список продуктов'!$C$8:$C$917)</f>
        <v>1</v>
      </c>
      <c r="M5306" s="572"/>
      <c r="N5306" s="573"/>
      <c r="O5306" s="573"/>
      <c r="P5306" s="573"/>
    </row>
    <row r="5307" spans="1:16" x14ac:dyDescent="0.25">
      <c r="A5307" s="77">
        <f>E5307*A5302</f>
        <v>0</v>
      </c>
      <c r="B5307" s="167"/>
      <c r="C5307" s="505"/>
      <c r="D5307" s="91" t="s">
        <v>1538</v>
      </c>
      <c r="E5307" s="106">
        <v>13</v>
      </c>
      <c r="F5307">
        <f>SUMIF('список продуктов'!$A$8:$A$917,"="&amp;D3781,'список продуктов'!$C$8:$C$917)</f>
        <v>1</v>
      </c>
      <c r="M5307" s="572"/>
      <c r="N5307" s="573"/>
      <c r="O5307" s="573"/>
      <c r="P5307" s="573"/>
    </row>
    <row r="5308" spans="1:16" x14ac:dyDescent="0.25">
      <c r="A5308" s="77">
        <f>E5308*A5302</f>
        <v>0</v>
      </c>
      <c r="B5308" s="167"/>
      <c r="C5308" s="505"/>
      <c r="D5308" s="91" t="s">
        <v>1674</v>
      </c>
      <c r="E5308" s="106">
        <v>7</v>
      </c>
      <c r="F5308">
        <f>SUMIF('список продуктов'!$A$8:$A$917,"="&amp;D3782,'список продуктов'!$C$8:$C$917)</f>
        <v>1</v>
      </c>
      <c r="M5308" s="572"/>
      <c r="N5308" s="573"/>
      <c r="O5308" s="573"/>
      <c r="P5308" s="573"/>
    </row>
    <row r="5309" spans="1:16" ht="15.75" thickBot="1" x14ac:dyDescent="0.3">
      <c r="B5309" s="160"/>
      <c r="C5309" s="505"/>
      <c r="D5309" s="91"/>
      <c r="E5309" s="89"/>
      <c r="F5309">
        <f>SUMIF('список продуктов'!$A$8:$A$917,"="&amp;D3783,'список продуктов'!$C$8:$C$917)</f>
        <v>1</v>
      </c>
      <c r="M5309" s="572"/>
      <c r="N5309" s="573"/>
      <c r="O5309" s="573"/>
      <c r="P5309" s="573"/>
    </row>
    <row r="5310" spans="1:16" ht="30" thickBot="1" x14ac:dyDescent="0.3">
      <c r="A5310" s="105"/>
      <c r="B5310" s="186">
        <v>45</v>
      </c>
      <c r="C5310" s="207" t="s">
        <v>380</v>
      </c>
      <c r="D5310" s="188"/>
      <c r="E5310" s="158">
        <f>SUM(E5311:E5319)</f>
        <v>64.2</v>
      </c>
      <c r="F5310">
        <f>SUMIF('список продуктов'!$A$8:$A$917,"="&amp;D3784,'список продуктов'!$C$8:$C$917)</f>
        <v>0</v>
      </c>
      <c r="G5310" t="s">
        <v>2926</v>
      </c>
      <c r="M5310" s="572"/>
      <c r="N5310" s="573"/>
      <c r="O5310" s="573"/>
      <c r="P5310" s="573"/>
    </row>
    <row r="5311" spans="1:16" x14ac:dyDescent="0.25">
      <c r="A5311" s="77">
        <f>E5311*A5310</f>
        <v>0</v>
      </c>
      <c r="B5311" s="160"/>
      <c r="C5311" s="154"/>
      <c r="D5311" s="91" t="s">
        <v>1737</v>
      </c>
      <c r="E5311" s="80">
        <v>40</v>
      </c>
      <c r="F5311">
        <f>SUMIF('список продуктов'!$A$8:$A$917,"="&amp;D3785,'список продуктов'!$C$8:$C$917)</f>
        <v>0</v>
      </c>
      <c r="M5311" s="572"/>
      <c r="N5311" s="573"/>
      <c r="O5311" s="573"/>
      <c r="P5311" s="573"/>
    </row>
    <row r="5312" spans="1:16" x14ac:dyDescent="0.25">
      <c r="A5312" s="85">
        <f>E5312*A5310</f>
        <v>0</v>
      </c>
      <c r="B5312" s="163"/>
      <c r="C5312" s="154"/>
      <c r="D5312" s="91" t="s">
        <v>1848</v>
      </c>
      <c r="E5312" s="80">
        <v>10</v>
      </c>
      <c r="F5312">
        <f>SUMIF('список продуктов'!$A$8:$A$917,"="&amp;D3786,'список продуктов'!$C$8:$C$917)</f>
        <v>1</v>
      </c>
      <c r="M5312" s="572"/>
      <c r="N5312" s="573"/>
      <c r="O5312" s="573"/>
      <c r="P5312" s="573"/>
    </row>
    <row r="5313" spans="1:16" x14ac:dyDescent="0.25">
      <c r="A5313" s="85">
        <f>E5313*A5310</f>
        <v>0</v>
      </c>
      <c r="B5313" s="163"/>
      <c r="C5313" s="115"/>
      <c r="D5313" s="91" t="s">
        <v>192</v>
      </c>
      <c r="E5313" s="100">
        <v>5</v>
      </c>
      <c r="F5313">
        <f>SUMIF('список продуктов'!$A$8:$A$917,"="&amp;D3787,'список продуктов'!$C$8:$C$917)</f>
        <v>1</v>
      </c>
      <c r="M5313" s="572"/>
      <c r="N5313" s="573"/>
      <c r="O5313" s="573"/>
      <c r="P5313" s="573"/>
    </row>
    <row r="5314" spans="1:16" x14ac:dyDescent="0.25">
      <c r="A5314" s="85">
        <f>E5314*A5310</f>
        <v>0</v>
      </c>
      <c r="B5314" s="163"/>
      <c r="C5314" s="154"/>
      <c r="D5314" s="91" t="s">
        <v>1793</v>
      </c>
      <c r="E5314" s="80">
        <v>2</v>
      </c>
      <c r="F5314">
        <f>SUMIF('список продуктов'!$A$8:$A$917,"="&amp;D3788,'список продуктов'!$C$8:$C$917)</f>
        <v>1</v>
      </c>
      <c r="M5314" s="572"/>
      <c r="N5314" s="573"/>
      <c r="O5314" s="573"/>
      <c r="P5314" s="573"/>
    </row>
    <row r="5315" spans="1:16" x14ac:dyDescent="0.25">
      <c r="A5315" s="77">
        <f>E5315*A5310</f>
        <v>0</v>
      </c>
      <c r="B5315" s="160"/>
      <c r="C5315" s="154"/>
      <c r="D5315" s="91" t="s">
        <v>2245</v>
      </c>
      <c r="E5315" s="80">
        <v>4</v>
      </c>
      <c r="F5315">
        <f>SUMIF('список продуктов'!$A$8:$A$917,"="&amp;D3789,'список продуктов'!$C$8:$C$917)</f>
        <v>1</v>
      </c>
      <c r="M5315" s="572"/>
      <c r="N5315" s="573"/>
      <c r="O5315" s="573"/>
      <c r="P5315" s="573"/>
    </row>
    <row r="5316" spans="1:16" x14ac:dyDescent="0.25">
      <c r="A5316" s="77">
        <f>E5316*A5310</f>
        <v>0</v>
      </c>
      <c r="B5316" s="160"/>
      <c r="C5316" s="154"/>
      <c r="D5316" s="91" t="s">
        <v>1907</v>
      </c>
      <c r="E5316" s="80">
        <v>1</v>
      </c>
      <c r="F5316">
        <f>SUMIF('список продуктов'!$A$8:$A$917,"="&amp;D3790,'список продуктов'!$C$8:$C$917)</f>
        <v>1</v>
      </c>
      <c r="M5316" s="572"/>
      <c r="N5316" s="573"/>
      <c r="O5316" s="573"/>
      <c r="P5316" s="573"/>
    </row>
    <row r="5317" spans="1:16" x14ac:dyDescent="0.25">
      <c r="A5317" s="77">
        <f>E5317*A5310</f>
        <v>0</v>
      </c>
      <c r="B5317" s="160"/>
      <c r="C5317" s="154"/>
      <c r="D5317" s="91" t="s">
        <v>1262</v>
      </c>
      <c r="E5317" s="80">
        <v>0.1</v>
      </c>
      <c r="F5317">
        <f>SUMIF('список продуктов'!$A$8:$A$917,"="&amp;D3791,'список продуктов'!$C$8:$C$917)</f>
        <v>1</v>
      </c>
      <c r="M5317" s="572"/>
      <c r="N5317" s="573"/>
      <c r="O5317" s="573"/>
      <c r="P5317" s="573"/>
    </row>
    <row r="5318" spans="1:16" x14ac:dyDescent="0.25">
      <c r="A5318" s="77">
        <f>E5318*A5310</f>
        <v>0</v>
      </c>
      <c r="B5318" s="160"/>
      <c r="C5318" s="154"/>
      <c r="D5318" s="91" t="s">
        <v>2399</v>
      </c>
      <c r="E5318" s="80">
        <v>0.1</v>
      </c>
      <c r="F5318">
        <f>SUMIF('список продуктов'!$A$8:$A$917,"="&amp;D3792,'список продуктов'!$C$8:$C$917)</f>
        <v>1</v>
      </c>
      <c r="M5318" s="572"/>
      <c r="N5318" s="573"/>
      <c r="O5318" s="573"/>
      <c r="P5318" s="573"/>
    </row>
    <row r="5319" spans="1:16" x14ac:dyDescent="0.25">
      <c r="A5319" s="77">
        <f>E5319*A5310</f>
        <v>0</v>
      </c>
      <c r="B5319" s="160"/>
      <c r="C5319" s="154"/>
      <c r="D5319" s="91" t="s">
        <v>1793</v>
      </c>
      <c r="E5319" s="80">
        <v>2</v>
      </c>
      <c r="F5319">
        <f>SUMIF('список продуктов'!$A$8:$A$917,"="&amp;D3793,'список продуктов'!$C$8:$C$917)</f>
        <v>1</v>
      </c>
      <c r="M5319" s="572"/>
      <c r="N5319" s="573"/>
      <c r="O5319" s="573"/>
      <c r="P5319" s="573"/>
    </row>
    <row r="5320" spans="1:16" ht="15.75" thickBot="1" x14ac:dyDescent="0.3">
      <c r="B5320" s="160"/>
      <c r="C5320" s="509"/>
      <c r="D5320" s="91"/>
      <c r="E5320" s="89"/>
      <c r="F5320">
        <f>SUMIF('список продуктов'!$A$8:$A$917,"="&amp;D3794,'список продуктов'!$C$8:$C$917)</f>
        <v>0</v>
      </c>
      <c r="M5320" s="572"/>
      <c r="N5320" s="573"/>
      <c r="O5320" s="573"/>
      <c r="P5320" s="573"/>
    </row>
    <row r="5321" spans="1:16" ht="30" thickBot="1" x14ac:dyDescent="0.3">
      <c r="A5321" s="229"/>
      <c r="B5321" s="187">
        <v>40</v>
      </c>
      <c r="C5321" s="204" t="s">
        <v>2841</v>
      </c>
      <c r="D5321" s="188"/>
      <c r="E5321" s="189">
        <f>SUM(E5322:E5330)</f>
        <v>51</v>
      </c>
      <c r="F5321">
        <f>SUMIF('список продуктов'!$A$8:$A$917,"="&amp;D3795,'список продуктов'!$C$8:$C$917)</f>
        <v>1</v>
      </c>
      <c r="G5321" t="s">
        <v>2926</v>
      </c>
      <c r="M5321" s="572"/>
      <c r="N5321" s="573"/>
      <c r="O5321" s="573"/>
      <c r="P5321" s="573"/>
    </row>
    <row r="5322" spans="1:16" x14ac:dyDescent="0.25">
      <c r="A5322" s="77">
        <f>E5322*A5321</f>
        <v>0</v>
      </c>
      <c r="B5322" s="160"/>
      <c r="C5322" s="154"/>
      <c r="D5322" s="91" t="s">
        <v>2842</v>
      </c>
      <c r="E5322" s="80">
        <v>10</v>
      </c>
      <c r="F5322">
        <f>SUMIF('список продуктов'!$A$8:$A$917,"="&amp;D3796,'список продуктов'!$C$8:$C$917)</f>
        <v>0</v>
      </c>
      <c r="M5322" s="572"/>
      <c r="N5322" s="573"/>
      <c r="O5322" s="573"/>
      <c r="P5322" s="573"/>
    </row>
    <row r="5323" spans="1:16" x14ac:dyDescent="0.25">
      <c r="A5323" s="77">
        <f>E5323*A5321</f>
        <v>0</v>
      </c>
      <c r="B5323" s="160"/>
      <c r="C5323" s="154"/>
      <c r="D5323" s="91" t="s">
        <v>1688</v>
      </c>
      <c r="E5323" s="80">
        <v>10</v>
      </c>
      <c r="F5323">
        <f>SUMIF('список продуктов'!$A$8:$A$917,"="&amp;D3797,'список продуктов'!$C$8:$C$917)</f>
        <v>0</v>
      </c>
      <c r="M5323" s="572"/>
      <c r="N5323" s="573"/>
      <c r="O5323" s="573"/>
      <c r="P5323" s="573"/>
    </row>
    <row r="5324" spans="1:16" ht="29.25" x14ac:dyDescent="0.25">
      <c r="A5324" s="77">
        <f>E5324*A5321</f>
        <v>0</v>
      </c>
      <c r="B5324" s="160"/>
      <c r="C5324" s="154"/>
      <c r="D5324" s="91" t="s">
        <v>2641</v>
      </c>
      <c r="E5324" s="80">
        <v>10</v>
      </c>
      <c r="F5324">
        <f>SUMIF('список продуктов'!$A$8:$A$917,"="&amp;D3798,'список продуктов'!$C$8:$C$917)</f>
        <v>1</v>
      </c>
      <c r="M5324" s="572"/>
      <c r="N5324" s="573"/>
      <c r="O5324" s="573"/>
      <c r="P5324" s="573"/>
    </row>
    <row r="5325" spans="1:16" x14ac:dyDescent="0.25">
      <c r="A5325" s="77">
        <f>E5325*A5321</f>
        <v>0</v>
      </c>
      <c r="B5325" s="160"/>
      <c r="C5325" s="154"/>
      <c r="D5325" s="91" t="s">
        <v>2244</v>
      </c>
      <c r="E5325" s="80">
        <v>5</v>
      </c>
      <c r="F5325">
        <f>SUMIF('список продуктов'!$A$8:$A$917,"="&amp;D3799,'список продуктов'!$C$8:$C$917)</f>
        <v>1</v>
      </c>
      <c r="M5325" s="572"/>
      <c r="N5325" s="573"/>
      <c r="O5325" s="573"/>
      <c r="P5325" s="573"/>
    </row>
    <row r="5326" spans="1:16" ht="14.25" customHeight="1" x14ac:dyDescent="0.25">
      <c r="A5326" s="77">
        <f>E5326*A5321</f>
        <v>0</v>
      </c>
      <c r="B5326" s="160"/>
      <c r="C5326" s="459" t="s">
        <v>1956</v>
      </c>
      <c r="D5326" s="91" t="s">
        <v>1850</v>
      </c>
      <c r="E5326" s="80">
        <v>5</v>
      </c>
      <c r="F5326">
        <f>SUMIF('список продуктов'!$A$8:$A$917,"="&amp;D3800,'список продуктов'!$C$8:$C$917)</f>
        <v>1</v>
      </c>
      <c r="M5326" s="572"/>
      <c r="N5326" s="573"/>
      <c r="O5326" s="573"/>
      <c r="P5326" s="573"/>
    </row>
    <row r="5327" spans="1:16" x14ac:dyDescent="0.25">
      <c r="A5327" s="77">
        <f>E5327*A5321</f>
        <v>0</v>
      </c>
      <c r="B5327" s="160"/>
      <c r="C5327" s="154"/>
      <c r="D5327" s="91" t="s">
        <v>1917</v>
      </c>
      <c r="E5327" s="80">
        <v>6</v>
      </c>
      <c r="F5327">
        <f>SUMIF('список продуктов'!$A$8:$A$917,"="&amp;D3801,'список продуктов'!$C$8:$C$917)</f>
        <v>1</v>
      </c>
      <c r="M5327" s="572"/>
      <c r="N5327" s="573"/>
      <c r="O5327" s="573"/>
      <c r="P5327" s="573"/>
    </row>
    <row r="5328" spans="1:16" x14ac:dyDescent="0.25">
      <c r="A5328" s="77">
        <f>E5328*A5321</f>
        <v>0</v>
      </c>
      <c r="B5328" s="160"/>
      <c r="C5328" s="154"/>
      <c r="D5328" s="91" t="s">
        <v>1489</v>
      </c>
      <c r="E5328" s="80">
        <v>4</v>
      </c>
      <c r="F5328">
        <f>SUMIF('список продуктов'!$A$8:$A$917,"="&amp;D3802,'список продуктов'!$C$8:$C$917)</f>
        <v>1</v>
      </c>
      <c r="M5328" s="572"/>
      <c r="N5328" s="573"/>
      <c r="O5328" s="573"/>
      <c r="P5328" s="573"/>
    </row>
    <row r="5329" spans="1:16" x14ac:dyDescent="0.25">
      <c r="A5329" s="77">
        <f>E5329*A5321</f>
        <v>0</v>
      </c>
      <c r="B5329" s="160"/>
      <c r="C5329" s="154"/>
      <c r="D5329" s="91" t="s">
        <v>1262</v>
      </c>
      <c r="E5329" s="80">
        <v>0.5</v>
      </c>
      <c r="F5329">
        <f>SUMIF('список продуктов'!$A$8:$A$917,"="&amp;D3803,'список продуктов'!$C$8:$C$917)</f>
        <v>1</v>
      </c>
      <c r="M5329" s="572"/>
      <c r="N5329" s="573"/>
      <c r="O5329" s="573"/>
      <c r="P5329" s="573"/>
    </row>
    <row r="5330" spans="1:16" x14ac:dyDescent="0.25">
      <c r="A5330" s="77">
        <f>E5330*A5321</f>
        <v>0</v>
      </c>
      <c r="B5330" s="160"/>
      <c r="C5330" s="154"/>
      <c r="D5330" s="91" t="s">
        <v>2399</v>
      </c>
      <c r="E5330" s="80">
        <v>0.5</v>
      </c>
      <c r="F5330">
        <f>SUMIF('список продуктов'!$A$8:$A$917,"="&amp;D3804,'список продуктов'!$C$8:$C$917)</f>
        <v>1</v>
      </c>
      <c r="M5330" s="572"/>
      <c r="N5330" s="573"/>
      <c r="O5330" s="573"/>
      <c r="P5330" s="573"/>
    </row>
    <row r="5331" spans="1:16" ht="15.75" thickBot="1" x14ac:dyDescent="0.3">
      <c r="B5331" s="160"/>
      <c r="C5331" s="505"/>
      <c r="D5331" s="91"/>
      <c r="E5331" s="89"/>
      <c r="F5331">
        <f>SUMIF('список продуктов'!$A$8:$A$917,"="&amp;D3805,'список продуктов'!$C$8:$C$917)</f>
        <v>0</v>
      </c>
      <c r="M5331" s="572"/>
      <c r="N5331" s="573"/>
      <c r="O5331" s="573"/>
      <c r="P5331" s="573"/>
    </row>
    <row r="5332" spans="1:16" ht="15.75" thickBot="1" x14ac:dyDescent="0.3">
      <c r="A5332" s="229"/>
      <c r="B5332" s="186">
        <v>40</v>
      </c>
      <c r="C5332" s="204" t="s">
        <v>381</v>
      </c>
      <c r="D5332" s="188"/>
      <c r="E5332" s="158">
        <f>SUM(E5333:E5336)</f>
        <v>32</v>
      </c>
      <c r="F5332">
        <f>SUMIF('список продуктов'!$A$8:$A$917,"="&amp;D3806,'список продуктов'!$C$8:$C$917)</f>
        <v>1</v>
      </c>
      <c r="G5332" t="s">
        <v>2926</v>
      </c>
      <c r="M5332" s="572"/>
      <c r="N5332" s="573"/>
      <c r="O5332" s="573"/>
      <c r="P5332" s="573"/>
    </row>
    <row r="5333" spans="1:16" x14ac:dyDescent="0.25">
      <c r="A5333" s="77">
        <f>E5333*A5332</f>
        <v>0</v>
      </c>
      <c r="B5333" s="160"/>
      <c r="C5333" s="154"/>
      <c r="D5333" s="91" t="s">
        <v>2291</v>
      </c>
      <c r="E5333" s="80">
        <v>10</v>
      </c>
      <c r="F5333">
        <f>SUMIF('список продуктов'!$A$8:$A$917,"="&amp;D3807,'список продуктов'!$C$8:$C$917)</f>
        <v>1</v>
      </c>
      <c r="M5333" s="572"/>
      <c r="N5333" s="573"/>
      <c r="O5333" s="573"/>
      <c r="P5333" s="573"/>
    </row>
    <row r="5334" spans="1:16" x14ac:dyDescent="0.25">
      <c r="A5334" s="77">
        <f>E5334*A5332</f>
        <v>0</v>
      </c>
      <c r="B5334" s="160"/>
      <c r="C5334" s="154"/>
      <c r="D5334" s="91" t="s">
        <v>1674</v>
      </c>
      <c r="E5334" s="80">
        <v>20</v>
      </c>
      <c r="F5334">
        <f>SUMIF('список продуктов'!$A$8:$A$917,"="&amp;D3808,'список продуктов'!$C$8:$C$917)</f>
        <v>1</v>
      </c>
      <c r="M5334" s="572"/>
      <c r="N5334" s="573"/>
      <c r="O5334" s="573"/>
      <c r="P5334" s="573"/>
    </row>
    <row r="5335" spans="1:16" x14ac:dyDescent="0.25">
      <c r="A5335" s="77">
        <f>E5335*A5332</f>
        <v>0</v>
      </c>
      <c r="B5335" s="160"/>
      <c r="C5335" s="154"/>
      <c r="D5335" s="91" t="s">
        <v>2387</v>
      </c>
      <c r="E5335" s="80">
        <v>1</v>
      </c>
      <c r="F5335">
        <f>SUMIF('список продуктов'!$A$8:$A$917,"="&amp;D3809,'список продуктов'!$C$8:$C$917)</f>
        <v>1</v>
      </c>
      <c r="M5335" s="572"/>
      <c r="N5335" s="573"/>
      <c r="O5335" s="573"/>
      <c r="P5335" s="573"/>
    </row>
    <row r="5336" spans="1:16" x14ac:dyDescent="0.25">
      <c r="A5336" s="77">
        <f>E5336*A5332</f>
        <v>0</v>
      </c>
      <c r="B5336" s="160"/>
      <c r="C5336" s="154"/>
      <c r="D5336" s="91" t="s">
        <v>2403</v>
      </c>
      <c r="E5336" s="80">
        <v>1</v>
      </c>
      <c r="F5336">
        <f>SUMIF('список продуктов'!$A$8:$A$917,"="&amp;D3810,'список продуктов'!$C$8:$C$917)</f>
        <v>0</v>
      </c>
      <c r="M5336" s="572"/>
      <c r="N5336" s="573"/>
      <c r="O5336" s="573"/>
      <c r="P5336" s="573"/>
    </row>
    <row r="5337" spans="1:16" ht="15.75" thickBot="1" x14ac:dyDescent="0.3">
      <c r="B5337" s="160"/>
      <c r="C5337" s="154"/>
      <c r="D5337" s="91"/>
      <c r="E5337" s="79"/>
      <c r="F5337">
        <f>SUMIF('список продуктов'!$A$8:$A$917,"="&amp;D3811,'список продуктов'!$C$8:$C$917)</f>
        <v>0</v>
      </c>
      <c r="M5337" s="572"/>
      <c r="N5337" s="573"/>
      <c r="O5337" s="573"/>
      <c r="P5337" s="573"/>
    </row>
    <row r="5338" spans="1:16" ht="15.75" thickBot="1" x14ac:dyDescent="0.3">
      <c r="A5338" s="229"/>
      <c r="B5338" s="186">
        <v>30</v>
      </c>
      <c r="C5338" s="204" t="s">
        <v>382</v>
      </c>
      <c r="D5338" s="188"/>
      <c r="E5338" s="158">
        <f>SUM(E5339:E5340)</f>
        <v>35</v>
      </c>
      <c r="F5338">
        <f>SUMIF('список продуктов'!$A$8:$A$917,"="&amp;D3812,'список продуктов'!$C$8:$C$917)</f>
        <v>1</v>
      </c>
      <c r="G5338" t="s">
        <v>2926</v>
      </c>
      <c r="M5338" s="572"/>
      <c r="N5338" s="573"/>
      <c r="O5338" s="573"/>
      <c r="P5338" s="573"/>
    </row>
    <row r="5339" spans="1:16" x14ac:dyDescent="0.25">
      <c r="A5339" s="77">
        <f>E5339*A5338</f>
        <v>0</v>
      </c>
      <c r="B5339" s="160"/>
      <c r="C5339" s="154"/>
      <c r="D5339" s="91" t="s">
        <v>1551</v>
      </c>
      <c r="E5339" s="80">
        <v>25</v>
      </c>
      <c r="F5339">
        <f>SUMIF('список продуктов'!$A$8:$A$917,"="&amp;D3813,'список продуктов'!$C$8:$C$917)</f>
        <v>1</v>
      </c>
      <c r="M5339" s="572"/>
      <c r="N5339" s="573"/>
      <c r="O5339" s="573"/>
      <c r="P5339" s="573"/>
    </row>
    <row r="5340" spans="1:16" ht="15.75" thickBot="1" x14ac:dyDescent="0.3">
      <c r="A5340" s="77">
        <f>E5340*A5338</f>
        <v>0</v>
      </c>
      <c r="B5340" s="160"/>
      <c r="C5340" s="154"/>
      <c r="D5340" s="362" t="s">
        <v>1568</v>
      </c>
      <c r="E5340" s="80">
        <v>10</v>
      </c>
      <c r="F5340">
        <f>SUMIF('список продуктов'!$A$8:$A$917,"="&amp;D3814,'список продуктов'!$C$8:$C$917)</f>
        <v>1</v>
      </c>
      <c r="M5340" s="572"/>
      <c r="N5340" s="573"/>
      <c r="O5340" s="573"/>
      <c r="P5340" s="573"/>
    </row>
    <row r="5341" spans="1:16" ht="15.75" thickBot="1" x14ac:dyDescent="0.3">
      <c r="A5341" s="229"/>
      <c r="B5341" s="186">
        <v>25</v>
      </c>
      <c r="C5341" s="207" t="s">
        <v>383</v>
      </c>
      <c r="D5341" s="144"/>
      <c r="E5341" s="222">
        <f>SUM(E5342:E5343)</f>
        <v>40</v>
      </c>
      <c r="F5341">
        <f>SUMIF('список продуктов'!$A$8:$A$917,"="&amp;D3815,'список продуктов'!$C$8:$C$917)</f>
        <v>1</v>
      </c>
      <c r="G5341" t="s">
        <v>2926</v>
      </c>
      <c r="M5341" s="572"/>
      <c r="N5341" s="573"/>
      <c r="O5341" s="573"/>
      <c r="P5341" s="573"/>
    </row>
    <row r="5342" spans="1:16" x14ac:dyDescent="0.25">
      <c r="A5342" s="77">
        <f>E5342*A5341</f>
        <v>0</v>
      </c>
      <c r="B5342" s="160"/>
      <c r="C5342" s="154"/>
      <c r="D5342" s="91" t="s">
        <v>923</v>
      </c>
      <c r="E5342" s="80">
        <v>15</v>
      </c>
      <c r="F5342">
        <f>SUMIF('список продуктов'!$A$8:$A$917,"="&amp;D3816,'список продуктов'!$C$8:$C$917)</f>
        <v>1</v>
      </c>
      <c r="M5342" s="572"/>
      <c r="N5342" s="573"/>
      <c r="O5342" s="573"/>
      <c r="P5342" s="573"/>
    </row>
    <row r="5343" spans="1:16" x14ac:dyDescent="0.25">
      <c r="A5343" s="77">
        <f>E5343*A5341</f>
        <v>0</v>
      </c>
      <c r="B5343" s="160"/>
      <c r="C5343" s="154"/>
      <c r="D5343" s="91" t="s">
        <v>2302</v>
      </c>
      <c r="E5343" s="80">
        <v>25</v>
      </c>
      <c r="F5343">
        <f>SUMIF('список продуктов'!$A$8:$A$917,"="&amp;D3817,'список продуктов'!$C$8:$C$917)</f>
        <v>1</v>
      </c>
      <c r="M5343" s="572"/>
      <c r="N5343" s="573"/>
      <c r="O5343" s="573"/>
      <c r="P5343" s="573"/>
    </row>
    <row r="5344" spans="1:16" x14ac:dyDescent="0.25">
      <c r="B5344" s="160"/>
      <c r="C5344" s="154"/>
      <c r="D5344" s="91"/>
      <c r="E5344" s="80"/>
      <c r="F5344">
        <f>SUMIF('список продуктов'!$A$8:$A$917,"="&amp;D3818,'список продуктов'!$C$8:$C$917)</f>
        <v>1</v>
      </c>
      <c r="M5344" s="572"/>
      <c r="N5344" s="573"/>
      <c r="O5344" s="573"/>
      <c r="P5344" s="573"/>
    </row>
    <row r="5345" spans="1:16" ht="15.75" thickBot="1" x14ac:dyDescent="0.3">
      <c r="B5345" s="160"/>
      <c r="C5345" s="505"/>
      <c r="D5345" s="91"/>
      <c r="E5345" s="89"/>
      <c r="F5345">
        <f>SUMIF('список продуктов'!$A$8:$A$917,"="&amp;D3819,'список продуктов'!$C$8:$C$917)</f>
        <v>1</v>
      </c>
      <c r="M5345" s="572"/>
      <c r="N5345" s="573"/>
      <c r="O5345" s="573"/>
      <c r="P5345" s="573"/>
    </row>
    <row r="5346" spans="1:16" ht="15.75" thickBot="1" x14ac:dyDescent="0.3">
      <c r="A5346" s="229"/>
      <c r="B5346" s="190" t="s">
        <v>61</v>
      </c>
      <c r="C5346" s="510" t="s">
        <v>384</v>
      </c>
      <c r="D5346" s="188"/>
      <c r="E5346" s="191">
        <f>SUM(E5347:E5352)</f>
        <v>95</v>
      </c>
      <c r="F5346">
        <f>SUMIF('список продуктов'!$A$8:$A$917,"="&amp;D3820,'список продуктов'!$C$8:$C$917)</f>
        <v>1</v>
      </c>
      <c r="G5346" t="s">
        <v>2926</v>
      </c>
      <c r="M5346" s="572"/>
      <c r="N5346" s="573"/>
      <c r="O5346" s="573"/>
      <c r="P5346" s="573"/>
    </row>
    <row r="5347" spans="1:16" x14ac:dyDescent="0.25">
      <c r="A5347" s="77">
        <f>E5347*A5346</f>
        <v>0</v>
      </c>
      <c r="B5347" s="160"/>
      <c r="C5347" s="154"/>
      <c r="D5347" s="91" t="s">
        <v>1737</v>
      </c>
      <c r="E5347" s="89">
        <v>60</v>
      </c>
      <c r="F5347">
        <f>SUMIF('список продуктов'!$A$8:$A$917,"="&amp;D3821,'список продуктов'!$C$8:$C$917)</f>
        <v>1</v>
      </c>
      <c r="M5347" s="572"/>
      <c r="N5347" s="573"/>
      <c r="O5347" s="573"/>
      <c r="P5347" s="573"/>
    </row>
    <row r="5348" spans="1:16" x14ac:dyDescent="0.25">
      <c r="A5348" s="77">
        <f>E5348*A5346</f>
        <v>0</v>
      </c>
      <c r="B5348" s="160"/>
      <c r="C5348" s="154"/>
      <c r="D5348" s="91" t="s">
        <v>192</v>
      </c>
      <c r="E5348" s="89">
        <v>20</v>
      </c>
      <c r="F5348">
        <f>SUMIF('список продуктов'!$A$8:$A$917,"="&amp;D3822,'список продуктов'!$C$8:$C$917)</f>
        <v>1</v>
      </c>
      <c r="M5348" s="572"/>
      <c r="N5348" s="573"/>
      <c r="O5348" s="573"/>
      <c r="P5348" s="573"/>
    </row>
    <row r="5349" spans="1:16" x14ac:dyDescent="0.25">
      <c r="A5349" s="77">
        <f>E5349*A5346</f>
        <v>0</v>
      </c>
      <c r="B5349" s="160"/>
      <c r="C5349" s="154"/>
      <c r="D5349" s="91" t="s">
        <v>1794</v>
      </c>
      <c r="E5349" s="89">
        <v>3</v>
      </c>
      <c r="F5349">
        <f>SUMIF('список продуктов'!$A$8:$A$917,"="&amp;D3823,'список продуктов'!$C$8:$C$917)</f>
        <v>1</v>
      </c>
      <c r="M5349" s="572"/>
      <c r="N5349" s="573"/>
      <c r="O5349" s="573"/>
      <c r="P5349" s="573"/>
    </row>
    <row r="5350" spans="1:16" x14ac:dyDescent="0.25">
      <c r="A5350" s="77">
        <f>E5350*A5346</f>
        <v>0</v>
      </c>
      <c r="B5350" s="160"/>
      <c r="C5350" s="154"/>
      <c r="D5350" s="91" t="s">
        <v>1262</v>
      </c>
      <c r="E5350" s="89">
        <v>1</v>
      </c>
      <c r="F5350">
        <f>SUMIF('список продуктов'!$A$8:$A$917,"="&amp;D3824,'список продуктов'!$C$8:$C$917)</f>
        <v>1</v>
      </c>
      <c r="M5350" s="572"/>
      <c r="N5350" s="573"/>
      <c r="O5350" s="573"/>
      <c r="P5350" s="573"/>
    </row>
    <row r="5351" spans="1:16" x14ac:dyDescent="0.25">
      <c r="A5351" s="77">
        <f>E5351*A5346</f>
        <v>0</v>
      </c>
      <c r="B5351" s="160"/>
      <c r="C5351" s="154"/>
      <c r="D5351" s="91" t="s">
        <v>1945</v>
      </c>
      <c r="E5351" s="89">
        <v>10</v>
      </c>
      <c r="F5351">
        <f>SUMIF('список продуктов'!$A$8:$A$917,"="&amp;D3825,'список продуктов'!$C$8:$C$917)</f>
        <v>1</v>
      </c>
      <c r="M5351" s="572"/>
      <c r="N5351" s="573"/>
      <c r="O5351" s="573"/>
      <c r="P5351" s="573"/>
    </row>
    <row r="5352" spans="1:16" x14ac:dyDescent="0.25">
      <c r="A5352" s="77">
        <f>A5346*E5352</f>
        <v>0</v>
      </c>
      <c r="B5352" s="160"/>
      <c r="C5352" s="154"/>
      <c r="D5352" s="91" t="s">
        <v>2553</v>
      </c>
      <c r="E5352" s="89">
        <v>1</v>
      </c>
      <c r="F5352">
        <f>SUMIF('список продуктов'!$A$8:$A$917,"="&amp;D3826,'список продуктов'!$C$8:$C$917)</f>
        <v>1</v>
      </c>
      <c r="M5352" s="572"/>
      <c r="N5352" s="573"/>
      <c r="O5352" s="573"/>
      <c r="P5352" s="573"/>
    </row>
    <row r="5353" spans="1:16" x14ac:dyDescent="0.25">
      <c r="A5353" s="77">
        <f>A5346*E5353</f>
        <v>0</v>
      </c>
      <c r="B5353" s="160"/>
      <c r="C5353" s="511"/>
      <c r="D5353" s="91" t="s">
        <v>1478</v>
      </c>
      <c r="E5353" s="89">
        <v>1</v>
      </c>
      <c r="F5353">
        <f>SUMIF('список продуктов'!$A$8:$A$917,"="&amp;D3827,'список продуктов'!$C$8:$C$917)</f>
        <v>1</v>
      </c>
      <c r="M5353" s="572"/>
      <c r="N5353" s="573"/>
      <c r="O5353" s="573"/>
      <c r="P5353" s="573"/>
    </row>
    <row r="5354" spans="1:16" ht="15.75" thickBot="1" x14ac:dyDescent="0.3">
      <c r="A5354" s="77">
        <f>A5346*E5354</f>
        <v>0</v>
      </c>
      <c r="B5354" s="160"/>
      <c r="C5354" s="511"/>
      <c r="D5354" s="91" t="s">
        <v>2398</v>
      </c>
      <c r="E5354" s="89">
        <v>1</v>
      </c>
      <c r="F5354">
        <f>SUMIF('список продуктов'!$A$8:$A$917,"="&amp;D3828,'список продуктов'!$C$8:$C$917)</f>
        <v>1</v>
      </c>
      <c r="M5354" s="572"/>
      <c r="N5354" s="573"/>
      <c r="O5354" s="573"/>
      <c r="P5354" s="573"/>
    </row>
    <row r="5355" spans="1:16" ht="15.75" thickBot="1" x14ac:dyDescent="0.3">
      <c r="A5355" s="229"/>
      <c r="B5355" s="186">
        <v>60</v>
      </c>
      <c r="C5355" s="207" t="s">
        <v>954</v>
      </c>
      <c r="D5355" s="188"/>
      <c r="E5355" s="191">
        <f>SUM(E5356:E5362)</f>
        <v>68</v>
      </c>
      <c r="F5355">
        <f>SUMIF('список продуктов'!$A$8:$A$917,"="&amp;D3829,'список продуктов'!$C$8:$C$917)</f>
        <v>1</v>
      </c>
      <c r="G5355" t="s">
        <v>2926</v>
      </c>
      <c r="M5355" s="572"/>
      <c r="N5355" s="573"/>
      <c r="O5355" s="573"/>
      <c r="P5355" s="573"/>
    </row>
    <row r="5356" spans="1:16" x14ac:dyDescent="0.25">
      <c r="A5356" s="77">
        <f>E5356*A5355</f>
        <v>0</v>
      </c>
      <c r="B5356" s="160"/>
      <c r="C5356" s="154"/>
      <c r="D5356" s="91" t="s">
        <v>2549</v>
      </c>
      <c r="E5356" s="89">
        <v>1</v>
      </c>
      <c r="F5356">
        <f>SUMIF('список продуктов'!$A$8:$A$917,"="&amp;D3830,'список продуктов'!$C$8:$C$917)</f>
        <v>1</v>
      </c>
      <c r="M5356" s="572"/>
      <c r="N5356" s="573"/>
      <c r="O5356" s="573"/>
      <c r="P5356" s="573"/>
    </row>
    <row r="5357" spans="1:16" x14ac:dyDescent="0.25">
      <c r="A5357" s="77">
        <f>E5357*A5355</f>
        <v>0</v>
      </c>
      <c r="B5357" s="160"/>
      <c r="C5357" s="154"/>
      <c r="D5357" s="91" t="s">
        <v>311</v>
      </c>
      <c r="E5357" s="89">
        <v>30</v>
      </c>
      <c r="F5357">
        <f>SUMIF('список продуктов'!$A$8:$A$917,"="&amp;D3831,'список продуктов'!$C$8:$C$917)</f>
        <v>1</v>
      </c>
      <c r="M5357" s="572"/>
      <c r="N5357" s="573"/>
      <c r="O5357" s="573"/>
      <c r="P5357" s="573"/>
    </row>
    <row r="5358" spans="1:16" x14ac:dyDescent="0.25">
      <c r="A5358" s="77">
        <f>E5358*A5355</f>
        <v>0</v>
      </c>
      <c r="B5358" s="160"/>
      <c r="C5358" s="154"/>
      <c r="D5358" s="91" t="s">
        <v>1489</v>
      </c>
      <c r="E5358" s="89">
        <v>5</v>
      </c>
      <c r="F5358">
        <f>SUMIF('список продуктов'!$A$8:$A$917,"="&amp;D3832,'список продуктов'!$C$8:$C$917)</f>
        <v>0</v>
      </c>
      <c r="M5358" s="572"/>
      <c r="N5358" s="573"/>
      <c r="O5358" s="573"/>
      <c r="P5358" s="573"/>
    </row>
    <row r="5359" spans="1:16" x14ac:dyDescent="0.25">
      <c r="A5359" s="77">
        <f>E5359*A5355</f>
        <v>0</v>
      </c>
      <c r="B5359" s="160"/>
      <c r="C5359" s="154"/>
      <c r="D5359" s="91" t="s">
        <v>1736</v>
      </c>
      <c r="E5359" s="89">
        <v>15</v>
      </c>
      <c r="F5359">
        <f>SUMIF('список продуктов'!$A$8:$A$917,"="&amp;D3833,'список продуктов'!$C$8:$C$917)</f>
        <v>0</v>
      </c>
      <c r="M5359" s="572"/>
      <c r="N5359" s="573"/>
      <c r="O5359" s="573"/>
      <c r="P5359" s="573"/>
    </row>
    <row r="5360" spans="1:16" x14ac:dyDescent="0.25">
      <c r="A5360" s="77">
        <f>E5360*A5355</f>
        <v>0</v>
      </c>
      <c r="B5360" s="160"/>
      <c r="C5360" s="154"/>
      <c r="D5360" s="91" t="s">
        <v>1794</v>
      </c>
      <c r="E5360" s="89">
        <v>5</v>
      </c>
      <c r="F5360">
        <f>SUMIF('список продуктов'!$A$8:$A$917,"="&amp;D3834,'список продуктов'!$C$8:$C$917)</f>
        <v>1</v>
      </c>
      <c r="M5360" s="572"/>
      <c r="N5360" s="573"/>
      <c r="O5360" s="573"/>
      <c r="P5360" s="573"/>
    </row>
    <row r="5361" spans="1:16" x14ac:dyDescent="0.25">
      <c r="A5361" s="77">
        <f>A5355*E5361</f>
        <v>0</v>
      </c>
      <c r="B5361" s="160"/>
      <c r="C5361" s="154"/>
      <c r="D5361" s="91" t="s">
        <v>1804</v>
      </c>
      <c r="E5361" s="89">
        <v>10</v>
      </c>
      <c r="F5361">
        <f>SUMIF('список продуктов'!$A$8:$A$917,"="&amp;D3835,'список продуктов'!$C$8:$C$917)</f>
        <v>1</v>
      </c>
      <c r="M5361" s="572"/>
      <c r="N5361" s="573"/>
      <c r="O5361" s="573"/>
      <c r="P5361" s="573"/>
    </row>
    <row r="5362" spans="1:16" x14ac:dyDescent="0.25">
      <c r="A5362" s="77">
        <f>A5355*E5362</f>
        <v>0</v>
      </c>
      <c r="B5362" s="160"/>
      <c r="C5362" s="511"/>
      <c r="D5362" s="91" t="s">
        <v>1262</v>
      </c>
      <c r="E5362" s="89">
        <v>2</v>
      </c>
      <c r="F5362">
        <f>SUMIF('список продуктов'!$A$8:$A$917,"="&amp;D3836,'список продуктов'!$C$8:$C$917)</f>
        <v>1</v>
      </c>
      <c r="M5362" s="572"/>
      <c r="N5362" s="573"/>
      <c r="O5362" s="573"/>
      <c r="P5362" s="573"/>
    </row>
    <row r="5363" spans="1:16" x14ac:dyDescent="0.25">
      <c r="A5363" s="77">
        <f>A5355*E5363</f>
        <v>0</v>
      </c>
      <c r="B5363" s="160"/>
      <c r="C5363" s="511"/>
      <c r="D5363" s="91" t="s">
        <v>1674</v>
      </c>
      <c r="E5363" s="89">
        <v>7</v>
      </c>
      <c r="F5363">
        <f>SUMIF('список продуктов'!$A$8:$A$917,"="&amp;D3837,'список продуктов'!$C$8:$C$917)</f>
        <v>1</v>
      </c>
      <c r="M5363" s="572"/>
      <c r="N5363" s="573"/>
      <c r="O5363" s="573"/>
      <c r="P5363" s="573"/>
    </row>
    <row r="5364" spans="1:16" ht="30" thickBot="1" x14ac:dyDescent="0.3">
      <c r="A5364" s="77">
        <f>E5364*A5355</f>
        <v>0</v>
      </c>
      <c r="B5364" s="160"/>
      <c r="C5364" s="511"/>
      <c r="D5364" s="91" t="s">
        <v>2641</v>
      </c>
      <c r="E5364" s="89">
        <v>3</v>
      </c>
      <c r="F5364">
        <f>SUMIF('список продуктов'!$A$8:$A$917,"="&amp;D3838,'список продуктов'!$C$8:$C$917)</f>
        <v>1</v>
      </c>
      <c r="M5364" s="572"/>
      <c r="N5364" s="573"/>
      <c r="O5364" s="573"/>
      <c r="P5364" s="573"/>
    </row>
    <row r="5365" spans="1:16" ht="15.75" thickBot="1" x14ac:dyDescent="0.3">
      <c r="A5365" s="229"/>
      <c r="B5365" s="186">
        <v>60</v>
      </c>
      <c r="C5365" s="207" t="s">
        <v>955</v>
      </c>
      <c r="D5365" s="188"/>
      <c r="E5365" s="191">
        <f>SUM(E5366:E5372)</f>
        <v>55.1</v>
      </c>
      <c r="F5365">
        <f>SUMIF('список продуктов'!$A$8:$A$917,"="&amp;D3839,'список продуктов'!$C$8:$C$917)</f>
        <v>1</v>
      </c>
      <c r="G5365" t="s">
        <v>2926</v>
      </c>
      <c r="M5365" s="572"/>
      <c r="N5365" s="573"/>
      <c r="O5365" s="573"/>
      <c r="P5365" s="573"/>
    </row>
    <row r="5366" spans="1:16" x14ac:dyDescent="0.25">
      <c r="A5366" s="77">
        <f>E5366*A5365</f>
        <v>0</v>
      </c>
      <c r="B5366" s="160"/>
      <c r="C5366" s="154"/>
      <c r="D5366" s="91" t="s">
        <v>2549</v>
      </c>
      <c r="E5366" s="89">
        <v>1</v>
      </c>
      <c r="F5366">
        <f>SUMIF('список продуктов'!$A$8:$A$917,"="&amp;D3840,'список продуктов'!$C$8:$C$917)</f>
        <v>1</v>
      </c>
      <c r="M5366" s="572"/>
      <c r="N5366" s="573"/>
      <c r="O5366" s="573"/>
      <c r="P5366" s="573"/>
    </row>
    <row r="5367" spans="1:16" x14ac:dyDescent="0.25">
      <c r="A5367" s="77">
        <f>E5367*A5365</f>
        <v>0</v>
      </c>
      <c r="B5367" s="160"/>
      <c r="C5367" s="154"/>
      <c r="D5367" s="91" t="s">
        <v>1538</v>
      </c>
      <c r="E5367" s="89">
        <v>35</v>
      </c>
      <c r="F5367">
        <f>SUMIF('список продуктов'!$A$8:$A$917,"="&amp;D3841,'список продуктов'!$C$8:$C$917)</f>
        <v>1</v>
      </c>
      <c r="M5367" s="572"/>
      <c r="N5367" s="573"/>
      <c r="O5367" s="573"/>
      <c r="P5367" s="573"/>
    </row>
    <row r="5368" spans="1:16" x14ac:dyDescent="0.25">
      <c r="A5368" s="77">
        <f>E5368*A5365</f>
        <v>0</v>
      </c>
      <c r="B5368" s="160"/>
      <c r="C5368" s="154"/>
      <c r="D5368" s="91" t="s">
        <v>2210</v>
      </c>
      <c r="E5368" s="89">
        <v>5</v>
      </c>
      <c r="F5368">
        <f>SUMIF('список продуктов'!$A$8:$A$917,"="&amp;D3842,'список продуктов'!$C$8:$C$917)</f>
        <v>1</v>
      </c>
      <c r="M5368" s="572"/>
      <c r="N5368" s="573"/>
      <c r="O5368" s="573"/>
      <c r="P5368" s="573"/>
    </row>
    <row r="5369" spans="1:16" x14ac:dyDescent="0.25">
      <c r="A5369" s="77">
        <f>E5369*A5365</f>
        <v>0</v>
      </c>
      <c r="B5369" s="160"/>
      <c r="C5369" s="154"/>
      <c r="D5369" s="91" t="s">
        <v>192</v>
      </c>
      <c r="E5369" s="89">
        <v>10</v>
      </c>
      <c r="F5369">
        <f>SUMIF('список продуктов'!$A$8:$A$917,"="&amp;D3843,'список продуктов'!$C$8:$C$917)</f>
        <v>1</v>
      </c>
      <c r="M5369" s="572"/>
      <c r="N5369" s="573"/>
      <c r="O5369" s="573"/>
      <c r="P5369" s="573"/>
    </row>
    <row r="5370" spans="1:16" x14ac:dyDescent="0.25">
      <c r="A5370" s="77">
        <f>E5370*A5365</f>
        <v>0</v>
      </c>
      <c r="B5370" s="160"/>
      <c r="C5370" s="154"/>
      <c r="D5370" s="91" t="s">
        <v>1804</v>
      </c>
      <c r="E5370" s="89">
        <v>3</v>
      </c>
      <c r="F5370">
        <f>SUMIF('список продуктов'!$A$8:$A$917,"="&amp;D3844,'список продуктов'!$C$8:$C$917)</f>
        <v>1</v>
      </c>
      <c r="M5370" s="572"/>
      <c r="N5370" s="573"/>
      <c r="O5370" s="573"/>
      <c r="P5370" s="573"/>
    </row>
    <row r="5371" spans="1:16" x14ac:dyDescent="0.25">
      <c r="A5371" s="77">
        <f>A5365*E5371</f>
        <v>0</v>
      </c>
      <c r="B5371" s="160"/>
      <c r="C5371" s="154"/>
      <c r="D5371" s="91" t="s">
        <v>1262</v>
      </c>
      <c r="E5371" s="89">
        <v>1</v>
      </c>
      <c r="F5371">
        <f>SUMIF('список продуктов'!$A$8:$A$917,"="&amp;D3845,'список продуктов'!$C$8:$C$917)</f>
        <v>1</v>
      </c>
      <c r="M5371" s="572"/>
      <c r="N5371" s="573"/>
      <c r="O5371" s="573"/>
      <c r="P5371" s="573"/>
    </row>
    <row r="5372" spans="1:16" x14ac:dyDescent="0.25">
      <c r="A5372" s="77">
        <f>A5365*E5372</f>
        <v>0</v>
      </c>
      <c r="B5372" s="160"/>
      <c r="C5372" s="449"/>
      <c r="D5372" s="91" t="s">
        <v>2398</v>
      </c>
      <c r="E5372" s="89">
        <v>0.1</v>
      </c>
      <c r="F5372">
        <f>SUMIF('список продуктов'!$A$8:$A$917,"="&amp;D3846,'список продуктов'!$C$8:$C$917)</f>
        <v>1</v>
      </c>
      <c r="M5372" s="572"/>
      <c r="N5372" s="573"/>
      <c r="O5372" s="573"/>
      <c r="P5372" s="573"/>
    </row>
    <row r="5373" spans="1:16" x14ac:dyDescent="0.25">
      <c r="A5373" s="77">
        <f>A5365*E5373</f>
        <v>0</v>
      </c>
      <c r="B5373" s="160"/>
      <c r="C5373" s="505"/>
      <c r="D5373" s="91" t="s">
        <v>1674</v>
      </c>
      <c r="E5373" s="89">
        <v>7</v>
      </c>
      <c r="F5373">
        <f>SUMIF('список продуктов'!$A$8:$A$917,"="&amp;D3847,'список продуктов'!$C$8:$C$917)</f>
        <v>1</v>
      </c>
      <c r="M5373" s="572"/>
      <c r="N5373" s="573"/>
      <c r="O5373" s="573"/>
      <c r="P5373" s="573"/>
    </row>
    <row r="5374" spans="1:16" ht="30" thickBot="1" x14ac:dyDescent="0.3">
      <c r="A5374" s="77">
        <f>E5374*A5365</f>
        <v>0</v>
      </c>
      <c r="B5374" s="160"/>
      <c r="C5374" s="508"/>
      <c r="D5374" s="91" t="s">
        <v>2641</v>
      </c>
      <c r="E5374" s="89">
        <v>3</v>
      </c>
      <c r="F5374">
        <f>SUMIF('список продуктов'!$A$8:$A$917,"="&amp;D3848,'список продуктов'!$C$8:$C$917)</f>
        <v>1</v>
      </c>
      <c r="M5374" s="572"/>
      <c r="N5374" s="573"/>
      <c r="O5374" s="573"/>
      <c r="P5374" s="573"/>
    </row>
    <row r="5375" spans="1:16" ht="15.75" thickBot="1" x14ac:dyDescent="0.3">
      <c r="A5375" s="229"/>
      <c r="B5375" s="190" t="s">
        <v>62</v>
      </c>
      <c r="C5375" s="207" t="s">
        <v>385</v>
      </c>
      <c r="D5375" s="188"/>
      <c r="E5375" s="191">
        <f>SUM(E5376:E5380)</f>
        <v>27.5</v>
      </c>
      <c r="F5375">
        <f>SUMIF('список продуктов'!$A$8:$A$917,"="&amp;D3849,'список продуктов'!$C$8:$C$917)</f>
        <v>0</v>
      </c>
      <c r="G5375" t="s">
        <v>2926</v>
      </c>
      <c r="M5375" s="572"/>
      <c r="N5375" s="573"/>
      <c r="O5375" s="573"/>
      <c r="P5375" s="573"/>
    </row>
    <row r="5376" spans="1:16" x14ac:dyDescent="0.25">
      <c r="A5376" s="77">
        <f>E5376*A5375</f>
        <v>0</v>
      </c>
      <c r="B5376" s="160"/>
      <c r="C5376" s="154"/>
      <c r="D5376" s="91" t="s">
        <v>1869</v>
      </c>
      <c r="E5376" s="89">
        <v>12</v>
      </c>
      <c r="F5376">
        <f>SUMIF('список продуктов'!$A$8:$A$917,"="&amp;D3850,'список продуктов'!$C$8:$C$917)</f>
        <v>1</v>
      </c>
      <c r="M5376" s="572"/>
      <c r="N5376" s="573"/>
      <c r="O5376" s="573"/>
      <c r="P5376" s="573"/>
    </row>
    <row r="5377" spans="1:16" x14ac:dyDescent="0.25">
      <c r="A5377" s="77">
        <f>E5377*A5375</f>
        <v>0</v>
      </c>
      <c r="B5377" s="160"/>
      <c r="C5377" s="154"/>
      <c r="D5377" s="91" t="s">
        <v>1763</v>
      </c>
      <c r="E5377" s="89">
        <v>10</v>
      </c>
      <c r="F5377">
        <f>SUMIF('список продуктов'!$A$8:$A$917,"="&amp;D3851,'список продуктов'!$C$8:$C$917)</f>
        <v>1</v>
      </c>
      <c r="M5377" s="572"/>
      <c r="N5377" s="573"/>
      <c r="O5377" s="573"/>
      <c r="P5377" s="573"/>
    </row>
    <row r="5378" spans="1:16" x14ac:dyDescent="0.25">
      <c r="A5378" s="77">
        <f>E5378*A5375</f>
        <v>0</v>
      </c>
      <c r="B5378" s="160"/>
      <c r="C5378" s="154"/>
      <c r="D5378" s="91" t="s">
        <v>2439</v>
      </c>
      <c r="E5378" s="89">
        <v>0.5</v>
      </c>
      <c r="F5378">
        <f>SUMIF('список продуктов'!$A$8:$A$917,"="&amp;D3852,'список продуктов'!$C$8:$C$917)</f>
        <v>1</v>
      </c>
      <c r="M5378" s="572"/>
      <c r="N5378" s="573"/>
      <c r="O5378" s="573"/>
      <c r="P5378" s="573"/>
    </row>
    <row r="5379" spans="1:16" x14ac:dyDescent="0.25">
      <c r="A5379" s="77">
        <f>E5379*A5375</f>
        <v>0</v>
      </c>
      <c r="B5379" s="160"/>
      <c r="C5379" s="154"/>
      <c r="D5379" s="91" t="s">
        <v>1674</v>
      </c>
      <c r="E5379" s="89">
        <v>3</v>
      </c>
      <c r="F5379">
        <f>SUMIF('список продуктов'!$A$8:$A$917,"="&amp;D3853,'список продуктов'!$C$8:$C$917)</f>
        <v>1</v>
      </c>
      <c r="M5379" s="572"/>
      <c r="N5379" s="573"/>
      <c r="O5379" s="573"/>
      <c r="P5379" s="573"/>
    </row>
    <row r="5380" spans="1:16" x14ac:dyDescent="0.25">
      <c r="A5380" s="77">
        <f>E5380*A5375</f>
        <v>0</v>
      </c>
      <c r="B5380" s="160"/>
      <c r="C5380" s="154"/>
      <c r="D5380" s="91" t="s">
        <v>1815</v>
      </c>
      <c r="E5380" s="89">
        <v>2</v>
      </c>
      <c r="F5380">
        <f>SUMIF('список продуктов'!$A$8:$A$917,"="&amp;D3854,'список продуктов'!$C$8:$C$917)</f>
        <v>1</v>
      </c>
      <c r="M5380" s="572"/>
      <c r="N5380" s="573"/>
      <c r="O5380" s="573"/>
      <c r="P5380" s="573"/>
    </row>
    <row r="5381" spans="1:16" x14ac:dyDescent="0.25">
      <c r="B5381" s="160"/>
      <c r="C5381" s="154"/>
      <c r="D5381" s="91"/>
      <c r="E5381" s="89"/>
      <c r="F5381">
        <f>SUMIF('список продуктов'!$A$8:$A$917,"="&amp;D3855,'список продуктов'!$C$8:$C$917)</f>
        <v>0</v>
      </c>
      <c r="M5381" s="572"/>
      <c r="N5381" s="573"/>
      <c r="O5381" s="573"/>
      <c r="P5381" s="573"/>
    </row>
    <row r="5382" spans="1:16" ht="15.75" thickBot="1" x14ac:dyDescent="0.3">
      <c r="B5382" s="160"/>
      <c r="C5382" s="154"/>
      <c r="D5382" s="91"/>
      <c r="E5382" s="89"/>
      <c r="F5382">
        <f>SUMIF('список продуктов'!$A$8:$A$917,"="&amp;D3856,'список продуктов'!$C$8:$C$917)</f>
        <v>1</v>
      </c>
      <c r="M5382" s="572"/>
      <c r="N5382" s="573"/>
      <c r="O5382" s="573"/>
      <c r="P5382" s="573"/>
    </row>
    <row r="5383" spans="1:16" ht="30" thickBot="1" x14ac:dyDescent="0.3">
      <c r="A5383" s="229"/>
      <c r="B5383" s="212" t="s">
        <v>62</v>
      </c>
      <c r="C5383" s="207" t="s">
        <v>386</v>
      </c>
      <c r="D5383" s="188"/>
      <c r="E5383" s="224">
        <f>SUM(E5384:E5388)</f>
        <v>16.5</v>
      </c>
      <c r="F5383">
        <f>SUMIF('список продуктов'!$A$8:$A$917,"="&amp;D3857,'список продуктов'!$C$8:$C$917)</f>
        <v>1</v>
      </c>
      <c r="G5383" t="s">
        <v>2926</v>
      </c>
      <c r="M5383" s="572"/>
      <c r="N5383" s="573"/>
      <c r="O5383" s="573"/>
      <c r="P5383" s="573"/>
    </row>
    <row r="5384" spans="1:16" x14ac:dyDescent="0.25">
      <c r="A5384" s="77">
        <f>E5384*A5383</f>
        <v>0</v>
      </c>
      <c r="B5384" s="160"/>
      <c r="C5384" s="154"/>
      <c r="D5384" s="91" t="s">
        <v>1538</v>
      </c>
      <c r="E5384" s="89">
        <v>10</v>
      </c>
      <c r="F5384">
        <f>SUMIF('список продуктов'!$A$8:$A$917,"="&amp;D3858,'список продуктов'!$C$8:$C$917)</f>
        <v>0</v>
      </c>
      <c r="M5384" s="572"/>
      <c r="N5384" s="573"/>
      <c r="O5384" s="573"/>
      <c r="P5384" s="573"/>
    </row>
    <row r="5385" spans="1:16" x14ac:dyDescent="0.25">
      <c r="A5385" s="77">
        <f>E5385*A5383</f>
        <v>0</v>
      </c>
      <c r="B5385" s="160"/>
      <c r="C5385" s="154"/>
      <c r="D5385" s="91" t="s">
        <v>2471</v>
      </c>
      <c r="E5385" s="89">
        <v>1</v>
      </c>
      <c r="F5385">
        <f>SUMIF('список продуктов'!$A$8:$A$917,"="&amp;D3859,'список продуктов'!$C$8:$C$917)</f>
        <v>0</v>
      </c>
      <c r="M5385" s="572"/>
      <c r="N5385" s="573"/>
      <c r="O5385" s="573"/>
      <c r="P5385" s="573"/>
    </row>
    <row r="5386" spans="1:16" x14ac:dyDescent="0.25">
      <c r="A5386" s="77">
        <f>E5386*A5383</f>
        <v>0</v>
      </c>
      <c r="B5386" s="160"/>
      <c r="C5386" s="154"/>
      <c r="D5386" s="91" t="s">
        <v>2439</v>
      </c>
      <c r="E5386" s="89">
        <v>0.5</v>
      </c>
      <c r="F5386">
        <f>SUMIF('список продуктов'!$A$8:$A$917,"="&amp;D3860,'список продуктов'!$C$8:$C$917)</f>
        <v>1</v>
      </c>
      <c r="M5386" s="572"/>
      <c r="N5386" s="573"/>
      <c r="O5386" s="573"/>
      <c r="P5386" s="573"/>
    </row>
    <row r="5387" spans="1:16" x14ac:dyDescent="0.25">
      <c r="A5387" s="77">
        <f>E5387*A5383</f>
        <v>0</v>
      </c>
      <c r="B5387" s="160"/>
      <c r="C5387" s="154"/>
      <c r="D5387" s="91" t="s">
        <v>1850</v>
      </c>
      <c r="E5387" s="89">
        <v>3</v>
      </c>
      <c r="F5387">
        <f>SUMIF('список продуктов'!$A$8:$A$917,"="&amp;D3861,'список продуктов'!$C$8:$C$917)</f>
        <v>1</v>
      </c>
      <c r="M5387" s="572"/>
      <c r="N5387" s="573"/>
      <c r="O5387" s="573"/>
      <c r="P5387" s="573"/>
    </row>
    <row r="5388" spans="1:16" x14ac:dyDescent="0.25">
      <c r="A5388" s="77">
        <f>E5388*A5383</f>
        <v>0</v>
      </c>
      <c r="B5388" s="160"/>
      <c r="C5388" s="154"/>
      <c r="D5388" s="91" t="s">
        <v>1805</v>
      </c>
      <c r="E5388" s="89">
        <v>2</v>
      </c>
      <c r="F5388">
        <f>SUMIF('список продуктов'!$A$8:$A$917,"="&amp;D3862,'список продуктов'!$C$8:$C$917)</f>
        <v>1</v>
      </c>
      <c r="M5388" s="572"/>
      <c r="N5388" s="573"/>
      <c r="O5388" s="573"/>
      <c r="P5388" s="573"/>
    </row>
    <row r="5389" spans="1:16" ht="15.75" thickBot="1" x14ac:dyDescent="0.3">
      <c r="B5389" s="160"/>
      <c r="C5389" s="154"/>
      <c r="D5389" s="91"/>
      <c r="E5389" s="89"/>
      <c r="F5389">
        <f>SUMIF('список продуктов'!$A$8:$A$917,"="&amp;D3863,'список продуктов'!$C$8:$C$917)</f>
        <v>1</v>
      </c>
      <c r="M5389" s="572"/>
      <c r="N5389" s="573"/>
      <c r="O5389" s="573"/>
      <c r="P5389" s="573"/>
    </row>
    <row r="5390" spans="1:16" ht="15.75" thickBot="1" x14ac:dyDescent="0.3">
      <c r="A5390" s="229"/>
      <c r="B5390" s="190" t="s">
        <v>62</v>
      </c>
      <c r="C5390" s="207" t="s">
        <v>387</v>
      </c>
      <c r="D5390" s="188"/>
      <c r="E5390" s="191">
        <f>SUM(E5391:E5395)</f>
        <v>28</v>
      </c>
      <c r="F5390">
        <f>SUMIF('список продуктов'!$A$8:$A$917,"="&amp;D3864,'список продуктов'!$C$8:$C$917)</f>
        <v>1</v>
      </c>
      <c r="G5390" t="s">
        <v>2926</v>
      </c>
      <c r="M5390" s="572"/>
      <c r="N5390" s="573"/>
      <c r="O5390" s="573"/>
      <c r="P5390" s="573"/>
    </row>
    <row r="5391" spans="1:16" x14ac:dyDescent="0.25">
      <c r="A5391" s="77">
        <f>E5391*A5390</f>
        <v>0</v>
      </c>
      <c r="B5391" s="172"/>
      <c r="C5391" s="460"/>
      <c r="D5391" s="91" t="s">
        <v>2316</v>
      </c>
      <c r="E5391" s="89">
        <v>12</v>
      </c>
      <c r="F5391">
        <f>SUMIF('список продуктов'!$A$8:$A$917,"="&amp;D3865,'список продуктов'!$C$8:$C$917)</f>
        <v>1</v>
      </c>
      <c r="M5391" s="572"/>
      <c r="N5391" s="573"/>
      <c r="O5391" s="573"/>
      <c r="P5391" s="573"/>
    </row>
    <row r="5392" spans="1:16" x14ac:dyDescent="0.25">
      <c r="A5392" s="77">
        <f>E5392*A5390</f>
        <v>0</v>
      </c>
      <c r="B5392" s="172"/>
      <c r="C5392" s="460"/>
      <c r="D5392" s="91" t="s">
        <v>1763</v>
      </c>
      <c r="E5392" s="89">
        <v>10</v>
      </c>
      <c r="F5392">
        <f>SUMIF('список продуктов'!$A$8:$A$917,"="&amp;D3866,'список продуктов'!$C$8:$C$917)</f>
        <v>1</v>
      </c>
      <c r="M5392" s="572"/>
      <c r="N5392" s="573"/>
      <c r="O5392" s="573"/>
      <c r="P5392" s="573"/>
    </row>
    <row r="5393" spans="1:16" x14ac:dyDescent="0.25">
      <c r="A5393" s="77">
        <f>E5393*A5390</f>
        <v>0</v>
      </c>
      <c r="B5393" s="172"/>
      <c r="C5393" s="460"/>
      <c r="D5393" s="91" t="s">
        <v>2439</v>
      </c>
      <c r="E5393" s="89">
        <v>1</v>
      </c>
      <c r="F5393">
        <f>SUMIF('список продуктов'!$A$8:$A$917,"="&amp;D3867,'список продуктов'!$C$8:$C$917)</f>
        <v>1</v>
      </c>
      <c r="M5393" s="572"/>
      <c r="N5393" s="573"/>
      <c r="O5393" s="573"/>
      <c r="P5393" s="573"/>
    </row>
    <row r="5394" spans="1:16" x14ac:dyDescent="0.25">
      <c r="A5394" s="77">
        <f>E5394*A5390</f>
        <v>0</v>
      </c>
      <c r="B5394" s="172"/>
      <c r="C5394" s="460"/>
      <c r="D5394" s="91" t="s">
        <v>1674</v>
      </c>
      <c r="E5394" s="89">
        <v>2</v>
      </c>
      <c r="F5394">
        <f>SUMIF('список продуктов'!$A$8:$A$917,"="&amp;D3868,'список продуктов'!$C$8:$C$917)</f>
        <v>0</v>
      </c>
      <c r="M5394" s="572"/>
      <c r="N5394" s="573"/>
      <c r="O5394" s="573"/>
      <c r="P5394" s="573"/>
    </row>
    <row r="5395" spans="1:16" ht="15.75" thickBot="1" x14ac:dyDescent="0.3">
      <c r="A5395" s="77">
        <f>E5395*A5390</f>
        <v>0</v>
      </c>
      <c r="B5395" s="172"/>
      <c r="C5395" s="472"/>
      <c r="D5395" s="91" t="s">
        <v>1804</v>
      </c>
      <c r="E5395" s="111">
        <v>3</v>
      </c>
      <c r="F5395">
        <f>SUMIF('список продуктов'!$A$8:$A$917,"="&amp;D3869,'список продуктов'!$C$8:$C$917)</f>
        <v>1</v>
      </c>
      <c r="M5395" s="572"/>
      <c r="N5395" s="573"/>
      <c r="O5395" s="573"/>
      <c r="P5395" s="573"/>
    </row>
    <row r="5396" spans="1:16" ht="15.75" thickBot="1" x14ac:dyDescent="0.3">
      <c r="A5396" s="229"/>
      <c r="B5396" s="190" t="s">
        <v>51</v>
      </c>
      <c r="C5396" s="207" t="s">
        <v>1231</v>
      </c>
      <c r="D5396" s="188"/>
      <c r="E5396" s="191">
        <f>SUM(E5397:E5401)</f>
        <v>24</v>
      </c>
      <c r="F5396">
        <f>SUMIF('список продуктов'!$A$8:$A$917,"="&amp;D3870,'список продуктов'!$C$8:$C$917)</f>
        <v>1</v>
      </c>
      <c r="G5396" t="s">
        <v>2926</v>
      </c>
      <c r="M5396" s="572"/>
      <c r="N5396" s="573"/>
      <c r="O5396" s="573"/>
      <c r="P5396" s="573"/>
    </row>
    <row r="5397" spans="1:16" x14ac:dyDescent="0.25">
      <c r="A5397" s="77">
        <f>E5397*A5396</f>
        <v>0</v>
      </c>
      <c r="B5397" s="172"/>
      <c r="C5397" s="460"/>
      <c r="D5397" s="91" t="s">
        <v>2302</v>
      </c>
      <c r="E5397" s="89">
        <v>10</v>
      </c>
      <c r="F5397">
        <f>SUMIF('список продуктов'!$A$8:$A$917,"="&amp;D3871,'список продуктов'!$C$8:$C$917)</f>
        <v>1</v>
      </c>
      <c r="M5397" s="572"/>
      <c r="N5397" s="573"/>
      <c r="O5397" s="573"/>
      <c r="P5397" s="573"/>
    </row>
    <row r="5398" spans="1:16" x14ac:dyDescent="0.25">
      <c r="A5398" s="77">
        <f>E5398*A5396</f>
        <v>0</v>
      </c>
      <c r="B5398" s="172"/>
      <c r="C5398" s="460"/>
      <c r="D5398" s="91" t="s">
        <v>1711</v>
      </c>
      <c r="E5398" s="89">
        <v>10</v>
      </c>
      <c r="F5398">
        <f>SUMIF('список продуктов'!$A$8:$A$917,"="&amp;D3872,'список продуктов'!$C$8:$C$917)</f>
        <v>1</v>
      </c>
      <c r="M5398" s="572"/>
      <c r="N5398" s="573"/>
      <c r="O5398" s="573"/>
      <c r="P5398" s="573"/>
    </row>
    <row r="5399" spans="1:16" x14ac:dyDescent="0.25">
      <c r="A5399" s="77">
        <f>E5399*A5396</f>
        <v>0</v>
      </c>
      <c r="B5399" s="172"/>
      <c r="C5399" s="460"/>
      <c r="D5399" s="91" t="s">
        <v>2549</v>
      </c>
      <c r="E5399" s="89">
        <v>1</v>
      </c>
      <c r="F5399">
        <f>SUMIF('список продуктов'!$A$8:$A$917,"="&amp;D3873,'список продуктов'!$C$8:$C$917)</f>
        <v>0</v>
      </c>
      <c r="M5399" s="572"/>
      <c r="N5399" s="573"/>
      <c r="O5399" s="573"/>
      <c r="P5399" s="573"/>
    </row>
    <row r="5400" spans="1:16" x14ac:dyDescent="0.25">
      <c r="A5400" s="77">
        <f>E5400*A5396</f>
        <v>0</v>
      </c>
      <c r="B5400" s="172"/>
      <c r="C5400" s="460"/>
      <c r="D5400" s="91" t="s">
        <v>1674</v>
      </c>
      <c r="E5400" s="89">
        <v>2</v>
      </c>
      <c r="F5400">
        <f>SUMIF('список продуктов'!$A$8:$A$917,"="&amp;D3874,'список продуктов'!$C$8:$C$917)</f>
        <v>1</v>
      </c>
      <c r="M5400" s="572"/>
      <c r="N5400" s="573"/>
      <c r="O5400" s="573"/>
      <c r="P5400" s="573"/>
    </row>
    <row r="5401" spans="1:16" x14ac:dyDescent="0.25">
      <c r="A5401" s="77">
        <f>E5401*A5396</f>
        <v>0</v>
      </c>
      <c r="B5401" s="172"/>
      <c r="C5401" s="460"/>
      <c r="D5401" s="91" t="s">
        <v>1275</v>
      </c>
      <c r="E5401" s="111">
        <v>1</v>
      </c>
      <c r="F5401">
        <f>SUMIF('список продуктов'!$A$8:$A$917,"="&amp;D3875,'список продуктов'!$C$8:$C$917)</f>
        <v>1</v>
      </c>
      <c r="M5401" s="572"/>
      <c r="N5401" s="573"/>
      <c r="O5401" s="573"/>
      <c r="P5401" s="573"/>
    </row>
    <row r="5402" spans="1:16" ht="30" thickBot="1" x14ac:dyDescent="0.3">
      <c r="A5402" s="77">
        <f>E5402*A5396</f>
        <v>0</v>
      </c>
      <c r="B5402" s="172"/>
      <c r="C5402" s="472"/>
      <c r="D5402" s="91" t="s">
        <v>2641</v>
      </c>
      <c r="E5402" s="89">
        <v>1</v>
      </c>
      <c r="F5402">
        <f>SUMIF('список продуктов'!$A$8:$A$917,"="&amp;D3876,'список продуктов'!$C$8:$C$917)</f>
        <v>1</v>
      </c>
      <c r="M5402" s="572"/>
      <c r="N5402" s="573"/>
      <c r="O5402" s="573"/>
      <c r="P5402" s="573"/>
    </row>
    <row r="5403" spans="1:16" ht="15.75" thickBot="1" x14ac:dyDescent="0.3">
      <c r="A5403" s="229"/>
      <c r="B5403" s="190" t="s">
        <v>62</v>
      </c>
      <c r="C5403" s="207" t="s">
        <v>964</v>
      </c>
      <c r="D5403" s="188"/>
      <c r="E5403" s="191">
        <f>SUM(E5404:E5408)</f>
        <v>25</v>
      </c>
      <c r="F5403">
        <f>SUMIF('список продуктов'!$A$8:$A$917,"="&amp;D3877,'список продуктов'!$C$8:$C$917)</f>
        <v>0</v>
      </c>
      <c r="G5403" t="s">
        <v>2926</v>
      </c>
      <c r="M5403" s="572"/>
      <c r="N5403" s="573"/>
      <c r="O5403" s="573"/>
      <c r="P5403" s="573"/>
    </row>
    <row r="5404" spans="1:16" x14ac:dyDescent="0.25">
      <c r="A5404" s="77">
        <f>E5404*A5403</f>
        <v>0</v>
      </c>
      <c r="B5404" s="172"/>
      <c r="C5404" s="460"/>
      <c r="D5404" s="91" t="s">
        <v>2304</v>
      </c>
      <c r="E5404" s="89">
        <v>10</v>
      </c>
      <c r="F5404">
        <f>SUMIF('список продуктов'!$A$8:$A$917,"="&amp;D3878,'список продуктов'!$C$8:$C$917)</f>
        <v>1</v>
      </c>
      <c r="M5404" s="572"/>
      <c r="N5404" s="573"/>
      <c r="O5404" s="573"/>
      <c r="P5404" s="573"/>
    </row>
    <row r="5405" spans="1:16" x14ac:dyDescent="0.25">
      <c r="A5405" s="77">
        <f>E5405*A5403</f>
        <v>0</v>
      </c>
      <c r="B5405" s="172"/>
      <c r="C5405" s="460"/>
      <c r="D5405" s="91" t="s">
        <v>1721</v>
      </c>
      <c r="E5405" s="89">
        <v>10</v>
      </c>
      <c r="F5405">
        <f>SUMIF('список продуктов'!$A$8:$A$917,"="&amp;D3879,'список продуктов'!$C$8:$C$917)</f>
        <v>1</v>
      </c>
      <c r="M5405" s="572"/>
      <c r="N5405" s="573"/>
      <c r="O5405" s="573"/>
      <c r="P5405" s="573"/>
    </row>
    <row r="5406" spans="1:16" x14ac:dyDescent="0.25">
      <c r="A5406" s="77">
        <f>E5406*A5403</f>
        <v>0</v>
      </c>
      <c r="B5406" s="172"/>
      <c r="C5406" s="460"/>
      <c r="D5406" s="91" t="s">
        <v>2549</v>
      </c>
      <c r="E5406" s="89">
        <v>1</v>
      </c>
      <c r="F5406">
        <f>SUMIF('список продуктов'!$A$8:$A$917,"="&amp;D3880,'список продуктов'!$C$8:$C$917)</f>
        <v>1</v>
      </c>
      <c r="M5406" s="572"/>
      <c r="N5406" s="573"/>
      <c r="O5406" s="573"/>
      <c r="P5406" s="573"/>
    </row>
    <row r="5407" spans="1:16" x14ac:dyDescent="0.25">
      <c r="A5407" s="77">
        <f>E5407*A5403</f>
        <v>0</v>
      </c>
      <c r="B5407" s="172"/>
      <c r="C5407" s="460"/>
      <c r="D5407" s="91" t="s">
        <v>1674</v>
      </c>
      <c r="E5407" s="89">
        <v>3</v>
      </c>
      <c r="F5407">
        <f>SUMIF('список продуктов'!$A$8:$A$917,"="&amp;D3881,'список продуктов'!$C$8:$C$917)</f>
        <v>1</v>
      </c>
      <c r="M5407" s="572"/>
      <c r="N5407" s="573"/>
      <c r="O5407" s="573"/>
      <c r="P5407" s="573"/>
    </row>
    <row r="5408" spans="1:16" x14ac:dyDescent="0.25">
      <c r="A5408" s="77">
        <f>E5408*A5403</f>
        <v>0</v>
      </c>
      <c r="B5408" s="172"/>
      <c r="C5408" s="460"/>
      <c r="D5408" s="91" t="s">
        <v>1275</v>
      </c>
      <c r="E5408" s="111">
        <v>1</v>
      </c>
      <c r="F5408">
        <f>SUMIF('список продуктов'!$A$8:$A$917,"="&amp;D3882,'список продуктов'!$C$8:$C$917)</f>
        <v>1</v>
      </c>
      <c r="M5408" s="572"/>
      <c r="N5408" s="573"/>
      <c r="O5408" s="573"/>
      <c r="P5408" s="573"/>
    </row>
    <row r="5409" spans="1:16" ht="30" thickBot="1" x14ac:dyDescent="0.3">
      <c r="A5409" s="77">
        <f>E5409*A5403</f>
        <v>0</v>
      </c>
      <c r="B5409" s="172"/>
      <c r="C5409" s="472"/>
      <c r="D5409" s="91" t="s">
        <v>2641</v>
      </c>
      <c r="E5409" s="89">
        <v>1</v>
      </c>
      <c r="F5409">
        <f>SUMIF('список продуктов'!$A$8:$A$917,"="&amp;D3883,'список продуктов'!$C$8:$C$917)</f>
        <v>1</v>
      </c>
      <c r="M5409" s="572"/>
      <c r="N5409" s="573"/>
      <c r="O5409" s="573"/>
      <c r="P5409" s="573"/>
    </row>
    <row r="5410" spans="1:16" ht="15.75" thickBot="1" x14ac:dyDescent="0.3">
      <c r="A5410" s="229"/>
      <c r="B5410" s="190" t="s">
        <v>62</v>
      </c>
      <c r="C5410" s="207" t="s">
        <v>388</v>
      </c>
      <c r="D5410" s="188"/>
      <c r="E5410" s="191">
        <f>SUM(E5411:E5415)</f>
        <v>23.5</v>
      </c>
      <c r="F5410">
        <f>SUMIF('список продуктов'!$A$8:$A$917,"="&amp;D3884,'список продуктов'!$C$8:$C$917)</f>
        <v>1</v>
      </c>
      <c r="G5410" t="s">
        <v>2926</v>
      </c>
      <c r="M5410" s="572"/>
      <c r="N5410" s="573"/>
      <c r="O5410" s="573"/>
      <c r="P5410" s="573"/>
    </row>
    <row r="5411" spans="1:16" x14ac:dyDescent="0.25">
      <c r="A5411" s="77">
        <f>E5411*A5410</f>
        <v>0</v>
      </c>
      <c r="B5411" s="172"/>
      <c r="C5411" s="460"/>
      <c r="D5411" s="91" t="s">
        <v>2293</v>
      </c>
      <c r="E5411" s="89">
        <v>10</v>
      </c>
      <c r="F5411">
        <f>SUMIF('список продуктов'!$A$8:$A$917,"="&amp;D3885,'список продуктов'!$C$8:$C$917)</f>
        <v>1</v>
      </c>
      <c r="M5411" s="572"/>
      <c r="N5411" s="573"/>
      <c r="O5411" s="573"/>
      <c r="P5411" s="573"/>
    </row>
    <row r="5412" spans="1:16" x14ac:dyDescent="0.25">
      <c r="A5412" s="77">
        <f>E5412*A5410</f>
        <v>0</v>
      </c>
      <c r="B5412" s="172"/>
      <c r="C5412" s="460"/>
      <c r="D5412" s="91" t="s">
        <v>924</v>
      </c>
      <c r="E5412" s="89">
        <v>10</v>
      </c>
      <c r="F5412">
        <f>SUMIF('список продуктов'!$A$8:$A$917,"="&amp;D3886,'список продуктов'!$C$8:$C$917)</f>
        <v>0</v>
      </c>
      <c r="M5412" s="572"/>
      <c r="N5412" s="573"/>
      <c r="O5412" s="573"/>
      <c r="P5412" s="573"/>
    </row>
    <row r="5413" spans="1:16" x14ac:dyDescent="0.25">
      <c r="A5413" s="77">
        <f>E5413*A5410</f>
        <v>0</v>
      </c>
      <c r="B5413" s="172"/>
      <c r="C5413" s="460"/>
      <c r="D5413" s="91" t="s">
        <v>2439</v>
      </c>
      <c r="E5413" s="89">
        <v>0.5</v>
      </c>
      <c r="F5413">
        <f>SUMIF('список продуктов'!$A$8:$A$917,"="&amp;D3887,'список продуктов'!$C$8:$C$917)</f>
        <v>0</v>
      </c>
      <c r="M5413" s="572"/>
      <c r="N5413" s="573"/>
      <c r="O5413" s="573"/>
      <c r="P5413" s="573"/>
    </row>
    <row r="5414" spans="1:16" x14ac:dyDescent="0.25">
      <c r="A5414" s="77">
        <f>E5414*A5410</f>
        <v>0</v>
      </c>
      <c r="B5414" s="172"/>
      <c r="C5414" s="460"/>
      <c r="D5414" s="91" t="s">
        <v>1674</v>
      </c>
      <c r="E5414" s="89">
        <v>2</v>
      </c>
      <c r="F5414">
        <f>SUMIF('список продуктов'!$A$8:$A$917,"="&amp;D3888,'список продуктов'!$C$8:$C$917)</f>
        <v>1</v>
      </c>
      <c r="M5414" s="572"/>
      <c r="N5414" s="573"/>
      <c r="O5414" s="573"/>
      <c r="P5414" s="573"/>
    </row>
    <row r="5415" spans="1:16" ht="15.75" thickBot="1" x14ac:dyDescent="0.3">
      <c r="A5415" s="77">
        <f>E5415*A5410</f>
        <v>0</v>
      </c>
      <c r="B5415" s="172"/>
      <c r="C5415" s="460"/>
      <c r="D5415" s="91" t="s">
        <v>1275</v>
      </c>
      <c r="E5415" s="111">
        <v>1</v>
      </c>
      <c r="F5415">
        <f>SUMIF('список продуктов'!$A$8:$A$917,"="&amp;D3889,'список продуктов'!$C$8:$C$917)</f>
        <v>1</v>
      </c>
      <c r="M5415" s="572"/>
      <c r="N5415" s="573"/>
      <c r="O5415" s="573"/>
      <c r="P5415" s="573"/>
    </row>
    <row r="5416" spans="1:16" ht="15.75" thickBot="1" x14ac:dyDescent="0.3">
      <c r="A5416" s="229"/>
      <c r="B5416" s="190" t="s">
        <v>62</v>
      </c>
      <c r="C5416" s="207" t="s">
        <v>390</v>
      </c>
      <c r="D5416" s="188"/>
      <c r="E5416" s="191">
        <f>SUM(E5417:E5422)</f>
        <v>18.5</v>
      </c>
      <c r="F5416">
        <f>SUMIF('список продуктов'!$A$8:$A$917,"="&amp;D3898,'список продуктов'!$C$8:$C$917)</f>
        <v>1</v>
      </c>
      <c r="G5416" t="s">
        <v>2926</v>
      </c>
      <c r="M5416" s="572"/>
      <c r="N5416" s="573"/>
      <c r="O5416" s="573"/>
      <c r="P5416" s="573"/>
    </row>
    <row r="5417" spans="1:16" x14ac:dyDescent="0.25">
      <c r="A5417" s="77">
        <f>E5417*A5416</f>
        <v>0</v>
      </c>
      <c r="B5417" s="172"/>
      <c r="C5417" s="460"/>
      <c r="D5417" s="91" t="s">
        <v>1566</v>
      </c>
      <c r="E5417" s="89">
        <v>10</v>
      </c>
      <c r="F5417">
        <f>SUMIF('список продуктов'!$A$8:$A$917,"="&amp;D3899,'список продуктов'!$C$8:$C$917)</f>
        <v>1</v>
      </c>
      <c r="M5417" s="572"/>
      <c r="N5417" s="573"/>
      <c r="O5417" s="573"/>
      <c r="P5417" s="573"/>
    </row>
    <row r="5418" spans="1:16" x14ac:dyDescent="0.25">
      <c r="A5418" s="77">
        <f>E5418*A5416</f>
        <v>0</v>
      </c>
      <c r="B5418" s="172"/>
      <c r="C5418" s="460"/>
      <c r="D5418" s="91" t="s">
        <v>2471</v>
      </c>
      <c r="E5418" s="89">
        <v>1</v>
      </c>
      <c r="F5418">
        <f>SUMIF('список продуктов'!$A$8:$A$917,"="&amp;D3900,'список продуктов'!$C$8:$C$917)</f>
        <v>1</v>
      </c>
      <c r="M5418" s="572"/>
      <c r="N5418" s="573"/>
      <c r="O5418" s="573"/>
      <c r="P5418" s="573"/>
    </row>
    <row r="5419" spans="1:16" x14ac:dyDescent="0.25">
      <c r="A5419" s="77">
        <f>E5419*A5416</f>
        <v>0</v>
      </c>
      <c r="B5419" s="172"/>
      <c r="C5419" s="460"/>
      <c r="D5419" s="91" t="s">
        <v>2439</v>
      </c>
      <c r="E5419" s="89">
        <v>0.5</v>
      </c>
      <c r="F5419">
        <f>SUMIF('список продуктов'!$A$8:$A$917,"="&amp;D3901,'список продуктов'!$C$8:$C$917)</f>
        <v>0</v>
      </c>
      <c r="M5419" s="572"/>
      <c r="N5419" s="573"/>
      <c r="O5419" s="573"/>
      <c r="P5419" s="573"/>
    </row>
    <row r="5420" spans="1:16" x14ac:dyDescent="0.25">
      <c r="A5420" s="77">
        <f>E5420*A5416</f>
        <v>0</v>
      </c>
      <c r="B5420" s="172"/>
      <c r="C5420" s="460"/>
      <c r="D5420" s="91" t="s">
        <v>1850</v>
      </c>
      <c r="E5420" s="89">
        <v>3</v>
      </c>
      <c r="F5420">
        <f>SUMIF('список продуктов'!$A$8:$A$917,"="&amp;D3902,'список продуктов'!$C$8:$C$917)</f>
        <v>0</v>
      </c>
      <c r="M5420" s="572"/>
      <c r="N5420" s="573"/>
      <c r="O5420" s="573"/>
      <c r="P5420" s="573"/>
    </row>
    <row r="5421" spans="1:16" x14ac:dyDescent="0.25">
      <c r="A5421" s="77">
        <f>E5421*A5416</f>
        <v>0</v>
      </c>
      <c r="B5421" s="172"/>
      <c r="C5421" s="460"/>
      <c r="D5421" s="91" t="s">
        <v>192</v>
      </c>
      <c r="E5421" s="89">
        <v>2</v>
      </c>
      <c r="F5421">
        <f>SUMIF('список продуктов'!$A$8:$A$917,"="&amp;D3903,'список продуктов'!$C$8:$C$917)</f>
        <v>0</v>
      </c>
      <c r="M5421" s="572"/>
      <c r="N5421" s="573"/>
      <c r="O5421" s="573"/>
      <c r="P5421" s="573"/>
    </row>
    <row r="5422" spans="1:16" ht="15.75" thickBot="1" x14ac:dyDescent="0.3">
      <c r="A5422" s="77">
        <f>E5422*A5416</f>
        <v>0</v>
      </c>
      <c r="B5422" s="172"/>
      <c r="C5422" s="472"/>
      <c r="D5422" s="91" t="s">
        <v>1804</v>
      </c>
      <c r="E5422" s="89">
        <v>2</v>
      </c>
      <c r="F5422">
        <f>SUMIF('список продуктов'!$A$8:$A$917,"="&amp;D3904,'список продуктов'!$C$8:$C$917)</f>
        <v>0</v>
      </c>
      <c r="M5422" s="572"/>
      <c r="N5422" s="573"/>
      <c r="O5422" s="573"/>
      <c r="P5422" s="573"/>
    </row>
    <row r="5423" spans="1:16" ht="15.75" thickBot="1" x14ac:dyDescent="0.3">
      <c r="A5423" s="229"/>
      <c r="B5423" s="186">
        <v>50</v>
      </c>
      <c r="C5423" s="207" t="s">
        <v>391</v>
      </c>
      <c r="D5423" s="188"/>
      <c r="E5423" s="191">
        <f>SUM(E5424:E5432)</f>
        <v>88.199999999999989</v>
      </c>
      <c r="F5423">
        <f>SUMIF('список продуктов'!$A$8:$A$917,"="&amp;D3905,'список продуктов'!$C$8:$C$917)</f>
        <v>1</v>
      </c>
      <c r="G5423" t="s">
        <v>2926</v>
      </c>
      <c r="M5423" s="572"/>
      <c r="N5423" s="573"/>
      <c r="O5423" s="573"/>
      <c r="P5423" s="573"/>
    </row>
    <row r="5424" spans="1:16" x14ac:dyDescent="0.25">
      <c r="A5424" s="77">
        <f>E5424*A5423</f>
        <v>0</v>
      </c>
      <c r="B5424" s="172"/>
      <c r="C5424" s="460"/>
      <c r="D5424" s="91" t="s">
        <v>2439</v>
      </c>
      <c r="E5424" s="89">
        <v>0.5</v>
      </c>
      <c r="F5424">
        <f>SUMIF('список продуктов'!$A$8:$A$917,"="&amp;D3906,'список продуктов'!$C$8:$C$917)</f>
        <v>1</v>
      </c>
      <c r="M5424" s="572"/>
      <c r="N5424" s="573"/>
      <c r="O5424" s="573"/>
      <c r="P5424" s="573"/>
    </row>
    <row r="5425" spans="1:16" x14ac:dyDescent="0.25">
      <c r="A5425" s="77">
        <f>E5425*A5423</f>
        <v>0</v>
      </c>
      <c r="B5425" s="172"/>
      <c r="C5425" s="460"/>
      <c r="D5425" s="91" t="s">
        <v>1600</v>
      </c>
      <c r="E5425" s="89">
        <v>60</v>
      </c>
      <c r="F5425">
        <f>SUMIF('список продуктов'!$A$8:$A$917,"="&amp;D3907,'список продуктов'!$C$8:$C$917)</f>
        <v>1</v>
      </c>
      <c r="M5425" s="572"/>
      <c r="N5425" s="573"/>
      <c r="O5425" s="573"/>
      <c r="P5425" s="573"/>
    </row>
    <row r="5426" spans="1:16" x14ac:dyDescent="0.25">
      <c r="A5426" s="77">
        <f>E5426*A5423</f>
        <v>0</v>
      </c>
      <c r="B5426" s="172"/>
      <c r="C5426" s="460"/>
      <c r="D5426" s="91" t="s">
        <v>1674</v>
      </c>
      <c r="E5426" s="89">
        <v>5</v>
      </c>
      <c r="F5426">
        <f>SUMIF('список продуктов'!$A$8:$A$917,"="&amp;D3908,'список продуктов'!$C$8:$C$917)</f>
        <v>1</v>
      </c>
      <c r="M5426" s="572"/>
      <c r="N5426" s="573"/>
      <c r="O5426" s="573"/>
      <c r="P5426" s="573"/>
    </row>
    <row r="5427" spans="1:16" x14ac:dyDescent="0.25">
      <c r="A5427" s="77">
        <f>E5427*A5423</f>
        <v>0</v>
      </c>
      <c r="B5427" s="172"/>
      <c r="C5427" s="460"/>
      <c r="D5427" s="91" t="s">
        <v>1804</v>
      </c>
      <c r="E5427" s="89">
        <v>1</v>
      </c>
      <c r="F5427">
        <f>SUMIF('список продуктов'!$A$8:$A$917,"="&amp;#REF!,'список продуктов'!$C$8:$C$917)</f>
        <v>0</v>
      </c>
      <c r="M5427" s="572"/>
      <c r="N5427" s="573"/>
      <c r="O5427" s="573"/>
      <c r="P5427" s="573"/>
    </row>
    <row r="5428" spans="1:16" x14ac:dyDescent="0.25">
      <c r="A5428" s="77">
        <f>E5428*A5423</f>
        <v>0</v>
      </c>
      <c r="B5428" s="172"/>
      <c r="C5428" s="460"/>
      <c r="D5428" s="91" t="s">
        <v>1275</v>
      </c>
      <c r="E5428" s="89">
        <v>1</v>
      </c>
      <c r="F5428">
        <f>SUMIF('список продуктов'!$A$8:$A$917,"="&amp;#REF!,'список продуктов'!$C$8:$C$917)</f>
        <v>0</v>
      </c>
      <c r="M5428" s="572"/>
      <c r="N5428" s="573"/>
      <c r="O5428" s="573"/>
      <c r="P5428" s="573"/>
    </row>
    <row r="5429" spans="1:16" x14ac:dyDescent="0.25">
      <c r="A5429" s="77">
        <f>E5429*A5423</f>
        <v>0</v>
      </c>
      <c r="B5429" s="172"/>
      <c r="C5429" s="460"/>
      <c r="D5429" s="91" t="s">
        <v>2200</v>
      </c>
      <c r="E5429" s="89">
        <v>20</v>
      </c>
      <c r="F5429">
        <f>SUMIF('список продуктов'!$A$8:$A$917,"="&amp;D3921,'список продуктов'!$C$8:$C$917)</f>
        <v>0</v>
      </c>
      <c r="M5429" s="572"/>
      <c r="N5429" s="573"/>
      <c r="O5429" s="573"/>
      <c r="P5429" s="573"/>
    </row>
    <row r="5430" spans="1:16" x14ac:dyDescent="0.25">
      <c r="A5430" s="77">
        <f>E5430*A5423</f>
        <v>0</v>
      </c>
      <c r="B5430" s="172"/>
      <c r="C5430" s="460"/>
      <c r="D5430" s="91" t="s">
        <v>1262</v>
      </c>
      <c r="E5430" s="89">
        <v>0.3</v>
      </c>
      <c r="F5430">
        <f>SUMIF('список продуктов'!$A$8:$A$917,"="&amp;D3922,'список продуктов'!$C$8:$C$917)</f>
        <v>0</v>
      </c>
      <c r="M5430" s="572"/>
      <c r="N5430" s="573"/>
      <c r="O5430" s="573"/>
      <c r="P5430" s="573"/>
    </row>
    <row r="5431" spans="1:16" x14ac:dyDescent="0.25">
      <c r="A5431" s="77">
        <f>A5423*E5431</f>
        <v>0</v>
      </c>
      <c r="B5431" s="172"/>
      <c r="C5431" s="460"/>
      <c r="D5431" s="91" t="s">
        <v>2399</v>
      </c>
      <c r="E5431" s="89">
        <v>0.1</v>
      </c>
      <c r="F5431">
        <f>SUMIF('список продуктов'!$A$8:$A$917,"="&amp;D3923,'список продуктов'!$C$8:$C$917)</f>
        <v>1</v>
      </c>
      <c r="M5431" s="572"/>
      <c r="N5431" s="573"/>
      <c r="O5431" s="573"/>
      <c r="P5431" s="573"/>
    </row>
    <row r="5432" spans="1:16" ht="15.75" thickBot="1" x14ac:dyDescent="0.3">
      <c r="A5432" s="77">
        <f>A5423*E5432</f>
        <v>0</v>
      </c>
      <c r="B5432" s="172"/>
      <c r="C5432" s="472"/>
      <c r="D5432" s="91" t="s">
        <v>2406</v>
      </c>
      <c r="E5432" s="89">
        <v>0.3</v>
      </c>
      <c r="F5432">
        <f>SUMIF('список продуктов'!$A$8:$A$917,"="&amp;D3924,'список продуктов'!$C$8:$C$917)</f>
        <v>1</v>
      </c>
      <c r="M5432" s="572"/>
      <c r="N5432" s="573"/>
      <c r="O5432" s="573"/>
      <c r="P5432" s="573"/>
    </row>
    <row r="5433" spans="1:16" ht="15.75" thickBot="1" x14ac:dyDescent="0.3">
      <c r="A5433" s="229"/>
      <c r="B5433" s="186">
        <v>50</v>
      </c>
      <c r="C5433" s="510" t="s">
        <v>392</v>
      </c>
      <c r="D5433" s="371"/>
      <c r="E5433" s="225">
        <f>SUM(E5434:E5442)</f>
        <v>31</v>
      </c>
      <c r="F5433">
        <f>SUMIF('список продуктов'!$A$8:$A$917,"="&amp;D3925,'список продуктов'!$C$8:$C$917)</f>
        <v>1</v>
      </c>
      <c r="G5433" t="s">
        <v>2926</v>
      </c>
      <c r="M5433" s="572"/>
      <c r="N5433" s="573"/>
      <c r="O5433" s="573"/>
      <c r="P5433" s="573"/>
    </row>
    <row r="5434" spans="1:16" x14ac:dyDescent="0.25">
      <c r="A5434" s="77">
        <f>E5434*A5433</f>
        <v>0</v>
      </c>
      <c r="B5434" s="172"/>
      <c r="C5434" s="460"/>
      <c r="D5434" s="91" t="s">
        <v>2439</v>
      </c>
      <c r="E5434" s="89">
        <v>0.5</v>
      </c>
      <c r="F5434">
        <f>SUMIF('список продуктов'!$A$8:$A$917,"="&amp;D3926,'список продуктов'!$C$8:$C$917)</f>
        <v>1</v>
      </c>
      <c r="M5434" s="572"/>
      <c r="N5434" s="573"/>
      <c r="O5434" s="573"/>
      <c r="P5434" s="573"/>
    </row>
    <row r="5435" spans="1:16" x14ac:dyDescent="0.25">
      <c r="A5435" s="77">
        <f>E5435*A5433</f>
        <v>0</v>
      </c>
      <c r="B5435" s="172"/>
      <c r="C5435" s="460"/>
      <c r="D5435" s="91" t="s">
        <v>2551</v>
      </c>
      <c r="E5435" s="89">
        <v>0.5</v>
      </c>
      <c r="F5435">
        <f>SUMIF('список продуктов'!$A$8:$A$917,"="&amp;D3927,'список продуктов'!$C$8:$C$917)</f>
        <v>1</v>
      </c>
      <c r="M5435" s="572"/>
      <c r="N5435" s="573"/>
      <c r="O5435" s="573"/>
      <c r="P5435" s="573"/>
    </row>
    <row r="5436" spans="1:16" x14ac:dyDescent="0.25">
      <c r="A5436" s="77">
        <f>E5436*A5433</f>
        <v>0</v>
      </c>
      <c r="B5436" s="172"/>
      <c r="C5436" s="460"/>
      <c r="D5436" s="91" t="s">
        <v>1585</v>
      </c>
      <c r="E5436" s="89">
        <v>13</v>
      </c>
      <c r="F5436">
        <f>SUMIF('список продуктов'!$A$8:$A$917,"="&amp;D3928,'список продуктов'!$C$8:$C$917)</f>
        <v>1</v>
      </c>
      <c r="M5436" s="572"/>
      <c r="N5436" s="573"/>
      <c r="O5436" s="573"/>
      <c r="P5436" s="573"/>
    </row>
    <row r="5437" spans="1:16" x14ac:dyDescent="0.25">
      <c r="A5437" s="77">
        <f>E5437*A5433</f>
        <v>0</v>
      </c>
      <c r="B5437" s="172"/>
      <c r="C5437" s="460"/>
      <c r="D5437" s="91" t="s">
        <v>1538</v>
      </c>
      <c r="E5437" s="89">
        <v>10</v>
      </c>
      <c r="F5437">
        <f>SUMIF('список продуктов'!$A$8:$A$917,"="&amp;D3929,'список продуктов'!$C$8:$C$917)</f>
        <v>0</v>
      </c>
      <c r="M5437" s="572"/>
      <c r="N5437" s="573"/>
      <c r="O5437" s="573"/>
      <c r="P5437" s="573"/>
    </row>
    <row r="5438" spans="1:16" x14ac:dyDescent="0.25">
      <c r="A5438" s="77">
        <f>E5438*A5433</f>
        <v>0</v>
      </c>
      <c r="B5438" s="172"/>
      <c r="C5438" s="460"/>
      <c r="D5438" s="91" t="s">
        <v>1804</v>
      </c>
      <c r="E5438" s="89">
        <v>1</v>
      </c>
      <c r="F5438">
        <f>SUMIF('список продуктов'!$A$8:$A$917,"="&amp;D3930,'список продуктов'!$C$8:$C$917)</f>
        <v>0</v>
      </c>
      <c r="M5438" s="572"/>
      <c r="N5438" s="573"/>
      <c r="O5438" s="573"/>
      <c r="P5438" s="573"/>
    </row>
    <row r="5439" spans="1:16" x14ac:dyDescent="0.25">
      <c r="A5439" s="77">
        <f>E5439*A5433</f>
        <v>0</v>
      </c>
      <c r="B5439" s="172"/>
      <c r="C5439" s="460"/>
      <c r="D5439" s="91" t="s">
        <v>1850</v>
      </c>
      <c r="E5439" s="89">
        <v>5</v>
      </c>
      <c r="F5439">
        <f>SUMIF('список продуктов'!$A$8:$A$917,"="&amp;D3931,'список продуктов'!$C$8:$C$917)</f>
        <v>1</v>
      </c>
      <c r="M5439" s="572"/>
      <c r="N5439" s="573"/>
      <c r="O5439" s="573"/>
      <c r="P5439" s="573"/>
    </row>
    <row r="5440" spans="1:16" x14ac:dyDescent="0.25">
      <c r="A5440" s="77">
        <f>E5440*A5433</f>
        <v>0</v>
      </c>
      <c r="B5440" s="172"/>
      <c r="C5440" s="460"/>
      <c r="D5440" s="91" t="s">
        <v>1275</v>
      </c>
      <c r="E5440" s="89">
        <v>1</v>
      </c>
      <c r="F5440">
        <f>SUMIF('список продуктов'!$A$8:$A$917,"="&amp;D3932,'список продуктов'!$C$8:$C$917)</f>
        <v>1</v>
      </c>
      <c r="M5440" s="572"/>
      <c r="N5440" s="573"/>
      <c r="O5440" s="573"/>
      <c r="P5440" s="573"/>
    </row>
    <row r="5441" spans="1:16" x14ac:dyDescent="0.25">
      <c r="A5441" s="77">
        <f>A5433*E5441</f>
        <v>0</v>
      </c>
      <c r="B5441" s="172"/>
      <c r="C5441" s="460"/>
      <c r="D5441" s="91"/>
      <c r="E5441" s="89"/>
      <c r="F5441">
        <f>SUMIF('список продуктов'!$A$8:$A$917,"="&amp;D3933,'список продуктов'!$C$8:$C$917)</f>
        <v>1</v>
      </c>
      <c r="M5441" s="572"/>
      <c r="N5441" s="573"/>
      <c r="O5441" s="573"/>
      <c r="P5441" s="573"/>
    </row>
    <row r="5442" spans="1:16" ht="15.75" thickBot="1" x14ac:dyDescent="0.3">
      <c r="A5442" s="77">
        <f>A5433*E5442</f>
        <v>0</v>
      </c>
      <c r="B5442" s="172"/>
      <c r="C5442" s="472"/>
      <c r="D5442" s="91"/>
      <c r="E5442" s="89"/>
      <c r="F5442">
        <f>SUMIF('список продуктов'!$A$8:$A$917,"="&amp;D3934,'список продуктов'!$C$8:$C$917)</f>
        <v>1</v>
      </c>
      <c r="M5442" s="572"/>
      <c r="N5442" s="573"/>
      <c r="O5442" s="573"/>
      <c r="P5442" s="573"/>
    </row>
    <row r="5443" spans="1:16" ht="15.75" thickBot="1" x14ac:dyDescent="0.3">
      <c r="A5443" s="229"/>
      <c r="B5443" s="186">
        <v>45</v>
      </c>
      <c r="C5443" s="207" t="s">
        <v>393</v>
      </c>
      <c r="D5443" s="188"/>
      <c r="E5443" s="191">
        <f>SUM(E5444:E6592)</f>
        <v>10416.160000000007</v>
      </c>
      <c r="F5443">
        <f>SUMIF('список продуктов'!$A$8:$A$917,"="&amp;D3935,'список продуктов'!$C$8:$C$917)</f>
        <v>1</v>
      </c>
      <c r="G5443" t="s">
        <v>2926</v>
      </c>
      <c r="M5443" s="572"/>
      <c r="N5443" s="573"/>
      <c r="O5443" s="573"/>
      <c r="P5443" s="573"/>
    </row>
    <row r="5444" spans="1:16" x14ac:dyDescent="0.25">
      <c r="A5444" s="77">
        <f>E5444*A5443</f>
        <v>0</v>
      </c>
      <c r="B5444" s="172"/>
      <c r="C5444" s="154"/>
      <c r="D5444" s="91" t="s">
        <v>2551</v>
      </c>
      <c r="E5444" s="89">
        <v>0.5</v>
      </c>
      <c r="F5444">
        <f>SUMIF('список продуктов'!$A$8:$A$917,"="&amp;D3936,'список продуктов'!$C$8:$C$917)</f>
        <v>1</v>
      </c>
      <c r="M5444" s="572"/>
      <c r="N5444" s="573"/>
      <c r="O5444" s="573"/>
      <c r="P5444" s="573"/>
    </row>
    <row r="5445" spans="1:16" x14ac:dyDescent="0.25">
      <c r="A5445" s="77">
        <f>E5445*A5443</f>
        <v>0</v>
      </c>
      <c r="B5445" s="172"/>
      <c r="C5445" s="154"/>
      <c r="D5445" s="91" t="s">
        <v>1629</v>
      </c>
      <c r="E5445" s="89">
        <v>20</v>
      </c>
      <c r="F5445">
        <f>SUMIF('список продуктов'!$A$8:$A$917,"="&amp;#REF!,'список продуктов'!$C$8:$C$917)</f>
        <v>0</v>
      </c>
      <c r="M5445" s="572"/>
      <c r="N5445" s="573"/>
      <c r="O5445" s="573"/>
      <c r="P5445" s="573"/>
    </row>
    <row r="5446" spans="1:16" x14ac:dyDescent="0.25">
      <c r="A5446" s="77">
        <f>E5446*A5443</f>
        <v>0</v>
      </c>
      <c r="B5446" s="172"/>
      <c r="C5446" s="154"/>
      <c r="D5446" s="91" t="s">
        <v>1262</v>
      </c>
      <c r="E5446" s="89">
        <v>2</v>
      </c>
      <c r="F5446">
        <f>SUMIF('список продуктов'!$A$8:$A$917,"="&amp;#REF!,'список продуктов'!$C$8:$C$917)</f>
        <v>0</v>
      </c>
      <c r="M5446" s="572"/>
      <c r="N5446" s="573"/>
      <c r="O5446" s="573"/>
      <c r="P5446" s="573"/>
    </row>
    <row r="5447" spans="1:16" x14ac:dyDescent="0.25">
      <c r="A5447" s="77">
        <f>E5447*A5443</f>
        <v>0</v>
      </c>
      <c r="B5447" s="172"/>
      <c r="C5447" s="154"/>
      <c r="D5447" s="91" t="s">
        <v>2399</v>
      </c>
      <c r="E5447" s="89">
        <v>1</v>
      </c>
      <c r="F5447">
        <f>SUMIF('список продуктов'!$A$8:$A$917,"="&amp;#REF!,'список продуктов'!$C$8:$C$917)</f>
        <v>0</v>
      </c>
      <c r="M5447" s="572"/>
      <c r="N5447" s="573"/>
      <c r="O5447" s="573"/>
      <c r="P5447" s="573"/>
    </row>
    <row r="5448" spans="1:16" x14ac:dyDescent="0.25">
      <c r="A5448" s="77">
        <f>E5448*A5443</f>
        <v>0</v>
      </c>
      <c r="B5448" s="172"/>
      <c r="C5448" s="154"/>
      <c r="D5448" s="91" t="s">
        <v>1265</v>
      </c>
      <c r="E5448" s="89">
        <v>20</v>
      </c>
      <c r="F5448">
        <f>SUMIF('список продуктов'!$A$8:$A$917,"="&amp;#REF!,'список продуктов'!$C$8:$C$917)</f>
        <v>0</v>
      </c>
      <c r="M5448" s="572"/>
      <c r="N5448" s="573"/>
      <c r="O5448" s="573"/>
      <c r="P5448" s="573"/>
    </row>
    <row r="5449" spans="1:16" x14ac:dyDescent="0.25">
      <c r="A5449" s="77">
        <f>E5449*A5443</f>
        <v>0</v>
      </c>
      <c r="B5449" s="172"/>
      <c r="C5449" s="154"/>
      <c r="D5449" s="91" t="s">
        <v>1275</v>
      </c>
      <c r="E5449" s="89">
        <v>1</v>
      </c>
      <c r="F5449">
        <f>SUMIF('список продуктов'!$A$8:$A$917,"="&amp;#REF!,'список продуктов'!$C$8:$C$917)</f>
        <v>0</v>
      </c>
      <c r="M5449" s="572"/>
      <c r="N5449" s="573"/>
      <c r="O5449" s="573"/>
      <c r="P5449" s="573"/>
    </row>
    <row r="5450" spans="1:16" ht="15.75" thickBot="1" x14ac:dyDescent="0.3">
      <c r="A5450" s="77">
        <f>E5450*A5443</f>
        <v>0</v>
      </c>
      <c r="B5450" s="172"/>
      <c r="C5450" s="154"/>
      <c r="D5450" s="91" t="s">
        <v>798</v>
      </c>
      <c r="E5450" s="89">
        <v>1</v>
      </c>
      <c r="F5450">
        <f>SUMIF('список продуктов'!$A$8:$A$917,"="&amp;D3950,'список продуктов'!$C$8:$C$917)</f>
        <v>0</v>
      </c>
      <c r="M5450" s="572"/>
      <c r="N5450" s="573"/>
      <c r="O5450" s="573"/>
      <c r="P5450" s="573"/>
    </row>
    <row r="5451" spans="1:16" ht="15.75" thickBot="1" x14ac:dyDescent="0.3">
      <c r="A5451" s="229"/>
      <c r="B5451" s="231" t="s">
        <v>42</v>
      </c>
      <c r="C5451" s="207" t="s">
        <v>1028</v>
      </c>
      <c r="D5451" s="188"/>
      <c r="E5451" s="191"/>
      <c r="G5451" t="s">
        <v>2926</v>
      </c>
      <c r="M5451" s="72"/>
      <c r="N5451" s="68"/>
      <c r="O5451" s="68"/>
      <c r="P5451" s="68"/>
    </row>
    <row r="5452" spans="1:16" x14ac:dyDescent="0.25">
      <c r="A5452" s="77">
        <f>E5452*A5451</f>
        <v>0</v>
      </c>
      <c r="B5452" s="160"/>
      <c r="C5452" s="154"/>
      <c r="D5452" s="91" t="s">
        <v>2551</v>
      </c>
      <c r="E5452" s="89">
        <v>0.5</v>
      </c>
      <c r="M5452" s="72"/>
      <c r="N5452" s="68"/>
      <c r="O5452" s="68"/>
      <c r="P5452" s="68"/>
    </row>
    <row r="5453" spans="1:16" x14ac:dyDescent="0.25">
      <c r="A5453" s="77">
        <f>E5453*A5451</f>
        <v>0</v>
      </c>
      <c r="B5453" s="160"/>
      <c r="C5453" s="452"/>
      <c r="D5453" s="91" t="s">
        <v>1674</v>
      </c>
      <c r="E5453" s="89">
        <v>3</v>
      </c>
      <c r="M5453" s="72"/>
      <c r="N5453" s="68"/>
      <c r="O5453" s="68"/>
      <c r="P5453" s="68"/>
    </row>
    <row r="5454" spans="1:16" x14ac:dyDescent="0.25">
      <c r="A5454" s="77">
        <f>E5454*A5451</f>
        <v>0</v>
      </c>
      <c r="B5454" s="160"/>
      <c r="C5454" s="154"/>
      <c r="D5454" s="91" t="s">
        <v>1538</v>
      </c>
      <c r="E5454" s="89">
        <v>25</v>
      </c>
      <c r="M5454" s="72"/>
      <c r="N5454" s="68"/>
      <c r="O5454" s="68"/>
      <c r="P5454" s="68"/>
    </row>
    <row r="5455" spans="1:16" x14ac:dyDescent="0.25">
      <c r="A5455" s="77">
        <f>E5455*A5451</f>
        <v>0</v>
      </c>
      <c r="B5455" s="160"/>
      <c r="C5455" s="154"/>
      <c r="D5455" s="91" t="s">
        <v>2210</v>
      </c>
      <c r="E5455" s="89">
        <v>10</v>
      </c>
      <c r="M5455" s="72"/>
      <c r="N5455" s="68"/>
      <c r="O5455" s="68"/>
      <c r="P5455" s="68"/>
    </row>
    <row r="5456" spans="1:16" x14ac:dyDescent="0.25">
      <c r="A5456" s="77">
        <f>E5456*A5451</f>
        <v>0</v>
      </c>
      <c r="B5456" s="160"/>
      <c r="C5456" s="154"/>
      <c r="D5456" s="91" t="s">
        <v>1275</v>
      </c>
      <c r="E5456" s="89">
        <v>2</v>
      </c>
      <c r="M5456" s="72"/>
      <c r="N5456" s="68"/>
      <c r="O5456" s="68"/>
      <c r="P5456" s="68"/>
    </row>
    <row r="5457" spans="1:16" x14ac:dyDescent="0.25">
      <c r="A5457" s="77">
        <f>E5457*A5451</f>
        <v>0</v>
      </c>
      <c r="B5457" s="160"/>
      <c r="C5457" s="154"/>
      <c r="D5457" s="91"/>
      <c r="E5457" s="89"/>
      <c r="M5457" s="72"/>
      <c r="N5457" s="68"/>
      <c r="O5457" s="68"/>
      <c r="P5457" s="68"/>
    </row>
    <row r="5458" spans="1:16" x14ac:dyDescent="0.25">
      <c r="A5458" s="77">
        <f>E5458*A5451</f>
        <v>0</v>
      </c>
      <c r="B5458" s="160"/>
      <c r="C5458" s="154"/>
      <c r="D5458" s="91"/>
      <c r="E5458" s="89"/>
      <c r="M5458" s="72"/>
      <c r="N5458" s="68"/>
      <c r="O5458" s="68"/>
      <c r="P5458" s="68"/>
    </row>
    <row r="5459" spans="1:16" x14ac:dyDescent="0.25">
      <c r="A5459" s="77">
        <f>E5459*A5451</f>
        <v>0</v>
      </c>
      <c r="B5459" s="160"/>
      <c r="C5459" s="154"/>
      <c r="D5459" s="91"/>
      <c r="E5459" s="89"/>
      <c r="M5459" s="72"/>
      <c r="N5459" s="68"/>
      <c r="O5459" s="68"/>
      <c r="P5459" s="68"/>
    </row>
    <row r="5460" spans="1:16" ht="15.75" thickBot="1" x14ac:dyDescent="0.3">
      <c r="A5460" s="77">
        <f>E5460*A5451</f>
        <v>0</v>
      </c>
      <c r="B5460" s="160"/>
      <c r="C5460" s="154"/>
      <c r="D5460" s="91"/>
      <c r="E5460" s="89"/>
      <c r="M5460" s="72"/>
      <c r="N5460" s="68"/>
      <c r="O5460" s="68"/>
      <c r="P5460" s="68"/>
    </row>
    <row r="5461" spans="1:16" ht="15.75" thickBot="1" x14ac:dyDescent="0.3">
      <c r="A5461" s="229"/>
      <c r="B5461" s="231" t="s">
        <v>42</v>
      </c>
      <c r="C5461" s="207" t="s">
        <v>1029</v>
      </c>
      <c r="D5461" s="188"/>
      <c r="E5461" s="191"/>
      <c r="G5461" t="s">
        <v>2926</v>
      </c>
      <c r="M5461" s="72"/>
      <c r="N5461" s="68"/>
      <c r="O5461" s="68"/>
      <c r="P5461" s="68"/>
    </row>
    <row r="5462" spans="1:16" x14ac:dyDescent="0.25">
      <c r="A5462" s="77">
        <f>E5462*A5461</f>
        <v>0</v>
      </c>
      <c r="B5462" s="160"/>
      <c r="C5462" s="154"/>
      <c r="D5462" s="91" t="s">
        <v>2551</v>
      </c>
      <c r="E5462" s="89">
        <v>0.5</v>
      </c>
      <c r="M5462" s="72"/>
      <c r="N5462" s="68"/>
      <c r="O5462" s="68"/>
      <c r="P5462" s="68"/>
    </row>
    <row r="5463" spans="1:16" x14ac:dyDescent="0.25">
      <c r="A5463" s="77">
        <f>E5463*A5461</f>
        <v>0</v>
      </c>
      <c r="B5463" s="160"/>
      <c r="C5463" s="452"/>
      <c r="D5463" s="91" t="s">
        <v>2341</v>
      </c>
      <c r="E5463" s="89">
        <v>3</v>
      </c>
      <c r="M5463" s="72"/>
      <c r="N5463" s="68"/>
      <c r="O5463" s="68"/>
      <c r="P5463" s="68"/>
    </row>
    <row r="5464" spans="1:16" x14ac:dyDescent="0.25">
      <c r="A5464" s="77">
        <f>E5464*A5461</f>
        <v>0</v>
      </c>
      <c r="B5464" s="160"/>
      <c r="C5464" s="154"/>
      <c r="D5464" s="91" t="s">
        <v>1665</v>
      </c>
      <c r="E5464" s="89">
        <v>20</v>
      </c>
      <c r="M5464" s="72"/>
      <c r="N5464" s="68"/>
      <c r="O5464" s="68"/>
      <c r="P5464" s="68"/>
    </row>
    <row r="5465" spans="1:16" x14ac:dyDescent="0.25">
      <c r="A5465" s="77">
        <f>E5465*A5461</f>
        <v>0</v>
      </c>
      <c r="B5465" s="160"/>
      <c r="C5465" s="154"/>
      <c r="D5465" s="91" t="s">
        <v>2216</v>
      </c>
      <c r="E5465" s="89">
        <v>10</v>
      </c>
      <c r="M5465" s="72"/>
      <c r="N5465" s="68"/>
      <c r="O5465" s="68"/>
      <c r="P5465" s="68"/>
    </row>
    <row r="5466" spans="1:16" x14ac:dyDescent="0.25">
      <c r="A5466" s="77">
        <f>E5466*A5461</f>
        <v>0</v>
      </c>
      <c r="B5466" s="160"/>
      <c r="C5466" s="154"/>
      <c r="D5466" s="91" t="s">
        <v>1275</v>
      </c>
      <c r="E5466" s="89">
        <v>2</v>
      </c>
      <c r="M5466" s="72"/>
      <c r="N5466" s="68"/>
      <c r="O5466" s="68"/>
      <c r="P5466" s="68"/>
    </row>
    <row r="5467" spans="1:16" x14ac:dyDescent="0.25">
      <c r="A5467" s="77">
        <f>E5467*A5461</f>
        <v>0</v>
      </c>
      <c r="B5467" s="160"/>
      <c r="C5467" s="154"/>
      <c r="D5467" s="91"/>
      <c r="E5467" s="89"/>
      <c r="M5467" s="72"/>
      <c r="N5467" s="68"/>
      <c r="O5467" s="68"/>
      <c r="P5467" s="68"/>
    </row>
    <row r="5468" spans="1:16" x14ac:dyDescent="0.25">
      <c r="A5468" s="77">
        <f>E5468*A5461</f>
        <v>0</v>
      </c>
      <c r="B5468" s="160"/>
      <c r="C5468" s="154"/>
      <c r="D5468" s="91"/>
      <c r="E5468" s="89"/>
      <c r="M5468" s="72"/>
      <c r="N5468" s="68"/>
      <c r="O5468" s="68"/>
      <c r="P5468" s="68"/>
    </row>
    <row r="5469" spans="1:16" x14ac:dyDescent="0.25">
      <c r="A5469" s="77">
        <f>E5469*A5461</f>
        <v>0</v>
      </c>
      <c r="B5469" s="160"/>
      <c r="C5469" s="154"/>
      <c r="D5469" s="91"/>
      <c r="E5469" s="89"/>
      <c r="M5469" s="72"/>
      <c r="N5469" s="68"/>
      <c r="O5469" s="68"/>
      <c r="P5469" s="68"/>
    </row>
    <row r="5470" spans="1:16" ht="15.75" thickBot="1" x14ac:dyDescent="0.3">
      <c r="A5470" s="77">
        <f>E5470*A5461</f>
        <v>0</v>
      </c>
      <c r="B5470" s="160"/>
      <c r="C5470" s="154"/>
      <c r="D5470" s="91"/>
      <c r="E5470" s="89"/>
      <c r="M5470" s="72"/>
      <c r="N5470" s="68"/>
      <c r="O5470" s="68"/>
      <c r="P5470" s="68"/>
    </row>
    <row r="5471" spans="1:16" ht="15.75" thickBot="1" x14ac:dyDescent="0.3">
      <c r="A5471" s="229"/>
      <c r="B5471" s="231" t="s">
        <v>42</v>
      </c>
      <c r="C5471" s="207" t="s">
        <v>1030</v>
      </c>
      <c r="D5471" s="188"/>
      <c r="E5471" s="191"/>
      <c r="G5471" t="s">
        <v>2926</v>
      </c>
      <c r="M5471" s="72"/>
      <c r="N5471" s="68"/>
      <c r="O5471" s="68"/>
      <c r="P5471" s="68"/>
    </row>
    <row r="5472" spans="1:16" x14ac:dyDescent="0.25">
      <c r="A5472" s="77">
        <f>E5472*A5471</f>
        <v>0</v>
      </c>
      <c r="B5472" s="160"/>
      <c r="C5472" s="154"/>
      <c r="D5472" s="91" t="s">
        <v>2548</v>
      </c>
      <c r="E5472" s="89">
        <v>1</v>
      </c>
      <c r="M5472" s="72"/>
      <c r="N5472" s="68"/>
      <c r="O5472" s="68"/>
      <c r="P5472" s="68"/>
    </row>
    <row r="5473" spans="1:16" x14ac:dyDescent="0.25">
      <c r="A5473" s="77">
        <f>E5473*A5471</f>
        <v>0</v>
      </c>
      <c r="B5473" s="160"/>
      <c r="C5473" s="452"/>
      <c r="D5473" s="91" t="s">
        <v>1674</v>
      </c>
      <c r="E5473" s="89">
        <v>3</v>
      </c>
      <c r="M5473" s="72"/>
      <c r="N5473" s="68"/>
      <c r="O5473" s="68"/>
      <c r="P5473" s="68"/>
    </row>
    <row r="5474" spans="1:16" x14ac:dyDescent="0.25">
      <c r="A5474" s="77">
        <f>E5474*A5471</f>
        <v>0</v>
      </c>
      <c r="B5474" s="160"/>
      <c r="C5474" s="154"/>
      <c r="D5474" s="91" t="s">
        <v>1721</v>
      </c>
      <c r="E5474" s="89">
        <v>25</v>
      </c>
      <c r="M5474" s="72"/>
      <c r="N5474" s="68"/>
      <c r="O5474" s="68"/>
      <c r="P5474" s="68"/>
    </row>
    <row r="5475" spans="1:16" ht="29.25" x14ac:dyDescent="0.25">
      <c r="A5475" s="77">
        <f>E5475*A5471</f>
        <v>0</v>
      </c>
      <c r="B5475" s="160"/>
      <c r="C5475" s="154"/>
      <c r="D5475" s="91" t="s">
        <v>1841</v>
      </c>
      <c r="E5475" s="89">
        <v>5</v>
      </c>
      <c r="M5475" s="72"/>
      <c r="N5475" s="68"/>
      <c r="O5475" s="68"/>
      <c r="P5475" s="68"/>
    </row>
    <row r="5476" spans="1:16" x14ac:dyDescent="0.25">
      <c r="A5476" s="77">
        <f>E5476*A5471</f>
        <v>0</v>
      </c>
      <c r="B5476" s="160"/>
      <c r="C5476" s="154"/>
      <c r="D5476" s="91" t="s">
        <v>1275</v>
      </c>
      <c r="E5476" s="89">
        <v>2</v>
      </c>
      <c r="M5476" s="72"/>
      <c r="N5476" s="68"/>
      <c r="O5476" s="68"/>
      <c r="P5476" s="68"/>
    </row>
    <row r="5477" spans="1:16" x14ac:dyDescent="0.25">
      <c r="A5477" s="77">
        <f>E5477*A5471</f>
        <v>0</v>
      </c>
      <c r="B5477" s="160"/>
      <c r="C5477" s="154"/>
      <c r="D5477" s="91"/>
      <c r="E5477" s="89"/>
      <c r="M5477" s="72"/>
      <c r="N5477" s="68"/>
      <c r="O5477" s="68"/>
      <c r="P5477" s="68"/>
    </row>
    <row r="5478" spans="1:16" x14ac:dyDescent="0.25">
      <c r="A5478" s="77">
        <f>E5478*A5471</f>
        <v>0</v>
      </c>
      <c r="B5478" s="160"/>
      <c r="C5478" s="154"/>
      <c r="D5478" s="91"/>
      <c r="E5478" s="89"/>
      <c r="M5478" s="72"/>
      <c r="N5478" s="68"/>
      <c r="O5478" s="68"/>
      <c r="P5478" s="68"/>
    </row>
    <row r="5479" spans="1:16" x14ac:dyDescent="0.25">
      <c r="A5479" s="77">
        <f>E5479*A5471</f>
        <v>0</v>
      </c>
      <c r="B5479" s="160"/>
      <c r="C5479" s="154"/>
      <c r="D5479" s="91"/>
      <c r="E5479" s="89"/>
      <c r="M5479" s="72"/>
      <c r="N5479" s="68"/>
      <c r="O5479" s="68"/>
      <c r="P5479" s="68"/>
    </row>
    <row r="5480" spans="1:16" ht="15.75" thickBot="1" x14ac:dyDescent="0.3">
      <c r="A5480" s="77">
        <f>E5480*A5471</f>
        <v>0</v>
      </c>
      <c r="B5480" s="160"/>
      <c r="C5480" s="154"/>
      <c r="D5480" s="91"/>
      <c r="E5480" s="89"/>
      <c r="M5480" s="72"/>
      <c r="N5480" s="68"/>
      <c r="O5480" s="68"/>
      <c r="P5480" s="68"/>
    </row>
    <row r="5481" spans="1:16" ht="15.75" thickBot="1" x14ac:dyDescent="0.3">
      <c r="A5481" s="229"/>
      <c r="B5481" s="190" t="s">
        <v>42</v>
      </c>
      <c r="C5481" s="207" t="s">
        <v>1031</v>
      </c>
      <c r="D5481" s="144"/>
      <c r="E5481" s="318"/>
      <c r="G5481" t="s">
        <v>2926</v>
      </c>
      <c r="M5481" s="72"/>
      <c r="N5481" s="68"/>
      <c r="O5481" s="68"/>
      <c r="P5481" s="68"/>
    </row>
    <row r="5482" spans="1:16" x14ac:dyDescent="0.25">
      <c r="A5482" s="77">
        <f>E5482*A5481</f>
        <v>0</v>
      </c>
      <c r="B5482" s="160"/>
      <c r="C5482" s="154"/>
      <c r="D5482" s="91" t="s">
        <v>2551</v>
      </c>
      <c r="E5482" s="89">
        <v>5</v>
      </c>
      <c r="M5482" s="72"/>
      <c r="N5482" s="68"/>
      <c r="O5482" s="68"/>
      <c r="P5482" s="68"/>
    </row>
    <row r="5483" spans="1:16" x14ac:dyDescent="0.25">
      <c r="A5483" s="77">
        <f>E5483*A5481</f>
        <v>0</v>
      </c>
      <c r="B5483" s="160"/>
      <c r="C5483" s="452"/>
      <c r="D5483" s="91" t="s">
        <v>1674</v>
      </c>
      <c r="E5483" s="89">
        <v>3</v>
      </c>
      <c r="M5483" s="72"/>
      <c r="N5483" s="68"/>
      <c r="O5483" s="68"/>
      <c r="P5483" s="68"/>
    </row>
    <row r="5484" spans="1:16" x14ac:dyDescent="0.25">
      <c r="A5484" s="77">
        <f>E5484*A5481</f>
        <v>0</v>
      </c>
      <c r="B5484" s="160"/>
      <c r="C5484" s="154"/>
      <c r="D5484" s="91" t="s">
        <v>2316</v>
      </c>
      <c r="E5484" s="89">
        <v>20</v>
      </c>
      <c r="M5484" s="72"/>
      <c r="N5484" s="68"/>
      <c r="O5484" s="68"/>
      <c r="P5484" s="68"/>
    </row>
    <row r="5485" spans="1:16" x14ac:dyDescent="0.25">
      <c r="A5485" s="77">
        <f>E5485*A5481</f>
        <v>0</v>
      </c>
      <c r="B5485" s="160"/>
      <c r="C5485" s="154"/>
      <c r="D5485" s="91" t="s">
        <v>1763</v>
      </c>
      <c r="E5485" s="89">
        <v>10</v>
      </c>
      <c r="M5485" s="72"/>
      <c r="N5485" s="68"/>
      <c r="O5485" s="68"/>
      <c r="P5485" s="68"/>
    </row>
    <row r="5486" spans="1:16" x14ac:dyDescent="0.25">
      <c r="A5486" s="77">
        <f>E5486*A5481</f>
        <v>0</v>
      </c>
      <c r="B5486" s="160"/>
      <c r="C5486" s="154"/>
      <c r="D5486" s="91" t="s">
        <v>1275</v>
      </c>
      <c r="E5486" s="89">
        <v>2</v>
      </c>
      <c r="M5486" s="72"/>
      <c r="N5486" s="68"/>
      <c r="O5486" s="68"/>
      <c r="P5486" s="68"/>
    </row>
    <row r="5487" spans="1:16" x14ac:dyDescent="0.25">
      <c r="A5487" s="77">
        <f>E5487*A5481</f>
        <v>0</v>
      </c>
      <c r="B5487" s="160"/>
      <c r="C5487" s="154"/>
      <c r="D5487" s="91"/>
      <c r="E5487" s="89"/>
      <c r="M5487" s="72"/>
      <c r="N5487" s="68"/>
      <c r="O5487" s="68"/>
      <c r="P5487" s="68"/>
    </row>
    <row r="5488" spans="1:16" x14ac:dyDescent="0.25">
      <c r="A5488" s="77">
        <f>E5488*A5481</f>
        <v>0</v>
      </c>
      <c r="B5488" s="160"/>
      <c r="C5488" s="154"/>
      <c r="D5488" s="91"/>
      <c r="E5488" s="89"/>
      <c r="M5488" s="72"/>
      <c r="N5488" s="68"/>
      <c r="O5488" s="68"/>
      <c r="P5488" s="68"/>
    </row>
    <row r="5489" spans="1:16" x14ac:dyDescent="0.25">
      <c r="A5489" s="77">
        <f>E5489*A5481</f>
        <v>0</v>
      </c>
      <c r="B5489" s="160"/>
      <c r="C5489" s="154"/>
      <c r="D5489" s="91"/>
      <c r="E5489" s="89"/>
      <c r="M5489" s="72"/>
      <c r="N5489" s="68"/>
      <c r="O5489" s="68"/>
      <c r="P5489" s="68"/>
    </row>
    <row r="5490" spans="1:16" ht="15.75" thickBot="1" x14ac:dyDescent="0.3">
      <c r="A5490" s="77">
        <f>E5490*A5481</f>
        <v>0</v>
      </c>
      <c r="B5490" s="160"/>
      <c r="C5490" s="154"/>
      <c r="D5490" s="91"/>
      <c r="E5490" s="89"/>
      <c r="M5490" s="72"/>
      <c r="N5490" s="68"/>
      <c r="O5490" s="68"/>
      <c r="P5490" s="68"/>
    </row>
    <row r="5491" spans="1:16" ht="15.75" thickBot="1" x14ac:dyDescent="0.3">
      <c r="A5491" s="229"/>
      <c r="B5491" s="231" t="s">
        <v>42</v>
      </c>
      <c r="C5491" s="207" t="s">
        <v>1032</v>
      </c>
      <c r="D5491" s="188"/>
      <c r="E5491" s="191"/>
      <c r="G5491" t="s">
        <v>2926</v>
      </c>
      <c r="M5491" s="72"/>
      <c r="N5491" s="68"/>
      <c r="O5491" s="68"/>
      <c r="P5491" s="68"/>
    </row>
    <row r="5492" spans="1:16" x14ac:dyDescent="0.25">
      <c r="A5492" s="77">
        <f>E5492*A5491</f>
        <v>0</v>
      </c>
      <c r="B5492" s="160"/>
      <c r="C5492" s="154"/>
      <c r="D5492" s="91" t="s">
        <v>2548</v>
      </c>
      <c r="E5492" s="89">
        <v>1</v>
      </c>
      <c r="M5492" s="72"/>
      <c r="N5492" s="68"/>
      <c r="O5492" s="68"/>
      <c r="P5492" s="68"/>
    </row>
    <row r="5493" spans="1:16" x14ac:dyDescent="0.25">
      <c r="A5493" s="77">
        <f>E5493*A5491</f>
        <v>0</v>
      </c>
      <c r="B5493" s="160"/>
      <c r="C5493" s="452"/>
      <c r="D5493" s="91"/>
      <c r="E5493" s="89"/>
      <c r="M5493" s="72"/>
      <c r="N5493" s="68"/>
      <c r="O5493" s="68"/>
      <c r="P5493" s="68"/>
    </row>
    <row r="5494" spans="1:16" x14ac:dyDescent="0.25">
      <c r="B5494" s="160"/>
      <c r="C5494" s="155" t="s">
        <v>2139</v>
      </c>
      <c r="D5494" s="91"/>
      <c r="E5494" s="89"/>
      <c r="M5494" s="72"/>
      <c r="N5494" s="68"/>
      <c r="O5494" s="68"/>
      <c r="P5494" s="68"/>
    </row>
    <row r="5495" spans="1:16" x14ac:dyDescent="0.25">
      <c r="A5495" s="77">
        <f>E5495*A5491</f>
        <v>0</v>
      </c>
      <c r="B5495" s="160"/>
      <c r="C5495" s="154"/>
      <c r="D5495" s="368" t="s">
        <v>1693</v>
      </c>
      <c r="E5495" s="89">
        <v>25</v>
      </c>
      <c r="M5495" s="72"/>
      <c r="N5495" s="68"/>
      <c r="O5495" s="68"/>
      <c r="P5495" s="68"/>
    </row>
    <row r="5496" spans="1:16" x14ac:dyDescent="0.25">
      <c r="A5496" s="77">
        <f>E5496*A5491</f>
        <v>0</v>
      </c>
      <c r="B5496" s="160"/>
      <c r="C5496" s="154" t="s">
        <v>2053</v>
      </c>
      <c r="D5496" s="368" t="s">
        <v>1719</v>
      </c>
      <c r="E5496" s="89">
        <v>10</v>
      </c>
      <c r="M5496" s="72"/>
      <c r="N5496" s="68"/>
      <c r="O5496" s="68"/>
      <c r="P5496" s="68"/>
    </row>
    <row r="5497" spans="1:16" x14ac:dyDescent="0.25">
      <c r="A5497" s="77">
        <f>E5497*A5491</f>
        <v>0</v>
      </c>
      <c r="B5497" s="160"/>
      <c r="C5497" s="154"/>
      <c r="D5497" s="368" t="s">
        <v>1719</v>
      </c>
      <c r="E5497" s="89">
        <v>5</v>
      </c>
      <c r="M5497" s="72"/>
      <c r="N5497" s="68"/>
      <c r="O5497" s="68"/>
      <c r="P5497" s="68"/>
    </row>
    <row r="5498" spans="1:16" x14ac:dyDescent="0.25">
      <c r="A5498" s="77">
        <f>E5498*A5491</f>
        <v>0</v>
      </c>
      <c r="B5498" s="160"/>
      <c r="C5498" s="154"/>
      <c r="D5498" s="368" t="s">
        <v>1262</v>
      </c>
      <c r="E5498" s="89">
        <v>3</v>
      </c>
      <c r="M5498" s="72"/>
      <c r="N5498" s="68"/>
      <c r="O5498" s="68"/>
      <c r="P5498" s="68"/>
    </row>
    <row r="5499" spans="1:16" x14ac:dyDescent="0.25">
      <c r="A5499" s="77">
        <f>E5499*A5491</f>
        <v>0</v>
      </c>
      <c r="B5499" s="160"/>
      <c r="C5499" s="154"/>
      <c r="D5499" s="91" t="s">
        <v>924</v>
      </c>
      <c r="E5499" s="89">
        <v>20</v>
      </c>
      <c r="M5499" s="72"/>
      <c r="N5499" s="68"/>
      <c r="O5499" s="68"/>
      <c r="P5499" s="68"/>
    </row>
    <row r="5500" spans="1:16" x14ac:dyDescent="0.25">
      <c r="A5500" s="77">
        <f>E5500*A5491</f>
        <v>0</v>
      </c>
      <c r="B5500" s="160"/>
      <c r="C5500" s="154"/>
      <c r="D5500" s="91" t="s">
        <v>1711</v>
      </c>
      <c r="E5500" s="89">
        <v>10</v>
      </c>
      <c r="M5500" s="72"/>
      <c r="N5500" s="68"/>
      <c r="O5500" s="68"/>
      <c r="P5500" s="68"/>
    </row>
    <row r="5501" spans="1:16" ht="15.75" thickBot="1" x14ac:dyDescent="0.3">
      <c r="A5501" s="77">
        <f>E5501*A5491</f>
        <v>0</v>
      </c>
      <c r="B5501" s="160"/>
      <c r="C5501" s="154"/>
      <c r="D5501" s="91" t="s">
        <v>1796</v>
      </c>
      <c r="E5501" s="89">
        <v>2</v>
      </c>
      <c r="M5501" s="72"/>
      <c r="N5501" s="68"/>
      <c r="O5501" s="68"/>
      <c r="P5501" s="68"/>
    </row>
    <row r="5502" spans="1:16" ht="15.75" thickBot="1" x14ac:dyDescent="0.3">
      <c r="A5502" s="229"/>
      <c r="B5502" s="231" t="s">
        <v>42</v>
      </c>
      <c r="C5502" s="207" t="s">
        <v>1033</v>
      </c>
      <c r="D5502" s="188"/>
      <c r="E5502" s="191"/>
      <c r="G5502" t="s">
        <v>2926</v>
      </c>
      <c r="M5502" s="72"/>
      <c r="N5502" s="68"/>
      <c r="O5502" s="68"/>
      <c r="P5502" s="68"/>
    </row>
    <row r="5503" spans="1:16" x14ac:dyDescent="0.25">
      <c r="A5503" s="77">
        <f>E5503*A5502</f>
        <v>0</v>
      </c>
      <c r="B5503" s="160"/>
      <c r="C5503" s="154"/>
      <c r="D5503" s="91" t="s">
        <v>2548</v>
      </c>
      <c r="E5503" s="89">
        <v>1</v>
      </c>
      <c r="M5503" s="72"/>
      <c r="N5503" s="68"/>
      <c r="O5503" s="68"/>
      <c r="P5503" s="68"/>
    </row>
    <row r="5504" spans="1:16" x14ac:dyDescent="0.25">
      <c r="A5504" s="77">
        <f>E5504*A5502</f>
        <v>0</v>
      </c>
      <c r="B5504" s="160"/>
      <c r="C5504" s="452"/>
      <c r="D5504" s="91"/>
      <c r="E5504" s="89"/>
      <c r="M5504" s="72"/>
      <c r="N5504" s="68"/>
      <c r="O5504" s="68"/>
      <c r="P5504" s="68"/>
    </row>
    <row r="5505" spans="1:16" x14ac:dyDescent="0.25">
      <c r="B5505" s="160"/>
      <c r="C5505" s="155" t="s">
        <v>2034</v>
      </c>
      <c r="D5505" s="91"/>
      <c r="E5505" s="89"/>
      <c r="M5505" s="72"/>
      <c r="N5505" s="68"/>
      <c r="O5505" s="68"/>
      <c r="P5505" s="68"/>
    </row>
    <row r="5506" spans="1:16" x14ac:dyDescent="0.25">
      <c r="A5506" s="77">
        <f>E5506*A5502</f>
        <v>0</v>
      </c>
      <c r="B5506" s="160"/>
      <c r="C5506" s="154"/>
      <c r="D5506" s="368" t="s">
        <v>1737</v>
      </c>
      <c r="E5506" s="89">
        <v>5</v>
      </c>
      <c r="M5506" s="72"/>
      <c r="N5506" s="68"/>
      <c r="O5506" s="68"/>
      <c r="P5506" s="68"/>
    </row>
    <row r="5507" spans="1:16" x14ac:dyDescent="0.25">
      <c r="A5507" s="77">
        <f>E5507*A5502</f>
        <v>0</v>
      </c>
      <c r="B5507" s="160"/>
      <c r="C5507" s="154"/>
      <c r="D5507" s="368" t="s">
        <v>192</v>
      </c>
      <c r="E5507" s="89">
        <v>1</v>
      </c>
      <c r="M5507" s="72"/>
      <c r="N5507" s="68"/>
      <c r="O5507" s="68"/>
      <c r="P5507" s="68"/>
    </row>
    <row r="5508" spans="1:16" ht="29.25" x14ac:dyDescent="0.25">
      <c r="A5508" s="77">
        <f>E5508*A5502</f>
        <v>0</v>
      </c>
      <c r="B5508" s="160"/>
      <c r="C5508" s="153" t="s">
        <v>2140</v>
      </c>
      <c r="D5508" s="368" t="s">
        <v>2641</v>
      </c>
      <c r="E5508" s="89">
        <v>1</v>
      </c>
      <c r="M5508" s="72"/>
      <c r="N5508" s="68"/>
      <c r="O5508" s="68"/>
      <c r="P5508" s="68"/>
    </row>
    <row r="5509" spans="1:16" x14ac:dyDescent="0.25">
      <c r="A5509" s="77">
        <f>E5509*A5502</f>
        <v>0</v>
      </c>
      <c r="B5509" s="160"/>
      <c r="C5509" s="154"/>
      <c r="D5509" s="368" t="s">
        <v>1262</v>
      </c>
      <c r="E5509" s="89">
        <v>1</v>
      </c>
      <c r="M5509" s="72"/>
      <c r="N5509" s="68"/>
      <c r="O5509" s="68"/>
      <c r="P5509" s="68"/>
    </row>
    <row r="5510" spans="1:16" x14ac:dyDescent="0.25">
      <c r="A5510" s="77">
        <f>E5510*A5502</f>
        <v>0</v>
      </c>
      <c r="B5510" s="160"/>
      <c r="C5510" s="154"/>
      <c r="D5510" s="368" t="s">
        <v>2399</v>
      </c>
      <c r="E5510" s="89">
        <v>1</v>
      </c>
      <c r="M5510" s="72"/>
      <c r="N5510" s="68"/>
      <c r="O5510" s="68"/>
      <c r="P5510" s="68"/>
    </row>
    <row r="5511" spans="1:16" x14ac:dyDescent="0.25">
      <c r="A5511" s="77">
        <f>E5511*A5502</f>
        <v>0</v>
      </c>
      <c r="B5511" s="160"/>
      <c r="C5511" s="154"/>
      <c r="D5511" s="91" t="s">
        <v>1551</v>
      </c>
      <c r="E5511" s="89">
        <v>1</v>
      </c>
      <c r="M5511" s="72"/>
      <c r="N5511" s="68"/>
      <c r="O5511" s="68"/>
      <c r="P5511" s="68"/>
    </row>
    <row r="5512" spans="1:16" ht="15.75" thickBot="1" x14ac:dyDescent="0.3">
      <c r="A5512" s="77">
        <f>E5512*A5502</f>
        <v>0</v>
      </c>
      <c r="B5512" s="160"/>
      <c r="C5512" s="154"/>
      <c r="D5512" s="91" t="s">
        <v>1275</v>
      </c>
      <c r="E5512" s="89">
        <v>5</v>
      </c>
      <c r="F5512">
        <f>SUMIF('список продуктов'!$A$8:$A$917,"="&amp;D3951,'список продуктов'!$C$8:$C$917)</f>
        <v>1</v>
      </c>
      <c r="M5512" s="572"/>
      <c r="N5512" s="573"/>
      <c r="O5512" s="573"/>
      <c r="P5512" s="573"/>
    </row>
    <row r="5513" spans="1:16" ht="15.75" thickBot="1" x14ac:dyDescent="0.3">
      <c r="A5513" s="229"/>
      <c r="B5513" s="231" t="s">
        <v>42</v>
      </c>
      <c r="C5513" s="207" t="s">
        <v>1034</v>
      </c>
      <c r="D5513" s="188"/>
      <c r="E5513" s="191"/>
      <c r="F5513">
        <f>SUMIF('список продуктов'!$A$8:$A$917,"="&amp;D3952,'список продуктов'!$C$8:$C$917)</f>
        <v>1</v>
      </c>
      <c r="G5513" t="s">
        <v>2926</v>
      </c>
      <c r="M5513" s="572"/>
      <c r="N5513" s="573"/>
      <c r="O5513" s="573"/>
      <c r="P5513" s="573"/>
    </row>
    <row r="5514" spans="1:16" x14ac:dyDescent="0.25">
      <c r="A5514" s="77">
        <f>E5514*A5513</f>
        <v>0</v>
      </c>
      <c r="B5514" s="160"/>
      <c r="C5514" s="154"/>
      <c r="D5514" s="91" t="s">
        <v>2551</v>
      </c>
      <c r="E5514" s="89">
        <v>0.5</v>
      </c>
      <c r="F5514">
        <f>SUMIF('список продуктов'!$A$8:$A$917,"="&amp;D3953,'список продуктов'!$C$8:$C$917)</f>
        <v>1</v>
      </c>
      <c r="M5514" s="572"/>
      <c r="N5514" s="573"/>
      <c r="O5514" s="573"/>
      <c r="P5514" s="573"/>
    </row>
    <row r="5515" spans="1:16" x14ac:dyDescent="0.25">
      <c r="A5515" s="77">
        <f>E5515*A5513</f>
        <v>0</v>
      </c>
      <c r="B5515" s="160"/>
      <c r="C5515" s="452"/>
      <c r="D5515" s="91" t="s">
        <v>2319</v>
      </c>
      <c r="E5515" s="89">
        <v>3</v>
      </c>
      <c r="F5515">
        <f>SUMIF('список продуктов'!$A$8:$A$917,"="&amp;D3954,'список продуктов'!$C$8:$C$917)</f>
        <v>1</v>
      </c>
      <c r="M5515" s="572"/>
      <c r="N5515" s="573"/>
      <c r="O5515" s="573"/>
      <c r="P5515" s="573"/>
    </row>
    <row r="5516" spans="1:16" x14ac:dyDescent="0.25">
      <c r="A5516" s="77">
        <f>E5516*A5513</f>
        <v>0</v>
      </c>
      <c r="B5516" s="160"/>
      <c r="C5516" s="154"/>
      <c r="D5516" s="91" t="s">
        <v>2297</v>
      </c>
      <c r="E5516" s="89">
        <v>20</v>
      </c>
      <c r="F5516">
        <f>SUMIF('список продуктов'!$A$8:$A$917,"="&amp;D3955,'список продуктов'!$C$8:$C$917)</f>
        <v>1</v>
      </c>
      <c r="M5516" s="572"/>
      <c r="N5516" s="573"/>
      <c r="O5516" s="573"/>
      <c r="P5516" s="573"/>
    </row>
    <row r="5517" spans="1:16" x14ac:dyDescent="0.25">
      <c r="A5517" s="77">
        <f>E5517*A5513</f>
        <v>0</v>
      </c>
      <c r="B5517" s="160"/>
      <c r="C5517" s="154"/>
      <c r="D5517" s="91" t="s">
        <v>1763</v>
      </c>
      <c r="E5517" s="89">
        <v>10</v>
      </c>
      <c r="F5517">
        <f>SUMIF('список продуктов'!$A$8:$A$917,"="&amp;D3956,'список продуктов'!$C$8:$C$917)</f>
        <v>1</v>
      </c>
      <c r="M5517" s="572"/>
      <c r="N5517" s="573"/>
      <c r="O5517" s="573"/>
      <c r="P5517" s="573"/>
    </row>
    <row r="5518" spans="1:16" x14ac:dyDescent="0.25">
      <c r="A5518" s="77">
        <f>E5518*A5513</f>
        <v>0</v>
      </c>
      <c r="B5518" s="160"/>
      <c r="C5518" s="154"/>
      <c r="D5518" s="91" t="s">
        <v>1275</v>
      </c>
      <c r="E5518" s="89">
        <v>2</v>
      </c>
      <c r="F5518">
        <f>SUMIF('список продуктов'!$A$8:$A$917,"="&amp;D3957,'список продуктов'!$C$8:$C$917)</f>
        <v>1</v>
      </c>
      <c r="M5518" s="572"/>
      <c r="N5518" s="573"/>
      <c r="O5518" s="573"/>
      <c r="P5518" s="573"/>
    </row>
    <row r="5519" spans="1:16" x14ac:dyDescent="0.25">
      <c r="A5519" s="77">
        <f>E5519*A5513</f>
        <v>0</v>
      </c>
      <c r="B5519" s="160"/>
      <c r="C5519" s="154"/>
      <c r="D5519" s="91"/>
      <c r="E5519" s="89"/>
      <c r="F5519">
        <f>SUMIF('список продуктов'!$A$8:$A$917,"="&amp;D3958,'список продуктов'!$C$8:$C$917)</f>
        <v>0</v>
      </c>
      <c r="M5519" s="572"/>
      <c r="N5519" s="573"/>
      <c r="O5519" s="573"/>
      <c r="P5519" s="573"/>
    </row>
    <row r="5520" spans="1:16" x14ac:dyDescent="0.25">
      <c r="A5520" s="77">
        <f>E5520*A5513</f>
        <v>0</v>
      </c>
      <c r="B5520" s="160"/>
      <c r="C5520" s="154"/>
      <c r="D5520" s="91"/>
      <c r="E5520" s="89"/>
      <c r="F5520">
        <f>SUMIF('список продуктов'!$A$8:$A$917,"="&amp;D3959,'список продуктов'!$C$8:$C$917)</f>
        <v>1</v>
      </c>
      <c r="M5520" s="572"/>
      <c r="N5520" s="573"/>
      <c r="O5520" s="573"/>
      <c r="P5520" s="573"/>
    </row>
    <row r="5521" spans="1:16" x14ac:dyDescent="0.25">
      <c r="A5521" s="77">
        <f>E5521*A5513</f>
        <v>0</v>
      </c>
      <c r="B5521" s="160"/>
      <c r="C5521" s="154"/>
      <c r="D5521" s="91"/>
      <c r="E5521" s="89"/>
      <c r="F5521">
        <f>SUMIF('список продуктов'!$A$8:$A$917,"="&amp;D3960,'список продуктов'!$C$8:$C$917)</f>
        <v>1</v>
      </c>
      <c r="M5521" s="572"/>
      <c r="N5521" s="573"/>
      <c r="O5521" s="573"/>
      <c r="P5521" s="573"/>
    </row>
    <row r="5522" spans="1:16" ht="15.75" thickBot="1" x14ac:dyDescent="0.3">
      <c r="A5522" s="77">
        <f>E5522*A5513</f>
        <v>0</v>
      </c>
      <c r="B5522" s="160"/>
      <c r="C5522" s="154"/>
      <c r="D5522" s="91"/>
      <c r="E5522" s="89"/>
      <c r="F5522">
        <f>SUMIF('список продуктов'!$A$8:$A$917,"="&amp;D3961,'список продуктов'!$C$8:$C$917)</f>
        <v>1</v>
      </c>
      <c r="M5522" s="572"/>
      <c r="N5522" s="573"/>
      <c r="O5522" s="573"/>
      <c r="P5522" s="573"/>
    </row>
    <row r="5523" spans="1:16" ht="30" thickBot="1" x14ac:dyDescent="0.3">
      <c r="A5523" s="229"/>
      <c r="B5523" s="231" t="s">
        <v>51</v>
      </c>
      <c r="C5523" s="207" t="s">
        <v>1035</v>
      </c>
      <c r="D5523" s="188"/>
      <c r="E5523" s="191"/>
      <c r="F5523">
        <f>SUMIF('список продуктов'!$A$8:$A$917,"="&amp;D3962,'список продуктов'!$C$8:$C$917)</f>
        <v>0</v>
      </c>
      <c r="G5523" t="s">
        <v>2926</v>
      </c>
      <c r="M5523" s="572"/>
      <c r="N5523" s="573"/>
      <c r="O5523" s="573"/>
      <c r="P5523" s="573"/>
    </row>
    <row r="5524" spans="1:16" x14ac:dyDescent="0.25">
      <c r="A5524" s="77">
        <f>E5524*A5523</f>
        <v>0</v>
      </c>
      <c r="B5524" s="160"/>
      <c r="C5524" s="154"/>
      <c r="D5524" s="91" t="s">
        <v>2548</v>
      </c>
      <c r="E5524" s="89">
        <v>1</v>
      </c>
      <c r="F5524">
        <f>SUMIF('список продуктов'!$A$8:$A$917,"="&amp;D3963,'список продуктов'!$C$8:$C$917)</f>
        <v>0</v>
      </c>
      <c r="M5524" s="572"/>
      <c r="N5524" s="573"/>
      <c r="O5524" s="573"/>
      <c r="P5524" s="573"/>
    </row>
    <row r="5525" spans="1:16" x14ac:dyDescent="0.25">
      <c r="A5525" s="77">
        <f>E5525*A5523</f>
        <v>0</v>
      </c>
      <c r="B5525" s="160"/>
      <c r="C5525" s="452"/>
      <c r="D5525" s="91" t="s">
        <v>1674</v>
      </c>
      <c r="E5525" s="89">
        <v>5</v>
      </c>
      <c r="F5525">
        <f>SUMIF('список продуктов'!$A$8:$A$917,"="&amp;D3964,'список продуктов'!$C$8:$C$917)</f>
        <v>1</v>
      </c>
      <c r="M5525" s="572"/>
      <c r="N5525" s="573"/>
      <c r="O5525" s="573"/>
      <c r="P5525" s="573"/>
    </row>
    <row r="5526" spans="1:16" x14ac:dyDescent="0.25">
      <c r="A5526" s="77">
        <f>E5526*A5523</f>
        <v>0</v>
      </c>
      <c r="B5526" s="160"/>
      <c r="C5526" s="154"/>
      <c r="D5526" s="91" t="s">
        <v>2291</v>
      </c>
      <c r="E5526" s="89">
        <v>20</v>
      </c>
      <c r="F5526">
        <f>SUMIF('список продуктов'!$A$8:$A$917,"="&amp;D3965,'список продуктов'!$C$8:$C$917)</f>
        <v>1</v>
      </c>
      <c r="M5526" s="572"/>
      <c r="N5526" s="573"/>
      <c r="O5526" s="573"/>
      <c r="P5526" s="573"/>
    </row>
    <row r="5527" spans="1:16" x14ac:dyDescent="0.25">
      <c r="A5527" s="77">
        <f>E5527*A5523</f>
        <v>0</v>
      </c>
      <c r="B5527" s="160"/>
      <c r="C5527" s="154"/>
      <c r="D5527" s="91" t="s">
        <v>1711</v>
      </c>
      <c r="E5527" s="89">
        <v>10</v>
      </c>
      <c r="F5527">
        <f>SUMIF('список продуктов'!$A$8:$A$917,"="&amp;D3966,'список продуктов'!$C$8:$C$917)</f>
        <v>1</v>
      </c>
      <c r="M5527" s="572"/>
      <c r="N5527" s="573"/>
      <c r="O5527" s="573"/>
      <c r="P5527" s="573"/>
    </row>
    <row r="5528" spans="1:16" x14ac:dyDescent="0.25">
      <c r="A5528" s="77">
        <f>E5528*A5523</f>
        <v>0</v>
      </c>
      <c r="B5528" s="160"/>
      <c r="C5528" s="154"/>
      <c r="D5528" s="91" t="s">
        <v>2216</v>
      </c>
      <c r="E5528" s="89">
        <v>5</v>
      </c>
      <c r="F5528">
        <f>SUMIF('список продуктов'!$A$8:$A$917,"="&amp;D3967,'список продуктов'!$C$8:$C$917)</f>
        <v>1</v>
      </c>
      <c r="M5528" s="572"/>
      <c r="N5528" s="573"/>
      <c r="O5528" s="573"/>
      <c r="P5528" s="573"/>
    </row>
    <row r="5529" spans="1:16" x14ac:dyDescent="0.25">
      <c r="A5529" s="77">
        <f>E5529*A5523</f>
        <v>0</v>
      </c>
      <c r="B5529" s="160"/>
      <c r="C5529" s="154"/>
      <c r="D5529" s="91"/>
      <c r="E5529" s="89"/>
      <c r="F5529">
        <f>SUMIF('список продуктов'!$A$8:$A$917,"="&amp;D3968,'список продуктов'!$C$8:$C$917)</f>
        <v>1</v>
      </c>
      <c r="M5529" s="572"/>
      <c r="N5529" s="573"/>
      <c r="O5529" s="573"/>
      <c r="P5529" s="573"/>
    </row>
    <row r="5530" spans="1:16" x14ac:dyDescent="0.25">
      <c r="A5530" s="77">
        <f>E5530*A5523</f>
        <v>0</v>
      </c>
      <c r="B5530" s="160"/>
      <c r="C5530" s="154"/>
      <c r="D5530" s="91"/>
      <c r="E5530" s="89"/>
      <c r="F5530">
        <f>SUMIF('список продуктов'!$A$8:$A$917,"="&amp;D3969,'список продуктов'!$C$8:$C$917)</f>
        <v>1</v>
      </c>
      <c r="M5530" s="572"/>
      <c r="N5530" s="573"/>
      <c r="O5530" s="573"/>
      <c r="P5530" s="573"/>
    </row>
    <row r="5531" spans="1:16" x14ac:dyDescent="0.25">
      <c r="A5531" s="77">
        <f>E5531*A5523</f>
        <v>0</v>
      </c>
      <c r="B5531" s="160"/>
      <c r="C5531" s="154"/>
      <c r="D5531" s="91"/>
      <c r="E5531" s="89"/>
      <c r="F5531">
        <f>SUMIF('список продуктов'!$A$8:$A$917,"="&amp;D3970,'список продуктов'!$C$8:$C$917)</f>
        <v>1</v>
      </c>
      <c r="M5531" s="572"/>
      <c r="N5531" s="573"/>
      <c r="O5531" s="573"/>
      <c r="P5531" s="573"/>
    </row>
    <row r="5532" spans="1:16" ht="15.75" thickBot="1" x14ac:dyDescent="0.3">
      <c r="A5532" s="77">
        <f>E5532*A5523</f>
        <v>0</v>
      </c>
      <c r="B5532" s="160"/>
      <c r="C5532" s="154"/>
      <c r="D5532" s="91"/>
      <c r="E5532" s="89"/>
      <c r="F5532">
        <f>SUMIF('список продуктов'!$A$8:$A$917,"="&amp;D3971,'список продуктов'!$C$8:$C$917)</f>
        <v>1</v>
      </c>
      <c r="M5532" s="572"/>
      <c r="N5532" s="573"/>
      <c r="O5532" s="573"/>
      <c r="P5532" s="573"/>
    </row>
    <row r="5533" spans="1:16" ht="15.75" thickBot="1" x14ac:dyDescent="0.3">
      <c r="A5533" s="229"/>
      <c r="B5533" s="231" t="s">
        <v>51</v>
      </c>
      <c r="C5533" s="207" t="s">
        <v>1036</v>
      </c>
      <c r="D5533" s="188"/>
      <c r="E5533" s="191"/>
      <c r="F5533">
        <f>SUMIF('список продуктов'!$A$8:$A$917,"="&amp;D3972,'список продуктов'!$C$8:$C$917)</f>
        <v>1</v>
      </c>
      <c r="G5533" t="s">
        <v>2926</v>
      </c>
      <c r="M5533" s="572"/>
      <c r="N5533" s="573"/>
      <c r="O5533" s="573"/>
      <c r="P5533" s="573"/>
    </row>
    <row r="5534" spans="1:16" x14ac:dyDescent="0.25">
      <c r="A5534" s="77">
        <f>E5534*A5533</f>
        <v>0</v>
      </c>
      <c r="B5534" s="160"/>
      <c r="C5534" s="154"/>
      <c r="D5534" s="91" t="s">
        <v>2551</v>
      </c>
      <c r="E5534" s="89">
        <v>1</v>
      </c>
      <c r="F5534">
        <f>SUMIF('список продуктов'!$A$8:$A$917,"="&amp;D3973,'список продуктов'!$C$8:$C$917)</f>
        <v>0</v>
      </c>
      <c r="M5534" s="572"/>
      <c r="N5534" s="573"/>
      <c r="O5534" s="573"/>
      <c r="P5534" s="573"/>
    </row>
    <row r="5535" spans="1:16" x14ac:dyDescent="0.25">
      <c r="A5535" s="77">
        <f>E5535*A5533</f>
        <v>0</v>
      </c>
      <c r="B5535" s="160"/>
      <c r="C5535" s="452"/>
      <c r="D5535" s="91" t="s">
        <v>2341</v>
      </c>
      <c r="E5535" s="89">
        <v>5</v>
      </c>
      <c r="F5535">
        <f>SUMIF('список продуктов'!$A$8:$A$917,"="&amp;D3974,'список продуктов'!$C$8:$C$917)</f>
        <v>1</v>
      </c>
      <c r="M5535" s="572"/>
      <c r="N5535" s="573"/>
      <c r="O5535" s="573"/>
      <c r="P5535" s="573"/>
    </row>
    <row r="5536" spans="1:16" x14ac:dyDescent="0.25">
      <c r="A5536" s="77">
        <f>E5536*A5533</f>
        <v>0</v>
      </c>
      <c r="B5536" s="160"/>
      <c r="C5536" s="154"/>
      <c r="D5536" s="91" t="s">
        <v>1788</v>
      </c>
      <c r="E5536" s="89">
        <v>10</v>
      </c>
      <c r="F5536">
        <f>SUMIF('список продуктов'!$A$8:$A$917,"="&amp;D3975,'список продуктов'!$C$8:$C$917)</f>
        <v>1</v>
      </c>
      <c r="M5536" s="572"/>
      <c r="N5536" s="573"/>
      <c r="O5536" s="573"/>
      <c r="P5536" s="573"/>
    </row>
    <row r="5537" spans="1:16" x14ac:dyDescent="0.25">
      <c r="A5537" s="77">
        <f>E5537*A5533</f>
        <v>0</v>
      </c>
      <c r="B5537" s="160"/>
      <c r="C5537" s="154"/>
      <c r="D5537" s="91" t="s">
        <v>1665</v>
      </c>
      <c r="E5537" s="89">
        <v>10</v>
      </c>
      <c r="F5537">
        <f>SUMIF('список продуктов'!$A$8:$A$917,"="&amp;D3976,'список продуктов'!$C$8:$C$917)</f>
        <v>1</v>
      </c>
      <c r="M5537" s="572"/>
      <c r="N5537" s="573"/>
      <c r="O5537" s="573"/>
      <c r="P5537" s="573"/>
    </row>
    <row r="5538" spans="1:16" x14ac:dyDescent="0.25">
      <c r="A5538" s="77">
        <f>E5538*A5533</f>
        <v>0</v>
      </c>
      <c r="B5538" s="160"/>
      <c r="C5538" s="154"/>
      <c r="D5538" s="91" t="s">
        <v>1789</v>
      </c>
      <c r="E5538" s="89">
        <v>10</v>
      </c>
      <c r="F5538">
        <f>SUMIF('список продуктов'!$A$8:$A$917,"="&amp;D3977,'список продуктов'!$C$8:$C$917)</f>
        <v>0</v>
      </c>
      <c r="M5538" s="572"/>
      <c r="N5538" s="573"/>
      <c r="O5538" s="573"/>
      <c r="P5538" s="573"/>
    </row>
    <row r="5539" spans="1:16" ht="15.75" thickBot="1" x14ac:dyDescent="0.3">
      <c r="A5539" s="77">
        <f>E5539*A5533</f>
        <v>0</v>
      </c>
      <c r="B5539" s="160"/>
      <c r="C5539" s="154"/>
      <c r="D5539" s="91" t="s">
        <v>1275</v>
      </c>
      <c r="E5539" s="89">
        <v>5</v>
      </c>
      <c r="F5539">
        <f>SUMIF('список продуктов'!$A$8:$A$917,"="&amp;D3978,'список продуктов'!$C$8:$C$917)</f>
        <v>0</v>
      </c>
      <c r="M5539" s="572"/>
      <c r="N5539" s="573"/>
      <c r="O5539" s="573"/>
      <c r="P5539" s="573"/>
    </row>
    <row r="5540" spans="1:16" ht="15.75" thickBot="1" x14ac:dyDescent="0.3">
      <c r="A5540" s="229"/>
      <c r="B5540" s="231" t="s">
        <v>35</v>
      </c>
      <c r="C5540" s="144" t="s">
        <v>1301</v>
      </c>
      <c r="D5540" s="188"/>
      <c r="E5540" s="158">
        <f>SUM(E5541:E5544)+15+10</f>
        <v>63</v>
      </c>
      <c r="F5540">
        <f>SUMIF('список продуктов'!$A$8:$A$917,"="&amp;D3979,'список продуктов'!$C$8:$C$917)</f>
        <v>1</v>
      </c>
      <c r="G5540" t="s">
        <v>2926</v>
      </c>
      <c r="M5540" s="572"/>
      <c r="N5540" s="573"/>
      <c r="O5540" s="573"/>
      <c r="P5540" s="573"/>
    </row>
    <row r="5541" spans="1:16" x14ac:dyDescent="0.25">
      <c r="A5541" s="77">
        <f>E5541*A5540</f>
        <v>0</v>
      </c>
      <c r="B5541" s="172"/>
      <c r="C5541" s="154"/>
      <c r="D5541" s="91" t="s">
        <v>2549</v>
      </c>
      <c r="E5541" s="80">
        <v>1</v>
      </c>
      <c r="F5541">
        <f>SUMIF('список продуктов'!$A$8:$A$917,"="&amp;D3980,'список продуктов'!$C$8:$C$917)</f>
        <v>1</v>
      </c>
      <c r="M5541" s="572"/>
      <c r="N5541" s="573"/>
      <c r="O5541" s="573"/>
      <c r="P5541" s="573"/>
    </row>
    <row r="5542" spans="1:16" x14ac:dyDescent="0.25">
      <c r="A5542" s="77">
        <f>A5540*E5542</f>
        <v>0</v>
      </c>
      <c r="B5542" s="160"/>
      <c r="C5542" s="154"/>
      <c r="D5542" s="91" t="s">
        <v>1674</v>
      </c>
      <c r="E5542" s="80">
        <v>6</v>
      </c>
      <c r="F5542">
        <f>SUMIF('список продуктов'!$A$8:$A$917,"="&amp;D3981,'список продуктов'!$C$8:$C$917)</f>
        <v>1</v>
      </c>
      <c r="M5542" s="572"/>
      <c r="N5542" s="573"/>
      <c r="O5542" s="573"/>
      <c r="P5542" s="573"/>
    </row>
    <row r="5543" spans="1:16" x14ac:dyDescent="0.25">
      <c r="A5543" s="77">
        <f>A5540*E5543</f>
        <v>0</v>
      </c>
      <c r="B5543" s="160"/>
      <c r="C5543" s="154"/>
      <c r="D5543" s="91" t="s">
        <v>1589</v>
      </c>
      <c r="E5543" s="80">
        <v>30</v>
      </c>
      <c r="F5543">
        <f>SUMIF('список продуктов'!$A$8:$A$917,"="&amp;D3982,'список продуктов'!$C$8:$C$917)</f>
        <v>1</v>
      </c>
      <c r="M5543" s="572"/>
      <c r="N5543" s="573"/>
      <c r="O5543" s="573"/>
      <c r="P5543" s="573"/>
    </row>
    <row r="5544" spans="1:16" x14ac:dyDescent="0.25">
      <c r="A5544" s="77">
        <f>A5540*E5544</f>
        <v>0</v>
      </c>
      <c r="B5544" s="160"/>
      <c r="C5544" s="154"/>
      <c r="D5544" s="91" t="s">
        <v>1275</v>
      </c>
      <c r="E5544" s="80">
        <v>1</v>
      </c>
      <c r="F5544">
        <f>SUMIF('список продуктов'!$A$8:$A$917,"="&amp;D3983,'список продуктов'!$C$8:$C$917)</f>
        <v>1</v>
      </c>
      <c r="M5544" s="572"/>
      <c r="N5544" s="573"/>
      <c r="O5544" s="573"/>
      <c r="P5544" s="573"/>
    </row>
    <row r="5545" spans="1:16" x14ac:dyDescent="0.25">
      <c r="B5545" s="160"/>
      <c r="C5545" s="155" t="s">
        <v>2170</v>
      </c>
      <c r="D5545" s="91"/>
      <c r="E5545" s="80" t="s">
        <v>1313</v>
      </c>
      <c r="F5545">
        <f>SUMIF('список продуктов'!$A$8:$A$917,"="&amp;D3984,'список продуктов'!$C$8:$C$917)</f>
        <v>1</v>
      </c>
      <c r="M5545" s="572"/>
      <c r="N5545" s="573"/>
      <c r="O5545" s="573"/>
      <c r="P5545" s="573"/>
    </row>
    <row r="5546" spans="1:16" x14ac:dyDescent="0.25">
      <c r="A5546" s="77">
        <f>E5546*A5540</f>
        <v>0</v>
      </c>
      <c r="B5546" s="160"/>
      <c r="C5546" s="154"/>
      <c r="D5546" s="368" t="s">
        <v>1280</v>
      </c>
      <c r="E5546" s="80">
        <v>30</v>
      </c>
      <c r="F5546">
        <f>SUMIF('список продуктов'!$A$8:$A$917,"="&amp;D3985,'список продуктов'!$C$8:$C$917)</f>
        <v>0</v>
      </c>
      <c r="M5546" s="572"/>
      <c r="N5546" s="573"/>
      <c r="O5546" s="573"/>
      <c r="P5546" s="573"/>
    </row>
    <row r="5547" spans="1:16" x14ac:dyDescent="0.25">
      <c r="A5547" s="77">
        <f>E5547*A5540</f>
        <v>0</v>
      </c>
      <c r="B5547" s="160"/>
      <c r="C5547" s="154"/>
      <c r="D5547" s="368" t="s">
        <v>1310</v>
      </c>
      <c r="E5547" s="80">
        <v>15</v>
      </c>
      <c r="F5547">
        <f>SUMIF('список продуктов'!$A$8:$A$917,"="&amp;D3986,'список продуктов'!$C$8:$C$917)</f>
        <v>1</v>
      </c>
      <c r="M5547" s="572"/>
      <c r="N5547" s="573"/>
      <c r="O5547" s="573"/>
      <c r="P5547" s="573"/>
    </row>
    <row r="5548" spans="1:16" ht="15.75" thickBot="1" x14ac:dyDescent="0.3">
      <c r="A5548" s="77">
        <f>E5548*A5540</f>
        <v>0</v>
      </c>
      <c r="B5548" s="160"/>
      <c r="C5548" s="449"/>
      <c r="D5548" s="368" t="s">
        <v>1266</v>
      </c>
      <c r="E5548" s="80">
        <v>30</v>
      </c>
      <c r="F5548">
        <f>SUMIF('список продуктов'!$A$8:$A$917,"="&amp;D3987,'список продуктов'!$C$8:$C$917)</f>
        <v>1</v>
      </c>
      <c r="M5548" s="572"/>
      <c r="N5548" s="573"/>
      <c r="O5548" s="573"/>
      <c r="P5548" s="573"/>
    </row>
    <row r="5549" spans="1:16" ht="15.75" thickBot="1" x14ac:dyDescent="0.3">
      <c r="A5549" s="229"/>
      <c r="B5549" s="231" t="s">
        <v>221</v>
      </c>
      <c r="C5549" s="144" t="s">
        <v>1285</v>
      </c>
      <c r="D5549" s="188"/>
      <c r="E5549" s="191">
        <f>SUM(E5550:E5554)+20+10</f>
        <v>82</v>
      </c>
      <c r="F5549">
        <f>SUMIF('список продуктов'!$A$8:$A$917,"="&amp;D3988,'список продуктов'!$C$8:$C$917)</f>
        <v>0</v>
      </c>
      <c r="G5549" t="s">
        <v>2926</v>
      </c>
      <c r="M5549" s="572"/>
      <c r="N5549" s="573"/>
      <c r="O5549" s="573"/>
      <c r="P5549" s="573"/>
    </row>
    <row r="5550" spans="1:16" x14ac:dyDescent="0.25">
      <c r="A5550" s="77">
        <f>E5550*A5549</f>
        <v>0</v>
      </c>
      <c r="B5550" s="160"/>
      <c r="C5550" s="512"/>
      <c r="D5550" s="91" t="s">
        <v>1275</v>
      </c>
      <c r="E5550" s="89">
        <v>1</v>
      </c>
      <c r="F5550">
        <f>SUMIF('список продуктов'!$A$8:$A$917,"="&amp;D3989,'список продуктов'!$C$8:$C$917)</f>
        <v>0</v>
      </c>
      <c r="M5550" s="572"/>
      <c r="N5550" s="573"/>
      <c r="O5550" s="573"/>
      <c r="P5550" s="573"/>
    </row>
    <row r="5551" spans="1:16" x14ac:dyDescent="0.25">
      <c r="A5551" s="77">
        <f>E5551*A5549</f>
        <v>0</v>
      </c>
      <c r="B5551" s="160"/>
      <c r="C5551" s="154"/>
      <c r="D5551" s="91" t="s">
        <v>2549</v>
      </c>
      <c r="E5551" s="89">
        <v>1</v>
      </c>
      <c r="F5551">
        <f>SUMIF('список продуктов'!$A$8:$A$917,"="&amp;D3990,'список продуктов'!$C$8:$C$917)</f>
        <v>1</v>
      </c>
      <c r="M5551" s="572"/>
      <c r="N5551" s="573"/>
      <c r="O5551" s="573"/>
      <c r="P5551" s="573"/>
    </row>
    <row r="5552" spans="1:16" x14ac:dyDescent="0.25">
      <c r="A5552" s="77">
        <f>E5552*A5549</f>
        <v>0</v>
      </c>
      <c r="B5552" s="160"/>
      <c r="C5552" s="154"/>
      <c r="D5552" s="91" t="s">
        <v>1674</v>
      </c>
      <c r="E5552" s="89">
        <v>6</v>
      </c>
      <c r="F5552">
        <f>SUMIF('список продуктов'!$A$8:$A$917,"="&amp;D3991,'список продуктов'!$C$8:$C$917)</f>
        <v>1</v>
      </c>
      <c r="M5552" s="572"/>
      <c r="N5552" s="573"/>
      <c r="O5552" s="573"/>
      <c r="P5552" s="573"/>
    </row>
    <row r="5553" spans="1:16" x14ac:dyDescent="0.25">
      <c r="A5553" s="77">
        <f>E5553*A5549</f>
        <v>0</v>
      </c>
      <c r="B5553" s="160"/>
      <c r="C5553" s="154"/>
      <c r="D5553" s="91" t="s">
        <v>196</v>
      </c>
      <c r="E5553" s="89">
        <v>4</v>
      </c>
      <c r="F5553">
        <f>SUMIF('список продуктов'!$A$8:$A$917,"="&amp;D3992,'список продуктов'!$C$8:$C$917)</f>
        <v>1</v>
      </c>
      <c r="M5553" s="572"/>
      <c r="N5553" s="573"/>
      <c r="O5553" s="573"/>
      <c r="P5553" s="573"/>
    </row>
    <row r="5554" spans="1:16" x14ac:dyDescent="0.25">
      <c r="A5554" s="77">
        <f>E5554*A5549</f>
        <v>0</v>
      </c>
      <c r="B5554" s="160"/>
      <c r="C5554" s="154"/>
      <c r="D5554" s="91" t="s">
        <v>1626</v>
      </c>
      <c r="E5554" s="89">
        <v>40</v>
      </c>
      <c r="F5554">
        <f>SUMIF('список продуктов'!$A$8:$A$917,"="&amp;D3993,'список продуктов'!$C$8:$C$917)</f>
        <v>1</v>
      </c>
      <c r="M5554" s="572"/>
      <c r="N5554" s="573"/>
      <c r="O5554" s="573"/>
      <c r="P5554" s="573"/>
    </row>
    <row r="5555" spans="1:16" x14ac:dyDescent="0.25">
      <c r="B5555" s="160"/>
      <c r="C5555" s="155" t="s">
        <v>2171</v>
      </c>
      <c r="D5555" s="91"/>
      <c r="E5555" s="89" t="s">
        <v>1258</v>
      </c>
      <c r="F5555">
        <f>SUMIF('список продуктов'!$A$8:$A$917,"="&amp;D3994,'список продуктов'!$C$8:$C$917)</f>
        <v>1</v>
      </c>
      <c r="M5555" s="572"/>
      <c r="N5555" s="573"/>
      <c r="O5555" s="573"/>
      <c r="P5555" s="573"/>
    </row>
    <row r="5556" spans="1:16" x14ac:dyDescent="0.25">
      <c r="A5556" s="77">
        <f>E5556*A5549</f>
        <v>0</v>
      </c>
      <c r="B5556" s="160"/>
      <c r="C5556" s="452"/>
      <c r="D5556" s="368" t="s">
        <v>1276</v>
      </c>
      <c r="E5556" s="89">
        <v>20</v>
      </c>
      <c r="F5556">
        <f>SUMIF('список продуктов'!$A$8:$A$917,"="&amp;D3995,'список продуктов'!$C$8:$C$917)</f>
        <v>1</v>
      </c>
      <c r="M5556" s="572"/>
      <c r="N5556" s="573"/>
      <c r="O5556" s="573"/>
      <c r="P5556" s="573"/>
    </row>
    <row r="5557" spans="1:16" x14ac:dyDescent="0.25">
      <c r="A5557" s="77">
        <f>E5557*A5549</f>
        <v>0</v>
      </c>
      <c r="B5557" s="160"/>
      <c r="C5557" s="154"/>
      <c r="D5557" s="368" t="s">
        <v>2377</v>
      </c>
      <c r="E5557" s="89">
        <v>1</v>
      </c>
      <c r="F5557">
        <f>SUMIF('список продуктов'!$A$8:$A$917,"="&amp;D3996,'список продуктов'!$C$8:$C$917)</f>
        <v>1</v>
      </c>
      <c r="M5557" s="572"/>
      <c r="N5557" s="573"/>
      <c r="O5557" s="573"/>
      <c r="P5557" s="573"/>
    </row>
    <row r="5558" spans="1:16" x14ac:dyDescent="0.25">
      <c r="A5558" s="77">
        <f>E5558*A5549</f>
        <v>0</v>
      </c>
      <c r="B5558" s="160"/>
      <c r="C5558" s="154"/>
      <c r="D5558" s="368" t="s">
        <v>1262</v>
      </c>
      <c r="E5558" s="89">
        <v>1</v>
      </c>
      <c r="F5558">
        <f>SUMIF('список продуктов'!$A$8:$A$917,"="&amp;D3997,'список продуктов'!$C$8:$C$917)</f>
        <v>1</v>
      </c>
      <c r="M5558" s="572"/>
      <c r="N5558" s="573"/>
      <c r="O5558" s="573"/>
      <c r="P5558" s="573"/>
    </row>
    <row r="5559" spans="1:16" x14ac:dyDescent="0.25">
      <c r="A5559" s="77">
        <f>E5559*A5549</f>
        <v>0</v>
      </c>
      <c r="B5559" s="160"/>
      <c r="C5559" s="154"/>
      <c r="D5559" s="368" t="s">
        <v>2376</v>
      </c>
      <c r="E5559" s="89">
        <v>1</v>
      </c>
      <c r="F5559">
        <f>SUMIF('список продуктов'!$A$8:$A$917,"="&amp;D3998,'список продуктов'!$C$8:$C$917)</f>
        <v>0</v>
      </c>
      <c r="M5559" s="572"/>
      <c r="N5559" s="573"/>
      <c r="O5559" s="573"/>
      <c r="P5559" s="573"/>
    </row>
    <row r="5560" spans="1:16" x14ac:dyDescent="0.25">
      <c r="A5560" s="77">
        <f>E5560*A5549</f>
        <v>0</v>
      </c>
      <c r="B5560" s="160"/>
      <c r="C5560" s="154"/>
      <c r="D5560" s="368" t="s">
        <v>2380</v>
      </c>
      <c r="E5560" s="89">
        <v>1</v>
      </c>
      <c r="F5560">
        <f>SUMIF('список продуктов'!$A$8:$A$917,"="&amp;D3999,'список продуктов'!$C$8:$C$917)</f>
        <v>1</v>
      </c>
      <c r="M5560" s="572"/>
      <c r="N5560" s="573"/>
      <c r="O5560" s="573"/>
      <c r="P5560" s="573"/>
    </row>
    <row r="5561" spans="1:16" ht="15.75" thickBot="1" x14ac:dyDescent="0.3">
      <c r="A5561" s="77">
        <f>E5561*A5549</f>
        <v>0</v>
      </c>
      <c r="B5561" s="160"/>
      <c r="C5561" s="154"/>
      <c r="D5561" s="368" t="s">
        <v>1933</v>
      </c>
      <c r="E5561" s="89">
        <v>0.4</v>
      </c>
      <c r="F5561">
        <f>SUMIF('список продуктов'!$A$8:$A$917,"="&amp;D4000,'список продуктов'!$C$8:$C$917)</f>
        <v>0</v>
      </c>
      <c r="M5561" s="572"/>
      <c r="N5561" s="573"/>
      <c r="O5561" s="573"/>
      <c r="P5561" s="573"/>
    </row>
    <row r="5562" spans="1:16" ht="30" thickBot="1" x14ac:dyDescent="0.3">
      <c r="A5562" s="229"/>
      <c r="B5562" s="231" t="s">
        <v>36</v>
      </c>
      <c r="C5562" s="144" t="s">
        <v>1311</v>
      </c>
      <c r="D5562" s="188"/>
      <c r="E5562" s="191">
        <f>SUM(E5563:E5567)+20+10</f>
        <v>75</v>
      </c>
      <c r="F5562">
        <f>SUMIF('список продуктов'!$A$8:$A$917,"="&amp;D4001,'список продуктов'!$C$8:$C$917)</f>
        <v>0</v>
      </c>
      <c r="G5562" t="s">
        <v>2926</v>
      </c>
      <c r="M5562" s="572"/>
      <c r="N5562" s="573"/>
      <c r="O5562" s="573"/>
      <c r="P5562" s="573"/>
    </row>
    <row r="5563" spans="1:16" x14ac:dyDescent="0.25">
      <c r="A5563" s="77">
        <f>E5563*A5562</f>
        <v>0</v>
      </c>
      <c r="B5563" s="160"/>
      <c r="C5563" s="512"/>
      <c r="D5563" s="91" t="s">
        <v>1275</v>
      </c>
      <c r="E5563" s="89">
        <v>1</v>
      </c>
      <c r="F5563">
        <f>SUMIF('список продуктов'!$A$8:$A$917,"="&amp;D4002,'список продуктов'!$C$8:$C$917)</f>
        <v>1</v>
      </c>
      <c r="M5563" s="572"/>
      <c r="N5563" s="573"/>
      <c r="O5563" s="573"/>
      <c r="P5563" s="573"/>
    </row>
    <row r="5564" spans="1:16" x14ac:dyDescent="0.25">
      <c r="A5564" s="77">
        <f>E5564*A5562</f>
        <v>0</v>
      </c>
      <c r="B5564" s="160"/>
      <c r="C5564" s="154"/>
      <c r="D5564" s="91" t="s">
        <v>2549</v>
      </c>
      <c r="E5564" s="89">
        <v>1</v>
      </c>
      <c r="F5564">
        <f>SUMIF('список продуктов'!$A$8:$A$917,"="&amp;D4003,'список продуктов'!$C$8:$C$917)</f>
        <v>1</v>
      </c>
      <c r="M5564" s="572"/>
      <c r="N5564" s="573"/>
      <c r="O5564" s="573"/>
      <c r="P5564" s="573"/>
    </row>
    <row r="5565" spans="1:16" x14ac:dyDescent="0.25">
      <c r="A5565" s="77">
        <f>E5565*A5562</f>
        <v>0</v>
      </c>
      <c r="B5565" s="160"/>
      <c r="C5565" s="154"/>
      <c r="D5565" s="91" t="s">
        <v>1674</v>
      </c>
      <c r="E5565" s="89">
        <v>1</v>
      </c>
      <c r="F5565">
        <f>SUMIF('список продуктов'!$A$8:$A$917,"="&amp;D4004,'список продуктов'!$C$8:$C$917)</f>
        <v>1</v>
      </c>
      <c r="M5565" s="572"/>
      <c r="N5565" s="573"/>
      <c r="O5565" s="573"/>
      <c r="P5565" s="573"/>
    </row>
    <row r="5566" spans="1:16" x14ac:dyDescent="0.25">
      <c r="A5566" s="77">
        <f>E5566*A5562</f>
        <v>0</v>
      </c>
      <c r="B5566" s="160"/>
      <c r="C5566" s="154"/>
      <c r="D5566" s="91" t="s">
        <v>1365</v>
      </c>
      <c r="E5566" s="89">
        <v>40</v>
      </c>
      <c r="F5566">
        <f>SUMIF('список продуктов'!$A$8:$A$917,"="&amp;D4005,'список продуктов'!$C$8:$C$917)</f>
        <v>1</v>
      </c>
      <c r="M5566" s="572"/>
      <c r="N5566" s="573"/>
      <c r="O5566" s="573"/>
      <c r="P5566" s="573"/>
    </row>
    <row r="5567" spans="1:16" x14ac:dyDescent="0.25">
      <c r="A5567" s="77">
        <f>E5567*A5562</f>
        <v>0</v>
      </c>
      <c r="B5567" s="160"/>
      <c r="C5567" s="155"/>
      <c r="D5567" s="91" t="s">
        <v>2408</v>
      </c>
      <c r="E5567" s="89">
        <v>2</v>
      </c>
      <c r="F5567">
        <f>SUMIF('список продуктов'!$A$8:$A$917,"="&amp;D4006,'список продуктов'!$C$8:$C$917)</f>
        <v>1</v>
      </c>
      <c r="M5567" s="572"/>
      <c r="N5567" s="573"/>
      <c r="O5567" s="573"/>
      <c r="P5567" s="573"/>
    </row>
    <row r="5568" spans="1:16" x14ac:dyDescent="0.25">
      <c r="B5568" s="160"/>
      <c r="C5568" s="155" t="s">
        <v>2172</v>
      </c>
      <c r="D5568" s="91"/>
      <c r="E5568" s="89" t="s">
        <v>1258</v>
      </c>
      <c r="F5568">
        <f>SUMIF('список продуктов'!$A$8:$A$917,"="&amp;D4007,'список продуктов'!$C$8:$C$917)</f>
        <v>1</v>
      </c>
      <c r="M5568" s="572"/>
      <c r="N5568" s="573"/>
      <c r="O5568" s="573"/>
      <c r="P5568" s="573"/>
    </row>
    <row r="5569" spans="1:16" x14ac:dyDescent="0.25">
      <c r="A5569" s="77">
        <f>E5569*A5562</f>
        <v>0</v>
      </c>
      <c r="B5569" s="160"/>
      <c r="C5569" s="452"/>
      <c r="D5569" s="368" t="s">
        <v>2501</v>
      </c>
      <c r="E5569" s="89">
        <v>20</v>
      </c>
      <c r="F5569">
        <f>SUMIF('список продуктов'!$A$8:$A$917,"="&amp;D4008,'список продуктов'!$C$8:$C$917)</f>
        <v>1</v>
      </c>
      <c r="M5569" s="572"/>
      <c r="N5569" s="573"/>
      <c r="O5569" s="573"/>
      <c r="P5569" s="573"/>
    </row>
    <row r="5570" spans="1:16" x14ac:dyDescent="0.25">
      <c r="A5570" s="77">
        <f>E5570*A5562</f>
        <v>0</v>
      </c>
      <c r="B5570" s="160"/>
      <c r="C5570" s="154"/>
      <c r="D5570" s="368" t="s">
        <v>2375</v>
      </c>
      <c r="E5570" s="89">
        <v>1</v>
      </c>
      <c r="F5570">
        <f>SUMIF('список продуктов'!$A$8:$A$917,"="&amp;D4009,'список продуктов'!$C$8:$C$917)</f>
        <v>1</v>
      </c>
      <c r="M5570" s="572"/>
      <c r="N5570" s="573"/>
      <c r="O5570" s="573"/>
      <c r="P5570" s="573"/>
    </row>
    <row r="5571" spans="1:16" ht="15.75" thickBot="1" x14ac:dyDescent="0.3">
      <c r="A5571" s="77">
        <f>E5571*A5562</f>
        <v>0</v>
      </c>
      <c r="B5571" s="160"/>
      <c r="C5571" s="154"/>
      <c r="D5571" s="368" t="s">
        <v>1316</v>
      </c>
      <c r="E5571" s="89">
        <v>0.4</v>
      </c>
      <c r="F5571">
        <f>SUMIF('список продуктов'!$A$8:$A$917,"="&amp;D4010,'список продуктов'!$C$8:$C$917)</f>
        <v>1</v>
      </c>
      <c r="M5571" s="572"/>
      <c r="N5571" s="573"/>
      <c r="O5571" s="573"/>
      <c r="P5571" s="573"/>
    </row>
    <row r="5572" spans="1:16" ht="15.75" thickBot="1" x14ac:dyDescent="0.3">
      <c r="A5572" s="229"/>
      <c r="B5572" s="231" t="s">
        <v>35</v>
      </c>
      <c r="C5572" s="144" t="s">
        <v>1302</v>
      </c>
      <c r="D5572" s="383"/>
      <c r="E5572" s="232">
        <f>SUM(E5573:E5577)+10+10</f>
        <v>64</v>
      </c>
      <c r="F5572">
        <f>SUMIF('список продуктов'!$A$8:$A$917,"="&amp;D4011,'список продуктов'!$C$8:$C$917)</f>
        <v>1</v>
      </c>
      <c r="G5572" t="s">
        <v>2926</v>
      </c>
      <c r="M5572" s="572"/>
      <c r="N5572" s="573"/>
      <c r="O5572" s="573"/>
      <c r="P5572" s="573"/>
    </row>
    <row r="5573" spans="1:16" x14ac:dyDescent="0.25">
      <c r="A5573" s="77">
        <f>E5573*A5572</f>
        <v>0</v>
      </c>
      <c r="B5573" s="160"/>
      <c r="C5573" s="513"/>
      <c r="D5573" s="146" t="s">
        <v>1275</v>
      </c>
      <c r="E5573" s="89">
        <v>1</v>
      </c>
      <c r="F5573">
        <f>SUMIF('список продуктов'!$A$8:$A$917,"="&amp;D4012,'список продуктов'!$C$8:$C$917)</f>
        <v>0</v>
      </c>
      <c r="M5573" s="572"/>
      <c r="N5573" s="573"/>
      <c r="O5573" s="573"/>
      <c r="P5573" s="573"/>
    </row>
    <row r="5574" spans="1:16" x14ac:dyDescent="0.25">
      <c r="A5574" s="77">
        <f>E5574*A5572</f>
        <v>0</v>
      </c>
      <c r="B5574" s="160"/>
      <c r="C5574" s="154"/>
      <c r="D5574" s="91" t="s">
        <v>2549</v>
      </c>
      <c r="E5574" s="89">
        <v>1</v>
      </c>
      <c r="F5574">
        <f>SUMIF('список продуктов'!$A$8:$A$917,"="&amp;D4013,'список продуктов'!$C$8:$C$917)</f>
        <v>0</v>
      </c>
      <c r="M5574" s="572"/>
      <c r="N5574" s="573"/>
      <c r="O5574" s="573"/>
      <c r="P5574" s="573"/>
    </row>
    <row r="5575" spans="1:16" x14ac:dyDescent="0.25">
      <c r="A5575" s="77">
        <f>E5575*A5572</f>
        <v>0</v>
      </c>
      <c r="B5575" s="160"/>
      <c r="C5575" s="154"/>
      <c r="D5575" s="91" t="s">
        <v>1674</v>
      </c>
      <c r="E5575" s="89">
        <v>6</v>
      </c>
      <c r="F5575">
        <f>SUMIF('список продуктов'!$A$8:$A$917,"="&amp;D4014,'список продуктов'!$C$8:$C$917)</f>
        <v>1</v>
      </c>
      <c r="M5575" s="572"/>
      <c r="N5575" s="573"/>
      <c r="O5575" s="573"/>
      <c r="P5575" s="573"/>
    </row>
    <row r="5576" spans="1:16" x14ac:dyDescent="0.25">
      <c r="A5576" s="77">
        <f>E5576*A5572</f>
        <v>0</v>
      </c>
      <c r="B5576" s="160"/>
      <c r="C5576" s="154"/>
      <c r="D5576" s="91" t="s">
        <v>926</v>
      </c>
      <c r="E5576" s="89">
        <v>20</v>
      </c>
      <c r="F5576">
        <f>SUMIF('список продуктов'!$A$8:$A$917,"="&amp;D4015,'список продуктов'!$C$8:$C$917)</f>
        <v>1</v>
      </c>
      <c r="M5576" s="572"/>
      <c r="N5576" s="573"/>
      <c r="O5576" s="573"/>
      <c r="P5576" s="573"/>
    </row>
    <row r="5577" spans="1:16" x14ac:dyDescent="0.25">
      <c r="A5577" s="77">
        <f>E5577*A5572</f>
        <v>0</v>
      </c>
      <c r="B5577" s="160"/>
      <c r="C5577" s="155"/>
      <c r="D5577" s="91" t="s">
        <v>1737</v>
      </c>
      <c r="E5577" s="89">
        <v>16</v>
      </c>
      <c r="F5577">
        <f>SUMIF('список продуктов'!$A$8:$A$917,"="&amp;D4016,'список продуктов'!$C$8:$C$917)</f>
        <v>1</v>
      </c>
      <c r="M5577" s="572"/>
      <c r="N5577" s="573"/>
      <c r="O5577" s="573"/>
      <c r="P5577" s="573"/>
    </row>
    <row r="5578" spans="1:16" x14ac:dyDescent="0.25">
      <c r="B5578" s="160"/>
      <c r="C5578" s="155" t="s">
        <v>2164</v>
      </c>
      <c r="D5578" s="91"/>
      <c r="E5578" s="89" t="s">
        <v>1278</v>
      </c>
      <c r="F5578">
        <f>SUMIF('список продуктов'!$A$8:$A$917,"="&amp;D4017,'список продуктов'!$C$8:$C$917)</f>
        <v>1</v>
      </c>
      <c r="M5578" s="572"/>
      <c r="N5578" s="573"/>
      <c r="O5578" s="573"/>
      <c r="P5578" s="573"/>
    </row>
    <row r="5579" spans="1:16" x14ac:dyDescent="0.25">
      <c r="A5579" s="77">
        <f>E5579*A5572</f>
        <v>0</v>
      </c>
      <c r="B5579" s="160"/>
      <c r="C5579" s="452"/>
      <c r="D5579" s="368" t="s">
        <v>1261</v>
      </c>
      <c r="E5579" s="89">
        <v>20</v>
      </c>
      <c r="F5579">
        <f>SUMIF('список продуктов'!$A$8:$A$917,"="&amp;D4018,'список продуктов'!$C$8:$C$917)</f>
        <v>1</v>
      </c>
      <c r="M5579" s="572"/>
      <c r="N5579" s="573"/>
      <c r="O5579" s="573"/>
      <c r="P5579" s="573"/>
    </row>
    <row r="5580" spans="1:16" x14ac:dyDescent="0.25">
      <c r="A5580" s="77">
        <f>E5580*A5572</f>
        <v>0</v>
      </c>
      <c r="B5580" s="160"/>
      <c r="C5580" s="154"/>
      <c r="D5580" s="368" t="s">
        <v>2591</v>
      </c>
      <c r="E5580" s="89">
        <v>1</v>
      </c>
      <c r="F5580">
        <f>SUMIF('список продуктов'!$A$8:$A$917,"="&amp;D4019,'список продуктов'!$C$8:$C$917)</f>
        <v>1</v>
      </c>
      <c r="M5580" s="572"/>
      <c r="N5580" s="573"/>
      <c r="O5580" s="573"/>
      <c r="P5580" s="573"/>
    </row>
    <row r="5581" spans="1:16" x14ac:dyDescent="0.25">
      <c r="A5581" s="77">
        <f>E5581*A5572</f>
        <v>0</v>
      </c>
      <c r="B5581" s="160"/>
      <c r="C5581" s="154"/>
      <c r="D5581" s="368" t="s">
        <v>1262</v>
      </c>
      <c r="E5581" s="89">
        <v>1</v>
      </c>
      <c r="F5581">
        <f>SUMIF('список продуктов'!$A$8:$A$917,"="&amp;D4020,'список продуктов'!$C$8:$C$917)</f>
        <v>1</v>
      </c>
      <c r="M5581" s="572"/>
      <c r="N5581" s="573"/>
      <c r="O5581" s="573"/>
      <c r="P5581" s="573"/>
    </row>
    <row r="5582" spans="1:16" ht="15.75" thickBot="1" x14ac:dyDescent="0.3">
      <c r="A5582" s="77">
        <f>E5582*A5572</f>
        <v>0</v>
      </c>
      <c r="B5582" s="160"/>
      <c r="C5582" s="154"/>
      <c r="D5582" s="368" t="s">
        <v>2392</v>
      </c>
      <c r="E5582" s="89">
        <v>1</v>
      </c>
      <c r="F5582">
        <f>SUMIF('список продуктов'!$A$8:$A$917,"="&amp;D4021,'список продуктов'!$C$8:$C$917)</f>
        <v>1</v>
      </c>
      <c r="M5582" s="572"/>
      <c r="N5582" s="573"/>
      <c r="O5582" s="573"/>
      <c r="P5582" s="573"/>
    </row>
    <row r="5583" spans="1:16" ht="15.75" thickBot="1" x14ac:dyDescent="0.3">
      <c r="A5583" s="229"/>
      <c r="B5583" s="231" t="s">
        <v>51</v>
      </c>
      <c r="C5583" s="144" t="s">
        <v>1304</v>
      </c>
      <c r="D5583" s="188"/>
      <c r="E5583" s="158">
        <f>SUM(E5584:E5588)+10</f>
        <v>47</v>
      </c>
      <c r="F5583">
        <f>SUMIF('список продуктов'!$A$8:$A$917,"="&amp;D4022,'список продуктов'!$C$8:$C$917)</f>
        <v>1</v>
      </c>
      <c r="G5583" t="s">
        <v>2926</v>
      </c>
      <c r="M5583" s="572"/>
      <c r="N5583" s="573"/>
      <c r="O5583" s="573"/>
      <c r="P5583" s="573"/>
    </row>
    <row r="5584" spans="1:16" x14ac:dyDescent="0.25">
      <c r="A5584" s="77">
        <f>E5584*A5583</f>
        <v>0</v>
      </c>
      <c r="B5584" s="172"/>
      <c r="C5584" s="154"/>
      <c r="D5584" s="91" t="s">
        <v>2549</v>
      </c>
      <c r="E5584" s="80">
        <v>1</v>
      </c>
      <c r="F5584">
        <f>SUMIF('список продуктов'!$A$8:$A$917,"="&amp;D4023,'список продуктов'!$C$8:$C$917)</f>
        <v>1</v>
      </c>
      <c r="M5584" s="572"/>
      <c r="N5584" s="573"/>
      <c r="O5584" s="573"/>
      <c r="P5584" s="573"/>
    </row>
    <row r="5585" spans="1:16" x14ac:dyDescent="0.25">
      <c r="A5585" s="77">
        <f>E5585*A5583</f>
        <v>0</v>
      </c>
      <c r="B5585" s="160"/>
      <c r="C5585" s="154"/>
      <c r="D5585" s="91" t="s">
        <v>1674</v>
      </c>
      <c r="E5585" s="80">
        <v>5</v>
      </c>
      <c r="F5585">
        <f>SUMIF('список продуктов'!$A$8:$A$917,"="&amp;D4024,'список продуктов'!$C$8:$C$917)</f>
        <v>0</v>
      </c>
      <c r="M5585" s="572"/>
      <c r="N5585" s="573"/>
      <c r="O5585" s="573"/>
      <c r="P5585" s="573"/>
    </row>
    <row r="5586" spans="1:16" x14ac:dyDescent="0.25">
      <c r="A5586" s="77">
        <f>E5586*A5583</f>
        <v>0</v>
      </c>
      <c r="B5586" s="160"/>
      <c r="C5586" s="154"/>
      <c r="D5586" s="91" t="s">
        <v>1275</v>
      </c>
      <c r="E5586" s="80">
        <v>1</v>
      </c>
      <c r="F5586">
        <f>SUMIF('список продуктов'!$A$8:$A$917,"="&amp;D4025,'список продуктов'!$C$8:$C$917)</f>
        <v>0</v>
      </c>
      <c r="M5586" s="572"/>
      <c r="N5586" s="573"/>
      <c r="O5586" s="573"/>
      <c r="P5586" s="573"/>
    </row>
    <row r="5587" spans="1:16" x14ac:dyDescent="0.25">
      <c r="A5587" s="77">
        <f>E5587*A5583</f>
        <v>0</v>
      </c>
      <c r="B5587" s="160"/>
      <c r="C5587" s="154"/>
      <c r="D5587" s="91" t="s">
        <v>1265</v>
      </c>
      <c r="E5587" s="80">
        <v>10</v>
      </c>
      <c r="F5587">
        <f>SUMIF('список продуктов'!$A$8:$A$917,"="&amp;D4026,'список продуктов'!$C$8:$C$917)</f>
        <v>1</v>
      </c>
      <c r="M5587" s="572"/>
      <c r="N5587" s="573"/>
      <c r="O5587" s="573"/>
      <c r="P5587" s="573"/>
    </row>
    <row r="5588" spans="1:16" x14ac:dyDescent="0.25">
      <c r="B5588" s="160"/>
      <c r="C5588" s="155" t="s">
        <v>2179</v>
      </c>
      <c r="D5588" s="91"/>
      <c r="E5588" s="143">
        <v>20</v>
      </c>
      <c r="F5588">
        <f>SUMIF('список продуктов'!$A$8:$A$917,"="&amp;D4027,'список продуктов'!$C$8:$C$917)</f>
        <v>1</v>
      </c>
      <c r="M5588" s="572"/>
      <c r="N5588" s="573"/>
      <c r="O5588" s="573"/>
      <c r="P5588" s="573"/>
    </row>
    <row r="5589" spans="1:16" x14ac:dyDescent="0.25">
      <c r="A5589" s="77">
        <f>E5589*A5583</f>
        <v>0</v>
      </c>
      <c r="B5589" s="160"/>
      <c r="C5589" s="155"/>
      <c r="D5589" s="91" t="s">
        <v>1925</v>
      </c>
      <c r="E5589" s="89">
        <v>10</v>
      </c>
      <c r="F5589">
        <f>SUMIF('список продуктов'!$A$8:$A$917,"="&amp;D4028,'список продуктов'!$C$8:$C$917)</f>
        <v>1</v>
      </c>
      <c r="M5589" s="572"/>
      <c r="N5589" s="573"/>
      <c r="O5589" s="573"/>
      <c r="P5589" s="573"/>
    </row>
    <row r="5590" spans="1:16" x14ac:dyDescent="0.25">
      <c r="A5590" s="77">
        <f>E5590*A5583</f>
        <v>0</v>
      </c>
      <c r="B5590" s="160"/>
      <c r="C5590" s="452"/>
      <c r="D5590" s="146" t="s">
        <v>1621</v>
      </c>
      <c r="E5590" s="89">
        <v>40</v>
      </c>
      <c r="F5590">
        <f>SUMIF('список продуктов'!$A$8:$A$917,"="&amp;D4029,'список продуктов'!$C$8:$C$917)</f>
        <v>1</v>
      </c>
      <c r="M5590" s="572"/>
      <c r="N5590" s="573"/>
      <c r="O5590" s="573"/>
      <c r="P5590" s="573"/>
    </row>
    <row r="5591" spans="1:16" x14ac:dyDescent="0.25">
      <c r="A5591" s="77">
        <f>E5591*A5583</f>
        <v>0</v>
      </c>
      <c r="B5591" s="160"/>
      <c r="C5591" s="154"/>
      <c r="D5591" s="146" t="s">
        <v>2408</v>
      </c>
      <c r="E5591" s="89">
        <v>2</v>
      </c>
      <c r="F5591">
        <f>SUMIF('список продуктов'!$A$8:$A$917,"="&amp;D4030,'список продуктов'!$C$8:$C$917)</f>
        <v>1</v>
      </c>
      <c r="M5591" s="572"/>
      <c r="N5591" s="573"/>
      <c r="O5591" s="573"/>
      <c r="P5591" s="573"/>
    </row>
    <row r="5592" spans="1:16" x14ac:dyDescent="0.25">
      <c r="A5592" s="77">
        <f>E5592*A5583</f>
        <v>0</v>
      </c>
      <c r="B5592" s="160"/>
      <c r="C5592" s="154"/>
      <c r="D5592" s="146" t="s">
        <v>1262</v>
      </c>
      <c r="E5592" s="89">
        <v>1</v>
      </c>
      <c r="F5592">
        <f>SUMIF('список продуктов'!$A$8:$A$917,"="&amp;D4031,'список продуктов'!$C$8:$C$917)</f>
        <v>1</v>
      </c>
      <c r="M5592" s="572"/>
      <c r="N5592" s="573"/>
      <c r="O5592" s="573"/>
      <c r="P5592" s="573"/>
    </row>
    <row r="5593" spans="1:16" ht="15.75" thickBot="1" x14ac:dyDescent="0.3">
      <c r="A5593" s="77">
        <f>E5593*A5583</f>
        <v>0</v>
      </c>
      <c r="B5593" s="160"/>
      <c r="C5593" s="154"/>
      <c r="D5593" s="146" t="s">
        <v>2591</v>
      </c>
      <c r="E5593" s="89">
        <v>1</v>
      </c>
      <c r="F5593">
        <f>SUMIF('список продуктов'!$A$8:$A$917,"="&amp;D4032,'список продуктов'!$C$8:$C$917)</f>
        <v>1</v>
      </c>
      <c r="M5593" s="572"/>
      <c r="N5593" s="573"/>
      <c r="O5593" s="573"/>
      <c r="P5593" s="573"/>
    </row>
    <row r="5594" spans="1:16" ht="15.75" thickBot="1" x14ac:dyDescent="0.3">
      <c r="A5594" s="229"/>
      <c r="B5594" s="231" t="s">
        <v>35</v>
      </c>
      <c r="C5594" s="144" t="s">
        <v>1305</v>
      </c>
      <c r="D5594" s="188"/>
      <c r="E5594" s="191">
        <f>SUM(E5595:E5600)+20+10</f>
        <v>60</v>
      </c>
      <c r="F5594">
        <f>SUMIF('список продуктов'!$A$8:$A$917,"="&amp;D4033,'список продуктов'!$C$8:$C$917)</f>
        <v>0</v>
      </c>
      <c r="G5594" t="s">
        <v>2926</v>
      </c>
      <c r="M5594" s="572"/>
      <c r="N5594" s="573"/>
      <c r="O5594" s="573"/>
      <c r="P5594" s="573"/>
    </row>
    <row r="5595" spans="1:16" x14ac:dyDescent="0.25">
      <c r="A5595" s="77">
        <f>E5595*A5594</f>
        <v>0</v>
      </c>
      <c r="B5595" s="160"/>
      <c r="C5595" s="512"/>
      <c r="D5595" s="91" t="s">
        <v>1275</v>
      </c>
      <c r="E5595" s="89">
        <v>1</v>
      </c>
      <c r="F5595">
        <f>SUMIF('список продуктов'!$A$8:$A$917,"="&amp;D4034,'список продуктов'!$C$8:$C$917)</f>
        <v>1</v>
      </c>
      <c r="M5595" s="572"/>
      <c r="N5595" s="573"/>
      <c r="O5595" s="573"/>
      <c r="P5595" s="573"/>
    </row>
    <row r="5596" spans="1:16" x14ac:dyDescent="0.25">
      <c r="A5596" s="77">
        <f>E5596*A5594</f>
        <v>0</v>
      </c>
      <c r="B5596" s="160"/>
      <c r="C5596" s="154"/>
      <c r="D5596" s="91" t="s">
        <v>2549</v>
      </c>
      <c r="E5596" s="89">
        <v>1</v>
      </c>
      <c r="F5596">
        <f>SUMIF('список продуктов'!$A$8:$A$917,"="&amp;D4035,'список продуктов'!$C$8:$C$917)</f>
        <v>1</v>
      </c>
      <c r="M5596" s="572"/>
      <c r="N5596" s="573"/>
      <c r="O5596" s="573"/>
      <c r="P5596" s="573"/>
    </row>
    <row r="5597" spans="1:16" x14ac:dyDescent="0.25">
      <c r="A5597" s="77">
        <f>E5597*A5594</f>
        <v>0</v>
      </c>
      <c r="B5597" s="160"/>
      <c r="C5597" s="154"/>
      <c r="D5597" s="91" t="s">
        <v>1674</v>
      </c>
      <c r="E5597" s="89">
        <v>5</v>
      </c>
      <c r="F5597">
        <f>SUMIF('список продуктов'!$A$8:$A$917,"="&amp;D4036,'список продуктов'!$C$8:$C$917)</f>
        <v>1</v>
      </c>
      <c r="M5597" s="572"/>
      <c r="N5597" s="573"/>
      <c r="O5597" s="573"/>
      <c r="P5597" s="573"/>
    </row>
    <row r="5598" spans="1:16" x14ac:dyDescent="0.25">
      <c r="A5598" s="77">
        <f>E5598*A5594</f>
        <v>0</v>
      </c>
      <c r="B5598" s="160"/>
      <c r="C5598" s="154"/>
      <c r="D5598" s="91" t="s">
        <v>1818</v>
      </c>
      <c r="E5598" s="89">
        <v>6</v>
      </c>
      <c r="F5598">
        <f>SUMIF('список продуктов'!$A$8:$A$917,"="&amp;D4037,'список продуктов'!$C$8:$C$917)</f>
        <v>1</v>
      </c>
      <c r="M5598" s="572"/>
      <c r="N5598" s="573"/>
      <c r="O5598" s="573"/>
      <c r="P5598" s="573"/>
    </row>
    <row r="5599" spans="1:16" x14ac:dyDescent="0.25">
      <c r="A5599" s="77">
        <f>E5599*A5594</f>
        <v>0</v>
      </c>
      <c r="B5599" s="160"/>
      <c r="C5599" s="154"/>
      <c r="D5599" s="91" t="s">
        <v>1281</v>
      </c>
      <c r="E5599" s="89">
        <v>2</v>
      </c>
      <c r="F5599">
        <f>SUMIF('список продуктов'!$A$8:$A$917,"="&amp;D4038,'список продуктов'!$C$8:$C$917)</f>
        <v>1</v>
      </c>
      <c r="M5599" s="572"/>
      <c r="N5599" s="573"/>
      <c r="O5599" s="573"/>
      <c r="P5599" s="573"/>
    </row>
    <row r="5600" spans="1:16" x14ac:dyDescent="0.25">
      <c r="A5600" s="77">
        <f>E5600*A5594</f>
        <v>0</v>
      </c>
      <c r="B5600" s="160"/>
      <c r="C5600" s="154"/>
      <c r="D5600" s="91" t="s">
        <v>2355</v>
      </c>
      <c r="E5600" s="89">
        <v>15</v>
      </c>
      <c r="F5600">
        <f>SUMIF('список продуктов'!$A$8:$A$917,"="&amp;D4039,'список продуктов'!$C$8:$C$917)</f>
        <v>0</v>
      </c>
      <c r="M5600" s="572"/>
      <c r="N5600" s="573"/>
      <c r="O5600" s="573"/>
      <c r="P5600" s="573"/>
    </row>
    <row r="5601" spans="1:16" x14ac:dyDescent="0.25">
      <c r="B5601" s="160"/>
      <c r="C5601" s="155" t="s">
        <v>2174</v>
      </c>
      <c r="D5601" s="91"/>
      <c r="E5601" s="89" t="s">
        <v>1312</v>
      </c>
      <c r="F5601">
        <f>SUMIF('список продуктов'!$A$8:$A$917,"="&amp;D4040,'список продуктов'!$C$8:$C$917)</f>
        <v>0</v>
      </c>
      <c r="M5601" s="572"/>
      <c r="N5601" s="573"/>
      <c r="O5601" s="573"/>
      <c r="P5601" s="573"/>
    </row>
    <row r="5602" spans="1:16" x14ac:dyDescent="0.25">
      <c r="A5602" s="77">
        <f>E5602*A5594</f>
        <v>0</v>
      </c>
      <c r="B5602" s="160"/>
      <c r="C5602" s="452"/>
      <c r="D5602" s="146" t="s">
        <v>1279</v>
      </c>
      <c r="E5602" s="89">
        <v>40</v>
      </c>
      <c r="F5602">
        <f>SUMIF('список продуктов'!$A$8:$A$917,"="&amp;D4041,'список продуктов'!$C$8:$C$917)</f>
        <v>1</v>
      </c>
      <c r="M5602" s="572"/>
      <c r="N5602" s="573"/>
      <c r="O5602" s="573"/>
      <c r="P5602" s="573"/>
    </row>
    <row r="5603" spans="1:16" x14ac:dyDescent="0.25">
      <c r="A5603" s="77">
        <f>E5603*A5594</f>
        <v>0</v>
      </c>
      <c r="B5603" s="160"/>
      <c r="C5603" s="154"/>
      <c r="D5603" s="146" t="s">
        <v>2408</v>
      </c>
      <c r="E5603" s="89">
        <v>2</v>
      </c>
      <c r="F5603">
        <f>SUMIF('список продуктов'!$A$8:$A$917,"="&amp;D4042,'список продуктов'!$C$8:$C$917)</f>
        <v>1</v>
      </c>
      <c r="M5603" s="572"/>
      <c r="N5603" s="573"/>
      <c r="O5603" s="573"/>
      <c r="P5603" s="573"/>
    </row>
    <row r="5604" spans="1:16" x14ac:dyDescent="0.25">
      <c r="A5604" s="77">
        <f>A5594*E5604</f>
        <v>0</v>
      </c>
      <c r="B5604" s="160"/>
      <c r="C5604" s="154"/>
      <c r="D5604" s="146" t="s">
        <v>1262</v>
      </c>
      <c r="E5604" s="89">
        <v>1</v>
      </c>
      <c r="F5604">
        <f>SUMIF('список продуктов'!$A$8:$A$917,"="&amp;D4043,'список продуктов'!$C$8:$C$917)</f>
        <v>1</v>
      </c>
      <c r="M5604" s="572"/>
      <c r="N5604" s="573"/>
      <c r="O5604" s="573"/>
      <c r="P5604" s="573"/>
    </row>
    <row r="5605" spans="1:16" ht="15.75" thickBot="1" x14ac:dyDescent="0.3">
      <c r="A5605" s="77">
        <f>E5605*A5594</f>
        <v>0</v>
      </c>
      <c r="B5605" s="160"/>
      <c r="C5605" s="154"/>
      <c r="D5605" s="146" t="s">
        <v>2591</v>
      </c>
      <c r="E5605" s="89">
        <v>1</v>
      </c>
      <c r="F5605">
        <f>SUMIF('список продуктов'!$A$8:$A$917,"="&amp;D4044,'список продуктов'!$C$8:$C$917)</f>
        <v>1</v>
      </c>
      <c r="M5605" s="572"/>
      <c r="N5605" s="573"/>
      <c r="O5605" s="573"/>
      <c r="P5605" s="573"/>
    </row>
    <row r="5606" spans="1:16" ht="15.75" thickBot="1" x14ac:dyDescent="0.3">
      <c r="A5606" s="229"/>
      <c r="B5606" s="231" t="s">
        <v>35</v>
      </c>
      <c r="C5606" s="144" t="s">
        <v>1341</v>
      </c>
      <c r="D5606" s="188"/>
      <c r="E5606" s="191">
        <f>SUM(E5607:E5612)+10</f>
        <v>81</v>
      </c>
      <c r="F5606">
        <f>SUMIF('список продуктов'!$A$8:$A$917,"="&amp;D4045,'список продуктов'!$C$8:$C$917)</f>
        <v>1</v>
      </c>
      <c r="G5606" t="s">
        <v>2926</v>
      </c>
      <c r="M5606" s="572"/>
      <c r="N5606" s="573"/>
      <c r="O5606" s="573"/>
      <c r="P5606" s="573"/>
    </row>
    <row r="5607" spans="1:16" x14ac:dyDescent="0.25">
      <c r="A5607" s="77">
        <f>E5607*A5606</f>
        <v>0</v>
      </c>
      <c r="B5607" s="160"/>
      <c r="C5607" s="512"/>
      <c r="D5607" s="91" t="s">
        <v>1275</v>
      </c>
      <c r="E5607" s="89">
        <v>1</v>
      </c>
      <c r="F5607">
        <f>SUMIF('список продуктов'!$A$8:$A$917,"="&amp;D4046,'список продуктов'!$C$8:$C$917)</f>
        <v>1</v>
      </c>
      <c r="M5607" s="572"/>
      <c r="N5607" s="573"/>
      <c r="O5607" s="573"/>
      <c r="P5607" s="573"/>
    </row>
    <row r="5608" spans="1:16" x14ac:dyDescent="0.25">
      <c r="A5608" s="77">
        <f>E5608*A5606</f>
        <v>0</v>
      </c>
      <c r="B5608" s="160"/>
      <c r="C5608" s="154"/>
      <c r="D5608" s="91" t="s">
        <v>2549</v>
      </c>
      <c r="E5608" s="89">
        <v>1</v>
      </c>
      <c r="F5608">
        <f>SUMIF('список продуктов'!$A$8:$A$917,"="&amp;D4047,'список продуктов'!$C$8:$C$917)</f>
        <v>1</v>
      </c>
      <c r="M5608" s="572"/>
      <c r="N5608" s="573"/>
      <c r="O5608" s="573"/>
      <c r="P5608" s="573"/>
    </row>
    <row r="5609" spans="1:16" x14ac:dyDescent="0.25">
      <c r="A5609" s="77">
        <f>E5609*A5606</f>
        <v>0</v>
      </c>
      <c r="B5609" s="160"/>
      <c r="C5609" s="154"/>
      <c r="D5609" s="91" t="s">
        <v>1674</v>
      </c>
      <c r="E5609" s="89">
        <v>5</v>
      </c>
      <c r="F5609">
        <f>SUMIF('список продуктов'!$A$8:$A$917,"="&amp;D4048,'список продуктов'!$C$8:$C$917)</f>
        <v>1</v>
      </c>
      <c r="M5609" s="572"/>
      <c r="N5609" s="573"/>
      <c r="O5609" s="573"/>
      <c r="P5609" s="573"/>
    </row>
    <row r="5610" spans="1:16" x14ac:dyDescent="0.25">
      <c r="A5610" s="77">
        <f>E5610*A5606</f>
        <v>0</v>
      </c>
      <c r="B5610" s="160"/>
      <c r="C5610" s="154"/>
      <c r="D5610" s="91" t="s">
        <v>1264</v>
      </c>
      <c r="E5610" s="89">
        <v>12</v>
      </c>
      <c r="F5610">
        <f>SUMIF('список продуктов'!$A$8:$A$917,"="&amp;D4049,'список продуктов'!$C$8:$C$917)</f>
        <v>0</v>
      </c>
      <c r="M5610" s="572"/>
      <c r="N5610" s="573"/>
      <c r="O5610" s="573"/>
      <c r="P5610" s="573"/>
    </row>
    <row r="5611" spans="1:16" x14ac:dyDescent="0.25">
      <c r="A5611" s="77">
        <f>E5611*A5606</f>
        <v>0</v>
      </c>
      <c r="B5611" s="160"/>
      <c r="C5611" s="154"/>
      <c r="D5611" s="91" t="s">
        <v>2291</v>
      </c>
      <c r="E5611" s="89">
        <v>12</v>
      </c>
      <c r="F5611">
        <f>SUMIF('список продуктов'!$A$8:$A$917,"="&amp;D4050,'список продуктов'!$C$8:$C$917)</f>
        <v>1</v>
      </c>
      <c r="M5611" s="572"/>
      <c r="N5611" s="573"/>
      <c r="O5611" s="573"/>
      <c r="P5611" s="573"/>
    </row>
    <row r="5612" spans="1:16" ht="15.75" thickBot="1" x14ac:dyDescent="0.3">
      <c r="A5612" s="77">
        <f>E5612*A5606</f>
        <v>0</v>
      </c>
      <c r="B5612" s="160"/>
      <c r="C5612" s="154"/>
      <c r="D5612" s="91" t="s">
        <v>1621</v>
      </c>
      <c r="E5612" s="89">
        <v>40</v>
      </c>
      <c r="F5612">
        <f>SUMIF('список продуктов'!$A$8:$A$917,"="&amp;D4051,'список продуктов'!$C$8:$C$917)</f>
        <v>0</v>
      </c>
      <c r="M5612" s="572"/>
      <c r="N5612" s="573"/>
      <c r="O5612" s="573"/>
      <c r="P5612" s="573"/>
    </row>
    <row r="5613" spans="1:16" ht="33" customHeight="1" thickBot="1" x14ac:dyDescent="0.3">
      <c r="A5613" s="229"/>
      <c r="B5613" s="231" t="s">
        <v>43</v>
      </c>
      <c r="C5613" s="144" t="s">
        <v>1342</v>
      </c>
      <c r="D5613" s="383"/>
      <c r="E5613" s="225">
        <f>SUM(E5614:E5620)+9</f>
        <v>59</v>
      </c>
      <c r="F5613">
        <f>SUMIF('список продуктов'!$A$8:$A$917,"="&amp;D4052,'список продуктов'!$C$8:$C$917)</f>
        <v>0</v>
      </c>
      <c r="G5613" t="s">
        <v>2926</v>
      </c>
      <c r="M5613" s="572"/>
      <c r="N5613" s="573"/>
      <c r="O5613" s="573"/>
      <c r="P5613" s="573"/>
    </row>
    <row r="5614" spans="1:16" x14ac:dyDescent="0.25">
      <c r="A5614" s="77">
        <f>E5614*A5613</f>
        <v>0</v>
      </c>
      <c r="B5614" s="160"/>
      <c r="C5614" s="513"/>
      <c r="D5614" s="146" t="s">
        <v>1275</v>
      </c>
      <c r="E5614" s="89">
        <v>1</v>
      </c>
      <c r="F5614">
        <f>SUMIF('список продуктов'!$A$8:$A$917,"="&amp;D4053,'список продуктов'!$C$8:$C$917)</f>
        <v>1</v>
      </c>
      <c r="M5614" s="572"/>
      <c r="N5614" s="573"/>
      <c r="O5614" s="573"/>
      <c r="P5614" s="573"/>
    </row>
    <row r="5615" spans="1:16" x14ac:dyDescent="0.25">
      <c r="A5615" s="77">
        <f>E5615*A5613</f>
        <v>0</v>
      </c>
      <c r="B5615" s="160"/>
      <c r="C5615" s="154"/>
      <c r="D5615" s="91" t="s">
        <v>2549</v>
      </c>
      <c r="E5615" s="89">
        <v>1</v>
      </c>
      <c r="F5615">
        <f>SUMIF('список продуктов'!$A$8:$A$917,"="&amp;D4054,'список продуктов'!$C$8:$C$917)</f>
        <v>1</v>
      </c>
      <c r="M5615" s="572"/>
      <c r="N5615" s="573"/>
      <c r="O5615" s="573"/>
      <c r="P5615" s="573"/>
    </row>
    <row r="5616" spans="1:16" x14ac:dyDescent="0.25">
      <c r="A5616" s="77">
        <f>A5613*E5616</f>
        <v>0</v>
      </c>
      <c r="B5616" s="160"/>
      <c r="C5616" s="154"/>
      <c r="D5616" s="91" t="s">
        <v>1674</v>
      </c>
      <c r="E5616" s="89">
        <v>5</v>
      </c>
      <c r="F5616">
        <f>SUMIF('список продуктов'!$A$8:$A$917,"="&amp;D4055,'список продуктов'!$C$8:$C$917)</f>
        <v>1</v>
      </c>
      <c r="M5616" s="572"/>
      <c r="N5616" s="573"/>
      <c r="O5616" s="573"/>
      <c r="P5616" s="573"/>
    </row>
    <row r="5617" spans="1:16" x14ac:dyDescent="0.25">
      <c r="A5617" s="77">
        <f>A5613*E5617</f>
        <v>0</v>
      </c>
      <c r="B5617" s="160"/>
      <c r="C5617" s="154"/>
      <c r="D5617" s="91" t="s">
        <v>924</v>
      </c>
      <c r="E5617" s="89">
        <v>16</v>
      </c>
      <c r="F5617">
        <f>SUMIF('список продуктов'!$A$8:$A$917,"="&amp;D4056,'список продуктов'!$C$8:$C$917)</f>
        <v>1</v>
      </c>
      <c r="M5617" s="572"/>
      <c r="N5617" s="573"/>
      <c r="O5617" s="573"/>
      <c r="P5617" s="573"/>
    </row>
    <row r="5618" spans="1:16" x14ac:dyDescent="0.25">
      <c r="A5618" s="77">
        <f>A5613*E5618</f>
        <v>0</v>
      </c>
      <c r="B5618" s="160"/>
      <c r="C5618" s="452"/>
      <c r="D5618" s="91" t="s">
        <v>2316</v>
      </c>
      <c r="E5618" s="89">
        <v>16</v>
      </c>
      <c r="F5618">
        <f>SUMIF('список продуктов'!$A$8:$A$917,"="&amp;D4057,'список продуктов'!$C$8:$C$917)</f>
        <v>1</v>
      </c>
      <c r="M5618" s="572"/>
      <c r="N5618" s="573"/>
      <c r="O5618" s="573"/>
      <c r="P5618" s="573"/>
    </row>
    <row r="5619" spans="1:16" x14ac:dyDescent="0.25">
      <c r="A5619" s="77">
        <f>A5613*E5619</f>
        <v>0</v>
      </c>
      <c r="B5619" s="160"/>
      <c r="C5619" s="155"/>
      <c r="D5619" s="91" t="s">
        <v>2332</v>
      </c>
      <c r="E5619" s="89">
        <v>6</v>
      </c>
      <c r="F5619">
        <f>SUMIF('список продуктов'!$A$8:$A$917,"="&amp;D4058,'список продуктов'!$C$8:$C$917)</f>
        <v>1</v>
      </c>
      <c r="M5619" s="572"/>
      <c r="N5619" s="573"/>
      <c r="O5619" s="573"/>
      <c r="P5619" s="573"/>
    </row>
    <row r="5620" spans="1:16" ht="15.75" thickBot="1" x14ac:dyDescent="0.3">
      <c r="A5620" s="77">
        <f>A5613*E5620</f>
        <v>0</v>
      </c>
      <c r="B5620" s="394"/>
      <c r="C5620" s="514"/>
      <c r="D5620" s="395" t="s">
        <v>1736</v>
      </c>
      <c r="E5620" s="396">
        <v>5</v>
      </c>
      <c r="F5620">
        <f>SUMIF('список продуктов'!$A$8:$A$917,"="&amp;D4059,'список продуктов'!$C$8:$C$917)</f>
        <v>1</v>
      </c>
      <c r="M5620" s="572"/>
      <c r="N5620" s="573"/>
      <c r="O5620" s="573"/>
      <c r="P5620" s="573"/>
    </row>
    <row r="5621" spans="1:16" ht="26.25" thickBot="1" x14ac:dyDescent="0.4">
      <c r="A5621" s="563" t="s">
        <v>2815</v>
      </c>
      <c r="B5621" s="564"/>
      <c r="C5621" s="564"/>
      <c r="D5621" s="564"/>
      <c r="E5621" s="565"/>
      <c r="F5621">
        <f>SUMIF('список продуктов'!$A$8:$A$917,"="&amp;D4060,'список продуктов'!$C$8:$C$917)</f>
        <v>1</v>
      </c>
      <c r="G5621" t="s">
        <v>2926</v>
      </c>
      <c r="M5621" s="572"/>
      <c r="N5621" s="573"/>
      <c r="O5621" s="573"/>
      <c r="P5621" s="573"/>
    </row>
    <row r="5622" spans="1:16" ht="15.75" thickBot="1" x14ac:dyDescent="0.3">
      <c r="A5622" s="229"/>
      <c r="B5622" s="179">
        <v>60</v>
      </c>
      <c r="C5622" s="182" t="s">
        <v>957</v>
      </c>
      <c r="D5622" s="188"/>
      <c r="E5622" s="225">
        <f>SUM(E5623:E5632)</f>
        <v>58.1</v>
      </c>
      <c r="F5622">
        <f>SUMIF('список продуктов'!$A$8:$A$917,"="&amp;D4061,'список продуктов'!$C$8:$C$917)</f>
        <v>1</v>
      </c>
      <c r="G5622" t="s">
        <v>2926</v>
      </c>
      <c r="M5622" s="572"/>
      <c r="N5622" s="573"/>
      <c r="O5622" s="573"/>
      <c r="P5622" s="573"/>
    </row>
    <row r="5623" spans="1:16" x14ac:dyDescent="0.25">
      <c r="A5623" s="77">
        <f>E5623*A5622</f>
        <v>0</v>
      </c>
      <c r="B5623" s="173"/>
      <c r="C5623" s="449"/>
      <c r="D5623" s="91" t="s">
        <v>2549</v>
      </c>
      <c r="E5623" s="80">
        <v>1</v>
      </c>
      <c r="F5623">
        <f>SUMIF('список продуктов'!$A$8:$A$917,"="&amp;D4062,'список продуктов'!$C$8:$C$917)</f>
        <v>1</v>
      </c>
      <c r="M5623" s="572"/>
      <c r="N5623" s="573"/>
      <c r="O5623" s="573"/>
      <c r="P5623" s="573"/>
    </row>
    <row r="5624" spans="1:16" x14ac:dyDescent="0.25">
      <c r="A5624" s="77">
        <f>E5624*A5622</f>
        <v>0</v>
      </c>
      <c r="B5624" s="173"/>
      <c r="C5624" s="449"/>
      <c r="D5624" s="91" t="s">
        <v>313</v>
      </c>
      <c r="E5624" s="80">
        <v>40</v>
      </c>
      <c r="F5624">
        <f>SUMIF('список продуктов'!$A$8:$A$917,"="&amp;D4063,'список продуктов'!$C$8:$C$917)</f>
        <v>0</v>
      </c>
      <c r="M5624" s="572"/>
      <c r="N5624" s="573"/>
      <c r="O5624" s="573"/>
      <c r="P5624" s="573"/>
    </row>
    <row r="5625" spans="1:16" x14ac:dyDescent="0.25">
      <c r="A5625" s="77">
        <f>E5625*A5622</f>
        <v>0</v>
      </c>
      <c r="B5625" s="173"/>
      <c r="C5625" s="449"/>
      <c r="D5625" s="91" t="s">
        <v>1674</v>
      </c>
      <c r="E5625" s="80">
        <v>10</v>
      </c>
      <c r="F5625">
        <f>SUMIF('список продуктов'!$A$8:$A$917,"="&amp;D4064,'список продуктов'!$C$8:$C$917)</f>
        <v>0</v>
      </c>
      <c r="M5625" s="572"/>
      <c r="N5625" s="573"/>
      <c r="O5625" s="573"/>
      <c r="P5625" s="573"/>
    </row>
    <row r="5626" spans="1:16" x14ac:dyDescent="0.25">
      <c r="A5626" s="77">
        <f>E5626*A5622</f>
        <v>0</v>
      </c>
      <c r="B5626" s="173"/>
      <c r="C5626" s="449"/>
      <c r="D5626" s="91" t="s">
        <v>2334</v>
      </c>
      <c r="E5626" s="80">
        <v>2</v>
      </c>
      <c r="F5626">
        <f>SUMIF('список продуктов'!$A$8:$A$917,"="&amp;D4065,'список продуктов'!$C$8:$C$917)</f>
        <v>0</v>
      </c>
      <c r="M5626" s="572"/>
      <c r="N5626" s="573"/>
      <c r="O5626" s="573"/>
      <c r="P5626" s="573"/>
    </row>
    <row r="5627" spans="1:16" x14ac:dyDescent="0.25">
      <c r="A5627" s="77">
        <f>E5627*A5622</f>
        <v>0</v>
      </c>
      <c r="B5627" s="173"/>
      <c r="C5627" s="449"/>
      <c r="D5627" s="91" t="s">
        <v>2357</v>
      </c>
      <c r="E5627" s="80">
        <v>1</v>
      </c>
      <c r="F5627">
        <f>SUMIF('список продуктов'!$A$8:$A$917,"="&amp;D4066,'список продуктов'!$C$8:$C$917)</f>
        <v>1</v>
      </c>
      <c r="M5627" s="572"/>
      <c r="N5627" s="573"/>
      <c r="O5627" s="573"/>
      <c r="P5627" s="573"/>
    </row>
    <row r="5628" spans="1:16" x14ac:dyDescent="0.25">
      <c r="A5628" s="77">
        <f>E5628*A5622</f>
        <v>0</v>
      </c>
      <c r="B5628" s="173"/>
      <c r="C5628" s="449"/>
      <c r="D5628" s="91" t="s">
        <v>1262</v>
      </c>
      <c r="E5628" s="80">
        <v>1</v>
      </c>
      <c r="F5628">
        <f>SUMIF('список продуктов'!$A$8:$A$917,"="&amp;D4067,'список продуктов'!$C$8:$C$917)</f>
        <v>1</v>
      </c>
      <c r="M5628" s="572"/>
      <c r="N5628" s="573"/>
      <c r="O5628" s="573"/>
      <c r="P5628" s="573"/>
    </row>
    <row r="5629" spans="1:16" x14ac:dyDescent="0.25">
      <c r="A5629" s="77">
        <f>E5629*A5622</f>
        <v>0</v>
      </c>
      <c r="B5629" s="173"/>
      <c r="C5629" s="449"/>
      <c r="D5629" s="91" t="s">
        <v>1280</v>
      </c>
      <c r="E5629" s="80">
        <v>1</v>
      </c>
      <c r="F5629">
        <f>SUMIF('список продуктов'!$A$8:$A$917,"="&amp;D4068,'список продуктов'!$C$8:$C$917)</f>
        <v>1</v>
      </c>
      <c r="M5629" s="572"/>
      <c r="N5629" s="573"/>
      <c r="O5629" s="573"/>
      <c r="P5629" s="573"/>
    </row>
    <row r="5630" spans="1:16" x14ac:dyDescent="0.25">
      <c r="A5630" s="77">
        <f>E5630*A5622</f>
        <v>0</v>
      </c>
      <c r="B5630" s="173"/>
      <c r="C5630" s="449"/>
      <c r="D5630" s="91" t="s">
        <v>1478</v>
      </c>
      <c r="E5630" s="80">
        <v>1</v>
      </c>
      <c r="F5630">
        <f>SUMIF('список продуктов'!$A$8:$A$917,"="&amp;D4069,'список продуктов'!$C$8:$C$917)</f>
        <v>1</v>
      </c>
      <c r="M5630" s="572"/>
      <c r="N5630" s="573"/>
      <c r="O5630" s="573"/>
      <c r="P5630" s="573"/>
    </row>
    <row r="5631" spans="1:16" x14ac:dyDescent="0.25">
      <c r="A5631" s="77">
        <f>E5631*A5622</f>
        <v>0</v>
      </c>
      <c r="B5631" s="173"/>
      <c r="C5631" s="449"/>
      <c r="D5631" s="91" t="s">
        <v>1801</v>
      </c>
      <c r="E5631" s="80">
        <v>0.1</v>
      </c>
      <c r="F5631">
        <f>SUMIF('список продуктов'!$A$8:$A$917,"="&amp;D4070,'список продуктов'!$C$8:$C$917)</f>
        <v>1</v>
      </c>
      <c r="M5631" s="572"/>
      <c r="N5631" s="573"/>
      <c r="O5631" s="573"/>
      <c r="P5631" s="573"/>
    </row>
    <row r="5632" spans="1:16" ht="15.75" thickBot="1" x14ac:dyDescent="0.3">
      <c r="A5632" s="77">
        <f>E5632*A5622</f>
        <v>0</v>
      </c>
      <c r="B5632" s="173"/>
      <c r="C5632" s="449"/>
      <c r="D5632" s="91" t="s">
        <v>1275</v>
      </c>
      <c r="E5632" s="80">
        <v>1</v>
      </c>
      <c r="F5632">
        <f>SUMIF('список продуктов'!$A$8:$A$917,"="&amp;D4071,'список продуктов'!$C$8:$C$917)</f>
        <v>1</v>
      </c>
      <c r="M5632" s="572"/>
      <c r="N5632" s="573"/>
      <c r="O5632" s="573"/>
      <c r="P5632" s="573"/>
    </row>
    <row r="5633" spans="1:16" ht="15.75" thickBot="1" x14ac:dyDescent="0.3">
      <c r="A5633" s="229"/>
      <c r="B5633" s="180" t="s">
        <v>35</v>
      </c>
      <c r="C5633" s="413" t="s">
        <v>2816</v>
      </c>
      <c r="D5633" s="413"/>
      <c r="E5633" s="426"/>
      <c r="F5633">
        <f>SUMIF('список продуктов'!$A$8:$A$917,"="&amp;D4072,'список продуктов'!$C$8:$C$917)</f>
        <v>1</v>
      </c>
      <c r="G5633" t="s">
        <v>2926</v>
      </c>
      <c r="M5633" s="572"/>
      <c r="N5633" s="573"/>
      <c r="O5633" s="573"/>
      <c r="P5633" s="573"/>
    </row>
    <row r="5634" spans="1:16" x14ac:dyDescent="0.25">
      <c r="B5634" s="172"/>
      <c r="C5634" s="154"/>
      <c r="D5634" s="91"/>
      <c r="E5634" s="89"/>
      <c r="F5634">
        <f>SUMIF('список продуктов'!$A$8:$A$917,"="&amp;D4073,'список продуктов'!$C$8:$C$917)</f>
        <v>1</v>
      </c>
      <c r="M5634" s="572"/>
      <c r="N5634" s="573"/>
      <c r="O5634" s="573"/>
      <c r="P5634" s="573"/>
    </row>
    <row r="5635" spans="1:16" x14ac:dyDescent="0.25">
      <c r="B5635" s="172"/>
      <c r="C5635" s="154"/>
      <c r="D5635" s="91"/>
      <c r="E5635" s="89"/>
      <c r="F5635">
        <f>SUMIF('список продуктов'!$A$8:$A$917,"="&amp;D4074,'список продуктов'!$C$8:$C$917)</f>
        <v>1</v>
      </c>
      <c r="M5635" s="572"/>
      <c r="N5635" s="573"/>
      <c r="O5635" s="573"/>
      <c r="P5635" s="573"/>
    </row>
    <row r="5636" spans="1:16" x14ac:dyDescent="0.25">
      <c r="B5636" s="172"/>
      <c r="C5636" s="154"/>
      <c r="D5636" s="91"/>
      <c r="E5636" s="89"/>
      <c r="F5636">
        <f>SUMIF('список продуктов'!$A$8:$A$917,"="&amp;D4075,'список продуктов'!$C$8:$C$917)</f>
        <v>0</v>
      </c>
      <c r="M5636" s="572"/>
      <c r="N5636" s="573"/>
      <c r="O5636" s="573"/>
      <c r="P5636" s="573"/>
    </row>
    <row r="5637" spans="1:16" x14ac:dyDescent="0.25">
      <c r="B5637" s="172"/>
      <c r="C5637" s="154"/>
      <c r="D5637" s="91"/>
      <c r="E5637" s="89"/>
      <c r="F5637">
        <f>SUMIF('список продуктов'!$A$8:$A$917,"="&amp;D4076,'список продуктов'!$C$8:$C$917)</f>
        <v>0</v>
      </c>
      <c r="M5637" s="572"/>
      <c r="N5637" s="573"/>
      <c r="O5637" s="573"/>
      <c r="P5637" s="573"/>
    </row>
    <row r="5638" spans="1:16" x14ac:dyDescent="0.25">
      <c r="B5638" s="172"/>
      <c r="C5638" s="154"/>
      <c r="D5638" s="91"/>
      <c r="E5638" s="89"/>
      <c r="F5638">
        <f>SUMIF('список продуктов'!$A$8:$A$917,"="&amp;D4077,'список продуктов'!$C$8:$C$917)</f>
        <v>1</v>
      </c>
      <c r="M5638" s="572"/>
      <c r="N5638" s="573"/>
      <c r="O5638" s="573"/>
      <c r="P5638" s="573"/>
    </row>
    <row r="5639" spans="1:16" x14ac:dyDescent="0.25">
      <c r="B5639" s="172"/>
      <c r="C5639" s="154"/>
      <c r="D5639" s="91"/>
      <c r="E5639" s="89"/>
      <c r="F5639">
        <f>SUMIF('список продуктов'!$A$8:$A$917,"="&amp;D4078,'список продуктов'!$C$8:$C$917)</f>
        <v>1</v>
      </c>
      <c r="M5639" s="572"/>
      <c r="N5639" s="573"/>
      <c r="O5639" s="573"/>
      <c r="P5639" s="573"/>
    </row>
    <row r="5640" spans="1:16" x14ac:dyDescent="0.25">
      <c r="B5640" s="172"/>
      <c r="C5640" s="154"/>
      <c r="D5640" s="91"/>
      <c r="E5640" s="89"/>
      <c r="F5640">
        <f>SUMIF('список продуктов'!$A$8:$A$917,"="&amp;D4079,'список продуктов'!$C$8:$C$917)</f>
        <v>1</v>
      </c>
      <c r="M5640" s="572"/>
      <c r="N5640" s="573"/>
      <c r="O5640" s="573"/>
      <c r="P5640" s="573"/>
    </row>
    <row r="5641" spans="1:16" ht="15.75" thickBot="1" x14ac:dyDescent="0.3">
      <c r="B5641" s="172"/>
      <c r="C5641" s="154"/>
      <c r="D5641" s="91"/>
      <c r="E5641" s="89"/>
      <c r="F5641">
        <f>SUMIF('список продуктов'!$A$8:$A$917,"="&amp;D4080,'список продуктов'!$C$8:$C$917)</f>
        <v>1</v>
      </c>
      <c r="M5641" s="572"/>
      <c r="N5641" s="573"/>
      <c r="O5641" s="573"/>
      <c r="P5641" s="573"/>
    </row>
    <row r="5642" spans="1:16" ht="15.75" thickBot="1" x14ac:dyDescent="0.3">
      <c r="A5642" s="229"/>
      <c r="B5642" s="181" t="s">
        <v>35</v>
      </c>
      <c r="C5642" s="188" t="s">
        <v>2817</v>
      </c>
      <c r="D5642" s="188"/>
      <c r="E5642" s="232"/>
      <c r="F5642">
        <f>SUMIF('список продуктов'!$A$8:$A$917,"="&amp;D4081,'список продуктов'!$C$8:$C$917)</f>
        <v>1</v>
      </c>
      <c r="G5642" t="s">
        <v>2926</v>
      </c>
      <c r="M5642" s="572"/>
      <c r="N5642" s="573"/>
      <c r="O5642" s="573"/>
      <c r="P5642" s="573"/>
    </row>
    <row r="5643" spans="1:16" x14ac:dyDescent="0.25">
      <c r="B5643" s="172"/>
      <c r="C5643" s="154"/>
      <c r="D5643" s="91"/>
      <c r="E5643" s="89"/>
      <c r="F5643">
        <f>SUMIF('список продуктов'!$A$8:$A$917,"="&amp;D4082,'список продуктов'!$C$8:$C$917)</f>
        <v>0</v>
      </c>
      <c r="M5643" s="572"/>
      <c r="N5643" s="573"/>
      <c r="O5643" s="573"/>
      <c r="P5643" s="573"/>
    </row>
    <row r="5644" spans="1:16" x14ac:dyDescent="0.25">
      <c r="B5644" s="172"/>
      <c r="C5644" s="154"/>
      <c r="D5644" s="91"/>
      <c r="E5644" s="89"/>
      <c r="F5644">
        <f>SUMIF('список продуктов'!$A$8:$A$917,"="&amp;D4083,'список продуктов'!$C$8:$C$917)</f>
        <v>0</v>
      </c>
      <c r="M5644" s="572"/>
      <c r="N5644" s="573"/>
      <c r="O5644" s="573"/>
      <c r="P5644" s="573"/>
    </row>
    <row r="5645" spans="1:16" x14ac:dyDescent="0.25">
      <c r="B5645" s="172"/>
      <c r="C5645" s="154"/>
      <c r="D5645" s="91"/>
      <c r="E5645" s="89"/>
      <c r="F5645">
        <f>SUMIF('список продуктов'!$A$8:$A$917,"="&amp;D4084,'список продуктов'!$C$8:$C$917)</f>
        <v>1</v>
      </c>
      <c r="M5645" s="572"/>
      <c r="N5645" s="573"/>
      <c r="O5645" s="573"/>
      <c r="P5645" s="573"/>
    </row>
    <row r="5646" spans="1:16" x14ac:dyDescent="0.25">
      <c r="B5646" s="172"/>
      <c r="C5646" s="154"/>
      <c r="D5646" s="91"/>
      <c r="E5646" s="89"/>
      <c r="F5646">
        <f>SUMIF('список продуктов'!$A$8:$A$917,"="&amp;D4085,'список продуктов'!$C$8:$C$917)</f>
        <v>1</v>
      </c>
      <c r="M5646" s="572"/>
      <c r="N5646" s="573"/>
      <c r="O5646" s="573"/>
      <c r="P5646" s="573"/>
    </row>
    <row r="5647" spans="1:16" x14ac:dyDescent="0.25">
      <c r="B5647" s="172"/>
      <c r="C5647" s="154"/>
      <c r="D5647" s="91"/>
      <c r="E5647" s="89"/>
      <c r="F5647">
        <f>SUMIF('список продуктов'!$A$8:$A$917,"="&amp;D4086,'список продуктов'!$C$8:$C$917)</f>
        <v>1</v>
      </c>
      <c r="M5647" s="572"/>
      <c r="N5647" s="573"/>
      <c r="O5647" s="573"/>
      <c r="P5647" s="573"/>
    </row>
    <row r="5648" spans="1:16" x14ac:dyDescent="0.25">
      <c r="B5648" s="172"/>
      <c r="C5648" s="154"/>
      <c r="D5648" s="91"/>
      <c r="E5648" s="89"/>
      <c r="F5648">
        <f>SUMIF('список продуктов'!$A$8:$A$917,"="&amp;D4087,'список продуктов'!$C$8:$C$917)</f>
        <v>1</v>
      </c>
      <c r="M5648" s="572"/>
      <c r="N5648" s="573"/>
      <c r="O5648" s="573"/>
      <c r="P5648" s="573"/>
    </row>
    <row r="5649" spans="1:16" x14ac:dyDescent="0.25">
      <c r="B5649" s="172"/>
      <c r="C5649" s="154"/>
      <c r="D5649" s="91"/>
      <c r="E5649" s="89"/>
      <c r="F5649">
        <f>SUMIF('список продуктов'!$A$8:$A$917,"="&amp;D4088,'список продуктов'!$C$8:$C$917)</f>
        <v>1</v>
      </c>
      <c r="M5649" s="572"/>
      <c r="N5649" s="573"/>
      <c r="O5649" s="573"/>
      <c r="P5649" s="573"/>
    </row>
    <row r="5650" spans="1:16" ht="15.75" thickBot="1" x14ac:dyDescent="0.3">
      <c r="B5650" s="172"/>
      <c r="C5650" s="154"/>
      <c r="D5650" s="91"/>
      <c r="E5650" s="89"/>
      <c r="F5650">
        <f>SUMIF('список продуктов'!$A$8:$A$917,"="&amp;D4089,'список продуктов'!$C$8:$C$917)</f>
        <v>0</v>
      </c>
      <c r="M5650" s="572"/>
      <c r="N5650" s="573"/>
      <c r="O5650" s="573"/>
      <c r="P5650" s="573"/>
    </row>
    <row r="5651" spans="1:16" ht="15.75" thickBot="1" x14ac:dyDescent="0.3">
      <c r="A5651" s="279"/>
      <c r="B5651" s="179">
        <v>45</v>
      </c>
      <c r="C5651" s="182" t="s">
        <v>956</v>
      </c>
      <c r="D5651" s="188"/>
      <c r="E5651" s="225">
        <f>SUM(E5652:E5662)</f>
        <v>58</v>
      </c>
      <c r="F5651">
        <f>SUMIF('список продуктов'!$A$8:$A$917,"="&amp;D4090,'список продуктов'!$C$8:$C$917)</f>
        <v>0</v>
      </c>
      <c r="G5651" t="s">
        <v>2926</v>
      </c>
      <c r="M5651" s="572"/>
      <c r="N5651" s="573"/>
      <c r="O5651" s="573"/>
      <c r="P5651" s="573"/>
    </row>
    <row r="5652" spans="1:16" x14ac:dyDescent="0.25">
      <c r="A5652" s="77">
        <f>E5652*A5651</f>
        <v>0</v>
      </c>
      <c r="B5652" s="173"/>
      <c r="C5652" s="154"/>
      <c r="D5652" s="91" t="s">
        <v>1737</v>
      </c>
      <c r="E5652" s="82">
        <v>22</v>
      </c>
      <c r="F5652">
        <f>SUMIF('список продуктов'!$A$8:$A$917,"="&amp;D4091,'список продуктов'!$C$8:$C$917)</f>
        <v>1</v>
      </c>
      <c r="M5652" s="572"/>
      <c r="N5652" s="573"/>
      <c r="O5652" s="573"/>
      <c r="P5652" s="573"/>
    </row>
    <row r="5653" spans="1:16" x14ac:dyDescent="0.25">
      <c r="A5653" s="77">
        <f>E5653*A5651</f>
        <v>0</v>
      </c>
      <c r="B5653" s="173"/>
      <c r="C5653" s="154"/>
      <c r="D5653" s="91" t="s">
        <v>2549</v>
      </c>
      <c r="E5653" s="82">
        <v>1</v>
      </c>
      <c r="F5653">
        <f>SUMIF('список продуктов'!$A$8:$A$917,"="&amp;D4092,'список продуктов'!$C$8:$C$917)</f>
        <v>1</v>
      </c>
      <c r="M5653" s="572"/>
      <c r="N5653" s="573"/>
      <c r="O5653" s="573"/>
      <c r="P5653" s="573"/>
    </row>
    <row r="5654" spans="1:16" x14ac:dyDescent="0.25">
      <c r="A5654" s="77">
        <f>E5654*A5651</f>
        <v>0</v>
      </c>
      <c r="B5654" s="173"/>
      <c r="C5654" s="154"/>
      <c r="D5654" s="91" t="s">
        <v>1789</v>
      </c>
      <c r="E5654" s="82">
        <v>20</v>
      </c>
      <c r="F5654">
        <f>SUMIF('список продуктов'!$A$8:$A$917,"="&amp;D4093,'список продуктов'!$C$8:$C$917)</f>
        <v>1</v>
      </c>
      <c r="M5654" s="572"/>
      <c r="N5654" s="573"/>
      <c r="O5654" s="573"/>
      <c r="P5654" s="573"/>
    </row>
    <row r="5655" spans="1:16" x14ac:dyDescent="0.25">
      <c r="A5655" s="77">
        <f>E5655*A5651</f>
        <v>0</v>
      </c>
      <c r="B5655" s="173"/>
      <c r="C5655" s="154"/>
      <c r="D5655" s="91" t="s">
        <v>1674</v>
      </c>
      <c r="E5655" s="82">
        <v>7</v>
      </c>
      <c r="F5655">
        <f>SUMIF('список продуктов'!$A$8:$A$917,"="&amp;D4094,'список продуктов'!$C$8:$C$917)</f>
        <v>0</v>
      </c>
      <c r="M5655" s="572"/>
      <c r="N5655" s="573"/>
      <c r="O5655" s="573"/>
      <c r="P5655" s="573"/>
    </row>
    <row r="5656" spans="1:16" x14ac:dyDescent="0.25">
      <c r="A5656" s="77">
        <f>E5656*A5651</f>
        <v>0</v>
      </c>
      <c r="B5656" s="173"/>
      <c r="C5656" s="154"/>
      <c r="D5656" s="91" t="s">
        <v>1268</v>
      </c>
      <c r="E5656" s="82">
        <v>2</v>
      </c>
      <c r="F5656">
        <f>SUMIF('список продуктов'!$A$8:$A$917,"="&amp;D4095,'список продуктов'!$C$8:$C$917)</f>
        <v>1</v>
      </c>
      <c r="M5656" s="572"/>
      <c r="N5656" s="573"/>
      <c r="O5656" s="573"/>
      <c r="P5656" s="573"/>
    </row>
    <row r="5657" spans="1:16" x14ac:dyDescent="0.25">
      <c r="A5657" s="77">
        <f>E5657*A5651</f>
        <v>0</v>
      </c>
      <c r="B5657" s="173"/>
      <c r="C5657" s="154"/>
      <c r="D5657" s="91" t="s">
        <v>1275</v>
      </c>
      <c r="E5657" s="82">
        <v>1</v>
      </c>
      <c r="F5657">
        <f>SUMIF('список продуктов'!$A$8:$A$917,"="&amp;D4096,'список продуктов'!$C$8:$C$917)</f>
        <v>1</v>
      </c>
      <c r="M5657" s="572"/>
      <c r="N5657" s="573"/>
      <c r="O5657" s="573"/>
      <c r="P5657" s="573"/>
    </row>
    <row r="5658" spans="1:16" x14ac:dyDescent="0.25">
      <c r="A5658" s="77">
        <f>E5658*A5651</f>
        <v>0</v>
      </c>
      <c r="B5658" s="173"/>
      <c r="C5658" s="154"/>
      <c r="D5658" s="91" t="s">
        <v>1478</v>
      </c>
      <c r="E5658" s="82">
        <v>1</v>
      </c>
      <c r="F5658">
        <f>SUMIF('список продуктов'!$A$8:$A$917,"="&amp;D4097,'список продуктов'!$C$8:$C$917)</f>
        <v>1</v>
      </c>
      <c r="M5658" s="572"/>
      <c r="N5658" s="573"/>
      <c r="O5658" s="573"/>
      <c r="P5658" s="573"/>
    </row>
    <row r="5659" spans="1:16" x14ac:dyDescent="0.25">
      <c r="A5659" s="77">
        <f>E5659*A5651</f>
        <v>0</v>
      </c>
      <c r="B5659" s="173"/>
      <c r="C5659" s="154"/>
      <c r="D5659" s="91" t="s">
        <v>1797</v>
      </c>
      <c r="E5659" s="82">
        <v>1</v>
      </c>
      <c r="F5659">
        <f>SUMIF('список продуктов'!$A$8:$A$917,"="&amp;D4098,'список продуктов'!$C$8:$C$917)</f>
        <v>0</v>
      </c>
      <c r="M5659" s="572"/>
      <c r="N5659" s="573"/>
      <c r="O5659" s="573"/>
      <c r="P5659" s="573"/>
    </row>
    <row r="5660" spans="1:16" x14ac:dyDescent="0.25">
      <c r="A5660" s="77">
        <f>E5660*A5651</f>
        <v>0</v>
      </c>
      <c r="B5660" s="173"/>
      <c r="C5660" s="154"/>
      <c r="D5660" s="91" t="s">
        <v>1489</v>
      </c>
      <c r="E5660" s="82">
        <v>1</v>
      </c>
      <c r="F5660">
        <f>SUMIF('список продуктов'!$A$8:$A$917,"="&amp;D4099,'список продуктов'!$C$8:$C$917)</f>
        <v>0</v>
      </c>
      <c r="M5660" s="572"/>
      <c r="N5660" s="573"/>
      <c r="O5660" s="573"/>
      <c r="P5660" s="573"/>
    </row>
    <row r="5661" spans="1:16" x14ac:dyDescent="0.25">
      <c r="A5661" s="77">
        <f>E5661*A5651</f>
        <v>0</v>
      </c>
      <c r="B5661" s="173"/>
      <c r="C5661" s="154"/>
      <c r="D5661" s="91" t="s">
        <v>1280</v>
      </c>
      <c r="E5661" s="82">
        <v>1</v>
      </c>
      <c r="F5661">
        <f>SUMIF('список продуктов'!$A$8:$A$917,"="&amp;D4100,'список продуктов'!$C$8:$C$917)</f>
        <v>1</v>
      </c>
      <c r="M5661" s="572"/>
      <c r="N5661" s="573"/>
      <c r="O5661" s="573"/>
      <c r="P5661" s="573"/>
    </row>
    <row r="5662" spans="1:16" x14ac:dyDescent="0.25">
      <c r="A5662" s="77">
        <f>E5662*A5651</f>
        <v>0</v>
      </c>
      <c r="B5662" s="173"/>
      <c r="C5662" s="154"/>
      <c r="D5662" s="364" t="s">
        <v>2416</v>
      </c>
      <c r="E5662" s="82">
        <v>1</v>
      </c>
      <c r="F5662">
        <f>SUMIF('список продуктов'!$A$8:$A$917,"="&amp;D4101,'список продуктов'!$C$8:$C$917)</f>
        <v>1</v>
      </c>
      <c r="M5662" s="572"/>
      <c r="N5662" s="573"/>
      <c r="O5662" s="573"/>
      <c r="P5662" s="573"/>
    </row>
    <row r="5663" spans="1:16" ht="30" thickBot="1" x14ac:dyDescent="0.3">
      <c r="A5663" s="77">
        <f>E5663*A5651</f>
        <v>0</v>
      </c>
      <c r="B5663" s="173"/>
      <c r="C5663" s="154"/>
      <c r="D5663" s="91" t="s">
        <v>2641</v>
      </c>
      <c r="E5663" s="125">
        <v>3</v>
      </c>
      <c r="F5663">
        <f>SUMIF('список продуктов'!$A$8:$A$917,"="&amp;D4102,'список продуктов'!$C$8:$C$917)</f>
        <v>1</v>
      </c>
      <c r="M5663" s="572"/>
      <c r="N5663" s="573"/>
      <c r="O5663" s="573"/>
      <c r="P5663" s="573"/>
    </row>
    <row r="5664" spans="1:16" ht="15.75" thickBot="1" x14ac:dyDescent="0.3">
      <c r="A5664" s="229"/>
      <c r="B5664" s="181" t="s">
        <v>35</v>
      </c>
      <c r="C5664" s="188" t="s">
        <v>2818</v>
      </c>
      <c r="D5664" s="188"/>
      <c r="E5664" s="232"/>
      <c r="F5664">
        <f>SUMIF('список продуктов'!$A$8:$A$917,"="&amp;D4103,'список продуктов'!$C$8:$C$917)</f>
        <v>1</v>
      </c>
      <c r="G5664" t="s">
        <v>2926</v>
      </c>
      <c r="M5664" s="572"/>
      <c r="N5664" s="573"/>
      <c r="O5664" s="573"/>
      <c r="P5664" s="573"/>
    </row>
    <row r="5665" spans="1:18" x14ac:dyDescent="0.25">
      <c r="B5665" s="172"/>
      <c r="C5665" s="154"/>
      <c r="D5665" s="91"/>
      <c r="E5665" s="89"/>
      <c r="F5665">
        <f>SUMIF('список продуктов'!$A$8:$A$917,"="&amp;D4104,'список продуктов'!$C$8:$C$917)</f>
        <v>1</v>
      </c>
      <c r="M5665" s="572"/>
      <c r="N5665" s="573"/>
      <c r="O5665" s="573"/>
      <c r="P5665" s="573"/>
    </row>
    <row r="5666" spans="1:18" x14ac:dyDescent="0.25">
      <c r="B5666" s="172"/>
      <c r="C5666" s="154"/>
      <c r="D5666" s="91"/>
      <c r="E5666" s="89"/>
      <c r="F5666">
        <f>SUMIF('список продуктов'!$A$8:$A$917,"="&amp;D4105,'список продуктов'!$C$8:$C$917)</f>
        <v>1</v>
      </c>
      <c r="M5666" s="572"/>
      <c r="N5666" s="573"/>
      <c r="O5666" s="573"/>
      <c r="P5666" s="573"/>
    </row>
    <row r="5667" spans="1:18" x14ac:dyDescent="0.25">
      <c r="B5667" s="172"/>
      <c r="C5667" s="154"/>
      <c r="D5667" s="91"/>
      <c r="E5667" s="89"/>
      <c r="F5667">
        <f>SUMIF('список продуктов'!$A$8:$A$917,"="&amp;D4106,'список продуктов'!$C$8:$C$917)</f>
        <v>1</v>
      </c>
      <c r="M5667" s="572"/>
      <c r="N5667" s="573"/>
      <c r="O5667" s="573"/>
      <c r="P5667" s="573"/>
    </row>
    <row r="5668" spans="1:18" x14ac:dyDescent="0.25">
      <c r="B5668" s="172"/>
      <c r="C5668" s="154"/>
      <c r="D5668" s="91"/>
      <c r="E5668" s="89"/>
      <c r="F5668">
        <f>SUMIF('список продуктов'!$A$8:$A$917,"="&amp;D4107,'список продуктов'!$C$8:$C$917)</f>
        <v>0</v>
      </c>
      <c r="M5668" s="572"/>
      <c r="N5668" s="573"/>
      <c r="O5668" s="573"/>
      <c r="P5668" s="573"/>
    </row>
    <row r="5669" spans="1:18" x14ac:dyDescent="0.25">
      <c r="B5669" s="172"/>
      <c r="C5669" s="154"/>
      <c r="D5669" s="91"/>
      <c r="E5669" s="89"/>
      <c r="F5669">
        <f>SUMIF('список продуктов'!$A$8:$A$917,"="&amp;D4108,'список продуктов'!$C$8:$C$917)</f>
        <v>1</v>
      </c>
      <c r="M5669" s="572"/>
      <c r="N5669" s="573"/>
      <c r="O5669" s="573"/>
      <c r="P5669" s="573"/>
    </row>
    <row r="5670" spans="1:18" x14ac:dyDescent="0.25">
      <c r="B5670" s="172"/>
      <c r="C5670" s="154"/>
      <c r="D5670" s="91"/>
      <c r="E5670" s="89"/>
      <c r="F5670">
        <f>SUMIF('список продуктов'!$A$8:$A$917,"="&amp;D4109,'список продуктов'!$C$8:$C$917)</f>
        <v>1</v>
      </c>
      <c r="M5670" s="572"/>
      <c r="N5670" s="573"/>
      <c r="O5670" s="573"/>
      <c r="P5670" s="573"/>
    </row>
    <row r="5671" spans="1:18" x14ac:dyDescent="0.25">
      <c r="B5671" s="172"/>
      <c r="C5671" s="154"/>
      <c r="D5671" s="91"/>
      <c r="E5671" s="89"/>
      <c r="F5671">
        <f>SUMIF('список продуктов'!$A$8:$A$917,"="&amp;D4110,'список продуктов'!$C$8:$C$917)</f>
        <v>1</v>
      </c>
      <c r="M5671" s="572"/>
      <c r="N5671" s="573"/>
      <c r="O5671" s="573"/>
      <c r="P5671" s="573"/>
    </row>
    <row r="5672" spans="1:18" x14ac:dyDescent="0.25">
      <c r="B5672" s="172"/>
      <c r="C5672" s="154"/>
      <c r="D5672" s="91"/>
      <c r="E5672" s="89"/>
      <c r="F5672">
        <f>SUMIF('список продуктов'!$A$8:$A$917,"="&amp;D4111,'список продуктов'!$C$8:$C$917)</f>
        <v>1</v>
      </c>
      <c r="M5672" s="572"/>
      <c r="N5672" s="573"/>
      <c r="O5672" s="573"/>
      <c r="P5672" s="573"/>
    </row>
    <row r="5673" spans="1:18" x14ac:dyDescent="0.25">
      <c r="B5673" s="172"/>
      <c r="C5673" s="154"/>
      <c r="D5673" s="91"/>
      <c r="E5673" s="89"/>
      <c r="F5673">
        <f>SUMIF('список продуктов'!$A$8:$A$917,"="&amp;D4112,'список продуктов'!$C$8:$C$917)</f>
        <v>0</v>
      </c>
      <c r="M5673" s="572"/>
      <c r="N5673" s="573"/>
      <c r="O5673" s="573"/>
      <c r="P5673" s="573"/>
    </row>
    <row r="5674" spans="1:18" ht="15.75" thickBot="1" x14ac:dyDescent="0.3">
      <c r="B5674" s="172"/>
      <c r="C5674" s="154"/>
      <c r="D5674" s="91"/>
      <c r="E5674" s="89"/>
      <c r="F5674">
        <f>SUMIF('список продуктов'!$A$8:$A$917,"="&amp;D4113,'список продуктов'!$C$8:$C$917)</f>
        <v>0</v>
      </c>
      <c r="M5674" s="572"/>
      <c r="N5674" s="573"/>
      <c r="O5674" s="573"/>
      <c r="P5674" s="573"/>
    </row>
    <row r="5675" spans="1:18" ht="15.75" thickBot="1" x14ac:dyDescent="0.3">
      <c r="A5675" s="229"/>
      <c r="B5675" s="231" t="s">
        <v>35</v>
      </c>
      <c r="C5675" s="188" t="s">
        <v>2705</v>
      </c>
      <c r="D5675" s="188"/>
      <c r="E5675" s="232"/>
      <c r="F5675">
        <f>SUMIF('список продуктов'!$A$8:$A$917,"="&amp;D4114,'список продуктов'!$C$8:$C$917)</f>
        <v>1</v>
      </c>
      <c r="G5675" t="s">
        <v>2926</v>
      </c>
      <c r="M5675" s="572"/>
      <c r="N5675" s="573"/>
      <c r="O5675" s="573"/>
      <c r="P5675" s="573"/>
      <c r="R5675" t="s">
        <v>151</v>
      </c>
    </row>
    <row r="5676" spans="1:18" x14ac:dyDescent="0.25">
      <c r="A5676" s="77">
        <f>E5676*A5675</f>
        <v>0</v>
      </c>
      <c r="B5676" s="160"/>
      <c r="C5676" s="506"/>
      <c r="D5676" s="91" t="s">
        <v>2549</v>
      </c>
      <c r="E5676" s="89">
        <v>1</v>
      </c>
      <c r="F5676">
        <f>SUMIF('список продуктов'!$A$8:$A$917,"="&amp;D4115,'список продуктов'!$C$8:$C$917)</f>
        <v>1</v>
      </c>
      <c r="M5676" s="572"/>
      <c r="N5676" s="573"/>
      <c r="O5676" s="573"/>
      <c r="P5676" s="573"/>
    </row>
    <row r="5677" spans="1:18" x14ac:dyDescent="0.25">
      <c r="A5677" s="77">
        <f>E5677*A5675</f>
        <v>0</v>
      </c>
      <c r="B5677" s="160"/>
      <c r="C5677" s="154"/>
      <c r="D5677" s="91" t="s">
        <v>1737</v>
      </c>
      <c r="E5677" s="89">
        <v>20</v>
      </c>
      <c r="F5677">
        <f>SUMIF('список продуктов'!$A$8:$A$917,"="&amp;D4116,'список продуктов'!$C$8:$C$917)</f>
        <v>1</v>
      </c>
      <c r="M5677" s="572"/>
      <c r="N5677" s="573"/>
      <c r="O5677" s="573"/>
      <c r="P5677" s="573"/>
    </row>
    <row r="5678" spans="1:18" x14ac:dyDescent="0.25">
      <c r="A5678" s="77">
        <f>E5678*A5675</f>
        <v>0</v>
      </c>
      <c r="B5678" s="160"/>
      <c r="C5678" s="154"/>
      <c r="D5678" s="91" t="s">
        <v>1551</v>
      </c>
      <c r="E5678" s="89">
        <v>1</v>
      </c>
      <c r="F5678">
        <f>SUMIF('список продуктов'!$A$8:$A$917,"="&amp;D4117,'список продуктов'!$C$8:$C$917)</f>
        <v>1</v>
      </c>
      <c r="M5678" s="572"/>
      <c r="N5678" s="573"/>
      <c r="O5678" s="573"/>
      <c r="P5678" s="573"/>
    </row>
    <row r="5679" spans="1:18" x14ac:dyDescent="0.25">
      <c r="A5679" s="77">
        <f>E5679*A5675</f>
        <v>0</v>
      </c>
      <c r="B5679" s="160"/>
      <c r="C5679" s="154"/>
      <c r="D5679" s="91" t="s">
        <v>1674</v>
      </c>
      <c r="E5679" s="89">
        <v>10</v>
      </c>
      <c r="F5679">
        <f>SUMIF('список продуктов'!$A$8:$A$917,"="&amp;D4118,'список продуктов'!$C$8:$C$917)</f>
        <v>1</v>
      </c>
      <c r="M5679" s="572"/>
      <c r="N5679" s="573"/>
      <c r="O5679" s="573"/>
      <c r="P5679" s="573"/>
    </row>
    <row r="5680" spans="1:18" ht="15.75" thickBot="1" x14ac:dyDescent="0.3">
      <c r="A5680" s="77">
        <f>E5680*A5675</f>
        <v>0</v>
      </c>
      <c r="B5680" s="160"/>
      <c r="C5680" s="154"/>
      <c r="D5680" s="91" t="s">
        <v>1275</v>
      </c>
      <c r="E5680" s="89">
        <v>1</v>
      </c>
      <c r="F5680">
        <f>SUMIF('список продуктов'!$A$8:$A$917,"="&amp;D4119,'список продуктов'!$C$8:$C$917)</f>
        <v>1</v>
      </c>
      <c r="M5680" s="572"/>
      <c r="N5680" s="573"/>
      <c r="O5680" s="573"/>
      <c r="P5680" s="573"/>
    </row>
    <row r="5681" spans="1:16" ht="30" thickBot="1" x14ac:dyDescent="0.3">
      <c r="A5681" s="229"/>
      <c r="B5681" s="293" t="s">
        <v>53</v>
      </c>
      <c r="C5681" s="188" t="s">
        <v>2720</v>
      </c>
      <c r="D5681" s="188"/>
      <c r="E5681" s="232"/>
      <c r="F5681">
        <f>SUMIF('список продуктов'!$A$8:$A$917,"="&amp;D4120,'список продуктов'!$C$8:$C$917)</f>
        <v>1</v>
      </c>
      <c r="G5681" t="s">
        <v>2926</v>
      </c>
      <c r="M5681" s="572"/>
      <c r="N5681" s="573"/>
      <c r="O5681" s="573"/>
      <c r="P5681" s="573"/>
    </row>
    <row r="5682" spans="1:16" x14ac:dyDescent="0.25">
      <c r="A5682" s="77">
        <f>E5682*A5681</f>
        <v>0</v>
      </c>
      <c r="B5682" s="160"/>
      <c r="C5682" s="506"/>
      <c r="D5682" s="91" t="s">
        <v>2549</v>
      </c>
      <c r="E5682" s="89">
        <v>1</v>
      </c>
      <c r="F5682">
        <f>SUMIF('список продуктов'!$A$8:$A$917,"="&amp;D4121,'список продуктов'!$C$8:$C$917)</f>
        <v>1</v>
      </c>
      <c r="M5682" s="572"/>
      <c r="N5682" s="573"/>
      <c r="O5682" s="573"/>
      <c r="P5682" s="573"/>
    </row>
    <row r="5683" spans="1:16" x14ac:dyDescent="0.25">
      <c r="A5683" s="77">
        <f>E5683*A5681</f>
        <v>0</v>
      </c>
      <c r="B5683" s="160"/>
      <c r="C5683" s="506"/>
      <c r="D5683" s="91" t="s">
        <v>1662</v>
      </c>
      <c r="E5683" s="89">
        <v>10</v>
      </c>
      <c r="F5683">
        <f>SUMIF('список продуктов'!$A$8:$A$917,"="&amp;D4122,'список продуктов'!$C$8:$C$917)</f>
        <v>1</v>
      </c>
      <c r="M5683" s="572"/>
      <c r="N5683" s="573"/>
      <c r="O5683" s="573"/>
      <c r="P5683" s="573"/>
    </row>
    <row r="5684" spans="1:16" x14ac:dyDescent="0.25">
      <c r="A5684" s="77">
        <f>E5684*A5681</f>
        <v>0</v>
      </c>
      <c r="B5684" s="160"/>
      <c r="C5684" s="506"/>
      <c r="D5684" s="91" t="s">
        <v>1565</v>
      </c>
      <c r="E5684" s="89">
        <v>10</v>
      </c>
      <c r="F5684">
        <f>SUMIF('список продуктов'!$A$8:$A$917,"="&amp;D4123,'список продуктов'!$C$8:$C$917)</f>
        <v>1</v>
      </c>
      <c r="M5684" s="572"/>
      <c r="N5684" s="573"/>
      <c r="O5684" s="573"/>
      <c r="P5684" s="573"/>
    </row>
    <row r="5685" spans="1:16" x14ac:dyDescent="0.25">
      <c r="A5685" s="77">
        <f>E5685*A5681</f>
        <v>0</v>
      </c>
      <c r="B5685" s="160"/>
      <c r="C5685" s="154"/>
      <c r="D5685" s="91" t="s">
        <v>2220</v>
      </c>
      <c r="E5685" s="89">
        <v>10</v>
      </c>
      <c r="F5685">
        <f>SUMIF('список продуктов'!$A$8:$A$917,"="&amp;D4124,'список продуктов'!$C$8:$C$917)</f>
        <v>1</v>
      </c>
      <c r="M5685" s="572"/>
      <c r="N5685" s="573"/>
      <c r="O5685" s="573"/>
      <c r="P5685" s="573"/>
    </row>
    <row r="5686" spans="1:16" x14ac:dyDescent="0.25">
      <c r="A5686" s="77">
        <f>E5686*A5681</f>
        <v>0</v>
      </c>
      <c r="B5686" s="160"/>
      <c r="C5686" s="154"/>
      <c r="D5686" s="91" t="s">
        <v>1674</v>
      </c>
      <c r="E5686" s="89">
        <v>10</v>
      </c>
      <c r="F5686">
        <f>SUMIF('список продуктов'!$A$8:$A$917,"="&amp;D4125,'список продуктов'!$C$8:$C$917)</f>
        <v>1</v>
      </c>
      <c r="M5686" s="572"/>
      <c r="N5686" s="573"/>
      <c r="O5686" s="573"/>
      <c r="P5686" s="573"/>
    </row>
    <row r="5687" spans="1:16" ht="15.75" thickBot="1" x14ac:dyDescent="0.3">
      <c r="A5687" s="77">
        <f>E5687*A5681</f>
        <v>0</v>
      </c>
      <c r="B5687" s="160"/>
      <c r="C5687" s="154"/>
      <c r="D5687" s="91" t="s">
        <v>1275</v>
      </c>
      <c r="E5687" s="89">
        <v>1</v>
      </c>
      <c r="F5687">
        <f>SUMIF('список продуктов'!$A$8:$A$917,"="&amp;D4126,'список продуктов'!$C$8:$C$917)</f>
        <v>0</v>
      </c>
      <c r="M5687" s="572"/>
      <c r="N5687" s="573"/>
      <c r="O5687" s="573"/>
      <c r="P5687" s="573"/>
    </row>
    <row r="5688" spans="1:16" ht="15.75" thickBot="1" x14ac:dyDescent="0.3">
      <c r="A5688" s="229"/>
      <c r="B5688" s="231" t="s">
        <v>43</v>
      </c>
      <c r="C5688" s="207" t="s">
        <v>951</v>
      </c>
      <c r="D5688" s="188"/>
      <c r="E5688" s="232"/>
      <c r="F5688">
        <f>SUMIF('список продуктов'!$A$8:$A$917,"="&amp;D4127,'список продуктов'!$C$8:$C$917)</f>
        <v>0</v>
      </c>
      <c r="G5688" t="s">
        <v>2926</v>
      </c>
      <c r="M5688" s="572"/>
      <c r="N5688" s="573"/>
      <c r="O5688" s="573"/>
      <c r="P5688" s="573"/>
    </row>
    <row r="5689" spans="1:16" x14ac:dyDescent="0.25">
      <c r="A5689" s="77">
        <f>E5689*A5688</f>
        <v>0</v>
      </c>
      <c r="B5689" s="160"/>
      <c r="C5689" s="460"/>
      <c r="D5689" s="91" t="s">
        <v>1365</v>
      </c>
      <c r="E5689" s="89">
        <v>20</v>
      </c>
      <c r="F5689">
        <f>SUMIF('список продуктов'!$A$8:$A$917,"="&amp;D4128,'список продуктов'!$C$8:$C$917)</f>
        <v>1</v>
      </c>
      <c r="M5689" s="572"/>
      <c r="N5689" s="573"/>
      <c r="O5689" s="573"/>
      <c r="P5689" s="573"/>
    </row>
    <row r="5690" spans="1:16" x14ac:dyDescent="0.25">
      <c r="A5690" s="77">
        <f>E5690*A5688</f>
        <v>0</v>
      </c>
      <c r="B5690" s="160"/>
      <c r="C5690" s="460"/>
      <c r="D5690" s="91" t="s">
        <v>1271</v>
      </c>
      <c r="E5690" s="89">
        <v>15</v>
      </c>
      <c r="F5690">
        <f>SUMIF('список продуктов'!$A$8:$A$917,"="&amp;D4129,'список продуктов'!$C$8:$C$917)</f>
        <v>1</v>
      </c>
      <c r="M5690" s="572"/>
      <c r="N5690" s="573"/>
      <c r="O5690" s="573"/>
      <c r="P5690" s="573"/>
    </row>
    <row r="5691" spans="1:16" x14ac:dyDescent="0.25">
      <c r="A5691" s="77">
        <f>E5691*A5688</f>
        <v>0</v>
      </c>
      <c r="B5691" s="160"/>
      <c r="C5691" s="460"/>
      <c r="D5691" s="91" t="s">
        <v>2549</v>
      </c>
      <c r="E5691" s="89">
        <v>1</v>
      </c>
      <c r="F5691">
        <f>SUMIF('список продуктов'!$A$8:$A$917,"="&amp;D4130,'список продуктов'!$C$8:$C$917)</f>
        <v>1</v>
      </c>
      <c r="M5691" s="572"/>
      <c r="N5691" s="573"/>
      <c r="O5691" s="573"/>
      <c r="P5691" s="573"/>
    </row>
    <row r="5692" spans="1:16" ht="15.75" thickBot="1" x14ac:dyDescent="0.3">
      <c r="A5692" s="77">
        <f>E5692*A5688</f>
        <v>0</v>
      </c>
      <c r="B5692" s="160"/>
      <c r="C5692" s="460"/>
      <c r="D5692" s="91" t="s">
        <v>1674</v>
      </c>
      <c r="E5692" s="89">
        <v>5</v>
      </c>
      <c r="F5692">
        <f>SUMIF('список продуктов'!$A$8:$A$917,"="&amp;D4131,'список продуктов'!$C$8:$C$917)</f>
        <v>1</v>
      </c>
      <c r="M5692" s="572"/>
      <c r="N5692" s="573"/>
      <c r="O5692" s="573"/>
      <c r="P5692" s="573"/>
    </row>
    <row r="5693" spans="1:16" ht="30" thickBot="1" x14ac:dyDescent="0.3">
      <c r="A5693" s="229"/>
      <c r="B5693" s="293" t="s">
        <v>9</v>
      </c>
      <c r="C5693" s="144" t="s">
        <v>2819</v>
      </c>
      <c r="D5693" s="188"/>
      <c r="E5693" s="232"/>
      <c r="G5693" t="s">
        <v>2926</v>
      </c>
      <c r="M5693" s="72"/>
      <c r="N5693" s="68"/>
      <c r="O5693" s="68"/>
      <c r="P5693" s="68"/>
    </row>
    <row r="5694" spans="1:16" x14ac:dyDescent="0.25">
      <c r="B5694" s="160"/>
      <c r="C5694" s="460"/>
      <c r="D5694" s="91"/>
      <c r="E5694" s="89"/>
      <c r="M5694" s="72"/>
      <c r="N5694" s="68"/>
      <c r="O5694" s="68"/>
      <c r="P5694" s="68"/>
    </row>
    <row r="5695" spans="1:16" x14ac:dyDescent="0.25">
      <c r="B5695" s="160"/>
      <c r="C5695" s="460"/>
      <c r="D5695" s="91"/>
      <c r="E5695" s="89"/>
      <c r="M5695" s="72"/>
      <c r="N5695" s="68"/>
      <c r="O5695" s="68"/>
      <c r="P5695" s="68"/>
    </row>
    <row r="5696" spans="1:16" x14ac:dyDescent="0.25">
      <c r="B5696" s="160"/>
      <c r="C5696" s="460"/>
      <c r="D5696" s="91"/>
      <c r="E5696" s="89"/>
      <c r="M5696" s="72"/>
      <c r="N5696" s="68"/>
      <c r="O5696" s="68"/>
      <c r="P5696" s="68"/>
    </row>
    <row r="5697" spans="1:16" x14ac:dyDescent="0.25">
      <c r="B5697" s="160"/>
      <c r="C5697" s="460"/>
      <c r="D5697" s="91"/>
      <c r="E5697" s="89"/>
      <c r="M5697" s="72"/>
      <c r="N5697" s="68"/>
      <c r="O5697" s="68"/>
      <c r="P5697" s="68"/>
    </row>
    <row r="5698" spans="1:16" x14ac:dyDescent="0.25">
      <c r="B5698" s="160"/>
      <c r="C5698" s="460"/>
      <c r="D5698" s="91"/>
      <c r="E5698" s="89"/>
      <c r="M5698" s="72"/>
      <c r="N5698" s="68"/>
      <c r="O5698" s="68"/>
      <c r="P5698" s="68"/>
    </row>
    <row r="5699" spans="1:16" x14ac:dyDescent="0.25">
      <c r="B5699" s="160"/>
      <c r="C5699" s="460"/>
      <c r="D5699" s="91"/>
      <c r="E5699" s="89"/>
      <c r="M5699" s="72"/>
      <c r="N5699" s="68"/>
      <c r="O5699" s="68"/>
      <c r="P5699" s="68"/>
    </row>
    <row r="5700" spans="1:16" ht="15.75" thickBot="1" x14ac:dyDescent="0.3">
      <c r="B5700" s="160"/>
      <c r="C5700" s="460"/>
      <c r="D5700" s="91"/>
      <c r="E5700" s="89"/>
      <c r="M5700" s="72"/>
      <c r="N5700" s="68"/>
      <c r="O5700" s="68"/>
      <c r="P5700" s="68"/>
    </row>
    <row r="5701" spans="1:16" ht="15.75" thickBot="1" x14ac:dyDescent="0.3">
      <c r="A5701" s="229"/>
      <c r="B5701" s="293" t="s">
        <v>203</v>
      </c>
      <c r="C5701" s="182" t="s">
        <v>2820</v>
      </c>
      <c r="D5701" s="188"/>
      <c r="E5701" s="191"/>
      <c r="G5701" t="s">
        <v>2926</v>
      </c>
      <c r="M5701" s="72"/>
      <c r="N5701" s="68"/>
      <c r="O5701" s="68"/>
      <c r="P5701" s="68"/>
    </row>
    <row r="5702" spans="1:16" x14ac:dyDescent="0.25">
      <c r="A5702" s="137"/>
      <c r="B5702" s="160"/>
      <c r="C5702" s="127"/>
      <c r="D5702" s="91" t="s">
        <v>2302</v>
      </c>
      <c r="E5702" s="89">
        <v>15</v>
      </c>
      <c r="M5702" s="72"/>
      <c r="N5702" s="68"/>
      <c r="O5702" s="68"/>
      <c r="P5702" s="68"/>
    </row>
    <row r="5703" spans="1:16" x14ac:dyDescent="0.25">
      <c r="A5703" s="137"/>
      <c r="B5703" s="160"/>
      <c r="C5703" s="127"/>
      <c r="D5703" s="91" t="s">
        <v>1711</v>
      </c>
      <c r="E5703" s="89">
        <v>15</v>
      </c>
      <c r="M5703" s="72"/>
      <c r="N5703" s="68"/>
      <c r="O5703" s="68"/>
      <c r="P5703" s="68"/>
    </row>
    <row r="5704" spans="1:16" x14ac:dyDescent="0.25">
      <c r="A5704" s="137"/>
      <c r="B5704" s="160"/>
      <c r="C5704" s="127"/>
      <c r="D5704" s="91"/>
      <c r="E5704" s="89">
        <v>15</v>
      </c>
      <c r="M5704" s="72"/>
      <c r="N5704" s="68"/>
      <c r="O5704" s="68"/>
      <c r="P5704" s="68"/>
    </row>
    <row r="5705" spans="1:16" x14ac:dyDescent="0.25">
      <c r="A5705" s="137"/>
      <c r="B5705" s="160"/>
      <c r="C5705" s="127"/>
      <c r="D5705" s="91" t="s">
        <v>1275</v>
      </c>
      <c r="E5705" s="89">
        <v>1</v>
      </c>
      <c r="M5705" s="72"/>
      <c r="N5705" s="68"/>
      <c r="O5705" s="68"/>
      <c r="P5705" s="68"/>
    </row>
    <row r="5706" spans="1:16" x14ac:dyDescent="0.25">
      <c r="A5706" s="137"/>
      <c r="B5706" s="160"/>
      <c r="C5706" s="127"/>
      <c r="D5706" s="91" t="s">
        <v>2514</v>
      </c>
      <c r="E5706" s="89">
        <v>1</v>
      </c>
      <c r="M5706" s="72"/>
      <c r="N5706" s="68"/>
      <c r="O5706" s="68"/>
      <c r="P5706" s="68"/>
    </row>
    <row r="5707" spans="1:16" ht="15.75" thickBot="1" x14ac:dyDescent="0.3">
      <c r="A5707" s="137"/>
      <c r="B5707" s="160"/>
      <c r="C5707" s="127"/>
      <c r="D5707" s="91" t="s">
        <v>2515</v>
      </c>
      <c r="E5707" s="89">
        <v>1</v>
      </c>
      <c r="M5707" s="72"/>
      <c r="N5707" s="68"/>
      <c r="O5707" s="68"/>
      <c r="P5707" s="68"/>
    </row>
    <row r="5708" spans="1:16" ht="30" thickBot="1" x14ac:dyDescent="0.3">
      <c r="A5708" s="229"/>
      <c r="B5708" s="297" t="s">
        <v>35</v>
      </c>
      <c r="C5708" s="207" t="s">
        <v>2821</v>
      </c>
      <c r="D5708" s="188"/>
      <c r="E5708" s="224"/>
      <c r="G5708" t="s">
        <v>2926</v>
      </c>
      <c r="M5708" s="72"/>
      <c r="N5708" s="68"/>
      <c r="O5708" s="68"/>
      <c r="P5708" s="68"/>
    </row>
    <row r="5709" spans="1:16" x14ac:dyDescent="0.25">
      <c r="A5709" s="77">
        <f>E5709*A5708</f>
        <v>0</v>
      </c>
      <c r="B5709" s="160"/>
      <c r="C5709" s="295"/>
      <c r="D5709" s="91" t="s">
        <v>1668</v>
      </c>
      <c r="E5709" s="89">
        <v>30</v>
      </c>
      <c r="M5709" s="72"/>
      <c r="N5709" s="68"/>
      <c r="O5709" s="68"/>
      <c r="P5709" s="68"/>
    </row>
    <row r="5710" spans="1:16" x14ac:dyDescent="0.25">
      <c r="A5710" s="77">
        <f>E5710*A5708</f>
        <v>0</v>
      </c>
      <c r="B5710" s="160"/>
      <c r="C5710" s="295"/>
      <c r="D5710" s="91" t="s">
        <v>1789</v>
      </c>
      <c r="E5710" s="89">
        <v>10</v>
      </c>
      <c r="M5710" s="72"/>
      <c r="N5710" s="68"/>
      <c r="O5710" s="68"/>
      <c r="P5710" s="68"/>
    </row>
    <row r="5711" spans="1:16" x14ac:dyDescent="0.25">
      <c r="A5711" s="77">
        <f>E5711*A5708</f>
        <v>0</v>
      </c>
      <c r="B5711" s="160"/>
      <c r="C5711" s="295"/>
      <c r="D5711" s="91" t="s">
        <v>2302</v>
      </c>
      <c r="E5711" s="89">
        <v>15</v>
      </c>
      <c r="M5711" s="72"/>
      <c r="N5711" s="68"/>
      <c r="O5711" s="68"/>
      <c r="P5711" s="68"/>
    </row>
    <row r="5712" spans="1:16" x14ac:dyDescent="0.25">
      <c r="A5712" s="77">
        <f>E5712*A5708</f>
        <v>0</v>
      </c>
      <c r="B5712" s="160"/>
      <c r="C5712" s="295"/>
      <c r="D5712" s="91" t="s">
        <v>2341</v>
      </c>
      <c r="E5712" s="89">
        <v>10</v>
      </c>
      <c r="M5712" s="72"/>
      <c r="N5712" s="68"/>
      <c r="O5712" s="68"/>
      <c r="P5712" s="68"/>
    </row>
    <row r="5713" spans="1:16" ht="15.75" thickBot="1" x14ac:dyDescent="0.3">
      <c r="A5713" s="77">
        <f>E5713*A5708</f>
        <v>0</v>
      </c>
      <c r="B5713" s="160"/>
      <c r="C5713" s="295"/>
      <c r="D5713" s="91" t="s">
        <v>1275</v>
      </c>
      <c r="E5713" s="89">
        <v>1</v>
      </c>
      <c r="M5713" s="72"/>
      <c r="N5713" s="68"/>
      <c r="O5713" s="68"/>
      <c r="P5713" s="68"/>
    </row>
    <row r="5714" spans="1:16" ht="15.75" thickBot="1" x14ac:dyDescent="0.3">
      <c r="A5714" s="229"/>
      <c r="B5714" s="181" t="s">
        <v>203</v>
      </c>
      <c r="C5714" s="182" t="s">
        <v>845</v>
      </c>
      <c r="D5714" s="188"/>
      <c r="E5714" s="158"/>
      <c r="G5714" t="s">
        <v>2926</v>
      </c>
      <c r="M5714" s="72"/>
      <c r="N5714" s="68"/>
      <c r="O5714" s="68"/>
      <c r="P5714" s="68"/>
    </row>
    <row r="5715" spans="1:16" x14ac:dyDescent="0.25">
      <c r="A5715" s="77">
        <f>E5715*A5714</f>
        <v>0</v>
      </c>
      <c r="B5715" s="173"/>
      <c r="C5715" s="449"/>
      <c r="D5715" s="91" t="s">
        <v>2237</v>
      </c>
      <c r="E5715" s="80">
        <v>1</v>
      </c>
      <c r="M5715" s="72"/>
      <c r="N5715" s="68"/>
      <c r="O5715" s="68"/>
      <c r="P5715" s="68"/>
    </row>
    <row r="5716" spans="1:16" x14ac:dyDescent="0.25">
      <c r="A5716" s="77">
        <f>E5716*A5714</f>
        <v>0</v>
      </c>
      <c r="B5716" s="173"/>
      <c r="C5716" s="449"/>
      <c r="D5716" s="91" t="s">
        <v>1674</v>
      </c>
      <c r="E5716" s="80">
        <v>5</v>
      </c>
      <c r="M5716" s="72"/>
      <c r="N5716" s="68"/>
      <c r="O5716" s="68"/>
      <c r="P5716" s="68"/>
    </row>
    <row r="5717" spans="1:16" ht="15.75" thickBot="1" x14ac:dyDescent="0.3">
      <c r="A5717" s="77">
        <f>E5717*A5714</f>
        <v>0</v>
      </c>
      <c r="B5717" s="173"/>
      <c r="C5717" s="449"/>
      <c r="D5717" s="91" t="s">
        <v>2302</v>
      </c>
      <c r="E5717" s="80">
        <v>8</v>
      </c>
      <c r="M5717" s="72"/>
      <c r="N5717" s="68"/>
      <c r="O5717" s="68"/>
      <c r="P5717" s="68"/>
    </row>
    <row r="5718" spans="1:16" ht="15.75" thickBot="1" x14ac:dyDescent="0.3">
      <c r="A5718" s="229"/>
      <c r="B5718" s="179">
        <v>25</v>
      </c>
      <c r="C5718" s="182" t="s">
        <v>842</v>
      </c>
      <c r="D5718" s="188"/>
      <c r="E5718" s="158"/>
      <c r="G5718" t="s">
        <v>2926</v>
      </c>
      <c r="M5718" s="72"/>
      <c r="N5718" s="68"/>
      <c r="O5718" s="68"/>
      <c r="P5718" s="68"/>
    </row>
    <row r="5719" spans="1:16" x14ac:dyDescent="0.25">
      <c r="A5719" s="77">
        <f>E5719*A5718</f>
        <v>0</v>
      </c>
      <c r="B5719" s="173"/>
      <c r="D5719" s="91" t="s">
        <v>2237</v>
      </c>
      <c r="E5719" s="80">
        <v>1</v>
      </c>
      <c r="M5719" s="72"/>
      <c r="N5719" s="68"/>
      <c r="O5719" s="68"/>
      <c r="P5719" s="68"/>
    </row>
    <row r="5720" spans="1:16" x14ac:dyDescent="0.25">
      <c r="A5720" s="77">
        <f>E5720*A5718</f>
        <v>0</v>
      </c>
      <c r="B5720" s="173"/>
      <c r="C5720" s="154"/>
      <c r="D5720" s="91" t="s">
        <v>1674</v>
      </c>
      <c r="E5720" s="80">
        <v>4</v>
      </c>
      <c r="M5720" s="72"/>
      <c r="N5720" s="68"/>
      <c r="O5720" s="68"/>
      <c r="P5720" s="68"/>
    </row>
    <row r="5721" spans="1:16" ht="15.75" thickBot="1" x14ac:dyDescent="0.3">
      <c r="A5721" s="77">
        <f>E5721*A5718</f>
        <v>0</v>
      </c>
      <c r="B5721" s="173"/>
      <c r="C5721" s="154"/>
      <c r="D5721" s="91" t="s">
        <v>2292</v>
      </c>
      <c r="E5721" s="80">
        <v>12</v>
      </c>
      <c r="M5721" s="72"/>
      <c r="N5721" s="68"/>
      <c r="O5721" s="68"/>
      <c r="P5721" s="68"/>
    </row>
    <row r="5722" spans="1:16" ht="15.75" thickBot="1" x14ac:dyDescent="0.3">
      <c r="A5722" s="229"/>
      <c r="B5722" s="179">
        <v>20</v>
      </c>
      <c r="C5722" s="182" t="s">
        <v>844</v>
      </c>
      <c r="D5722" s="377"/>
      <c r="E5722" s="158"/>
      <c r="G5722" t="s">
        <v>2926</v>
      </c>
      <c r="M5722" s="72"/>
      <c r="N5722" s="68"/>
      <c r="O5722" s="68"/>
      <c r="P5722" s="68"/>
    </row>
    <row r="5723" spans="1:16" x14ac:dyDescent="0.25">
      <c r="A5723" s="77">
        <f>E5723*A5722</f>
        <v>0</v>
      </c>
      <c r="B5723" s="173"/>
      <c r="C5723" s="449"/>
      <c r="D5723" s="91" t="s">
        <v>2236</v>
      </c>
      <c r="E5723" s="80">
        <v>1</v>
      </c>
      <c r="M5723" s="72"/>
      <c r="N5723" s="68"/>
      <c r="O5723" s="68"/>
      <c r="P5723" s="68"/>
    </row>
    <row r="5724" spans="1:16" ht="15.75" thickBot="1" x14ac:dyDescent="0.3">
      <c r="A5724" s="77">
        <f>E5724*A5722</f>
        <v>0</v>
      </c>
      <c r="B5724" s="173"/>
      <c r="C5724" s="449"/>
      <c r="D5724" s="91" t="s">
        <v>1690</v>
      </c>
      <c r="E5724" s="80">
        <v>13</v>
      </c>
      <c r="M5724" s="72"/>
      <c r="N5724" s="68"/>
      <c r="O5724" s="68"/>
      <c r="P5724" s="68"/>
    </row>
    <row r="5725" spans="1:16" ht="15.75" thickBot="1" x14ac:dyDescent="0.3">
      <c r="A5725" s="229"/>
      <c r="B5725" s="179">
        <v>15</v>
      </c>
      <c r="C5725" s="182" t="s">
        <v>843</v>
      </c>
      <c r="D5725" s="188"/>
      <c r="E5725" s="225">
        <f>SUM(E5726:E5727)</f>
        <v>6</v>
      </c>
      <c r="G5725" t="s">
        <v>2926</v>
      </c>
      <c r="M5725" s="72"/>
      <c r="N5725" s="68"/>
      <c r="O5725" s="68"/>
      <c r="P5725" s="68"/>
    </row>
    <row r="5726" spans="1:16" x14ac:dyDescent="0.25">
      <c r="A5726" s="77">
        <f>E5726*A5725</f>
        <v>0</v>
      </c>
      <c r="B5726" s="173"/>
      <c r="C5726" s="449"/>
      <c r="D5726" s="91" t="s">
        <v>2236</v>
      </c>
      <c r="E5726" s="80">
        <v>1</v>
      </c>
      <c r="M5726" s="72"/>
      <c r="N5726" s="68"/>
      <c r="O5726" s="68"/>
      <c r="P5726" s="68"/>
    </row>
    <row r="5727" spans="1:16" ht="15.75" thickBot="1" x14ac:dyDescent="0.3">
      <c r="A5727" s="77">
        <f>E5727*A5725</f>
        <v>0</v>
      </c>
      <c r="B5727" s="173"/>
      <c r="C5727" s="449"/>
      <c r="D5727" s="91" t="s">
        <v>1674</v>
      </c>
      <c r="E5727" s="80">
        <v>5</v>
      </c>
      <c r="M5727" s="72"/>
      <c r="N5727" s="68"/>
      <c r="O5727" s="68"/>
      <c r="P5727" s="68"/>
    </row>
    <row r="5728" spans="1:16" ht="15.75" thickBot="1" x14ac:dyDescent="0.3">
      <c r="A5728" s="234"/>
      <c r="B5728" s="186" t="s">
        <v>210</v>
      </c>
      <c r="C5728" s="200" t="s">
        <v>864</v>
      </c>
      <c r="D5728" s="188"/>
      <c r="E5728" s="158"/>
      <c r="G5728" t="s">
        <v>2926</v>
      </c>
      <c r="M5728" s="72"/>
      <c r="N5728" s="68"/>
      <c r="O5728" s="68"/>
      <c r="P5728" s="68"/>
    </row>
    <row r="5729" spans="1:16" x14ac:dyDescent="0.25">
      <c r="A5729" s="77">
        <f>E5729*A5728</f>
        <v>0</v>
      </c>
      <c r="B5729" s="173"/>
      <c r="C5729" s="474" t="s">
        <v>2028</v>
      </c>
      <c r="D5729" s="91" t="s">
        <v>211</v>
      </c>
      <c r="E5729" s="80">
        <v>250</v>
      </c>
      <c r="M5729" s="72"/>
      <c r="N5729" s="68"/>
      <c r="O5729" s="68"/>
      <c r="P5729" s="68"/>
    </row>
    <row r="5730" spans="1:16" x14ac:dyDescent="0.25">
      <c r="A5730" s="77">
        <f>E5730*A5728</f>
        <v>0</v>
      </c>
      <c r="B5730" s="173"/>
      <c r="C5730" s="154"/>
      <c r="D5730" s="91" t="s">
        <v>1643</v>
      </c>
      <c r="E5730" s="80">
        <v>200</v>
      </c>
      <c r="M5730" s="72"/>
      <c r="N5730" s="68"/>
      <c r="O5730" s="68"/>
      <c r="P5730" s="68"/>
    </row>
    <row r="5731" spans="1:16" x14ac:dyDescent="0.25">
      <c r="A5731" s="77">
        <f>E5731*A5728</f>
        <v>0</v>
      </c>
      <c r="B5731" s="173"/>
      <c r="C5731" s="154"/>
      <c r="D5731" s="91" t="s">
        <v>1758</v>
      </c>
      <c r="E5731" s="80">
        <v>40</v>
      </c>
      <c r="M5731" s="72"/>
      <c r="N5731" s="68"/>
      <c r="O5731" s="68"/>
      <c r="P5731" s="68"/>
    </row>
    <row r="5732" spans="1:16" x14ac:dyDescent="0.25">
      <c r="A5732" s="77">
        <f>E5732*A5728</f>
        <v>0</v>
      </c>
      <c r="B5732" s="173"/>
      <c r="C5732" s="154"/>
      <c r="D5732" s="91" t="s">
        <v>1354</v>
      </c>
      <c r="E5732" s="80">
        <v>35</v>
      </c>
      <c r="M5732" s="72"/>
      <c r="N5732" s="68"/>
      <c r="O5732" s="68"/>
      <c r="P5732" s="68"/>
    </row>
    <row r="5733" spans="1:16" x14ac:dyDescent="0.25">
      <c r="A5733" s="77">
        <f>E5733*A5728</f>
        <v>0</v>
      </c>
      <c r="B5733" s="173"/>
      <c r="C5733" s="154"/>
      <c r="D5733" s="91" t="s">
        <v>1478</v>
      </c>
      <c r="E5733" s="80">
        <v>5</v>
      </c>
      <c r="M5733" s="72"/>
      <c r="N5733" s="68"/>
      <c r="O5733" s="68"/>
      <c r="P5733" s="68"/>
    </row>
    <row r="5734" spans="1:16" x14ac:dyDescent="0.25">
      <c r="A5734" s="77">
        <f>E5734*A5728</f>
        <v>0</v>
      </c>
      <c r="B5734" s="173"/>
      <c r="C5734" s="154"/>
      <c r="D5734" s="91" t="s">
        <v>2475</v>
      </c>
      <c r="E5734" s="80">
        <v>30</v>
      </c>
      <c r="M5734" s="72"/>
      <c r="N5734" s="68"/>
      <c r="O5734" s="68"/>
      <c r="P5734" s="68"/>
    </row>
    <row r="5735" spans="1:16" x14ac:dyDescent="0.25">
      <c r="A5735" s="77">
        <f>E5735*A5728</f>
        <v>0</v>
      </c>
      <c r="B5735" s="173"/>
      <c r="C5735" s="154"/>
      <c r="D5735" s="91" t="s">
        <v>2322</v>
      </c>
      <c r="E5735" s="80">
        <v>20</v>
      </c>
      <c r="M5735" s="72"/>
      <c r="N5735" s="68"/>
      <c r="O5735" s="68"/>
      <c r="P5735" s="68"/>
    </row>
    <row r="5736" spans="1:16" x14ac:dyDescent="0.25">
      <c r="A5736" s="77">
        <f>E5736*A5728</f>
        <v>0</v>
      </c>
      <c r="B5736" s="173"/>
      <c r="C5736" s="154"/>
      <c r="D5736" s="91" t="s">
        <v>1665</v>
      </c>
      <c r="E5736" s="80">
        <v>80</v>
      </c>
      <c r="M5736" s="72"/>
      <c r="N5736" s="68"/>
      <c r="O5736" s="68"/>
      <c r="P5736" s="68"/>
    </row>
    <row r="5737" spans="1:16" x14ac:dyDescent="0.25">
      <c r="A5737" s="77">
        <f>E5737*A5728</f>
        <v>0</v>
      </c>
      <c r="B5737" s="173"/>
      <c r="C5737" s="154"/>
      <c r="D5737" s="91" t="s">
        <v>1262</v>
      </c>
      <c r="E5737" s="80">
        <v>3</v>
      </c>
      <c r="M5737" s="72"/>
      <c r="N5737" s="68"/>
      <c r="O5737" s="68"/>
      <c r="P5737" s="68"/>
    </row>
    <row r="5738" spans="1:16" x14ac:dyDescent="0.25">
      <c r="A5738" s="77">
        <f>E5738*A5728</f>
        <v>0</v>
      </c>
      <c r="B5738" s="173"/>
      <c r="C5738" s="154"/>
      <c r="D5738" s="91" t="s">
        <v>2399</v>
      </c>
      <c r="E5738" s="80">
        <v>2</v>
      </c>
      <c r="M5738" s="72"/>
      <c r="N5738" s="68"/>
      <c r="O5738" s="68"/>
      <c r="P5738" s="68"/>
    </row>
    <row r="5739" spans="1:16" x14ac:dyDescent="0.25">
      <c r="A5739" s="77">
        <f>E5739*A5728</f>
        <v>0</v>
      </c>
      <c r="B5739" s="173"/>
      <c r="C5739" s="154"/>
      <c r="D5739" s="91" t="s">
        <v>2392</v>
      </c>
      <c r="E5739" s="80">
        <v>2</v>
      </c>
      <c r="M5739" s="72"/>
      <c r="N5739" s="68"/>
      <c r="O5739" s="68"/>
      <c r="P5739" s="68"/>
    </row>
    <row r="5740" spans="1:16" x14ac:dyDescent="0.25">
      <c r="A5740" s="77">
        <f>E5740*A5728</f>
        <v>0</v>
      </c>
      <c r="B5740" s="173"/>
      <c r="C5740" s="154"/>
      <c r="D5740" s="91" t="s">
        <v>2591</v>
      </c>
      <c r="E5740" s="80">
        <v>10</v>
      </c>
      <c r="M5740" s="72"/>
      <c r="N5740" s="68"/>
      <c r="O5740" s="68"/>
      <c r="P5740" s="68"/>
    </row>
    <row r="5741" spans="1:16" x14ac:dyDescent="0.25">
      <c r="B5741" s="173"/>
      <c r="C5741" s="155" t="s">
        <v>2029</v>
      </c>
      <c r="D5741" s="91"/>
      <c r="E5741" s="80"/>
      <c r="M5741" s="72"/>
      <c r="N5741" s="68"/>
      <c r="O5741" s="68"/>
      <c r="P5741" s="68"/>
    </row>
    <row r="5742" spans="1:16" x14ac:dyDescent="0.25">
      <c r="A5742" s="77">
        <f>E5742*A5728</f>
        <v>0</v>
      </c>
      <c r="B5742" s="173"/>
      <c r="C5742" s="155"/>
      <c r="D5742" s="91" t="s">
        <v>1737</v>
      </c>
      <c r="E5742" s="80">
        <v>200</v>
      </c>
      <c r="M5742" s="72"/>
      <c r="N5742" s="68"/>
      <c r="O5742" s="68"/>
      <c r="P5742" s="68"/>
    </row>
    <row r="5743" spans="1:16" x14ac:dyDescent="0.25">
      <c r="A5743" s="77">
        <f>E5743*A5728</f>
        <v>0</v>
      </c>
      <c r="B5743" s="173"/>
      <c r="C5743" s="155"/>
      <c r="D5743" s="91" t="s">
        <v>1736</v>
      </c>
      <c r="E5743" s="80">
        <v>40</v>
      </c>
      <c r="M5743" s="72"/>
      <c r="N5743" s="68"/>
      <c r="O5743" s="68"/>
      <c r="P5743" s="68"/>
    </row>
    <row r="5744" spans="1:16" x14ac:dyDescent="0.25">
      <c r="A5744" s="77">
        <f>E5744*A5728</f>
        <v>0</v>
      </c>
      <c r="B5744" s="173"/>
      <c r="C5744" s="155"/>
      <c r="D5744" s="91" t="s">
        <v>1478</v>
      </c>
      <c r="E5744" s="80">
        <v>2</v>
      </c>
      <c r="M5744" s="72"/>
      <c r="N5744" s="68"/>
      <c r="O5744" s="68"/>
      <c r="P5744" s="68"/>
    </row>
    <row r="5745" spans="1:16" x14ac:dyDescent="0.25">
      <c r="A5745" s="77">
        <f>E5745*A5728</f>
        <v>0</v>
      </c>
      <c r="B5745" s="173"/>
      <c r="C5745" s="154"/>
      <c r="D5745" s="91" t="s">
        <v>1262</v>
      </c>
      <c r="E5745" s="80">
        <v>2</v>
      </c>
      <c r="M5745" s="72"/>
      <c r="N5745" s="68"/>
      <c r="O5745" s="68"/>
      <c r="P5745" s="68"/>
    </row>
    <row r="5746" spans="1:16" x14ac:dyDescent="0.25">
      <c r="A5746" s="77">
        <f>E5746*A5728</f>
        <v>0</v>
      </c>
      <c r="B5746" s="173"/>
      <c r="C5746" s="154"/>
      <c r="D5746" s="91" t="s">
        <v>2399</v>
      </c>
      <c r="E5746" s="80">
        <v>1</v>
      </c>
      <c r="F5746">
        <f>SUMIF('список продуктов'!$A$8:$A$917,"="&amp;D4132,'список продуктов'!$C$8:$C$917)</f>
        <v>1</v>
      </c>
      <c r="M5746" s="572"/>
      <c r="N5746" s="573"/>
      <c r="O5746" s="573"/>
      <c r="P5746" s="573"/>
    </row>
    <row r="5747" spans="1:16" x14ac:dyDescent="0.25">
      <c r="A5747" s="77">
        <f>E5747*A5728</f>
        <v>0</v>
      </c>
      <c r="B5747" s="173"/>
      <c r="C5747" s="154"/>
      <c r="D5747" s="91" t="s">
        <v>1489</v>
      </c>
      <c r="E5747" s="80">
        <v>2</v>
      </c>
      <c r="F5747">
        <f>SUMIF('список продуктов'!$A$8:$A$917,"="&amp;D4133,'список продуктов'!$C$8:$C$917)</f>
        <v>1</v>
      </c>
      <c r="M5747" s="572"/>
      <c r="N5747" s="573"/>
      <c r="O5747" s="573"/>
      <c r="P5747" s="573"/>
    </row>
    <row r="5748" spans="1:16" ht="15.75" thickBot="1" x14ac:dyDescent="0.3">
      <c r="A5748" s="77">
        <f>E5748*A5728</f>
        <v>0</v>
      </c>
      <c r="B5748" s="173"/>
      <c r="C5748" s="154"/>
      <c r="D5748" s="91" t="s">
        <v>192</v>
      </c>
      <c r="E5748" s="80">
        <v>5</v>
      </c>
      <c r="F5748">
        <f>SUMIF('список продуктов'!$A$8:$A$917,"="&amp;D4134,'список продуктов'!$C$8:$C$917)</f>
        <v>1</v>
      </c>
      <c r="M5748" s="572"/>
      <c r="N5748" s="573"/>
      <c r="O5748" s="573"/>
      <c r="P5748" s="573"/>
    </row>
    <row r="5749" spans="1:16" ht="29.25" thickBot="1" x14ac:dyDescent="0.3">
      <c r="A5749" s="229"/>
      <c r="B5749" s="179">
        <v>60</v>
      </c>
      <c r="C5749" s="200" t="s">
        <v>865</v>
      </c>
      <c r="D5749" s="188"/>
      <c r="E5749" s="158"/>
      <c r="F5749">
        <f>SUMIF('список продуктов'!$A$8:$A$917,"="&amp;D4135,'список продуктов'!$C$8:$C$917)</f>
        <v>1</v>
      </c>
      <c r="G5749" t="s">
        <v>2926</v>
      </c>
      <c r="M5749" s="572"/>
      <c r="N5749" s="573"/>
      <c r="O5749" s="573"/>
      <c r="P5749" s="573"/>
    </row>
    <row r="5750" spans="1:16" x14ac:dyDescent="0.25">
      <c r="A5750" s="77">
        <f>E5750*A5749</f>
        <v>0</v>
      </c>
      <c r="B5750" s="173"/>
      <c r="C5750" s="115"/>
      <c r="D5750" s="91" t="s">
        <v>2553</v>
      </c>
      <c r="E5750" s="80">
        <v>1</v>
      </c>
      <c r="F5750">
        <f>SUMIF('список продуктов'!$A$8:$A$917,"="&amp;D4136,'список продуктов'!$C$8:$C$917)</f>
        <v>1</v>
      </c>
      <c r="M5750" s="572"/>
      <c r="N5750" s="573"/>
      <c r="O5750" s="573"/>
      <c r="P5750" s="573"/>
    </row>
    <row r="5751" spans="1:16" x14ac:dyDescent="0.25">
      <c r="A5751" s="77">
        <f>E5751*A5749</f>
        <v>0</v>
      </c>
      <c r="B5751" s="173"/>
      <c r="C5751" s="115"/>
      <c r="D5751" s="91" t="s">
        <v>1737</v>
      </c>
      <c r="E5751" s="80">
        <v>25</v>
      </c>
      <c r="F5751">
        <f>SUMIF('список продуктов'!$A$8:$A$917,"="&amp;D4137,'список продуктов'!$C$8:$C$917)</f>
        <v>0</v>
      </c>
      <c r="M5751" s="572"/>
      <c r="N5751" s="573"/>
      <c r="O5751" s="573"/>
      <c r="P5751" s="573"/>
    </row>
    <row r="5752" spans="1:16" x14ac:dyDescent="0.25">
      <c r="A5752" s="77">
        <f>E5752*A5749</f>
        <v>0</v>
      </c>
      <c r="B5752" s="173"/>
      <c r="C5752" s="115"/>
      <c r="D5752" s="91" t="s">
        <v>1551</v>
      </c>
      <c r="E5752" s="80">
        <v>1</v>
      </c>
      <c r="F5752">
        <f>SUMIF('список продуктов'!$A$8:$A$917,"="&amp;D4138,'список продуктов'!$C$8:$C$917)</f>
        <v>0</v>
      </c>
      <c r="M5752" s="572"/>
      <c r="N5752" s="573"/>
      <c r="O5752" s="573"/>
      <c r="P5752" s="573"/>
    </row>
    <row r="5753" spans="1:16" x14ac:dyDescent="0.25">
      <c r="A5753" s="77">
        <f>E5753*A5749</f>
        <v>0</v>
      </c>
      <c r="B5753" s="173"/>
      <c r="C5753" s="115"/>
      <c r="D5753" s="91" t="s">
        <v>1797</v>
      </c>
      <c r="E5753" s="80">
        <v>2</v>
      </c>
      <c r="F5753">
        <f>SUMIF('список продуктов'!$A$8:$A$917,"="&amp;D4139,'список продуктов'!$C$8:$C$917)</f>
        <v>1</v>
      </c>
      <c r="M5753" s="572"/>
      <c r="N5753" s="573"/>
      <c r="O5753" s="573"/>
      <c r="P5753" s="573"/>
    </row>
    <row r="5754" spans="1:16" x14ac:dyDescent="0.25">
      <c r="A5754" s="77">
        <f>E5754*A5749</f>
        <v>0</v>
      </c>
      <c r="B5754" s="173"/>
      <c r="C5754" s="115"/>
      <c r="D5754" s="91" t="s">
        <v>1736</v>
      </c>
      <c r="E5754" s="80">
        <v>3</v>
      </c>
      <c r="F5754">
        <f>SUMIF('список продуктов'!$A$8:$A$917,"="&amp;D4140,'список продуктов'!$C$8:$C$917)</f>
        <v>1</v>
      </c>
      <c r="M5754" s="572"/>
      <c r="N5754" s="573"/>
      <c r="O5754" s="573"/>
      <c r="P5754" s="573"/>
    </row>
    <row r="5755" spans="1:16" x14ac:dyDescent="0.25">
      <c r="A5755" s="77">
        <f>E5755*A5749</f>
        <v>0</v>
      </c>
      <c r="B5755" s="173"/>
      <c r="C5755" s="115"/>
      <c r="D5755" s="91" t="s">
        <v>1489</v>
      </c>
      <c r="E5755" s="80">
        <v>1</v>
      </c>
      <c r="F5755">
        <f>SUMIF('список продуктов'!$A$8:$A$917,"="&amp;D4141,'список продуктов'!$C$8:$C$917)</f>
        <v>1</v>
      </c>
      <c r="M5755" s="572"/>
      <c r="N5755" s="573"/>
      <c r="O5755" s="573"/>
      <c r="P5755" s="573"/>
    </row>
    <row r="5756" spans="1:16" x14ac:dyDescent="0.25">
      <c r="A5756" s="77">
        <f>E5756*A5749</f>
        <v>0</v>
      </c>
      <c r="B5756" s="173"/>
      <c r="C5756" s="115"/>
      <c r="D5756" s="91" t="s">
        <v>2335</v>
      </c>
      <c r="E5756" s="80">
        <v>0.5</v>
      </c>
      <c r="F5756">
        <f>SUMIF('список продуктов'!$A$8:$A$917,"="&amp;D4142,'список продуктов'!$C$8:$C$917)</f>
        <v>1</v>
      </c>
      <c r="M5756" s="572"/>
      <c r="N5756" s="573"/>
      <c r="O5756" s="573"/>
      <c r="P5756" s="573"/>
    </row>
    <row r="5757" spans="1:16" x14ac:dyDescent="0.25">
      <c r="A5757" s="77">
        <f>E5757*A5749</f>
        <v>0</v>
      </c>
      <c r="B5757" s="173"/>
      <c r="C5757" s="115"/>
      <c r="D5757" s="91" t="s">
        <v>2399</v>
      </c>
      <c r="E5757" s="80">
        <v>0.5</v>
      </c>
      <c r="F5757">
        <f>SUMIF('список продуктов'!$A$8:$A$917,"="&amp;D4143,'список продуктов'!$C$8:$C$917)</f>
        <v>0</v>
      </c>
      <c r="M5757" s="572"/>
      <c r="N5757" s="573"/>
      <c r="O5757" s="573"/>
      <c r="P5757" s="573"/>
    </row>
    <row r="5758" spans="1:16" ht="15.75" thickBot="1" x14ac:dyDescent="0.3">
      <c r="A5758" s="77">
        <f>E5758*A5749</f>
        <v>0</v>
      </c>
      <c r="B5758" s="173"/>
      <c r="C5758" s="115"/>
      <c r="D5758" s="91" t="s">
        <v>1262</v>
      </c>
      <c r="E5758" s="80">
        <v>1</v>
      </c>
      <c r="F5758">
        <f>SUMIF('список продуктов'!$A$8:$A$917,"="&amp;D4144,'список продуктов'!$C$8:$C$917)</f>
        <v>1</v>
      </c>
      <c r="M5758" s="572"/>
      <c r="N5758" s="573"/>
      <c r="O5758" s="573"/>
      <c r="P5758" s="573"/>
    </row>
    <row r="5759" spans="1:16" ht="15.75" thickBot="1" x14ac:dyDescent="0.3">
      <c r="A5759" s="229"/>
      <c r="B5759" s="181" t="s">
        <v>42</v>
      </c>
      <c r="C5759" s="182" t="s">
        <v>958</v>
      </c>
      <c r="D5759" s="188"/>
      <c r="E5759" s="158"/>
      <c r="F5759">
        <f>SUMIF('список продуктов'!$A$8:$A$917,"="&amp;D4145,'список продуктов'!$C$8:$C$917)</f>
        <v>1</v>
      </c>
      <c r="G5759" t="s">
        <v>2926</v>
      </c>
      <c r="M5759" s="572"/>
      <c r="N5759" s="573"/>
      <c r="O5759" s="573"/>
      <c r="P5759" s="573"/>
    </row>
    <row r="5760" spans="1:16" x14ac:dyDescent="0.25">
      <c r="A5760" s="77">
        <f>E5760*A5759</f>
        <v>0</v>
      </c>
      <c r="B5760" s="173"/>
      <c r="C5760" s="489"/>
      <c r="D5760" s="91" t="s">
        <v>2549</v>
      </c>
      <c r="E5760" s="80">
        <v>1</v>
      </c>
      <c r="F5760">
        <f>SUMIF('список продуктов'!$A$8:$A$917,"="&amp;D4146,'список продуктов'!$C$8:$C$917)</f>
        <v>1</v>
      </c>
      <c r="M5760" s="572"/>
      <c r="N5760" s="573"/>
      <c r="O5760" s="573"/>
      <c r="P5760" s="573"/>
    </row>
    <row r="5761" spans="1:18" x14ac:dyDescent="0.25">
      <c r="A5761" s="77">
        <f>E5761*A5759</f>
        <v>0</v>
      </c>
      <c r="B5761" s="173"/>
      <c r="C5761" s="154"/>
      <c r="D5761" s="91" t="s">
        <v>926</v>
      </c>
      <c r="E5761" s="80">
        <v>14</v>
      </c>
      <c r="F5761">
        <f>SUMIF('список продуктов'!$A$8:$A$917,"="&amp;D4147,'список продуктов'!$C$8:$C$917)</f>
        <v>1</v>
      </c>
      <c r="M5761" s="572"/>
      <c r="N5761" s="573"/>
      <c r="O5761" s="573"/>
      <c r="P5761" s="573"/>
    </row>
    <row r="5762" spans="1:18" x14ac:dyDescent="0.25">
      <c r="A5762" s="77">
        <f>E5762*A5759</f>
        <v>0</v>
      </c>
      <c r="B5762" s="173"/>
      <c r="C5762" s="154"/>
      <c r="D5762" s="91" t="s">
        <v>2220</v>
      </c>
      <c r="E5762" s="80">
        <v>5</v>
      </c>
      <c r="F5762">
        <f>SUMIF('список продуктов'!$A$8:$A$917,"="&amp;D4148,'список продуктов'!$C$8:$C$917)</f>
        <v>0</v>
      </c>
      <c r="M5762" s="572"/>
      <c r="N5762" s="573"/>
      <c r="O5762" s="573"/>
      <c r="P5762" s="573"/>
    </row>
    <row r="5763" spans="1:18" x14ac:dyDescent="0.25">
      <c r="A5763" s="77">
        <f>E5763*A5759</f>
        <v>0</v>
      </c>
      <c r="B5763" s="173"/>
      <c r="C5763" s="154"/>
      <c r="D5763" s="91" t="s">
        <v>2219</v>
      </c>
      <c r="E5763" s="80">
        <v>5</v>
      </c>
      <c r="F5763">
        <f>SUMIF('список продуктов'!$A$8:$A$917,"="&amp;D4149,'список продуктов'!$C$8:$C$917)</f>
        <v>1</v>
      </c>
      <c r="M5763" s="572"/>
      <c r="N5763" s="573"/>
      <c r="O5763" s="573"/>
      <c r="P5763" s="573"/>
    </row>
    <row r="5764" spans="1:18" x14ac:dyDescent="0.25">
      <c r="A5764" s="77">
        <f>E5764*A5759</f>
        <v>0</v>
      </c>
      <c r="B5764" s="173"/>
      <c r="C5764" s="154"/>
      <c r="D5764" s="91" t="s">
        <v>1489</v>
      </c>
      <c r="E5764" s="80">
        <v>1</v>
      </c>
      <c r="F5764">
        <f>SUMIF('список продуктов'!$A$8:$A$917,"="&amp;D4150,'список продуктов'!$C$8:$C$917)</f>
        <v>1</v>
      </c>
      <c r="M5764" s="572"/>
      <c r="N5764" s="573"/>
      <c r="O5764" s="573"/>
      <c r="P5764" s="573"/>
    </row>
    <row r="5765" spans="1:18" x14ac:dyDescent="0.25">
      <c r="A5765" s="77">
        <f>E5765*A5759</f>
        <v>0</v>
      </c>
      <c r="B5765" s="173"/>
      <c r="C5765" s="154"/>
      <c r="D5765" s="91" t="s">
        <v>1275</v>
      </c>
      <c r="E5765" s="80">
        <v>1</v>
      </c>
      <c r="F5765">
        <f>SUMIF('список продуктов'!$A$8:$A$917,"="&amp;D4151,'список продуктов'!$C$8:$C$917)</f>
        <v>0</v>
      </c>
      <c r="M5765" s="572"/>
      <c r="N5765" s="573"/>
      <c r="O5765" s="573"/>
      <c r="P5765" s="573"/>
    </row>
    <row r="5766" spans="1:18" ht="15.75" thickBot="1" x14ac:dyDescent="0.3">
      <c r="A5766" s="77">
        <f>E5766*A5759</f>
        <v>0</v>
      </c>
      <c r="B5766" s="173"/>
      <c r="C5766" s="154"/>
      <c r="D5766" s="91" t="s">
        <v>2393</v>
      </c>
      <c r="E5766" s="80">
        <v>1</v>
      </c>
      <c r="F5766">
        <f>SUMIF('список продуктов'!$A$8:$A$917,"="&amp;D4152,'список продуктов'!$C$8:$C$917)</f>
        <v>0</v>
      </c>
      <c r="M5766" s="572"/>
      <c r="N5766" s="573"/>
      <c r="O5766" s="573"/>
      <c r="P5766" s="573"/>
      <c r="R5766" t="s">
        <v>75</v>
      </c>
    </row>
    <row r="5767" spans="1:18" ht="15.75" thickBot="1" x14ac:dyDescent="0.3">
      <c r="A5767" s="229"/>
      <c r="B5767" s="181" t="s">
        <v>51</v>
      </c>
      <c r="C5767" s="182" t="s">
        <v>2822</v>
      </c>
      <c r="D5767" s="188"/>
      <c r="E5767" s="158"/>
      <c r="F5767">
        <f>SUMIF('список продуктов'!$A$8:$A$917,"="&amp;D4153,'список продуктов'!$C$8:$C$917)</f>
        <v>1</v>
      </c>
      <c r="G5767" t="s">
        <v>2926</v>
      </c>
      <c r="M5767" s="572"/>
      <c r="N5767" s="573"/>
      <c r="O5767" s="573"/>
      <c r="P5767" s="573"/>
    </row>
    <row r="5768" spans="1:18" x14ac:dyDescent="0.25">
      <c r="A5768" s="77">
        <f>E5768*A5767</f>
        <v>0</v>
      </c>
      <c r="B5768" s="173"/>
      <c r="C5768" s="92"/>
      <c r="D5768" s="91" t="s">
        <v>2549</v>
      </c>
      <c r="E5768" s="80">
        <v>1</v>
      </c>
      <c r="F5768">
        <f>SUMIF('список продуктов'!$A$8:$A$917,"="&amp;D4154,'список продуктов'!$C$8:$C$917)</f>
        <v>1</v>
      </c>
      <c r="M5768" s="572"/>
      <c r="N5768" s="573"/>
      <c r="O5768" s="573"/>
      <c r="P5768" s="573"/>
    </row>
    <row r="5769" spans="1:18" x14ac:dyDescent="0.25">
      <c r="A5769" s="77">
        <f>E5769*A5767</f>
        <v>0</v>
      </c>
      <c r="B5769" s="173"/>
      <c r="C5769" s="449"/>
      <c r="D5769" s="91" t="s">
        <v>1365</v>
      </c>
      <c r="E5769" s="80">
        <v>11</v>
      </c>
      <c r="F5769">
        <f>SUMIF('список продуктов'!$A$8:$A$917,"="&amp;D4155,'список продуктов'!$C$8:$C$917)</f>
        <v>1</v>
      </c>
      <c r="M5769" s="572"/>
      <c r="N5769" s="573"/>
      <c r="O5769" s="573"/>
      <c r="P5769" s="573"/>
    </row>
    <row r="5770" spans="1:18" x14ac:dyDescent="0.25">
      <c r="A5770" s="77">
        <f>E5770*A5767</f>
        <v>0</v>
      </c>
      <c r="B5770" s="173"/>
      <c r="C5770" s="449"/>
      <c r="D5770" s="91" t="s">
        <v>1271</v>
      </c>
      <c r="E5770" s="80">
        <v>14</v>
      </c>
      <c r="F5770">
        <f>SUMIF('список продуктов'!$A$8:$A$917,"="&amp;D4156,'список продуктов'!$C$8:$C$917)</f>
        <v>1</v>
      </c>
      <c r="M5770" s="572"/>
      <c r="N5770" s="573"/>
      <c r="O5770" s="573"/>
      <c r="P5770" s="573"/>
    </row>
    <row r="5771" spans="1:18" x14ac:dyDescent="0.25">
      <c r="A5771" s="77">
        <f>E5771*A5767</f>
        <v>0</v>
      </c>
      <c r="B5771" s="173"/>
      <c r="C5771" s="449"/>
      <c r="D5771" s="91" t="s">
        <v>2244</v>
      </c>
      <c r="E5771" s="80">
        <v>2</v>
      </c>
      <c r="F5771">
        <f>SUMIF('список продуктов'!$A$8:$A$917,"="&amp;D4157,'список продуктов'!$C$8:$C$917)</f>
        <v>1</v>
      </c>
      <c r="M5771" s="572"/>
      <c r="N5771" s="573"/>
      <c r="O5771" s="573"/>
      <c r="P5771" s="573"/>
    </row>
    <row r="5772" spans="1:18" x14ac:dyDescent="0.25">
      <c r="A5772" s="77">
        <f>E5772*A5767</f>
        <v>0</v>
      </c>
      <c r="B5772" s="173"/>
      <c r="C5772" s="449"/>
      <c r="D5772" s="91" t="s">
        <v>1733</v>
      </c>
      <c r="E5772" s="80">
        <v>7</v>
      </c>
      <c r="F5772">
        <f>SUMIF('список продуктов'!$A$8:$A$917,"="&amp;D4158,'список продуктов'!$C$8:$C$917)</f>
        <v>1</v>
      </c>
      <c r="M5772" s="572"/>
      <c r="N5772" s="573"/>
      <c r="O5772" s="573"/>
      <c r="P5772" s="573"/>
    </row>
    <row r="5773" spans="1:18" x14ac:dyDescent="0.25">
      <c r="A5773" s="77">
        <f>E5773*A5767</f>
        <v>0</v>
      </c>
      <c r="B5773" s="173"/>
      <c r="C5773" s="449"/>
      <c r="D5773" s="91" t="s">
        <v>1809</v>
      </c>
      <c r="E5773" s="80">
        <v>2</v>
      </c>
      <c r="F5773">
        <f>SUMIF('список продуктов'!$A$8:$A$917,"="&amp;D4159,'список продуктов'!$C$8:$C$917)</f>
        <v>1</v>
      </c>
      <c r="M5773" s="572"/>
      <c r="N5773" s="573"/>
      <c r="O5773" s="573"/>
      <c r="P5773" s="573"/>
    </row>
    <row r="5774" spans="1:18" x14ac:dyDescent="0.25">
      <c r="A5774" s="77">
        <f>E5774*A5767</f>
        <v>0</v>
      </c>
      <c r="B5774" s="173"/>
      <c r="C5774" s="449"/>
      <c r="D5774" s="91" t="s">
        <v>1674</v>
      </c>
      <c r="E5774" s="80">
        <v>5</v>
      </c>
      <c r="F5774">
        <f>SUMIF('список продуктов'!$A$8:$A$917,"="&amp;D4160,'список продуктов'!$C$8:$C$917)</f>
        <v>1</v>
      </c>
      <c r="M5774" s="572"/>
      <c r="N5774" s="573"/>
      <c r="O5774" s="573"/>
      <c r="P5774" s="573"/>
    </row>
    <row r="5775" spans="1:18" x14ac:dyDescent="0.25">
      <c r="A5775" s="77">
        <f>E5775*A5767</f>
        <v>0</v>
      </c>
      <c r="B5775" s="173"/>
      <c r="C5775" s="465" t="s">
        <v>2021</v>
      </c>
      <c r="D5775" s="91"/>
      <c r="E5775" s="80"/>
      <c r="F5775">
        <f>SUMIF('список продуктов'!$A$8:$A$917,"="&amp;D4161,'список продуктов'!$C$8:$C$917)</f>
        <v>1</v>
      </c>
      <c r="M5775" s="572"/>
      <c r="N5775" s="573"/>
      <c r="O5775" s="573"/>
      <c r="P5775" s="573"/>
    </row>
    <row r="5776" spans="1:18" x14ac:dyDescent="0.25">
      <c r="A5776" s="77">
        <f>E5776*A5767</f>
        <v>0</v>
      </c>
      <c r="B5776" s="173"/>
      <c r="C5776" s="449"/>
      <c r="D5776" s="91" t="s">
        <v>1268</v>
      </c>
      <c r="E5776" s="80">
        <v>5</v>
      </c>
      <c r="F5776">
        <f>SUMIF('список продуктов'!$A$8:$A$917,"="&amp;D4162,'список продуктов'!$C$8:$C$917)</f>
        <v>1</v>
      </c>
      <c r="M5776" s="572"/>
      <c r="N5776" s="573"/>
      <c r="O5776" s="573"/>
      <c r="P5776" s="573"/>
    </row>
    <row r="5777" spans="1:16" x14ac:dyDescent="0.25">
      <c r="A5777" s="77">
        <f>E5777*A5767</f>
        <v>0</v>
      </c>
      <c r="B5777" s="173"/>
      <c r="C5777" s="449"/>
      <c r="D5777" s="91" t="s">
        <v>925</v>
      </c>
      <c r="E5777" s="80">
        <v>1</v>
      </c>
      <c r="F5777">
        <f>SUMIF('список продуктов'!$A$8:$A$917,"="&amp;D4163,'список продуктов'!$C$8:$C$917)</f>
        <v>0</v>
      </c>
      <c r="M5777" s="572"/>
      <c r="N5777" s="573"/>
      <c r="O5777" s="573"/>
      <c r="P5777" s="573"/>
    </row>
    <row r="5778" spans="1:16" x14ac:dyDescent="0.25">
      <c r="A5778" s="77">
        <f>E5778*A5767</f>
        <v>0</v>
      </c>
      <c r="B5778" s="173"/>
      <c r="C5778" s="449"/>
      <c r="D5778" s="91" t="s">
        <v>1262</v>
      </c>
      <c r="E5778" s="80">
        <v>1</v>
      </c>
      <c r="F5778">
        <f>SUMIF('список продуктов'!$A$8:$A$917,"="&amp;D4164,'список продуктов'!$C$8:$C$917)</f>
        <v>0</v>
      </c>
      <c r="M5778" s="572"/>
      <c r="N5778" s="573"/>
      <c r="O5778" s="573"/>
      <c r="P5778" s="573"/>
    </row>
    <row r="5779" spans="1:16" x14ac:dyDescent="0.25">
      <c r="A5779" s="77">
        <f>E5779*A5767</f>
        <v>0</v>
      </c>
      <c r="B5779" s="173"/>
      <c r="C5779" s="449"/>
      <c r="D5779" s="91" t="s">
        <v>2486</v>
      </c>
      <c r="E5779" s="80">
        <v>1</v>
      </c>
      <c r="F5779">
        <f>SUMIF('список продуктов'!$A$8:$A$917,"="&amp;D4165,'список продуктов'!$C$8:$C$917)</f>
        <v>1</v>
      </c>
      <c r="M5779" s="572"/>
      <c r="N5779" s="573"/>
      <c r="O5779" s="573"/>
      <c r="P5779" s="573"/>
    </row>
    <row r="5780" spans="1:16" ht="15.75" thickBot="1" x14ac:dyDescent="0.3">
      <c r="A5780" s="77">
        <f>E5780*A5767</f>
        <v>0</v>
      </c>
      <c r="B5780" s="173"/>
      <c r="C5780" s="449"/>
      <c r="D5780" s="91" t="s">
        <v>1478</v>
      </c>
      <c r="E5780" s="89">
        <v>1</v>
      </c>
      <c r="F5780">
        <f>SUMIF('список продуктов'!$A$8:$A$917,"="&amp;D4166,'список продуктов'!$C$8:$C$917)</f>
        <v>1</v>
      </c>
      <c r="M5780" s="572"/>
      <c r="N5780" s="573"/>
      <c r="O5780" s="573"/>
      <c r="P5780" s="573"/>
    </row>
    <row r="5781" spans="1:16" ht="15.75" thickBot="1" x14ac:dyDescent="0.3">
      <c r="A5781" s="229"/>
      <c r="B5781" s="179">
        <v>35</v>
      </c>
      <c r="C5781" s="182" t="s">
        <v>959</v>
      </c>
      <c r="D5781" s="188"/>
      <c r="E5781" s="158"/>
      <c r="F5781">
        <f>SUMIF('список продуктов'!$A$8:$A$917,"="&amp;D4167,'список продуктов'!$C$8:$C$917)</f>
        <v>1</v>
      </c>
      <c r="G5781" t="s">
        <v>2926</v>
      </c>
      <c r="M5781" s="572"/>
      <c r="N5781" s="573"/>
      <c r="O5781" s="573"/>
      <c r="P5781" s="573"/>
    </row>
    <row r="5782" spans="1:16" x14ac:dyDescent="0.25">
      <c r="A5782" s="77">
        <f>E5782*A5781</f>
        <v>0</v>
      </c>
      <c r="B5782" s="173"/>
      <c r="C5782" s="449"/>
      <c r="D5782" s="91" t="s">
        <v>2549</v>
      </c>
      <c r="E5782" s="80">
        <v>1</v>
      </c>
      <c r="F5782">
        <f>SUMIF('список продуктов'!$A$8:$A$917,"="&amp;D4168,'список продуктов'!$C$8:$C$917)</f>
        <v>1</v>
      </c>
      <c r="M5782" s="572"/>
      <c r="N5782" s="573"/>
      <c r="O5782" s="573"/>
      <c r="P5782" s="573"/>
    </row>
    <row r="5783" spans="1:16" x14ac:dyDescent="0.25">
      <c r="A5783" s="77">
        <f>E5783*A5781</f>
        <v>0</v>
      </c>
      <c r="B5783" s="173"/>
      <c r="C5783" s="449"/>
      <c r="D5783" s="91" t="s">
        <v>2297</v>
      </c>
      <c r="E5783" s="80">
        <v>12</v>
      </c>
      <c r="F5783">
        <f>SUMIF('список продуктов'!$A$8:$A$917,"="&amp;D4169,'список продуктов'!$C$8:$C$917)</f>
        <v>1</v>
      </c>
      <c r="M5783" s="572"/>
      <c r="N5783" s="573"/>
      <c r="O5783" s="573"/>
      <c r="P5783" s="573"/>
    </row>
    <row r="5784" spans="1:16" x14ac:dyDescent="0.25">
      <c r="A5784" s="77">
        <f>E5784*A5781</f>
        <v>0</v>
      </c>
      <c r="B5784" s="173"/>
      <c r="C5784" s="449"/>
      <c r="D5784" s="91" t="s">
        <v>1662</v>
      </c>
      <c r="E5784" s="80">
        <v>3</v>
      </c>
      <c r="F5784">
        <f>SUMIF('список продуктов'!$A$8:$A$917,"="&amp;D4170,'список продуктов'!$C$8:$C$917)</f>
        <v>1</v>
      </c>
      <c r="M5784" s="572"/>
      <c r="N5784" s="573"/>
      <c r="O5784" s="573"/>
      <c r="P5784" s="573"/>
    </row>
    <row r="5785" spans="1:16" x14ac:dyDescent="0.25">
      <c r="A5785" s="77">
        <f>E5785*A5781</f>
        <v>0</v>
      </c>
      <c r="B5785" s="173"/>
      <c r="C5785" s="449"/>
      <c r="D5785" s="91" t="s">
        <v>1674</v>
      </c>
      <c r="E5785" s="80">
        <v>8</v>
      </c>
      <c r="F5785">
        <f>SUMIF('список продуктов'!$A$8:$A$917,"="&amp;D4171,'список продуктов'!$C$8:$C$917)</f>
        <v>1</v>
      </c>
      <c r="M5785" s="572"/>
      <c r="N5785" s="573"/>
      <c r="O5785" s="573"/>
      <c r="P5785" s="573"/>
    </row>
    <row r="5786" spans="1:16" x14ac:dyDescent="0.25">
      <c r="A5786" s="77">
        <f>E5786*A5781</f>
        <v>0</v>
      </c>
      <c r="B5786" s="173"/>
      <c r="C5786" s="449"/>
      <c r="D5786" s="91" t="s">
        <v>1789</v>
      </c>
      <c r="E5786" s="80">
        <v>15</v>
      </c>
      <c r="F5786">
        <f>SUMIF('список продуктов'!$A$8:$A$917,"="&amp;D4172,'список продуктов'!$C$8:$C$917)</f>
        <v>1</v>
      </c>
      <c r="M5786" s="572"/>
      <c r="N5786" s="573"/>
      <c r="O5786" s="573"/>
      <c r="P5786" s="573"/>
    </row>
    <row r="5787" spans="1:16" ht="15.75" thickBot="1" x14ac:dyDescent="0.3">
      <c r="A5787" s="77">
        <f>E5787*A5781</f>
        <v>0</v>
      </c>
      <c r="B5787" s="173"/>
      <c r="C5787" s="449"/>
      <c r="D5787" s="91" t="s">
        <v>1275</v>
      </c>
      <c r="E5787" s="80">
        <v>1</v>
      </c>
      <c r="F5787">
        <f>SUMIF('список продуктов'!$A$8:$A$917,"="&amp;D4173,'список продуктов'!$C$8:$C$917)</f>
        <v>1</v>
      </c>
      <c r="M5787" s="572"/>
      <c r="N5787" s="573"/>
      <c r="O5787" s="573"/>
      <c r="P5787" s="573"/>
    </row>
    <row r="5788" spans="1:16" ht="15.75" thickBot="1" x14ac:dyDescent="0.3">
      <c r="A5788" s="229"/>
      <c r="B5788" s="181" t="s">
        <v>51</v>
      </c>
      <c r="C5788" s="182" t="s">
        <v>960</v>
      </c>
      <c r="D5788" s="188"/>
      <c r="E5788" s="158"/>
      <c r="F5788">
        <f>SUMIF('список продуктов'!$A$8:$A$917,"="&amp;D4174,'список продуктов'!$C$8:$C$917)</f>
        <v>1</v>
      </c>
      <c r="G5788" t="s">
        <v>2926</v>
      </c>
      <c r="M5788" s="572"/>
      <c r="N5788" s="573"/>
      <c r="O5788" s="573"/>
      <c r="P5788" s="573"/>
    </row>
    <row r="5789" spans="1:16" x14ac:dyDescent="0.25">
      <c r="A5789" s="77">
        <f>E5789*A5788</f>
        <v>0</v>
      </c>
      <c r="B5789" s="173"/>
      <c r="C5789" s="449"/>
      <c r="D5789" s="91" t="s">
        <v>2549</v>
      </c>
      <c r="E5789" s="80">
        <v>1</v>
      </c>
      <c r="F5789">
        <f>SUMIF('список продуктов'!$A$8:$A$917,"="&amp;D4175,'список продуктов'!$C$8:$C$917)</f>
        <v>1</v>
      </c>
      <c r="M5789" s="572"/>
      <c r="N5789" s="573"/>
      <c r="O5789" s="573"/>
      <c r="P5789" s="573"/>
    </row>
    <row r="5790" spans="1:16" x14ac:dyDescent="0.25">
      <c r="A5790" s="77">
        <f>E5790*A5788</f>
        <v>0</v>
      </c>
      <c r="B5790" s="173"/>
      <c r="C5790" s="449"/>
      <c r="D5790" s="91" t="s">
        <v>1574</v>
      </c>
      <c r="E5790" s="80">
        <v>35</v>
      </c>
      <c r="F5790">
        <f>SUMIF('список продуктов'!$A$8:$A$917,"="&amp;D4176,'список продуктов'!$C$8:$C$917)</f>
        <v>1</v>
      </c>
      <c r="M5790" s="572"/>
      <c r="N5790" s="573"/>
      <c r="O5790" s="573"/>
      <c r="P5790" s="573"/>
    </row>
    <row r="5791" spans="1:16" x14ac:dyDescent="0.25">
      <c r="A5791" s="77">
        <f>E5791*A5788</f>
        <v>0</v>
      </c>
      <c r="B5791" s="173"/>
      <c r="C5791" s="449"/>
      <c r="D5791" s="367" t="s">
        <v>1710</v>
      </c>
      <c r="E5791" s="80">
        <v>15</v>
      </c>
      <c r="F5791">
        <f>SUMIF('список продуктов'!$A$8:$A$917,"="&amp;D4177,'список продуктов'!$C$8:$C$917)</f>
        <v>0</v>
      </c>
      <c r="M5791" s="572"/>
      <c r="N5791" s="573"/>
      <c r="O5791" s="573"/>
      <c r="P5791" s="573"/>
    </row>
    <row r="5792" spans="1:16" x14ac:dyDescent="0.25">
      <c r="A5792" s="77">
        <f>E5792*A5788</f>
        <v>0</v>
      </c>
      <c r="B5792" s="173"/>
      <c r="C5792" s="449"/>
      <c r="D5792" s="91" t="s">
        <v>1674</v>
      </c>
      <c r="E5792" s="80">
        <v>8</v>
      </c>
      <c r="F5792">
        <f>SUMIF('список продуктов'!$A$8:$A$917,"="&amp;D4178,'список продуктов'!$C$8:$C$917)</f>
        <v>0</v>
      </c>
      <c r="M5792" s="572"/>
      <c r="N5792" s="573"/>
      <c r="O5792" s="573"/>
      <c r="P5792" s="573"/>
    </row>
    <row r="5793" spans="1:16" x14ac:dyDescent="0.25">
      <c r="A5793" s="77">
        <f>E5793*A5788</f>
        <v>0</v>
      </c>
      <c r="B5793" s="173"/>
      <c r="C5793" s="449"/>
      <c r="D5793" s="91" t="s">
        <v>1275</v>
      </c>
      <c r="E5793" s="80">
        <v>1</v>
      </c>
      <c r="F5793">
        <f>SUMIF('список продуктов'!$A$8:$A$917,"="&amp;D4179,'список продуктов'!$C$8:$C$917)</f>
        <v>1</v>
      </c>
      <c r="M5793" s="572"/>
      <c r="N5793" s="573"/>
      <c r="O5793" s="573"/>
      <c r="P5793" s="573"/>
    </row>
    <row r="5794" spans="1:16" ht="15.75" thickBot="1" x14ac:dyDescent="0.3">
      <c r="A5794" s="77">
        <f>E5794*A5788</f>
        <v>0</v>
      </c>
      <c r="B5794" s="173"/>
      <c r="C5794" s="449"/>
      <c r="D5794" s="91" t="s">
        <v>2395</v>
      </c>
      <c r="E5794" s="80">
        <v>1</v>
      </c>
      <c r="F5794">
        <f>SUMIF('список продуктов'!$A$8:$A$917,"="&amp;D4180,'список продуктов'!$C$8:$C$917)</f>
        <v>1</v>
      </c>
      <c r="M5794" s="572"/>
      <c r="N5794" s="573"/>
      <c r="O5794" s="573"/>
      <c r="P5794" s="573"/>
    </row>
    <row r="5795" spans="1:16" ht="29.25" customHeight="1" thickBot="1" x14ac:dyDescent="0.3">
      <c r="A5795" s="234"/>
      <c r="B5795" s="186">
        <v>30</v>
      </c>
      <c r="C5795" s="182" t="s">
        <v>853</v>
      </c>
      <c r="D5795" s="188"/>
      <c r="E5795" s="183"/>
      <c r="F5795">
        <f>SUMIF('список продуктов'!$A$8:$A$917,"="&amp;D4181,'список продуктов'!$C$8:$C$917)</f>
        <v>1</v>
      </c>
      <c r="G5795" t="s">
        <v>2926</v>
      </c>
      <c r="M5795" s="572"/>
      <c r="N5795" s="573"/>
      <c r="O5795" s="573"/>
      <c r="P5795" s="573"/>
    </row>
    <row r="5796" spans="1:16" x14ac:dyDescent="0.25">
      <c r="A5796" s="77">
        <f>E1926*A5795</f>
        <v>0</v>
      </c>
      <c r="B5796" s="173"/>
      <c r="C5796" s="115"/>
      <c r="D5796" s="91" t="s">
        <v>1763</v>
      </c>
      <c r="E5796" s="82">
        <v>12</v>
      </c>
      <c r="F5796">
        <f>SUMIF('список продуктов'!$A$8:$A$917,"="&amp;D4182,'список продуктов'!$C$8:$C$917)</f>
        <v>1</v>
      </c>
      <c r="M5796" s="572"/>
      <c r="N5796" s="573"/>
      <c r="O5796" s="573"/>
      <c r="P5796" s="573"/>
    </row>
    <row r="5797" spans="1:16" x14ac:dyDescent="0.25">
      <c r="A5797" s="77">
        <f>E5797*A5795</f>
        <v>0</v>
      </c>
      <c r="B5797" s="173"/>
      <c r="C5797" s="115"/>
      <c r="D5797" s="91" t="s">
        <v>2203</v>
      </c>
      <c r="E5797" s="82">
        <v>10</v>
      </c>
      <c r="F5797">
        <f>SUMIF('список продуктов'!$A$8:$A$917,"="&amp;D4183,'список продуктов'!$C$8:$C$917)</f>
        <v>1</v>
      </c>
      <c r="M5797" s="572"/>
      <c r="N5797" s="573"/>
      <c r="O5797" s="573"/>
      <c r="P5797" s="573"/>
    </row>
    <row r="5798" spans="1:16" x14ac:dyDescent="0.25">
      <c r="A5798" s="77">
        <f>E5798*A5795</f>
        <v>0</v>
      </c>
      <c r="B5798" s="173"/>
      <c r="C5798" s="115"/>
      <c r="D5798" s="91" t="s">
        <v>2469</v>
      </c>
      <c r="E5798" s="82">
        <v>0.5</v>
      </c>
      <c r="F5798">
        <f>SUMIF('список продуктов'!$A$8:$A$917,"="&amp;D4184,'список продуктов'!$C$8:$C$917)</f>
        <v>1</v>
      </c>
      <c r="M5798" s="572"/>
      <c r="N5798" s="573"/>
      <c r="O5798" s="573"/>
      <c r="P5798" s="573"/>
    </row>
    <row r="5799" spans="1:16" x14ac:dyDescent="0.25">
      <c r="A5799" s="77">
        <f>E5799*A5795</f>
        <v>0</v>
      </c>
      <c r="B5799" s="173"/>
      <c r="C5799" s="115"/>
      <c r="D5799" s="91" t="s">
        <v>1753</v>
      </c>
      <c r="E5799" s="82">
        <v>12</v>
      </c>
      <c r="F5799">
        <f>SUMIF('список продуктов'!$A$8:$A$917,"="&amp;D4185,'список продуктов'!$C$8:$C$917)</f>
        <v>1</v>
      </c>
      <c r="M5799" s="572"/>
      <c r="N5799" s="573"/>
      <c r="O5799" s="573"/>
      <c r="P5799" s="573"/>
    </row>
    <row r="5800" spans="1:16" x14ac:dyDescent="0.25">
      <c r="A5800" s="77">
        <f>E5800*A5795</f>
        <v>0</v>
      </c>
      <c r="B5800" s="173"/>
      <c r="C5800" s="115"/>
      <c r="D5800" s="91" t="s">
        <v>1797</v>
      </c>
      <c r="E5800" s="82">
        <v>2</v>
      </c>
      <c r="F5800">
        <f>SUMIF('список продуктов'!$A$8:$A$917,"="&amp;D4186,'список продуктов'!$C$8:$C$917)</f>
        <v>1</v>
      </c>
      <c r="M5800" s="572"/>
      <c r="N5800" s="573"/>
      <c r="O5800" s="573"/>
      <c r="P5800" s="573"/>
    </row>
    <row r="5801" spans="1:16" x14ac:dyDescent="0.25">
      <c r="A5801" s="77">
        <f>E5801*A5795</f>
        <v>0</v>
      </c>
      <c r="B5801" s="173"/>
      <c r="C5801" s="115"/>
      <c r="D5801" s="91" t="s">
        <v>1674</v>
      </c>
      <c r="E5801" s="82">
        <v>7</v>
      </c>
      <c r="F5801">
        <f>SUMIF('список продуктов'!$A$8:$A$917,"="&amp;D4187,'список продуктов'!$C$8:$C$917)</f>
        <v>0</v>
      </c>
      <c r="M5801" s="572"/>
      <c r="N5801" s="573"/>
      <c r="O5801" s="573"/>
      <c r="P5801" s="573"/>
    </row>
    <row r="5802" spans="1:16" x14ac:dyDescent="0.25">
      <c r="A5802" s="77">
        <f>E5802*A5795</f>
        <v>0</v>
      </c>
      <c r="B5802" s="173"/>
      <c r="C5802" s="115"/>
      <c r="D5802" s="91" t="s">
        <v>1919</v>
      </c>
      <c r="E5802" s="82">
        <v>2</v>
      </c>
      <c r="F5802">
        <f>SUMIF('список продуктов'!$A$8:$A$917,"="&amp;D4188,'список продуктов'!$C$8:$C$917)</f>
        <v>0</v>
      </c>
      <c r="M5802" s="572"/>
      <c r="N5802" s="573"/>
      <c r="O5802" s="573"/>
      <c r="P5802" s="573"/>
    </row>
    <row r="5803" spans="1:16" x14ac:dyDescent="0.25">
      <c r="A5803" s="77">
        <f>E5803*A5795</f>
        <v>0</v>
      </c>
      <c r="B5803" s="173"/>
      <c r="C5803" s="154"/>
      <c r="D5803" s="91"/>
      <c r="E5803" s="89"/>
      <c r="F5803">
        <f>SUMIF('список продуктов'!$A$8:$A$917,"="&amp;D4189,'список продуктов'!$C$8:$C$917)</f>
        <v>1</v>
      </c>
      <c r="M5803" s="572"/>
      <c r="N5803" s="573"/>
      <c r="O5803" s="573"/>
      <c r="P5803" s="573"/>
    </row>
    <row r="5804" spans="1:16" ht="15.75" thickBot="1" x14ac:dyDescent="0.3">
      <c r="A5804" s="77">
        <f>E5804*A5795</f>
        <v>0</v>
      </c>
      <c r="B5804" s="173"/>
      <c r="C5804" s="154"/>
      <c r="D5804" s="91"/>
      <c r="E5804" s="89"/>
      <c r="F5804">
        <f>SUMIF('список продуктов'!$A$8:$A$917,"="&amp;D4190,'список продуктов'!$C$8:$C$917)</f>
        <v>1</v>
      </c>
      <c r="M5804" s="572"/>
      <c r="N5804" s="573"/>
      <c r="O5804" s="573"/>
      <c r="P5804" s="573"/>
    </row>
    <row r="5805" spans="1:16" ht="43.5" thickBot="1" x14ac:dyDescent="0.3">
      <c r="A5805" s="234"/>
      <c r="B5805" s="186">
        <v>30</v>
      </c>
      <c r="C5805" s="200" t="s">
        <v>854</v>
      </c>
      <c r="D5805" s="188"/>
      <c r="E5805" s="158"/>
      <c r="F5805">
        <f>SUMIF('список продуктов'!$A$8:$A$917,"="&amp;D4191,'список продуктов'!$C$8:$C$917)</f>
        <v>0</v>
      </c>
      <c r="G5805" t="s">
        <v>2926</v>
      </c>
      <c r="M5805" s="572"/>
      <c r="N5805" s="573"/>
      <c r="O5805" s="573"/>
      <c r="P5805" s="573"/>
    </row>
    <row r="5806" spans="1:16" x14ac:dyDescent="0.25">
      <c r="A5806" s="77">
        <f>E5806*A5805</f>
        <v>0</v>
      </c>
      <c r="B5806" s="173"/>
      <c r="C5806" s="115"/>
      <c r="D5806" s="91" t="s">
        <v>2581</v>
      </c>
      <c r="E5806" s="80">
        <v>1</v>
      </c>
      <c r="F5806">
        <f>SUMIF('список продуктов'!$A$8:$A$917,"="&amp;D4192,'список продуктов'!$C$8:$C$917)</f>
        <v>0</v>
      </c>
      <c r="M5806" s="572"/>
      <c r="N5806" s="573"/>
      <c r="O5806" s="573"/>
      <c r="P5806" s="573"/>
    </row>
    <row r="5807" spans="1:16" x14ac:dyDescent="0.25">
      <c r="A5807" s="77">
        <f>E5807*A5805</f>
        <v>0</v>
      </c>
      <c r="B5807" s="173"/>
      <c r="C5807" s="154"/>
      <c r="D5807" s="91" t="s">
        <v>1648</v>
      </c>
      <c r="E5807" s="80">
        <v>30</v>
      </c>
      <c r="F5807">
        <f>SUMIF('список продуктов'!$A$8:$A$917,"="&amp;D4193,'список продуктов'!$C$8:$C$917)</f>
        <v>0</v>
      </c>
      <c r="M5807" s="572"/>
      <c r="N5807" s="573"/>
      <c r="O5807" s="573"/>
      <c r="P5807" s="573"/>
    </row>
    <row r="5808" spans="1:16" x14ac:dyDescent="0.25">
      <c r="A5808" s="77">
        <f>E5808*A5805</f>
        <v>0</v>
      </c>
      <c r="B5808" s="173"/>
      <c r="C5808" s="154"/>
      <c r="D5808" s="91" t="s">
        <v>1851</v>
      </c>
      <c r="E5808" s="80">
        <v>2</v>
      </c>
      <c r="F5808">
        <f>SUMIF('список продуктов'!$A$8:$A$917,"="&amp;D4194,'список продуктов'!$C$8:$C$917)</f>
        <v>1</v>
      </c>
      <c r="M5808" s="572"/>
      <c r="N5808" s="573"/>
      <c r="O5808" s="573"/>
      <c r="P5808" s="573"/>
    </row>
    <row r="5809" spans="1:16" x14ac:dyDescent="0.25">
      <c r="A5809" s="77">
        <f>E5809*A5805</f>
        <v>0</v>
      </c>
      <c r="B5809" s="173"/>
      <c r="C5809" s="154"/>
      <c r="D5809" s="91" t="s">
        <v>1719</v>
      </c>
      <c r="E5809" s="80">
        <v>4</v>
      </c>
      <c r="F5809">
        <f>SUMIF('список продуктов'!$A$8:$A$917,"="&amp;D4195,'список продуктов'!$C$8:$C$917)</f>
        <v>1</v>
      </c>
      <c r="M5809" s="572"/>
      <c r="N5809" s="573"/>
      <c r="O5809" s="573"/>
      <c r="P5809" s="573"/>
    </row>
    <row r="5810" spans="1:16" x14ac:dyDescent="0.25">
      <c r="A5810" s="77">
        <f>E5810*A5805</f>
        <v>0</v>
      </c>
      <c r="B5810" s="173"/>
      <c r="C5810" s="154"/>
      <c r="D5810" s="91" t="s">
        <v>1886</v>
      </c>
      <c r="E5810" s="80">
        <v>1</v>
      </c>
      <c r="F5810">
        <f>SUMIF('список продуктов'!$A$8:$A$917,"="&amp;D4196,'список продуктов'!$C$8:$C$917)</f>
        <v>1</v>
      </c>
      <c r="M5810" s="572"/>
      <c r="N5810" s="573"/>
      <c r="O5810" s="573"/>
      <c r="P5810" s="573"/>
    </row>
    <row r="5811" spans="1:16" x14ac:dyDescent="0.25">
      <c r="A5811" s="77">
        <f>E5811*A5805</f>
        <v>0</v>
      </c>
      <c r="B5811" s="173"/>
      <c r="C5811" s="154"/>
      <c r="D5811" s="91" t="s">
        <v>1807</v>
      </c>
      <c r="E5811" s="80">
        <v>1</v>
      </c>
      <c r="F5811">
        <f>SUMIF('список продуктов'!$A$8:$A$917,"="&amp;D4197,'список продуктов'!$C$8:$C$917)</f>
        <v>1</v>
      </c>
      <c r="M5811" s="572"/>
      <c r="N5811" s="573"/>
      <c r="O5811" s="573"/>
      <c r="P5811" s="573"/>
    </row>
    <row r="5812" spans="1:16" x14ac:dyDescent="0.25">
      <c r="A5812" s="77">
        <f>E5812*A5805</f>
        <v>0</v>
      </c>
      <c r="B5812" s="173"/>
      <c r="C5812" s="154"/>
      <c r="D5812" s="91" t="s">
        <v>2591</v>
      </c>
      <c r="E5812" s="80">
        <v>2</v>
      </c>
      <c r="F5812">
        <f>SUMIF('список продуктов'!$A$8:$A$917,"="&amp;D4198,'список продуктов'!$C$8:$C$917)</f>
        <v>1</v>
      </c>
      <c r="M5812" s="572"/>
      <c r="N5812" s="573"/>
      <c r="O5812" s="573"/>
      <c r="P5812" s="573"/>
    </row>
    <row r="5813" spans="1:16" x14ac:dyDescent="0.25">
      <c r="A5813" s="77">
        <f>E5813*A5805</f>
        <v>0</v>
      </c>
      <c r="B5813" s="173"/>
      <c r="C5813" s="154"/>
      <c r="D5813" s="91" t="s">
        <v>1478</v>
      </c>
      <c r="E5813" s="80">
        <v>3</v>
      </c>
      <c r="F5813">
        <f>SUMIF('список продуктов'!$A$8:$A$917,"="&amp;D4199,'список продуктов'!$C$8:$C$917)</f>
        <v>1</v>
      </c>
      <c r="M5813" s="572"/>
      <c r="N5813" s="573"/>
      <c r="O5813" s="573"/>
      <c r="P5813" s="573"/>
    </row>
    <row r="5814" spans="1:16" x14ac:dyDescent="0.25">
      <c r="A5814" s="77">
        <f>E5814*A5805</f>
        <v>0</v>
      </c>
      <c r="B5814" s="173"/>
      <c r="C5814" s="154"/>
      <c r="D5814" s="91" t="s">
        <v>1813</v>
      </c>
      <c r="E5814" s="80">
        <v>1</v>
      </c>
      <c r="F5814">
        <f>SUMIF('список продуктов'!$A$8:$A$917,"="&amp;D4200,'список продуктов'!$C$8:$C$917)</f>
        <v>1</v>
      </c>
      <c r="M5814" s="572"/>
      <c r="N5814" s="573"/>
      <c r="O5814" s="573"/>
      <c r="P5814" s="573"/>
    </row>
    <row r="5815" spans="1:16" x14ac:dyDescent="0.25">
      <c r="A5815" s="77">
        <f>E5815*A5805</f>
        <v>0</v>
      </c>
      <c r="B5815" s="173"/>
      <c r="C5815" s="154"/>
      <c r="D5815" s="91" t="s">
        <v>1050</v>
      </c>
      <c r="E5815" s="80">
        <v>5</v>
      </c>
      <c r="F5815">
        <f>SUMIF('список продуктов'!$A$8:$A$917,"="&amp;D4201,'список продуктов'!$C$8:$C$917)</f>
        <v>1</v>
      </c>
      <c r="M5815" s="572"/>
      <c r="N5815" s="573"/>
      <c r="O5815" s="573"/>
      <c r="P5815" s="573"/>
    </row>
    <row r="5816" spans="1:16" x14ac:dyDescent="0.25">
      <c r="A5816" s="77">
        <f>E5816*A5805</f>
        <v>0</v>
      </c>
      <c r="B5816" s="173"/>
      <c r="C5816" s="154"/>
      <c r="D5816" s="91" t="s">
        <v>1262</v>
      </c>
      <c r="E5816" s="80">
        <v>1</v>
      </c>
      <c r="F5816">
        <f>SUMIF('список продуктов'!$A$8:$A$917,"="&amp;D4202,'список продуктов'!$C$8:$C$917)</f>
        <v>1</v>
      </c>
      <c r="M5816" s="572"/>
      <c r="N5816" s="573"/>
      <c r="O5816" s="573"/>
      <c r="P5816" s="573"/>
    </row>
    <row r="5817" spans="1:16" ht="15.75" thickBot="1" x14ac:dyDescent="0.3">
      <c r="A5817" s="77">
        <f>E5817*A5805</f>
        <v>0</v>
      </c>
      <c r="B5817" s="173"/>
      <c r="C5817" s="154"/>
      <c r="D5817" s="91" t="s">
        <v>2193</v>
      </c>
      <c r="E5817" s="80">
        <v>2</v>
      </c>
      <c r="F5817">
        <f>SUMIF('список продуктов'!$A$8:$A$917,"="&amp;D4203,'список продуктов'!$C$8:$C$917)</f>
        <v>1</v>
      </c>
      <c r="M5817" s="572"/>
      <c r="N5817" s="573"/>
      <c r="O5817" s="573"/>
      <c r="P5817" s="573"/>
    </row>
    <row r="5818" spans="1:16" ht="15.75" thickBot="1" x14ac:dyDescent="0.3">
      <c r="A5818" s="229"/>
      <c r="B5818" s="179">
        <v>50</v>
      </c>
      <c r="C5818" s="182" t="s">
        <v>860</v>
      </c>
      <c r="D5818" s="188"/>
      <c r="E5818" s="158"/>
      <c r="F5818">
        <f>SUMIF('список продуктов'!$A$8:$A$917,"="&amp;D4204,'список продуктов'!$C$8:$C$917)</f>
        <v>0</v>
      </c>
      <c r="G5818" t="s">
        <v>2926</v>
      </c>
      <c r="M5818" s="572"/>
      <c r="N5818" s="573"/>
      <c r="O5818" s="573"/>
      <c r="P5818" s="573"/>
    </row>
    <row r="5819" spans="1:16" x14ac:dyDescent="0.25">
      <c r="A5819" s="77">
        <f>E5819*A5818</f>
        <v>0</v>
      </c>
      <c r="B5819" s="173"/>
      <c r="C5819" s="449"/>
      <c r="D5819" s="91" t="s">
        <v>2204</v>
      </c>
      <c r="E5819" s="80">
        <v>15</v>
      </c>
      <c r="F5819">
        <f>SUMIF('список продуктов'!$A$8:$A$917,"="&amp;D4205,'список продуктов'!$C$8:$C$917)</f>
        <v>0</v>
      </c>
      <c r="M5819" s="572"/>
      <c r="N5819" s="573"/>
      <c r="O5819" s="573"/>
      <c r="P5819" s="573"/>
    </row>
    <row r="5820" spans="1:16" x14ac:dyDescent="0.25">
      <c r="A5820" s="77">
        <f>E5820*A5818</f>
        <v>0</v>
      </c>
      <c r="B5820" s="173"/>
      <c r="C5820" s="449"/>
      <c r="D5820" s="91" t="s">
        <v>2469</v>
      </c>
      <c r="E5820" s="80">
        <v>0.5</v>
      </c>
      <c r="F5820">
        <f>SUMIF('список продуктов'!$A$8:$A$917,"="&amp;D4206,'список продуктов'!$C$8:$C$917)</f>
        <v>1</v>
      </c>
      <c r="M5820" s="572"/>
      <c r="N5820" s="573"/>
      <c r="O5820" s="573"/>
      <c r="P5820" s="573"/>
    </row>
    <row r="5821" spans="1:16" x14ac:dyDescent="0.25">
      <c r="A5821" s="77">
        <f>E5821*A5818</f>
        <v>0</v>
      </c>
      <c r="B5821" s="173"/>
      <c r="C5821" s="449"/>
      <c r="D5821" s="91" t="s">
        <v>2471</v>
      </c>
      <c r="E5821" s="80">
        <v>0.5</v>
      </c>
      <c r="F5821">
        <f>SUMIF('список продуктов'!$A$8:$A$917,"="&amp;D4207,'список продуктов'!$C$8:$C$917)</f>
        <v>1</v>
      </c>
      <c r="M5821" s="572"/>
      <c r="N5821" s="573"/>
      <c r="O5821" s="573"/>
      <c r="P5821" s="573"/>
    </row>
    <row r="5822" spans="1:16" x14ac:dyDescent="0.25">
      <c r="A5822" s="77">
        <f>E5822*A5818</f>
        <v>0</v>
      </c>
      <c r="B5822" s="173"/>
      <c r="C5822" s="449"/>
      <c r="D5822" s="91" t="s">
        <v>1674</v>
      </c>
      <c r="E5822" s="80">
        <v>7</v>
      </c>
      <c r="F5822">
        <f>SUMIF('список продуктов'!$A$8:$A$917,"="&amp;D4208,'список продуктов'!$C$8:$C$917)</f>
        <v>1</v>
      </c>
      <c r="M5822" s="572"/>
      <c r="N5822" s="573"/>
      <c r="O5822" s="573"/>
      <c r="P5822" s="573"/>
    </row>
    <row r="5823" spans="1:16" x14ac:dyDescent="0.25">
      <c r="A5823" s="77">
        <f>E5823*A5818</f>
        <v>0</v>
      </c>
      <c r="B5823" s="173"/>
      <c r="C5823" s="449"/>
      <c r="D5823" s="91" t="s">
        <v>2553</v>
      </c>
      <c r="E5823" s="80">
        <v>1</v>
      </c>
      <c r="F5823">
        <f>SUMIF('список продуктов'!$A$8:$A$917,"="&amp;D4209,'список продуктов'!$C$8:$C$917)</f>
        <v>1</v>
      </c>
      <c r="M5823" s="572"/>
      <c r="N5823" s="573"/>
      <c r="O5823" s="573"/>
      <c r="P5823" s="573"/>
    </row>
    <row r="5824" spans="1:16" x14ac:dyDescent="0.25">
      <c r="A5824" s="77">
        <f>E5824*A5818</f>
        <v>0</v>
      </c>
      <c r="B5824" s="173"/>
      <c r="C5824" s="449"/>
      <c r="D5824" s="91" t="s">
        <v>192</v>
      </c>
      <c r="E5824" s="80">
        <v>2</v>
      </c>
      <c r="F5824">
        <f>SUMIF('список продуктов'!$A$8:$A$917,"="&amp;D4210,'список продуктов'!$C$8:$C$917)</f>
        <v>1</v>
      </c>
      <c r="M5824" s="572"/>
      <c r="N5824" s="573"/>
      <c r="O5824" s="573"/>
      <c r="P5824" s="573"/>
    </row>
    <row r="5825" spans="1:16" x14ac:dyDescent="0.25">
      <c r="A5825" s="77">
        <f>E5825*A5818</f>
        <v>0</v>
      </c>
      <c r="B5825" s="173"/>
      <c r="C5825" s="449"/>
      <c r="D5825" s="91" t="s">
        <v>2395</v>
      </c>
      <c r="E5825" s="80">
        <v>1</v>
      </c>
      <c r="F5825">
        <f>SUMIF('список продуктов'!$A$8:$A$917,"="&amp;D4211,'список продуктов'!$C$8:$C$917)</f>
        <v>0</v>
      </c>
      <c r="M5825" s="572"/>
      <c r="N5825" s="573"/>
      <c r="O5825" s="573"/>
      <c r="P5825" s="573"/>
    </row>
    <row r="5826" spans="1:16" x14ac:dyDescent="0.25">
      <c r="A5826" s="77">
        <f>E5826*A5818</f>
        <v>0</v>
      </c>
      <c r="B5826" s="173"/>
      <c r="C5826" s="449"/>
      <c r="D5826" s="91" t="s">
        <v>1797</v>
      </c>
      <c r="E5826" s="80">
        <v>2</v>
      </c>
      <c r="F5826">
        <f>SUMIF('список продуктов'!$A$8:$A$917,"="&amp;D4212,'список продуктов'!$C$8:$C$917)</f>
        <v>1</v>
      </c>
      <c r="M5826" s="572"/>
      <c r="N5826" s="573"/>
      <c r="O5826" s="573"/>
      <c r="P5826" s="573"/>
    </row>
    <row r="5827" spans="1:16" x14ac:dyDescent="0.25">
      <c r="A5827" s="77">
        <f>E5827*A5818</f>
        <v>0</v>
      </c>
      <c r="B5827" s="220"/>
      <c r="C5827" s="449"/>
      <c r="D5827" s="91" t="s">
        <v>1262</v>
      </c>
      <c r="E5827" s="80">
        <v>1</v>
      </c>
      <c r="F5827">
        <f>SUMIF('список продуктов'!$A$8:$A$917,"="&amp;D4213,'список продуктов'!$C$8:$C$917)</f>
        <v>1</v>
      </c>
      <c r="M5827" s="572"/>
      <c r="N5827" s="573"/>
      <c r="O5827" s="573"/>
      <c r="P5827" s="573"/>
    </row>
    <row r="5828" spans="1:16" x14ac:dyDescent="0.25">
      <c r="A5828" s="77">
        <f>E5828*A5818</f>
        <v>0</v>
      </c>
      <c r="B5828" s="220"/>
      <c r="C5828" s="449"/>
      <c r="D5828" s="91" t="s">
        <v>2399</v>
      </c>
      <c r="E5828" s="80">
        <v>1</v>
      </c>
      <c r="F5828">
        <f>SUMIF('список продуктов'!$A$8:$A$917,"="&amp;D4214,'список продуктов'!$C$8:$C$917)</f>
        <v>1</v>
      </c>
      <c r="M5828" s="572"/>
      <c r="N5828" s="573"/>
      <c r="O5828" s="573"/>
      <c r="P5828" s="573"/>
    </row>
    <row r="5829" spans="1:16" ht="15.75" thickBot="1" x14ac:dyDescent="0.3">
      <c r="B5829" s="220"/>
      <c r="C5829" s="449"/>
      <c r="D5829" s="91"/>
      <c r="E5829" s="80"/>
      <c r="F5829">
        <f>SUMIF('список продуктов'!$A$8:$A$917,"="&amp;D4215,'список продуктов'!$C$8:$C$917)</f>
        <v>1</v>
      </c>
      <c r="M5829" s="572"/>
      <c r="N5829" s="573"/>
      <c r="O5829" s="573"/>
      <c r="P5829" s="573"/>
    </row>
    <row r="5830" spans="1:16" ht="15.75" thickBot="1" x14ac:dyDescent="0.3">
      <c r="A5830" s="229"/>
      <c r="B5830" s="181" t="s">
        <v>45</v>
      </c>
      <c r="C5830" s="182" t="s">
        <v>861</v>
      </c>
      <c r="D5830" s="188"/>
      <c r="E5830" s="158"/>
      <c r="F5830">
        <f>SUMIF('список продуктов'!$A$8:$A$917,"="&amp;D4216,'список продуктов'!$C$8:$C$917)</f>
        <v>1</v>
      </c>
      <c r="G5830" t="s">
        <v>2926</v>
      </c>
      <c r="M5830" s="572"/>
      <c r="N5830" s="573"/>
      <c r="O5830" s="573"/>
      <c r="P5830" s="573"/>
    </row>
    <row r="5831" spans="1:16" x14ac:dyDescent="0.25">
      <c r="A5831" s="77">
        <f>E5831*A5830</f>
        <v>0</v>
      </c>
      <c r="B5831" s="173"/>
      <c r="C5831" s="449"/>
      <c r="D5831" s="91" t="s">
        <v>1538</v>
      </c>
      <c r="E5831" s="80">
        <v>25</v>
      </c>
      <c r="F5831">
        <f>SUMIF('список продуктов'!$A$8:$A$917,"="&amp;D4217,'список продуктов'!$C$8:$C$917)</f>
        <v>1</v>
      </c>
      <c r="M5831" s="572"/>
      <c r="N5831" s="573"/>
      <c r="O5831" s="573"/>
      <c r="P5831" s="573"/>
    </row>
    <row r="5832" spans="1:16" x14ac:dyDescent="0.25">
      <c r="A5832" s="77">
        <f>E5832*A5830</f>
        <v>0</v>
      </c>
      <c r="B5832" s="173"/>
      <c r="C5832" s="449"/>
      <c r="D5832" s="91" t="s">
        <v>2469</v>
      </c>
      <c r="E5832" s="80">
        <v>0.5</v>
      </c>
      <c r="F5832">
        <f>SUMIF('список продуктов'!$A$8:$A$917,"="&amp;D4218,'список продуктов'!$C$8:$C$917)</f>
        <v>1</v>
      </c>
      <c r="M5832" s="572"/>
      <c r="N5832" s="573"/>
      <c r="O5832" s="573"/>
      <c r="P5832" s="573"/>
    </row>
    <row r="5833" spans="1:16" x14ac:dyDescent="0.25">
      <c r="A5833" s="77">
        <f>E5833*A5830</f>
        <v>0</v>
      </c>
      <c r="B5833" s="173"/>
      <c r="C5833" s="449"/>
      <c r="D5833" s="91" t="s">
        <v>2471</v>
      </c>
      <c r="E5833" s="80">
        <v>1</v>
      </c>
      <c r="F5833">
        <f>SUMIF('список продуктов'!$A$8:$A$917,"="&amp;D4219,'список продуктов'!$C$8:$C$917)</f>
        <v>1</v>
      </c>
      <c r="M5833" s="572"/>
      <c r="N5833" s="573"/>
      <c r="O5833" s="573"/>
      <c r="P5833" s="573"/>
    </row>
    <row r="5834" spans="1:16" x14ac:dyDescent="0.25">
      <c r="A5834" s="77">
        <f>E5834*A5830</f>
        <v>0</v>
      </c>
      <c r="B5834" s="173"/>
      <c r="C5834" s="449"/>
      <c r="D5834" s="91" t="s">
        <v>1674</v>
      </c>
      <c r="E5834" s="80">
        <v>7</v>
      </c>
      <c r="F5834">
        <f>SUMIF('список продуктов'!$A$8:$A$917,"="&amp;#REF!,'список продуктов'!$C$8:$C$917)</f>
        <v>0</v>
      </c>
      <c r="M5834" s="572"/>
      <c r="N5834" s="573"/>
      <c r="O5834" s="573"/>
      <c r="P5834" s="573"/>
    </row>
    <row r="5835" spans="1:16" x14ac:dyDescent="0.25">
      <c r="A5835" s="77">
        <f>E5835*A5830</f>
        <v>0</v>
      </c>
      <c r="B5835" s="173"/>
      <c r="C5835" s="449"/>
      <c r="D5835" s="91" t="s">
        <v>2553</v>
      </c>
      <c r="E5835" s="80">
        <v>1</v>
      </c>
      <c r="F5835">
        <f>SUMIF('список продуктов'!$A$8:$A$917,"="&amp;D4220,'список продуктов'!$C$8:$C$917)</f>
        <v>0</v>
      </c>
      <c r="M5835" s="572"/>
      <c r="N5835" s="573"/>
      <c r="O5835" s="573"/>
      <c r="P5835" s="573"/>
    </row>
    <row r="5836" spans="1:16" x14ac:dyDescent="0.25">
      <c r="A5836" s="77">
        <f>E5836*A5830</f>
        <v>0</v>
      </c>
      <c r="B5836" s="173"/>
      <c r="C5836" s="449"/>
      <c r="D5836" s="91" t="s">
        <v>192</v>
      </c>
      <c r="E5836" s="80">
        <v>2</v>
      </c>
      <c r="F5836">
        <f>SUMIF('список продуктов'!$A$8:$A$917,"="&amp;D4221,'список продуктов'!$C$8:$C$917)</f>
        <v>1</v>
      </c>
      <c r="M5836" s="572"/>
      <c r="N5836" s="573"/>
      <c r="O5836" s="573"/>
      <c r="P5836" s="573"/>
    </row>
    <row r="5837" spans="1:16" x14ac:dyDescent="0.25">
      <c r="A5837" s="77">
        <f>E5837*A5830</f>
        <v>0</v>
      </c>
      <c r="B5837" s="173"/>
      <c r="C5837" s="449"/>
      <c r="D5837" s="91" t="s">
        <v>1919</v>
      </c>
      <c r="E5837" s="80">
        <v>1</v>
      </c>
      <c r="F5837">
        <f>SUMIF('список продуктов'!$A$8:$A$917,"="&amp;D4222,'список продуктов'!$C$8:$C$917)</f>
        <v>1</v>
      </c>
      <c r="M5837" s="572"/>
      <c r="N5837" s="573"/>
      <c r="O5837" s="573"/>
      <c r="P5837" s="573"/>
    </row>
    <row r="5838" spans="1:16" x14ac:dyDescent="0.25">
      <c r="A5838" s="77">
        <f>E5838*A5830</f>
        <v>0</v>
      </c>
      <c r="B5838" s="173"/>
      <c r="C5838" s="449"/>
      <c r="D5838" s="91" t="s">
        <v>1797</v>
      </c>
      <c r="E5838" s="80">
        <v>2</v>
      </c>
      <c r="F5838">
        <f>SUMIF('список продуктов'!$A$8:$A$917,"="&amp;D4223,'список продуктов'!$C$8:$C$917)</f>
        <v>1</v>
      </c>
      <c r="M5838" s="572"/>
      <c r="N5838" s="573"/>
      <c r="O5838" s="573"/>
      <c r="P5838" s="573"/>
    </row>
    <row r="5839" spans="1:16" x14ac:dyDescent="0.25">
      <c r="A5839" s="77">
        <f>E5839*A5830</f>
        <v>0</v>
      </c>
      <c r="B5839" s="173"/>
      <c r="C5839" s="449"/>
      <c r="D5839" s="91" t="s">
        <v>1262</v>
      </c>
      <c r="E5839" s="80">
        <v>1</v>
      </c>
      <c r="F5839">
        <f>SUMIF('список продуктов'!$A$8:$A$917,"="&amp;D4224,'список продуктов'!$C$8:$C$917)</f>
        <v>1</v>
      </c>
      <c r="M5839" s="572"/>
      <c r="N5839" s="573"/>
      <c r="O5839" s="573"/>
      <c r="P5839" s="573"/>
    </row>
    <row r="5840" spans="1:16" ht="15.75" thickBot="1" x14ac:dyDescent="0.3">
      <c r="A5840" s="77">
        <f>E5840*A5830</f>
        <v>0</v>
      </c>
      <c r="B5840" s="173"/>
      <c r="C5840" s="449"/>
      <c r="D5840" s="91" t="s">
        <v>2399</v>
      </c>
      <c r="E5840" s="80">
        <v>1</v>
      </c>
      <c r="F5840">
        <f>SUMIF('список продуктов'!$A$8:$A$917,"="&amp;D4225,'список продуктов'!$C$8:$C$917)</f>
        <v>1</v>
      </c>
      <c r="M5840" s="572"/>
      <c r="N5840" s="573"/>
      <c r="O5840" s="573"/>
      <c r="P5840" s="573"/>
    </row>
    <row r="5841" spans="1:16" ht="15.75" thickBot="1" x14ac:dyDescent="0.3">
      <c r="A5841" s="229"/>
      <c r="B5841" s="190" t="s">
        <v>203</v>
      </c>
      <c r="C5841" s="182" t="s">
        <v>846</v>
      </c>
      <c r="D5841" s="188"/>
      <c r="E5841" s="158"/>
      <c r="F5841">
        <f>SUMIF('список продуктов'!$A$8:$A$917,"="&amp;D4226,'список продуктов'!$C$8:$C$917)</f>
        <v>1</v>
      </c>
      <c r="G5841" t="s">
        <v>2926</v>
      </c>
      <c r="M5841" s="572"/>
      <c r="N5841" s="573"/>
      <c r="O5841" s="573"/>
      <c r="P5841" s="573"/>
    </row>
    <row r="5842" spans="1:16" x14ac:dyDescent="0.25">
      <c r="A5842" s="77">
        <f>E5842*A5841</f>
        <v>0</v>
      </c>
      <c r="B5842" s="173"/>
      <c r="C5842" s="154"/>
      <c r="D5842" s="91" t="s">
        <v>2207</v>
      </c>
      <c r="E5842" s="80">
        <v>15</v>
      </c>
      <c r="F5842">
        <f>SUMIF('список продуктов'!$A$8:$A$917,"="&amp;D4227,'список продуктов'!$C$8:$C$917)</f>
        <v>1</v>
      </c>
      <c r="M5842" s="572"/>
      <c r="N5842" s="573"/>
      <c r="O5842" s="573"/>
      <c r="P5842" s="573"/>
    </row>
    <row r="5843" spans="1:16" x14ac:dyDescent="0.25">
      <c r="A5843" s="77">
        <f>E5843*A5841</f>
        <v>0</v>
      </c>
      <c r="B5843" s="173"/>
      <c r="C5843" s="154"/>
      <c r="D5843" s="91" t="s">
        <v>2471</v>
      </c>
      <c r="E5843" s="80">
        <v>1</v>
      </c>
      <c r="F5843">
        <f>SUMIF('список продуктов'!$A$8:$A$917,"="&amp;D4228,'список продуктов'!$C$8:$C$917)</f>
        <v>1</v>
      </c>
      <c r="M5843" s="572"/>
      <c r="N5843" s="573"/>
      <c r="O5843" s="573"/>
      <c r="P5843" s="573"/>
    </row>
    <row r="5844" spans="1:16" x14ac:dyDescent="0.25">
      <c r="A5844" s="77">
        <f>E5844*A5841</f>
        <v>0</v>
      </c>
      <c r="B5844" s="173"/>
      <c r="C5844" s="154"/>
      <c r="D5844" s="91" t="s">
        <v>2193</v>
      </c>
      <c r="E5844" s="80">
        <v>3</v>
      </c>
      <c r="F5844">
        <f>SUMIF('список продуктов'!$A$8:$A$917,"="&amp;D4229,'список продуктов'!$C$8:$C$917)</f>
        <v>1</v>
      </c>
      <c r="M5844" s="572"/>
      <c r="N5844" s="573"/>
      <c r="O5844" s="573"/>
      <c r="P5844" s="573"/>
    </row>
    <row r="5845" spans="1:16" ht="15.75" thickBot="1" x14ac:dyDescent="0.3">
      <c r="A5845" s="77">
        <f>E5845*A5841</f>
        <v>0</v>
      </c>
      <c r="B5845" s="173"/>
      <c r="C5845" s="154"/>
      <c r="D5845" s="91" t="s">
        <v>2220</v>
      </c>
      <c r="E5845" s="80">
        <v>10</v>
      </c>
      <c r="F5845">
        <f>SUMIF('список продуктов'!$A$8:$A$917,"="&amp;D4230,'список продуктов'!$C$8:$C$917)</f>
        <v>1</v>
      </c>
      <c r="M5845" s="572"/>
      <c r="N5845" s="573"/>
      <c r="O5845" s="573"/>
      <c r="P5845" s="573"/>
    </row>
    <row r="5846" spans="1:16" ht="30" thickBot="1" x14ac:dyDescent="0.3">
      <c r="A5846" s="229"/>
      <c r="B5846" s="231" t="s">
        <v>45</v>
      </c>
      <c r="C5846" s="73" t="s">
        <v>945</v>
      </c>
      <c r="D5846" s="188"/>
      <c r="E5846" s="232"/>
      <c r="F5846">
        <f>SUMIF('список продуктов'!$A$8:$A$917,"="&amp;D4231,'список продуктов'!$C$8:$C$917)</f>
        <v>0</v>
      </c>
      <c r="G5846" t="s">
        <v>2926</v>
      </c>
      <c r="M5846" s="572"/>
      <c r="N5846" s="573"/>
      <c r="O5846" s="573"/>
      <c r="P5846" s="573"/>
    </row>
    <row r="5847" spans="1:16" x14ac:dyDescent="0.25">
      <c r="A5847" s="77">
        <f>E5847*A5846</f>
        <v>0</v>
      </c>
      <c r="B5847" s="160"/>
      <c r="C5847" s="506"/>
      <c r="D5847" s="91" t="s">
        <v>2549</v>
      </c>
      <c r="E5847" s="89">
        <v>1</v>
      </c>
      <c r="F5847">
        <f>SUMIF('список продуктов'!$A$8:$A$917,"="&amp;D4232,'список продуктов'!$C$8:$C$917)</f>
        <v>1</v>
      </c>
      <c r="M5847" s="572"/>
      <c r="N5847" s="573"/>
      <c r="O5847" s="573"/>
      <c r="P5847" s="573"/>
    </row>
    <row r="5848" spans="1:16" x14ac:dyDescent="0.25">
      <c r="A5848" s="77">
        <f>E5848*A5846</f>
        <v>0</v>
      </c>
      <c r="B5848" s="160"/>
      <c r="C5848" s="506"/>
      <c r="D5848" s="91" t="s">
        <v>1711</v>
      </c>
      <c r="E5848" s="89">
        <v>10</v>
      </c>
      <c r="F5848">
        <f>SUMIF('список продуктов'!$A$8:$A$917,"="&amp;D4233,'список продуктов'!$C$8:$C$917)</f>
        <v>1</v>
      </c>
      <c r="M5848" s="572"/>
      <c r="N5848" s="573"/>
      <c r="O5848" s="573"/>
      <c r="P5848" s="573"/>
    </row>
    <row r="5849" spans="1:16" x14ac:dyDescent="0.25">
      <c r="A5849" s="77">
        <f>E5849*A5846</f>
        <v>0</v>
      </c>
      <c r="B5849" s="160"/>
      <c r="C5849" s="506"/>
      <c r="D5849" s="91" t="s">
        <v>924</v>
      </c>
      <c r="E5849" s="89">
        <v>20</v>
      </c>
      <c r="F5849">
        <f>SUMIF('список продуктов'!$A$8:$A$917,"="&amp;D4234,'список продуктов'!$C$8:$C$917)</f>
        <v>1</v>
      </c>
      <c r="M5849" s="572"/>
      <c r="N5849" s="573"/>
      <c r="O5849" s="573"/>
      <c r="P5849" s="573"/>
    </row>
    <row r="5850" spans="1:16" x14ac:dyDescent="0.25">
      <c r="A5850" s="77">
        <f>E5850*A5846</f>
        <v>0</v>
      </c>
      <c r="B5850" s="160"/>
      <c r="C5850" s="506"/>
      <c r="D5850" s="91" t="s">
        <v>1674</v>
      </c>
      <c r="E5850" s="89">
        <v>10</v>
      </c>
      <c r="F5850">
        <f>SUMIF('список продуктов'!$A$8:$A$917,"="&amp;D4235,'список продуктов'!$C$8:$C$917)</f>
        <v>1</v>
      </c>
      <c r="M5850" s="572"/>
      <c r="N5850" s="573"/>
      <c r="O5850" s="573"/>
      <c r="P5850" s="573"/>
    </row>
    <row r="5851" spans="1:16" x14ac:dyDescent="0.25">
      <c r="A5851" s="77">
        <f>E5851*A5846</f>
        <v>0</v>
      </c>
      <c r="B5851" s="160"/>
      <c r="C5851" s="506"/>
      <c r="D5851" s="91" t="s">
        <v>1939</v>
      </c>
      <c r="E5851" s="89">
        <v>10</v>
      </c>
      <c r="F5851">
        <f>SUMIF('список продуктов'!$A$8:$A$917,"="&amp;D4236,'список продуктов'!$C$8:$C$917)</f>
        <v>1</v>
      </c>
      <c r="M5851" s="572"/>
      <c r="N5851" s="573"/>
      <c r="O5851" s="573"/>
      <c r="P5851" s="573"/>
    </row>
    <row r="5852" spans="1:16" ht="15.75" thickBot="1" x14ac:dyDescent="0.3">
      <c r="A5852" s="77">
        <f>E5852*A5846</f>
        <v>0</v>
      </c>
      <c r="B5852" s="160"/>
      <c r="C5852" s="506"/>
      <c r="D5852" s="91" t="s">
        <v>1275</v>
      </c>
      <c r="E5852" s="89">
        <v>1</v>
      </c>
      <c r="F5852">
        <f>SUMIF('список продуктов'!$A$8:$A$917,"="&amp;D4237,'список продуктов'!$C$8:$C$917)</f>
        <v>1</v>
      </c>
      <c r="M5852" s="572"/>
      <c r="N5852" s="573"/>
      <c r="O5852" s="573"/>
      <c r="P5852" s="573"/>
    </row>
    <row r="5853" spans="1:16" ht="30" thickBot="1" x14ac:dyDescent="0.3">
      <c r="A5853" s="229"/>
      <c r="B5853" s="231" t="s">
        <v>45</v>
      </c>
      <c r="C5853" s="73" t="s">
        <v>946</v>
      </c>
      <c r="D5853" s="188"/>
      <c r="E5853" s="232"/>
      <c r="F5853">
        <f>SUMIF('список продуктов'!$A$8:$A$917,"="&amp;D4238,'список продуктов'!$C$8:$C$917)</f>
        <v>0</v>
      </c>
      <c r="G5853" t="s">
        <v>2926</v>
      </c>
      <c r="M5853" s="572"/>
      <c r="N5853" s="573"/>
      <c r="O5853" s="573"/>
      <c r="P5853" s="573"/>
    </row>
    <row r="5854" spans="1:16" x14ac:dyDescent="0.25">
      <c r="A5854" s="77">
        <f>E5854*A5853</f>
        <v>0</v>
      </c>
      <c r="B5854" s="160"/>
      <c r="C5854" s="506"/>
      <c r="D5854" s="91" t="s">
        <v>2549</v>
      </c>
      <c r="E5854" s="89">
        <v>1</v>
      </c>
      <c r="F5854">
        <f>SUMIF('список продуктов'!$A$8:$A$917,"="&amp;D4239,'список продуктов'!$C$8:$C$917)</f>
        <v>0</v>
      </c>
      <c r="M5854" s="572"/>
      <c r="N5854" s="573"/>
      <c r="O5854" s="573"/>
      <c r="P5854" s="573"/>
    </row>
    <row r="5855" spans="1:16" x14ac:dyDescent="0.25">
      <c r="A5855" s="77">
        <f>E5855*A5853</f>
        <v>0</v>
      </c>
      <c r="B5855" s="160"/>
      <c r="C5855" s="506"/>
      <c r="D5855" s="91" t="s">
        <v>1671</v>
      </c>
      <c r="E5855" s="89">
        <v>10</v>
      </c>
      <c r="F5855">
        <f>SUMIF('список продуктов'!$A$8:$A$917,"="&amp;D4240,'список продуктов'!$C$8:$C$917)</f>
        <v>1</v>
      </c>
      <c r="M5855" s="572"/>
      <c r="N5855" s="573"/>
      <c r="O5855" s="573"/>
      <c r="P5855" s="573"/>
    </row>
    <row r="5856" spans="1:16" x14ac:dyDescent="0.25">
      <c r="A5856" s="77">
        <f>E5856*A5853</f>
        <v>0</v>
      </c>
      <c r="B5856" s="160"/>
      <c r="C5856" s="506"/>
      <c r="D5856" s="91" t="s">
        <v>1551</v>
      </c>
      <c r="E5856" s="89">
        <v>1</v>
      </c>
      <c r="F5856">
        <f>SUMIF('список продуктов'!$A$8:$A$917,"="&amp;D4241,'список продуктов'!$C$8:$C$917)</f>
        <v>1</v>
      </c>
      <c r="M5856" s="572"/>
      <c r="N5856" s="573"/>
      <c r="O5856" s="573"/>
      <c r="P5856" s="573"/>
    </row>
    <row r="5857" spans="1:16" x14ac:dyDescent="0.25">
      <c r="A5857" s="77">
        <f>E5857*A5853</f>
        <v>0</v>
      </c>
      <c r="B5857" s="160"/>
      <c r="C5857" s="506"/>
      <c r="D5857" s="91" t="s">
        <v>1674</v>
      </c>
      <c r="E5857" s="89">
        <v>10</v>
      </c>
      <c r="F5857">
        <f>SUMIF('список продуктов'!$A$8:$A$917,"="&amp;D4242,'список продуктов'!$C$8:$C$917)</f>
        <v>1</v>
      </c>
      <c r="M5857" s="572"/>
      <c r="N5857" s="573"/>
      <c r="O5857" s="573"/>
      <c r="P5857" s="573"/>
    </row>
    <row r="5858" spans="1:16" ht="15.75" thickBot="1" x14ac:dyDescent="0.3">
      <c r="A5858" s="77">
        <f>E5858*A5853</f>
        <v>0</v>
      </c>
      <c r="B5858" s="160"/>
      <c r="C5858" s="506"/>
      <c r="D5858" s="91" t="s">
        <v>1275</v>
      </c>
      <c r="E5858" s="89">
        <v>1</v>
      </c>
      <c r="F5858">
        <f>SUMIF('список продуктов'!$A$8:$A$917,"="&amp;D4243,'список продуктов'!$C$8:$C$917)</f>
        <v>1</v>
      </c>
      <c r="M5858" s="572"/>
      <c r="N5858" s="573"/>
      <c r="O5858" s="573"/>
      <c r="P5858" s="573"/>
    </row>
    <row r="5859" spans="1:16" ht="30" thickBot="1" x14ac:dyDescent="0.3">
      <c r="A5859" s="229"/>
      <c r="B5859" s="293" t="s">
        <v>43</v>
      </c>
      <c r="C5859" s="73" t="s">
        <v>2823</v>
      </c>
      <c r="D5859" s="188"/>
      <c r="E5859" s="232"/>
      <c r="F5859">
        <f>SUMIF('список продуктов'!$A$8:$A$917,"="&amp;D4244,'список продуктов'!$C$8:$C$917)</f>
        <v>1</v>
      </c>
      <c r="G5859" t="s">
        <v>2926</v>
      </c>
      <c r="M5859" s="572"/>
      <c r="N5859" s="573"/>
      <c r="O5859" s="573"/>
      <c r="P5859" s="573"/>
    </row>
    <row r="5860" spans="1:16" x14ac:dyDescent="0.25">
      <c r="A5860" s="77">
        <f>E5860*A5859</f>
        <v>0</v>
      </c>
      <c r="B5860" s="160"/>
      <c r="C5860" s="506"/>
      <c r="D5860" s="91" t="s">
        <v>2549</v>
      </c>
      <c r="E5860" s="89">
        <v>1</v>
      </c>
      <c r="F5860">
        <f>SUMIF('список продуктов'!$A$8:$A$917,"="&amp;D4245,'список продуктов'!$C$8:$C$917)</f>
        <v>0</v>
      </c>
      <c r="M5860" s="572"/>
      <c r="N5860" s="573"/>
      <c r="O5860" s="573"/>
      <c r="P5860" s="573"/>
    </row>
    <row r="5861" spans="1:16" x14ac:dyDescent="0.25">
      <c r="A5861" s="77">
        <f>E5861*A5859</f>
        <v>0</v>
      </c>
      <c r="B5861" s="160"/>
      <c r="C5861" s="506"/>
      <c r="D5861" s="91" t="s">
        <v>2341</v>
      </c>
      <c r="E5861" s="89">
        <v>10</v>
      </c>
      <c r="F5861">
        <f>SUMIF('список продуктов'!$A$8:$A$917,"="&amp;D4246,'список продуктов'!$C$8:$C$917)</f>
        <v>1</v>
      </c>
      <c r="M5861" s="572"/>
      <c r="N5861" s="573"/>
      <c r="O5861" s="573"/>
      <c r="P5861" s="573"/>
    </row>
    <row r="5862" spans="1:16" x14ac:dyDescent="0.25">
      <c r="A5862" s="77">
        <f>E5862*A5859</f>
        <v>0</v>
      </c>
      <c r="B5862" s="160"/>
      <c r="C5862" s="154"/>
      <c r="D5862" s="91" t="s">
        <v>1789</v>
      </c>
      <c r="E5862" s="89">
        <v>20</v>
      </c>
      <c r="M5862" s="72"/>
      <c r="N5862" s="68"/>
      <c r="O5862" s="68"/>
      <c r="P5862" s="68"/>
    </row>
    <row r="5863" spans="1:16" x14ac:dyDescent="0.25">
      <c r="A5863" s="77">
        <f>E5863*A5859</f>
        <v>0</v>
      </c>
      <c r="B5863" s="160"/>
      <c r="C5863" s="154"/>
      <c r="D5863" s="91" t="s">
        <v>1672</v>
      </c>
      <c r="E5863" s="89">
        <v>10</v>
      </c>
      <c r="M5863" s="72"/>
      <c r="N5863" s="68"/>
      <c r="O5863" s="68"/>
      <c r="P5863" s="68"/>
    </row>
    <row r="5864" spans="1:16" ht="15.75" thickBot="1" x14ac:dyDescent="0.3">
      <c r="A5864" s="77">
        <f>E5864*A5859</f>
        <v>0</v>
      </c>
      <c r="B5864" s="160"/>
      <c r="C5864" s="154"/>
      <c r="D5864" s="91" t="s">
        <v>1275</v>
      </c>
      <c r="E5864" s="89">
        <v>1</v>
      </c>
      <c r="F5864">
        <f>SUMIF('список продуктов'!$A$8:$A$917,"="&amp;D4247,'список продуктов'!$C$8:$C$917)</f>
        <v>1</v>
      </c>
      <c r="M5864" s="572"/>
      <c r="N5864" s="573"/>
      <c r="O5864" s="573"/>
      <c r="P5864" s="573"/>
    </row>
    <row r="5865" spans="1:16" ht="30.75" customHeight="1" thickBot="1" x14ac:dyDescent="0.3">
      <c r="A5865" s="234"/>
      <c r="B5865" s="231" t="s">
        <v>43</v>
      </c>
      <c r="C5865" s="73" t="s">
        <v>2658</v>
      </c>
      <c r="D5865" s="188"/>
      <c r="E5865" s="232"/>
      <c r="F5865">
        <f>SUMIF('список продуктов'!$A$8:$A$917,"="&amp;D4249,'список продуктов'!$C$8:$C$917)</f>
        <v>0</v>
      </c>
      <c r="G5865" t="s">
        <v>2926</v>
      </c>
      <c r="M5865" s="572"/>
      <c r="N5865" s="573"/>
      <c r="O5865" s="573"/>
      <c r="P5865" s="573"/>
    </row>
    <row r="5866" spans="1:16" x14ac:dyDescent="0.25">
      <c r="A5866" s="77">
        <f>E5866*A5865</f>
        <v>0</v>
      </c>
      <c r="B5866" s="160"/>
      <c r="C5866" s="506"/>
      <c r="D5866" s="91" t="s">
        <v>2549</v>
      </c>
      <c r="E5866" s="89">
        <v>1</v>
      </c>
      <c r="F5866">
        <f>SUMIF('список продуктов'!$A$8:$A$917,"="&amp;D4250,'список продуктов'!$C$8:$C$917)</f>
        <v>1</v>
      </c>
      <c r="M5866" s="572"/>
      <c r="N5866" s="573"/>
      <c r="O5866" s="573"/>
      <c r="P5866" s="573"/>
    </row>
    <row r="5867" spans="1:16" x14ac:dyDescent="0.25">
      <c r="A5867" s="77">
        <f>E5867*A5865</f>
        <v>0</v>
      </c>
      <c r="B5867" s="160"/>
      <c r="C5867" s="506"/>
      <c r="D5867" s="91" t="s">
        <v>2341</v>
      </c>
      <c r="E5867" s="89">
        <v>10</v>
      </c>
      <c r="F5867">
        <f>SUMIF('список продуктов'!$A$8:$A$917,"="&amp;D4251,'список продуктов'!$C$8:$C$917)</f>
        <v>1</v>
      </c>
      <c r="M5867" s="572"/>
      <c r="N5867" s="573"/>
      <c r="O5867" s="573"/>
      <c r="P5867" s="573"/>
    </row>
    <row r="5868" spans="1:16" x14ac:dyDescent="0.25">
      <c r="A5868" s="77">
        <f>E5868*A5865</f>
        <v>0</v>
      </c>
      <c r="B5868" s="160"/>
      <c r="C5868" s="154"/>
      <c r="D5868" s="91" t="s">
        <v>1789</v>
      </c>
      <c r="E5868" s="89">
        <v>20</v>
      </c>
      <c r="F5868">
        <f>SUMIF('список продуктов'!$A$8:$A$917,"="&amp;D4252,'список продуктов'!$C$8:$C$917)</f>
        <v>1</v>
      </c>
      <c r="M5868" s="572"/>
      <c r="N5868" s="573"/>
      <c r="O5868" s="573"/>
      <c r="P5868" s="573"/>
    </row>
    <row r="5869" spans="1:16" x14ac:dyDescent="0.25">
      <c r="A5869" s="77">
        <f>E5869*A5865</f>
        <v>0</v>
      </c>
      <c r="B5869" s="160"/>
      <c r="C5869" s="154"/>
      <c r="D5869" s="91" t="s">
        <v>1671</v>
      </c>
      <c r="E5869" s="89">
        <v>10</v>
      </c>
      <c r="F5869">
        <f>SUMIF('список продуктов'!$A$8:$A$917,"="&amp;D4253,'список продуктов'!$C$8:$C$917)</f>
        <v>0</v>
      </c>
      <c r="M5869" s="572"/>
      <c r="N5869" s="573"/>
      <c r="O5869" s="573"/>
      <c r="P5869" s="573"/>
    </row>
    <row r="5870" spans="1:16" ht="15.75" thickBot="1" x14ac:dyDescent="0.3">
      <c r="A5870" s="77">
        <f>E5870*A5865</f>
        <v>0</v>
      </c>
      <c r="B5870" s="160"/>
      <c r="C5870" s="154"/>
      <c r="D5870" s="91" t="s">
        <v>1275</v>
      </c>
      <c r="E5870" s="89">
        <v>1</v>
      </c>
      <c r="F5870">
        <f>SUMIF('список продуктов'!$A$8:$A$917,"="&amp;D4254,'список продуктов'!$C$8:$C$917)</f>
        <v>1</v>
      </c>
      <c r="M5870" s="572"/>
      <c r="N5870" s="573"/>
      <c r="O5870" s="573"/>
      <c r="P5870" s="573"/>
    </row>
    <row r="5871" spans="1:16" ht="30" thickBot="1" x14ac:dyDescent="0.3">
      <c r="A5871" s="229"/>
      <c r="B5871" s="231" t="s">
        <v>43</v>
      </c>
      <c r="C5871" s="184" t="s">
        <v>947</v>
      </c>
      <c r="D5871" s="188"/>
      <c r="E5871" s="232"/>
      <c r="F5871">
        <f>SUMIF('список продуктов'!$A$8:$A$917,"="&amp;D4255,'список продуктов'!$C$8:$C$917)</f>
        <v>1</v>
      </c>
      <c r="G5871" t="s">
        <v>2926</v>
      </c>
      <c r="M5871" s="572"/>
      <c r="N5871" s="573"/>
      <c r="O5871" s="573"/>
      <c r="P5871" s="573"/>
    </row>
    <row r="5872" spans="1:16" x14ac:dyDescent="0.25">
      <c r="A5872" s="77">
        <f>E5872*A5871</f>
        <v>0</v>
      </c>
      <c r="B5872" s="160"/>
      <c r="C5872" s="460"/>
      <c r="D5872" s="91" t="s">
        <v>2549</v>
      </c>
      <c r="E5872" s="89">
        <v>1</v>
      </c>
      <c r="F5872">
        <f>SUMIF('список продуктов'!$A$8:$A$917,"="&amp;D4256,'список продуктов'!$C$8:$C$917)</f>
        <v>1</v>
      </c>
      <c r="M5872" s="572"/>
      <c r="N5872" s="573"/>
      <c r="O5872" s="573"/>
      <c r="P5872" s="573"/>
    </row>
    <row r="5873" spans="1:16" x14ac:dyDescent="0.25">
      <c r="A5873" s="77">
        <f>E5873*A5871</f>
        <v>0</v>
      </c>
      <c r="B5873" s="160"/>
      <c r="C5873" s="460"/>
      <c r="D5873" s="91" t="s">
        <v>2298</v>
      </c>
      <c r="E5873" s="89">
        <v>20</v>
      </c>
      <c r="F5873">
        <f>SUMIF('список продуктов'!$A$8:$A$917,"="&amp;D4257,'список продуктов'!$C$8:$C$917)</f>
        <v>1</v>
      </c>
      <c r="M5873" s="572"/>
      <c r="N5873" s="573"/>
      <c r="O5873" s="573"/>
      <c r="P5873" s="573"/>
    </row>
    <row r="5874" spans="1:16" x14ac:dyDescent="0.25">
      <c r="A5874" s="77">
        <f>E5874*A5871</f>
        <v>0</v>
      </c>
      <c r="B5874" s="160"/>
      <c r="C5874" s="460"/>
      <c r="D5874" s="91" t="s">
        <v>1699</v>
      </c>
      <c r="E5874" s="89">
        <v>10</v>
      </c>
      <c r="F5874">
        <f>SUMIF('список продуктов'!$A$8:$A$917,"="&amp;D4258,'список продуктов'!$C$8:$C$917)</f>
        <v>0</v>
      </c>
      <c r="M5874" s="572"/>
      <c r="N5874" s="573"/>
      <c r="O5874" s="573"/>
      <c r="P5874" s="573"/>
    </row>
    <row r="5875" spans="1:16" x14ac:dyDescent="0.25">
      <c r="A5875" s="77">
        <f>E5875*A5871</f>
        <v>0</v>
      </c>
      <c r="B5875" s="160"/>
      <c r="C5875" s="460"/>
      <c r="D5875" s="91" t="s">
        <v>1789</v>
      </c>
      <c r="E5875" s="89">
        <v>10</v>
      </c>
      <c r="F5875">
        <f>SUMIF('список продуктов'!$A$8:$A$917,"="&amp;D4259,'список продуктов'!$C$8:$C$917)</f>
        <v>0</v>
      </c>
      <c r="M5875" s="572"/>
      <c r="N5875" s="573"/>
      <c r="O5875" s="573"/>
      <c r="P5875" s="573"/>
    </row>
    <row r="5876" spans="1:16" x14ac:dyDescent="0.25">
      <c r="A5876" s="77">
        <f>E5876*A5871</f>
        <v>0</v>
      </c>
      <c r="B5876" s="160"/>
      <c r="C5876" s="460"/>
      <c r="D5876" s="91" t="s">
        <v>1275</v>
      </c>
      <c r="E5876" s="89">
        <v>1</v>
      </c>
      <c r="F5876">
        <f>SUMIF('список продуктов'!$A$8:$A$917,"="&amp;D4260,'список продуктов'!$C$8:$C$917)</f>
        <v>1</v>
      </c>
      <c r="M5876" s="572"/>
      <c r="N5876" s="573"/>
      <c r="O5876" s="573"/>
      <c r="P5876" s="573"/>
    </row>
    <row r="5877" spans="1:16" ht="15.75" thickBot="1" x14ac:dyDescent="0.3">
      <c r="A5877" s="77">
        <f>E5877*A5871</f>
        <v>0</v>
      </c>
      <c r="B5877" s="160"/>
      <c r="C5877" s="460"/>
      <c r="D5877" s="91"/>
      <c r="E5877" s="89"/>
      <c r="F5877">
        <f>SUMIF('список продуктов'!$A$8:$A$917,"="&amp;D4261,'список продуктов'!$C$8:$C$917)</f>
        <v>1</v>
      </c>
      <c r="M5877" s="572"/>
      <c r="N5877" s="573"/>
      <c r="O5877" s="573"/>
      <c r="P5877" s="573"/>
    </row>
    <row r="5878" spans="1:16" ht="30" thickBot="1" x14ac:dyDescent="0.3">
      <c r="A5878" s="229"/>
      <c r="B5878" s="231" t="s">
        <v>43</v>
      </c>
      <c r="C5878" s="184" t="s">
        <v>948</v>
      </c>
      <c r="D5878" s="188"/>
      <c r="E5878" s="232"/>
      <c r="F5878">
        <f>SUMIF('список продуктов'!$A$8:$A$917,"="&amp;D4262,'список продуктов'!$C$8:$C$917)</f>
        <v>1</v>
      </c>
      <c r="G5878" t="s">
        <v>2926</v>
      </c>
      <c r="M5878" s="572"/>
      <c r="N5878" s="573"/>
      <c r="O5878" s="573"/>
      <c r="P5878" s="573"/>
    </row>
    <row r="5879" spans="1:16" x14ac:dyDescent="0.25">
      <c r="A5879" s="77">
        <f>E5879*A5878</f>
        <v>0</v>
      </c>
      <c r="B5879" s="160"/>
      <c r="C5879" s="460"/>
      <c r="D5879" s="91" t="s">
        <v>2549</v>
      </c>
      <c r="E5879" s="89">
        <v>1</v>
      </c>
      <c r="F5879">
        <f>SUMIF('список продуктов'!$A$8:$A$917,"="&amp;D4263,'список продуктов'!$C$8:$C$917)</f>
        <v>1</v>
      </c>
      <c r="M5879" s="572"/>
      <c r="N5879" s="573"/>
      <c r="O5879" s="573"/>
      <c r="P5879" s="573"/>
    </row>
    <row r="5880" spans="1:16" x14ac:dyDescent="0.25">
      <c r="A5880" s="77">
        <f>E5880*A5878</f>
        <v>0</v>
      </c>
      <c r="B5880" s="160"/>
      <c r="C5880" s="460"/>
      <c r="D5880" s="91" t="s">
        <v>1538</v>
      </c>
      <c r="E5880" s="89">
        <v>20</v>
      </c>
      <c r="F5880">
        <f>SUMIF('список продуктов'!$A$8:$A$917,"="&amp;D4264,'список продуктов'!$C$8:$C$917)</f>
        <v>1</v>
      </c>
      <c r="M5880" s="572"/>
      <c r="N5880" s="573"/>
      <c r="O5880" s="573"/>
      <c r="P5880" s="573"/>
    </row>
    <row r="5881" spans="1:16" x14ac:dyDescent="0.25">
      <c r="A5881" s="77">
        <f>E5881*A5878</f>
        <v>0</v>
      </c>
      <c r="B5881" s="160"/>
      <c r="C5881" s="460"/>
      <c r="D5881" s="91" t="s">
        <v>1719</v>
      </c>
      <c r="E5881" s="89">
        <v>10</v>
      </c>
      <c r="F5881">
        <f>SUMIF('список продуктов'!$A$8:$A$917,"="&amp;D4265,'список продуктов'!$C$8:$C$917)</f>
        <v>1</v>
      </c>
      <c r="M5881" s="572"/>
      <c r="N5881" s="573"/>
      <c r="O5881" s="573"/>
      <c r="P5881" s="573"/>
    </row>
    <row r="5882" spans="1:16" x14ac:dyDescent="0.25">
      <c r="A5882" s="77">
        <f>E5882*A5878</f>
        <v>0</v>
      </c>
      <c r="B5882" s="160"/>
      <c r="C5882" s="460"/>
      <c r="D5882" s="91" t="s">
        <v>1832</v>
      </c>
      <c r="E5882" s="89">
        <v>10</v>
      </c>
      <c r="F5882">
        <f>SUMIF('список продуктов'!$A$8:$A$917,"="&amp;D4266,'список продуктов'!$C$8:$C$917)</f>
        <v>1</v>
      </c>
      <c r="M5882" s="572"/>
      <c r="N5882" s="573"/>
      <c r="O5882" s="573"/>
      <c r="P5882" s="573"/>
    </row>
    <row r="5883" spans="1:16" x14ac:dyDescent="0.25">
      <c r="A5883" s="77">
        <f>E5883*A5878</f>
        <v>0</v>
      </c>
      <c r="B5883" s="160"/>
      <c r="C5883" s="460"/>
      <c r="D5883" s="91" t="s">
        <v>1674</v>
      </c>
      <c r="E5883" s="89">
        <v>5</v>
      </c>
      <c r="F5883">
        <f>SUMIF('список продуктов'!$A$8:$A$917,"="&amp;D4267,'список продуктов'!$C$8:$C$917)</f>
        <v>1</v>
      </c>
      <c r="M5883" s="572"/>
      <c r="N5883" s="573"/>
      <c r="O5883" s="573"/>
      <c r="P5883" s="573"/>
    </row>
    <row r="5884" spans="1:16" x14ac:dyDescent="0.25">
      <c r="A5884" s="77">
        <f>E5884*A5878</f>
        <v>0</v>
      </c>
      <c r="B5884" s="160"/>
      <c r="C5884" s="460"/>
      <c r="D5884" s="91" t="s">
        <v>1275</v>
      </c>
      <c r="E5884" s="89">
        <v>1</v>
      </c>
      <c r="F5884">
        <f>SUMIF('список продуктов'!$A$8:$A$917,"="&amp;D4268,'список продуктов'!$C$8:$C$917)</f>
        <v>1</v>
      </c>
      <c r="M5884" s="572"/>
      <c r="N5884" s="573"/>
      <c r="O5884" s="573"/>
      <c r="P5884" s="573"/>
    </row>
    <row r="5885" spans="1:16" x14ac:dyDescent="0.25">
      <c r="A5885" s="77">
        <f>E5885*A5878</f>
        <v>0</v>
      </c>
      <c r="B5885" s="160"/>
      <c r="C5885" s="460"/>
      <c r="D5885" s="91" t="s">
        <v>194</v>
      </c>
      <c r="E5885" s="89">
        <v>100</v>
      </c>
      <c r="F5885">
        <f>SUMIF('список продуктов'!$A$8:$A$917,"="&amp;D4269,'список продуктов'!$C$8:$C$917)</f>
        <v>1</v>
      </c>
      <c r="M5885" s="572"/>
      <c r="N5885" s="573"/>
      <c r="O5885" s="573"/>
      <c r="P5885" s="573"/>
    </row>
    <row r="5886" spans="1:16" x14ac:dyDescent="0.25">
      <c r="A5886" s="77">
        <f>E5886*A5878</f>
        <v>0</v>
      </c>
      <c r="B5886" s="160"/>
      <c r="C5886" s="460"/>
      <c r="D5886" s="91" t="s">
        <v>1280</v>
      </c>
      <c r="E5886" s="89">
        <v>20</v>
      </c>
      <c r="F5886">
        <f>SUMIF('список продуктов'!$A$8:$A$917,"="&amp;D4270,'список продуктов'!$C$8:$C$917)</f>
        <v>0</v>
      </c>
      <c r="M5886" s="572"/>
      <c r="N5886" s="573"/>
      <c r="O5886" s="573"/>
      <c r="P5886" s="573"/>
    </row>
    <row r="5887" spans="1:16" ht="15.75" thickBot="1" x14ac:dyDescent="0.3">
      <c r="A5887" s="77">
        <f>E5887*A5878</f>
        <v>0</v>
      </c>
      <c r="B5887" s="160"/>
      <c r="C5887" s="460"/>
      <c r="D5887" s="91" t="s">
        <v>1933</v>
      </c>
      <c r="E5887" s="89">
        <v>2</v>
      </c>
      <c r="F5887">
        <f>SUMIF('список продуктов'!$A$8:$A$917,"="&amp;D4271,'список продуктов'!$C$8:$C$917)</f>
        <v>1</v>
      </c>
      <c r="M5887" s="572"/>
      <c r="N5887" s="573"/>
      <c r="O5887" s="573"/>
      <c r="P5887" s="573"/>
    </row>
    <row r="5888" spans="1:16" ht="15.75" thickBot="1" x14ac:dyDescent="0.3">
      <c r="A5888" s="229"/>
      <c r="B5888" s="231" t="s">
        <v>51</v>
      </c>
      <c r="C5888" s="184" t="s">
        <v>949</v>
      </c>
      <c r="D5888" s="188"/>
      <c r="E5888" s="232"/>
      <c r="F5888">
        <f>SUMIF('список продуктов'!$A$8:$A$917,"="&amp;D4272,'список продуктов'!$C$8:$C$917)</f>
        <v>0</v>
      </c>
      <c r="G5888" t="s">
        <v>2926</v>
      </c>
      <c r="M5888" s="572"/>
      <c r="N5888" s="573"/>
      <c r="O5888" s="573"/>
      <c r="P5888" s="573"/>
    </row>
    <row r="5889" spans="1:16" x14ac:dyDescent="0.25">
      <c r="A5889" s="77">
        <f>E5889*A5888</f>
        <v>0</v>
      </c>
      <c r="B5889" s="160"/>
      <c r="C5889" s="460"/>
      <c r="D5889" s="91" t="s">
        <v>2549</v>
      </c>
      <c r="E5889" s="89">
        <v>1</v>
      </c>
      <c r="F5889">
        <f>SUMIF('список продуктов'!$A$8:$A$917,"="&amp;D4273,'список продуктов'!$C$8:$C$917)</f>
        <v>0</v>
      </c>
      <c r="M5889" s="572"/>
      <c r="N5889" s="573"/>
      <c r="O5889" s="573"/>
      <c r="P5889" s="573"/>
    </row>
    <row r="5890" spans="1:16" x14ac:dyDescent="0.25">
      <c r="A5890" s="77">
        <f>E5890*A5888</f>
        <v>0</v>
      </c>
      <c r="B5890" s="160"/>
      <c r="C5890" s="460"/>
      <c r="D5890" s="91" t="s">
        <v>1537</v>
      </c>
      <c r="E5890" s="89">
        <v>30</v>
      </c>
      <c r="F5890">
        <f>SUMIF('список продуктов'!$A$8:$A$917,"="&amp;D4274,'список продуктов'!$C$8:$C$917)</f>
        <v>1</v>
      </c>
      <c r="M5890" s="572"/>
      <c r="N5890" s="573"/>
      <c r="O5890" s="573"/>
      <c r="P5890" s="573"/>
    </row>
    <row r="5891" spans="1:16" x14ac:dyDescent="0.25">
      <c r="A5891" s="77">
        <f>E5891*A5888</f>
        <v>0</v>
      </c>
      <c r="B5891" s="160"/>
      <c r="C5891" s="460"/>
      <c r="D5891" s="91" t="s">
        <v>1674</v>
      </c>
      <c r="E5891" s="89">
        <v>7</v>
      </c>
      <c r="F5891">
        <f>SUMIF('список продуктов'!$A$8:$A$917,"="&amp;D4275,'список продуктов'!$C$8:$C$917)</f>
        <v>1</v>
      </c>
      <c r="M5891" s="572"/>
      <c r="N5891" s="573"/>
      <c r="O5891" s="573"/>
      <c r="P5891" s="573"/>
    </row>
    <row r="5892" spans="1:16" x14ac:dyDescent="0.25">
      <c r="A5892" s="77">
        <f>E5892*A5888</f>
        <v>0</v>
      </c>
      <c r="B5892" s="160"/>
      <c r="C5892" s="460"/>
      <c r="D5892" s="91" t="s">
        <v>1737</v>
      </c>
      <c r="E5892" s="89">
        <v>15</v>
      </c>
      <c r="F5892">
        <f>SUMIF('список продуктов'!$A$8:$A$917,"="&amp;D4276,'список продуктов'!$C$8:$C$917)</f>
        <v>1</v>
      </c>
      <c r="M5892" s="572"/>
      <c r="N5892" s="573"/>
      <c r="O5892" s="573"/>
      <c r="P5892" s="573"/>
    </row>
    <row r="5893" spans="1:16" ht="29.25" x14ac:dyDescent="0.25">
      <c r="A5893" s="77">
        <f>E5893*A5888</f>
        <v>0</v>
      </c>
      <c r="B5893" s="160"/>
      <c r="C5893" s="460"/>
      <c r="D5893" s="91" t="s">
        <v>2641</v>
      </c>
      <c r="E5893" s="89">
        <v>3</v>
      </c>
      <c r="F5893">
        <f>SUMIF('список продуктов'!$A$8:$A$917,"="&amp;D4277,'список продуктов'!$C$8:$C$917)</f>
        <v>1</v>
      </c>
      <c r="M5893" s="572"/>
      <c r="N5893" s="573"/>
      <c r="O5893" s="573"/>
      <c r="P5893" s="573"/>
    </row>
    <row r="5894" spans="1:16" ht="15.75" thickBot="1" x14ac:dyDescent="0.3">
      <c r="A5894" s="77">
        <f>E5894*A5888</f>
        <v>0</v>
      </c>
      <c r="B5894" s="160"/>
      <c r="C5894" s="460"/>
      <c r="D5894" s="91" t="s">
        <v>2341</v>
      </c>
      <c r="E5894" s="89">
        <v>5</v>
      </c>
      <c r="F5894">
        <f>SUMIF('список продуктов'!$A$8:$A$917,"="&amp;D4278,'список продуктов'!$C$8:$C$917)</f>
        <v>1</v>
      </c>
      <c r="M5894" s="572"/>
      <c r="N5894" s="573"/>
      <c r="O5894" s="573"/>
      <c r="P5894" s="573"/>
    </row>
    <row r="5895" spans="1:16" ht="30" thickBot="1" x14ac:dyDescent="0.3">
      <c r="A5895" s="229"/>
      <c r="B5895" s="231" t="s">
        <v>43</v>
      </c>
      <c r="C5895" s="184" t="s">
        <v>950</v>
      </c>
      <c r="D5895" s="188"/>
      <c r="E5895" s="232"/>
      <c r="F5895">
        <f>SUMIF('список продуктов'!$A$8:$A$917,"="&amp;D4279,'список продуктов'!$C$8:$C$917)</f>
        <v>1</v>
      </c>
      <c r="G5895" t="s">
        <v>2926</v>
      </c>
      <c r="M5895" s="572"/>
      <c r="N5895" s="573"/>
      <c r="O5895" s="573"/>
      <c r="P5895" s="573"/>
    </row>
    <row r="5896" spans="1:16" x14ac:dyDescent="0.25">
      <c r="A5896" s="77">
        <f>E5896*A5895</f>
        <v>0</v>
      </c>
      <c r="B5896" s="160"/>
      <c r="C5896" s="460"/>
      <c r="D5896" s="91" t="s">
        <v>2549</v>
      </c>
      <c r="E5896" s="89">
        <v>1</v>
      </c>
      <c r="F5896">
        <f>SUMIF('список продуктов'!$A$8:$A$917,"="&amp;D4280,'список продуктов'!$C$8:$C$917)</f>
        <v>1</v>
      </c>
      <c r="M5896" s="572"/>
      <c r="N5896" s="573"/>
      <c r="O5896" s="573"/>
      <c r="P5896" s="573"/>
    </row>
    <row r="5897" spans="1:16" x14ac:dyDescent="0.25">
      <c r="A5897" s="77">
        <f>E5897*A5895</f>
        <v>0</v>
      </c>
      <c r="B5897" s="160"/>
      <c r="C5897" s="460"/>
      <c r="D5897" s="91" t="s">
        <v>1589</v>
      </c>
      <c r="E5897" s="89">
        <v>20</v>
      </c>
      <c r="F5897">
        <f>SUMIF('список продуктов'!$A$8:$A$917,"="&amp;D4281,'список продуктов'!$C$8:$C$917)</f>
        <v>1</v>
      </c>
      <c r="M5897" s="572"/>
      <c r="N5897" s="573"/>
      <c r="O5897" s="573"/>
      <c r="P5897" s="573"/>
    </row>
    <row r="5898" spans="1:16" x14ac:dyDescent="0.25">
      <c r="A5898" s="77">
        <f>E5898*A5895</f>
        <v>0</v>
      </c>
      <c r="B5898" s="160"/>
      <c r="C5898" s="460"/>
      <c r="D5898" s="91" t="s">
        <v>1939</v>
      </c>
      <c r="E5898" s="89">
        <v>10</v>
      </c>
      <c r="F5898">
        <f>SUMIF('список продуктов'!$A$8:$A$917,"="&amp;D4282,'список продуктов'!$C$8:$C$917)</f>
        <v>1</v>
      </c>
      <c r="M5898" s="572"/>
      <c r="N5898" s="573"/>
      <c r="O5898" s="573"/>
      <c r="P5898" s="573"/>
    </row>
    <row r="5899" spans="1:16" x14ac:dyDescent="0.25">
      <c r="A5899" s="77">
        <f>E5899*A5895</f>
        <v>0</v>
      </c>
      <c r="B5899" s="160"/>
      <c r="C5899" s="460"/>
      <c r="D5899" s="91" t="s">
        <v>1711</v>
      </c>
      <c r="E5899" s="89">
        <v>20</v>
      </c>
      <c r="F5899">
        <f>SUMIF('список продуктов'!$A$8:$A$917,"="&amp;D4283,'список продуктов'!$C$8:$C$917)</f>
        <v>1</v>
      </c>
      <c r="M5899" s="572"/>
      <c r="N5899" s="573"/>
      <c r="O5899" s="573"/>
      <c r="P5899" s="573"/>
    </row>
    <row r="5900" spans="1:16" x14ac:dyDescent="0.25">
      <c r="A5900" s="77">
        <f>E5900*A5895</f>
        <v>0</v>
      </c>
      <c r="B5900" s="160"/>
      <c r="C5900" s="460"/>
      <c r="D5900" s="91" t="s">
        <v>1674</v>
      </c>
      <c r="E5900" s="89">
        <v>5</v>
      </c>
      <c r="F5900">
        <f>SUMIF('список продуктов'!$A$8:$A$917,"="&amp;D4284,'список продуктов'!$C$8:$C$917)</f>
        <v>1</v>
      </c>
      <c r="M5900" s="572"/>
      <c r="N5900" s="573"/>
      <c r="O5900" s="573"/>
      <c r="P5900" s="573"/>
    </row>
    <row r="5901" spans="1:16" x14ac:dyDescent="0.25">
      <c r="A5901" s="77">
        <f>E5901*A5895</f>
        <v>0</v>
      </c>
      <c r="B5901" s="160"/>
      <c r="C5901" s="460"/>
      <c r="D5901" s="91" t="s">
        <v>1275</v>
      </c>
      <c r="E5901" s="89">
        <v>1</v>
      </c>
      <c r="F5901">
        <f>SUMIF('список продуктов'!$A$8:$A$917,"="&amp;D4285,'список продуктов'!$C$8:$C$917)</f>
        <v>1</v>
      </c>
      <c r="M5901" s="572"/>
      <c r="N5901" s="573"/>
      <c r="O5901" s="573"/>
      <c r="P5901" s="573"/>
    </row>
    <row r="5902" spans="1:16" x14ac:dyDescent="0.25">
      <c r="A5902" s="77">
        <f>E5902*A5895</f>
        <v>0</v>
      </c>
      <c r="B5902" s="160"/>
      <c r="C5902" s="460"/>
      <c r="D5902" s="91" t="s">
        <v>194</v>
      </c>
      <c r="E5902" s="89">
        <v>100</v>
      </c>
      <c r="F5902">
        <f>SUMIF('список продуктов'!$A$8:$A$917,"="&amp;D4286,'список продуктов'!$C$8:$C$917)</f>
        <v>1</v>
      </c>
      <c r="M5902" s="572"/>
      <c r="N5902" s="573"/>
      <c r="O5902" s="573"/>
      <c r="P5902" s="573"/>
    </row>
    <row r="5903" spans="1:16" x14ac:dyDescent="0.25">
      <c r="A5903" s="77">
        <f>E5903*A5895</f>
        <v>0</v>
      </c>
      <c r="B5903" s="160"/>
      <c r="C5903" s="460"/>
      <c r="D5903" s="91" t="s">
        <v>1280</v>
      </c>
      <c r="E5903" s="89">
        <v>20</v>
      </c>
      <c r="F5903">
        <f>SUMIF('список продуктов'!$A$8:$A$917,"="&amp;D4287,'список продуктов'!$C$8:$C$917)</f>
        <v>1</v>
      </c>
      <c r="M5903" s="572"/>
      <c r="N5903" s="573"/>
      <c r="O5903" s="573"/>
      <c r="P5903" s="573"/>
    </row>
    <row r="5904" spans="1:16" ht="15.75" thickBot="1" x14ac:dyDescent="0.3">
      <c r="A5904" s="77">
        <f>E5904*A5895</f>
        <v>0</v>
      </c>
      <c r="B5904" s="160"/>
      <c r="C5904" s="460"/>
      <c r="D5904" s="91" t="s">
        <v>1933</v>
      </c>
      <c r="E5904" s="89">
        <v>2</v>
      </c>
      <c r="F5904">
        <f>SUMIF('список продуктов'!$A$8:$A$917,"="&amp;D4288,'список продуктов'!$C$8:$C$917)</f>
        <v>1</v>
      </c>
      <c r="M5904" s="572"/>
      <c r="N5904" s="573"/>
      <c r="O5904" s="573"/>
      <c r="P5904" s="573"/>
    </row>
    <row r="5905" spans="1:16" ht="15.75" thickBot="1" x14ac:dyDescent="0.3">
      <c r="A5905" s="229"/>
      <c r="B5905" s="231" t="s">
        <v>43</v>
      </c>
      <c r="C5905" s="184" t="s">
        <v>1233</v>
      </c>
      <c r="D5905" s="188"/>
      <c r="E5905" s="232"/>
      <c r="F5905">
        <f>SUMIF('список продуктов'!$A$8:$A$917,"="&amp;D4289,'список продуктов'!$C$8:$C$917)</f>
        <v>1</v>
      </c>
      <c r="G5905" t="s">
        <v>2926</v>
      </c>
      <c r="M5905" s="572"/>
      <c r="N5905" s="573"/>
      <c r="O5905" s="573"/>
      <c r="P5905" s="573"/>
    </row>
    <row r="5906" spans="1:16" x14ac:dyDescent="0.25">
      <c r="A5906" s="77">
        <f>E5906*A5905</f>
        <v>0</v>
      </c>
      <c r="B5906" s="160"/>
      <c r="C5906" s="460"/>
      <c r="D5906" s="91" t="s">
        <v>2549</v>
      </c>
      <c r="E5906" s="89">
        <v>1</v>
      </c>
      <c r="F5906">
        <f>SUMIF('список продуктов'!$A$8:$A$917,"="&amp;D4290,'список продуктов'!$C$8:$C$917)</f>
        <v>1</v>
      </c>
      <c r="M5906" s="572"/>
      <c r="N5906" s="573"/>
      <c r="O5906" s="573"/>
      <c r="P5906" s="573"/>
    </row>
    <row r="5907" spans="1:16" x14ac:dyDescent="0.25">
      <c r="A5907" s="77">
        <f>E5907*A5905</f>
        <v>0</v>
      </c>
      <c r="B5907" s="160"/>
      <c r="C5907" s="460"/>
      <c r="D5907" s="91" t="s">
        <v>2204</v>
      </c>
      <c r="E5907" s="89">
        <v>25</v>
      </c>
      <c r="F5907">
        <f>SUMIF('список продуктов'!$A$8:$A$917,"="&amp;D4291,'список продуктов'!$C$8:$C$917)</f>
        <v>1</v>
      </c>
      <c r="M5907" s="572"/>
      <c r="N5907" s="573"/>
      <c r="O5907" s="573"/>
      <c r="P5907" s="573"/>
    </row>
    <row r="5908" spans="1:16" x14ac:dyDescent="0.25">
      <c r="A5908" s="77">
        <f>E5908*A5905</f>
        <v>0</v>
      </c>
      <c r="B5908" s="160"/>
      <c r="C5908" s="460"/>
      <c r="D5908" s="91" t="s">
        <v>2216</v>
      </c>
      <c r="E5908" s="89">
        <v>10</v>
      </c>
      <c r="F5908">
        <f>SUMIF('список продуктов'!$A$8:$A$917,"="&amp;D4292,'список продуктов'!$C$8:$C$917)</f>
        <v>1</v>
      </c>
      <c r="M5908" s="572"/>
      <c r="N5908" s="573"/>
      <c r="O5908" s="573"/>
      <c r="P5908" s="573"/>
    </row>
    <row r="5909" spans="1:16" x14ac:dyDescent="0.25">
      <c r="A5909" s="77">
        <f>E5909*A5905</f>
        <v>0</v>
      </c>
      <c r="B5909" s="160"/>
      <c r="C5909" s="460"/>
      <c r="D5909" s="91" t="s">
        <v>1815</v>
      </c>
      <c r="E5909" s="89">
        <v>5</v>
      </c>
      <c r="F5909">
        <f>SUMIF('список продуктов'!$A$8:$A$917,"="&amp;D4293,'список продуктов'!$C$8:$C$917)</f>
        <v>0</v>
      </c>
      <c r="M5909" s="572"/>
      <c r="N5909" s="573"/>
      <c r="O5909" s="573"/>
      <c r="P5909" s="573"/>
    </row>
    <row r="5910" spans="1:16" x14ac:dyDescent="0.25">
      <c r="A5910" s="77">
        <f>E5910*A5905</f>
        <v>0</v>
      </c>
      <c r="B5910" s="160"/>
      <c r="C5910" s="460"/>
      <c r="D5910" s="91" t="s">
        <v>2341</v>
      </c>
      <c r="E5910" s="89">
        <v>10</v>
      </c>
      <c r="F5910">
        <f>SUMIF('список продуктов'!$A$8:$A$917,"="&amp;D4294,'список продуктов'!$C$8:$C$917)</f>
        <v>0</v>
      </c>
      <c r="M5910" s="572"/>
      <c r="N5910" s="573"/>
      <c r="O5910" s="573"/>
      <c r="P5910" s="573"/>
    </row>
    <row r="5911" spans="1:16" x14ac:dyDescent="0.25">
      <c r="A5911" s="77">
        <f>E5911*A5905</f>
        <v>0</v>
      </c>
      <c r="B5911" s="160"/>
      <c r="C5911" s="460"/>
      <c r="D5911" s="91"/>
      <c r="E5911" s="89"/>
      <c r="F5911">
        <f>SUMIF('список продуктов'!$A$8:$A$917,"="&amp;D4295,'список продуктов'!$C$8:$C$917)</f>
        <v>1</v>
      </c>
      <c r="M5911" s="572"/>
      <c r="N5911" s="573"/>
      <c r="O5911" s="573"/>
      <c r="P5911" s="573"/>
    </row>
    <row r="5912" spans="1:16" x14ac:dyDescent="0.25">
      <c r="A5912" s="77">
        <f>E5912*A5688</f>
        <v>0</v>
      </c>
      <c r="B5912" s="160"/>
      <c r="C5912" s="460"/>
      <c r="D5912" s="91"/>
      <c r="E5912" s="89"/>
      <c r="F5912">
        <f>SUMIF('список продуктов'!$A$8:$A$917,"="&amp;D4296,'список продуктов'!$C$8:$C$917)</f>
        <v>1</v>
      </c>
      <c r="M5912" s="572"/>
      <c r="N5912" s="573"/>
      <c r="O5912" s="573"/>
      <c r="P5912" s="573"/>
    </row>
    <row r="5913" spans="1:16" ht="15.75" thickBot="1" x14ac:dyDescent="0.3">
      <c r="B5913" s="160"/>
      <c r="C5913" s="460"/>
      <c r="D5913" s="91"/>
      <c r="E5913" s="89"/>
      <c r="F5913">
        <f>SUMIF('список продуктов'!$A$8:$A$917,"="&amp;D4297,'список продуктов'!$C$8:$C$917)</f>
        <v>1</v>
      </c>
      <c r="M5913" s="572"/>
      <c r="N5913" s="573"/>
      <c r="O5913" s="573"/>
      <c r="P5913" s="573"/>
    </row>
    <row r="5914" spans="1:16" ht="30" thickBot="1" x14ac:dyDescent="0.3">
      <c r="A5914" s="229"/>
      <c r="B5914" s="231" t="s">
        <v>51</v>
      </c>
      <c r="C5914" s="184" t="s">
        <v>952</v>
      </c>
      <c r="D5914" s="188"/>
      <c r="E5914" s="232"/>
      <c r="F5914">
        <f>SUMIF('список продуктов'!$A$8:$A$917,"="&amp;D4298,'список продуктов'!$C$8:$C$917)</f>
        <v>1</v>
      </c>
      <c r="G5914" t="s">
        <v>2926</v>
      </c>
      <c r="M5914" s="572"/>
      <c r="N5914" s="573"/>
      <c r="O5914" s="573"/>
      <c r="P5914" s="573"/>
    </row>
    <row r="5915" spans="1:16" x14ac:dyDescent="0.25">
      <c r="A5915" s="77">
        <f>E5915*A5914</f>
        <v>0</v>
      </c>
      <c r="B5915" s="160"/>
      <c r="C5915" s="460"/>
      <c r="D5915" s="91" t="s">
        <v>2549</v>
      </c>
      <c r="E5915" s="89">
        <v>1</v>
      </c>
      <c r="F5915">
        <f>SUMIF('список продуктов'!$A$8:$A$917,"="&amp;D4299,'список продуктов'!$C$8:$C$917)</f>
        <v>1</v>
      </c>
      <c r="M5915" s="572"/>
      <c r="N5915" s="573"/>
      <c r="O5915" s="573"/>
      <c r="P5915" s="573"/>
    </row>
    <row r="5916" spans="1:16" x14ac:dyDescent="0.25">
      <c r="A5916" s="77">
        <f>E5916*A5914</f>
        <v>0</v>
      </c>
      <c r="B5916" s="160"/>
      <c r="C5916" s="460"/>
      <c r="D5916" s="91" t="s">
        <v>1648</v>
      </c>
      <c r="E5916" s="89">
        <v>30</v>
      </c>
      <c r="F5916">
        <f>SUMIF('список продуктов'!$A$8:$A$917,"="&amp;D4300,'список продуктов'!$C$8:$C$917)</f>
        <v>1</v>
      </c>
      <c r="M5916" s="572"/>
      <c r="N5916" s="573"/>
      <c r="O5916" s="573"/>
      <c r="P5916" s="573"/>
    </row>
    <row r="5917" spans="1:16" x14ac:dyDescent="0.25">
      <c r="A5917" s="77">
        <f>E5917*A5914</f>
        <v>0</v>
      </c>
      <c r="B5917" s="160"/>
      <c r="C5917" s="460"/>
      <c r="D5917" s="91" t="s">
        <v>2349</v>
      </c>
      <c r="E5917" s="89">
        <v>10</v>
      </c>
      <c r="F5917">
        <f>SUMIF('список продуктов'!$A$8:$A$917,"="&amp;D4301,'список продуктов'!$C$8:$C$917)</f>
        <v>1</v>
      </c>
      <c r="M5917" s="572"/>
      <c r="N5917" s="573"/>
      <c r="O5917" s="573"/>
      <c r="P5917" s="573"/>
    </row>
    <row r="5918" spans="1:16" x14ac:dyDescent="0.25">
      <c r="A5918" s="77">
        <f>E5918*A5914</f>
        <v>0</v>
      </c>
      <c r="B5918" s="160"/>
      <c r="C5918" s="460"/>
      <c r="D5918" s="91" t="s">
        <v>1815</v>
      </c>
      <c r="E5918" s="89">
        <v>5</v>
      </c>
      <c r="F5918">
        <f>SUMIF('список продуктов'!$A$8:$A$917,"="&amp;D4302,'список продуктов'!$C$8:$C$917)</f>
        <v>1</v>
      </c>
      <c r="M5918" s="572"/>
      <c r="N5918" s="573"/>
      <c r="O5918" s="573"/>
      <c r="P5918" s="573"/>
    </row>
    <row r="5919" spans="1:16" x14ac:dyDescent="0.25">
      <c r="A5919" s="77">
        <f>E5919*A5914</f>
        <v>0</v>
      </c>
      <c r="B5919" s="160"/>
      <c r="C5919" s="460"/>
      <c r="D5919" s="91"/>
      <c r="E5919" s="89"/>
      <c r="F5919">
        <f>SUMIF('список продуктов'!$A$8:$A$917,"="&amp;D4303,'список продуктов'!$C$8:$C$917)</f>
        <v>1</v>
      </c>
      <c r="M5919" s="572"/>
      <c r="N5919" s="573"/>
      <c r="O5919" s="573"/>
      <c r="P5919" s="573"/>
    </row>
    <row r="5920" spans="1:16" ht="15.75" thickBot="1" x14ac:dyDescent="0.3">
      <c r="B5920" s="160"/>
      <c r="C5920" s="460"/>
      <c r="D5920" s="91"/>
      <c r="E5920" s="89"/>
      <c r="F5920">
        <f>SUMIF('список продуктов'!$A$8:$A$917,"="&amp;D4304,'список продуктов'!$C$8:$C$917)</f>
        <v>1</v>
      </c>
      <c r="M5920" s="572"/>
      <c r="N5920" s="573"/>
      <c r="O5920" s="573"/>
      <c r="P5920" s="573"/>
    </row>
    <row r="5921" spans="1:16" ht="15.75" thickBot="1" x14ac:dyDescent="0.3">
      <c r="A5921" s="229"/>
      <c r="B5921" s="231" t="s">
        <v>45</v>
      </c>
      <c r="C5921" s="184" t="s">
        <v>953</v>
      </c>
      <c r="D5921" s="188"/>
      <c r="E5921" s="232"/>
      <c r="F5921">
        <f>SUMIF('список продуктов'!$A$8:$A$917,"="&amp;D4305,'список продуктов'!$C$8:$C$917)</f>
        <v>1</v>
      </c>
      <c r="G5921" t="s">
        <v>2926</v>
      </c>
      <c r="M5921" s="572"/>
      <c r="N5921" s="573"/>
      <c r="O5921" s="573"/>
      <c r="P5921" s="573"/>
    </row>
    <row r="5922" spans="1:16" x14ac:dyDescent="0.25">
      <c r="A5922" s="77">
        <f>E5922*A5921</f>
        <v>0</v>
      </c>
      <c r="B5922" s="160"/>
      <c r="C5922" s="460"/>
      <c r="D5922" s="91" t="s">
        <v>2549</v>
      </c>
      <c r="E5922" s="89">
        <v>1</v>
      </c>
      <c r="F5922">
        <f>SUMIF('список продуктов'!$A$8:$A$917,"="&amp;D4306,'список продуктов'!$C$8:$C$917)</f>
        <v>1</v>
      </c>
      <c r="M5922" s="572"/>
      <c r="N5922" s="573"/>
      <c r="O5922" s="573"/>
      <c r="P5922" s="573"/>
    </row>
    <row r="5923" spans="1:16" x14ac:dyDescent="0.25">
      <c r="A5923" s="77">
        <f>E5923*A5921</f>
        <v>0</v>
      </c>
      <c r="B5923" s="160"/>
      <c r="C5923" s="460"/>
      <c r="D5923" s="91" t="s">
        <v>1789</v>
      </c>
      <c r="E5923" s="89">
        <v>15</v>
      </c>
      <c r="F5923">
        <f>SUMIF('список продуктов'!$A$8:$A$917,"="&amp;D4307,'список продуктов'!$C$8:$C$917)</f>
        <v>1</v>
      </c>
      <c r="M5923" s="572"/>
      <c r="N5923" s="573"/>
      <c r="O5923" s="573"/>
      <c r="P5923" s="573"/>
    </row>
    <row r="5924" spans="1:16" x14ac:dyDescent="0.25">
      <c r="A5924" s="77">
        <f>E5924*A5921</f>
        <v>0</v>
      </c>
      <c r="B5924" s="160"/>
      <c r="C5924" s="460"/>
      <c r="D5924" s="364" t="s">
        <v>2341</v>
      </c>
      <c r="E5924" s="89">
        <v>10</v>
      </c>
      <c r="F5924">
        <f>SUMIF('список продуктов'!$A$8:$A$917,"="&amp;D4308,'список продуктов'!$C$8:$C$917)</f>
        <v>1</v>
      </c>
      <c r="M5924" s="572"/>
      <c r="N5924" s="573"/>
      <c r="O5924" s="573"/>
      <c r="P5924" s="573"/>
    </row>
    <row r="5925" spans="1:16" x14ac:dyDescent="0.25">
      <c r="A5925" s="77">
        <f>E5925*A5921</f>
        <v>0</v>
      </c>
      <c r="B5925" s="160"/>
      <c r="C5925" s="460"/>
      <c r="D5925" s="91" t="s">
        <v>1668</v>
      </c>
      <c r="E5925" s="89">
        <v>15</v>
      </c>
      <c r="F5925">
        <f>SUMIF('список продуктов'!$A$8:$A$917,"="&amp;D4309,'список продуктов'!$C$8:$C$917)</f>
        <v>1</v>
      </c>
      <c r="M5925" s="572"/>
      <c r="N5925" s="573"/>
      <c r="O5925" s="573"/>
      <c r="P5925" s="573"/>
    </row>
    <row r="5926" spans="1:16" x14ac:dyDescent="0.25">
      <c r="A5926" s="77">
        <f>E5926*A5921</f>
        <v>0</v>
      </c>
      <c r="B5926" s="160"/>
      <c r="C5926" s="460"/>
      <c r="D5926" s="91" t="s">
        <v>1674</v>
      </c>
      <c r="E5926" s="89">
        <v>5</v>
      </c>
      <c r="F5926">
        <f>SUMIF('список продуктов'!$A$8:$A$917,"="&amp;D4310,'список продуктов'!$C$8:$C$917)</f>
        <v>0</v>
      </c>
      <c r="M5926" s="572"/>
      <c r="N5926" s="573"/>
      <c r="O5926" s="573"/>
      <c r="P5926" s="573"/>
    </row>
    <row r="5927" spans="1:16" ht="15.75" thickBot="1" x14ac:dyDescent="0.3">
      <c r="A5927" s="77">
        <f>E5927*A5921</f>
        <v>0</v>
      </c>
      <c r="B5927" s="160"/>
      <c r="C5927" s="460"/>
      <c r="D5927" s="91" t="s">
        <v>1275</v>
      </c>
      <c r="E5927" s="89">
        <v>1</v>
      </c>
      <c r="F5927">
        <f>SUMIF('список продуктов'!$A$8:$A$917,"="&amp;D4311,'список продуктов'!$C$8:$C$917)</f>
        <v>0</v>
      </c>
      <c r="M5927" s="572"/>
      <c r="N5927" s="573"/>
      <c r="O5927" s="573"/>
      <c r="P5927" s="573"/>
    </row>
    <row r="5928" spans="1:16" ht="30" thickBot="1" x14ac:dyDescent="0.3">
      <c r="A5928" s="229"/>
      <c r="B5928" s="231" t="s">
        <v>35</v>
      </c>
      <c r="C5928" s="184" t="s">
        <v>875</v>
      </c>
      <c r="D5928" s="188"/>
      <c r="E5928" s="191">
        <f>SUM(E5929:E5935)</f>
        <v>313</v>
      </c>
      <c r="F5928">
        <f>SUMIF('список продуктов'!$A$8:$A$917,"="&amp;D4312,'список продуктов'!$C$8:$C$917)</f>
        <v>1</v>
      </c>
      <c r="G5928" t="s">
        <v>2926</v>
      </c>
      <c r="M5928" s="572"/>
      <c r="N5928" s="573"/>
      <c r="O5928" s="573"/>
      <c r="P5928" s="573"/>
    </row>
    <row r="5929" spans="1:16" x14ac:dyDescent="0.25">
      <c r="A5929" s="77">
        <f>E5929*A5928</f>
        <v>0</v>
      </c>
      <c r="B5929" s="160"/>
      <c r="C5929" s="460"/>
      <c r="D5929" s="91" t="s">
        <v>2302</v>
      </c>
      <c r="E5929" s="89">
        <v>15</v>
      </c>
      <c r="F5929">
        <f>SUMIF('список продуктов'!$A$8:$A$917,"="&amp;D4313,'список продуктов'!$C$8:$C$917)</f>
        <v>1</v>
      </c>
      <c r="M5929" s="572"/>
      <c r="N5929" s="573"/>
      <c r="O5929" s="573"/>
      <c r="P5929" s="573"/>
    </row>
    <row r="5930" spans="1:16" x14ac:dyDescent="0.25">
      <c r="A5930" s="77">
        <f>E5930*A5928</f>
        <v>0</v>
      </c>
      <c r="B5930" s="160"/>
      <c r="C5930" s="460"/>
      <c r="D5930" s="91" t="s">
        <v>1877</v>
      </c>
      <c r="E5930" s="89">
        <v>15</v>
      </c>
      <c r="F5930">
        <f>SUMIF('список продуктов'!$A$8:$A$917,"="&amp;D4314,'список продуктов'!$C$8:$C$917)</f>
        <v>1</v>
      </c>
      <c r="M5930" s="572"/>
      <c r="N5930" s="573"/>
      <c r="O5930" s="573"/>
      <c r="P5930" s="573"/>
    </row>
    <row r="5931" spans="1:16" x14ac:dyDescent="0.25">
      <c r="A5931" s="77">
        <f>E5931*A5928</f>
        <v>0</v>
      </c>
      <c r="B5931" s="160"/>
      <c r="C5931" s="460"/>
      <c r="D5931" s="91" t="s">
        <v>1721</v>
      </c>
      <c r="E5931" s="89">
        <v>20</v>
      </c>
      <c r="F5931">
        <f>SUMIF('список продуктов'!$A$8:$A$917,"="&amp;D4315,'список продуктов'!$C$8:$C$917)</f>
        <v>1</v>
      </c>
      <c r="M5931" s="572"/>
      <c r="N5931" s="573"/>
      <c r="O5931" s="573"/>
      <c r="P5931" s="573"/>
    </row>
    <row r="5932" spans="1:16" x14ac:dyDescent="0.25">
      <c r="A5932" s="77">
        <f>E5932*A5928</f>
        <v>0</v>
      </c>
      <c r="B5932" s="160"/>
      <c r="C5932" s="469"/>
      <c r="D5932" s="91" t="s">
        <v>1271</v>
      </c>
      <c r="E5932" s="89">
        <v>200</v>
      </c>
      <c r="F5932">
        <f>SUMIF('список продуктов'!$A$8:$A$917,"="&amp;D4316,'список продуктов'!$C$8:$C$917)</f>
        <v>1</v>
      </c>
      <c r="M5932" s="572"/>
      <c r="N5932" s="573"/>
      <c r="O5932" s="573"/>
      <c r="P5932" s="573"/>
    </row>
    <row r="5933" spans="1:16" x14ac:dyDescent="0.25">
      <c r="A5933" s="77">
        <f>E5933*A5928</f>
        <v>0</v>
      </c>
      <c r="B5933" s="160"/>
      <c r="C5933" s="469"/>
      <c r="D5933" s="91" t="s">
        <v>1280</v>
      </c>
      <c r="E5933" s="89">
        <v>50</v>
      </c>
      <c r="F5933">
        <f>SUMIF('список продуктов'!$A$8:$A$917,"="&amp;D4317,'список продуктов'!$C$8:$C$917)</f>
        <v>1</v>
      </c>
      <c r="M5933" s="572"/>
      <c r="N5933" s="573"/>
      <c r="O5933" s="573"/>
      <c r="P5933" s="573"/>
    </row>
    <row r="5934" spans="1:16" x14ac:dyDescent="0.25">
      <c r="A5934" s="77">
        <f>E5934*A5928</f>
        <v>0</v>
      </c>
      <c r="B5934" s="160"/>
      <c r="C5934" s="469"/>
      <c r="D5934" s="91" t="s">
        <v>2376</v>
      </c>
      <c r="E5934" s="89">
        <v>10</v>
      </c>
      <c r="F5934">
        <f>SUMIF('список продуктов'!$A$8:$A$917,"="&amp;D4318,'список продуктов'!$C$8:$C$917)</f>
        <v>1</v>
      </c>
      <c r="M5934" s="572"/>
      <c r="N5934" s="573"/>
      <c r="O5934" s="573"/>
      <c r="P5934" s="573"/>
    </row>
    <row r="5935" spans="1:16" x14ac:dyDescent="0.25">
      <c r="A5935" s="77">
        <f>E5935*A5928</f>
        <v>0</v>
      </c>
      <c r="B5935" s="160"/>
      <c r="C5935" s="460"/>
      <c r="D5935" s="91" t="s">
        <v>1275</v>
      </c>
      <c r="E5935" s="89">
        <v>3</v>
      </c>
      <c r="F5935">
        <f>SUMIF('список продуктов'!$A$8:$A$917,"="&amp;D4319,'список продуктов'!$C$8:$C$917)</f>
        <v>1</v>
      </c>
      <c r="M5935" s="572"/>
      <c r="N5935" s="573"/>
      <c r="O5935" s="573"/>
      <c r="P5935" s="573"/>
    </row>
    <row r="5936" spans="1:16" ht="15.75" thickBot="1" x14ac:dyDescent="0.3">
      <c r="B5936" s="160"/>
      <c r="C5936" s="460"/>
      <c r="D5936" s="91"/>
      <c r="E5936" s="89"/>
      <c r="F5936">
        <f>SUMIF('список продуктов'!$A$8:$A$917,"="&amp;D4320,'список продуктов'!$C$8:$C$917)</f>
        <v>1</v>
      </c>
      <c r="M5936" s="572"/>
      <c r="N5936" s="573"/>
      <c r="O5936" s="573"/>
      <c r="P5936" s="573"/>
    </row>
    <row r="5937" spans="1:16" ht="15.75" thickBot="1" x14ac:dyDescent="0.3">
      <c r="A5937" s="229"/>
      <c r="B5937" s="231" t="s">
        <v>35</v>
      </c>
      <c r="C5937" s="184" t="s">
        <v>876</v>
      </c>
      <c r="D5937" s="188"/>
      <c r="E5937" s="191">
        <f>SUM(E5938:E5943)</f>
        <v>303</v>
      </c>
      <c r="F5937">
        <f>SUMIF('список продуктов'!$A$8:$A$917,"="&amp;D4321,'список продуктов'!$C$8:$C$917)</f>
        <v>1</v>
      </c>
      <c r="G5937" t="s">
        <v>2926</v>
      </c>
      <c r="M5937" s="572"/>
      <c r="N5937" s="573"/>
      <c r="O5937" s="573"/>
      <c r="P5937" s="573"/>
    </row>
    <row r="5938" spans="1:16" x14ac:dyDescent="0.25">
      <c r="A5938" s="77">
        <f>E5938*A5937</f>
        <v>0</v>
      </c>
      <c r="B5938" s="160"/>
      <c r="C5938" s="460"/>
      <c r="D5938" s="91" t="s">
        <v>1266</v>
      </c>
      <c r="E5938" s="89">
        <v>30</v>
      </c>
      <c r="F5938">
        <f>SUMIF('список продуктов'!$A$8:$A$917,"="&amp;#REF!,'список продуктов'!$C$8:$C$917)</f>
        <v>0</v>
      </c>
      <c r="M5938" s="572"/>
      <c r="N5938" s="573"/>
      <c r="O5938" s="573"/>
      <c r="P5938" s="573"/>
    </row>
    <row r="5939" spans="1:16" x14ac:dyDescent="0.25">
      <c r="A5939" s="77">
        <f>E5939*A5937</f>
        <v>0</v>
      </c>
      <c r="B5939" s="160"/>
      <c r="C5939" s="469"/>
      <c r="D5939" s="91" t="s">
        <v>1271</v>
      </c>
      <c r="E5939" s="89">
        <v>200</v>
      </c>
      <c r="F5939">
        <f>SUMIF('список продуктов'!$A$8:$A$917,"="&amp;D4333,'список продуктов'!$C$8:$C$917)</f>
        <v>0</v>
      </c>
      <c r="M5939" s="572"/>
      <c r="N5939" s="573"/>
      <c r="O5939" s="573"/>
      <c r="P5939" s="573"/>
    </row>
    <row r="5940" spans="1:16" x14ac:dyDescent="0.25">
      <c r="A5940" s="77">
        <f>E5940*A5937</f>
        <v>0</v>
      </c>
      <c r="B5940" s="160"/>
      <c r="C5940" s="469"/>
      <c r="D5940" s="91" t="s">
        <v>1280</v>
      </c>
      <c r="E5940" s="89">
        <v>50</v>
      </c>
      <c r="F5940">
        <f>SUMIF('список продуктов'!$A$8:$A$917,"="&amp;D4334,'список продуктов'!$C$8:$C$917)</f>
        <v>1</v>
      </c>
      <c r="M5940" s="572"/>
      <c r="N5940" s="573"/>
      <c r="O5940" s="573"/>
      <c r="P5940" s="573"/>
    </row>
    <row r="5941" spans="1:16" x14ac:dyDescent="0.25">
      <c r="A5941" s="77">
        <f>E5941*A5937</f>
        <v>0</v>
      </c>
      <c r="B5941" s="160"/>
      <c r="C5941" s="469"/>
      <c r="D5941" s="91" t="s">
        <v>2376</v>
      </c>
      <c r="E5941" s="89">
        <v>10</v>
      </c>
      <c r="F5941">
        <f>SUMIF('список продуктов'!$A$8:$A$917,"="&amp;D4335,'список продуктов'!$C$8:$C$917)</f>
        <v>1</v>
      </c>
      <c r="M5941" s="572"/>
      <c r="N5941" s="573"/>
      <c r="O5941" s="573"/>
      <c r="P5941" s="573"/>
    </row>
    <row r="5942" spans="1:16" x14ac:dyDescent="0.25">
      <c r="A5942" s="77">
        <f>E5942*A5937</f>
        <v>0</v>
      </c>
      <c r="B5942" s="160"/>
      <c r="C5942" s="460"/>
      <c r="D5942" s="91" t="s">
        <v>2232</v>
      </c>
      <c r="E5942" s="89">
        <v>10</v>
      </c>
      <c r="F5942">
        <f>SUMIF('список продуктов'!$A$8:$A$917,"="&amp;D4336,'список продуктов'!$C$8:$C$917)</f>
        <v>1</v>
      </c>
      <c r="M5942" s="572"/>
      <c r="N5942" s="573"/>
      <c r="O5942" s="573"/>
      <c r="P5942" s="573"/>
    </row>
    <row r="5943" spans="1:16" x14ac:dyDescent="0.25">
      <c r="A5943" s="77">
        <f>E5943*A5937</f>
        <v>0</v>
      </c>
      <c r="B5943" s="160"/>
      <c r="C5943" s="460"/>
      <c r="D5943" s="91" t="s">
        <v>1275</v>
      </c>
      <c r="E5943" s="89">
        <v>3</v>
      </c>
      <c r="F5943">
        <f>SUMIF('список продуктов'!$A$8:$A$917,"="&amp;D4337,'список продуктов'!$C$8:$C$917)</f>
        <v>1</v>
      </c>
      <c r="M5943" s="572"/>
      <c r="N5943" s="573"/>
      <c r="O5943" s="573"/>
      <c r="P5943" s="573"/>
    </row>
    <row r="5944" spans="1:16" ht="15.75" thickBot="1" x14ac:dyDescent="0.3">
      <c r="B5944" s="160"/>
      <c r="C5944" s="460"/>
      <c r="D5944" s="91"/>
      <c r="E5944" s="89"/>
      <c r="F5944">
        <f>SUMIF('список продуктов'!$A$8:$A$917,"="&amp;D4338,'список продуктов'!$C$8:$C$917)</f>
        <v>1</v>
      </c>
      <c r="M5944" s="572"/>
      <c r="N5944" s="573"/>
      <c r="O5944" s="573"/>
      <c r="P5944" s="573"/>
    </row>
    <row r="5945" spans="1:16" ht="15.75" thickBot="1" x14ac:dyDescent="0.3">
      <c r="A5945" s="229"/>
      <c r="B5945" s="231" t="s">
        <v>35</v>
      </c>
      <c r="C5945" s="184" t="s">
        <v>877</v>
      </c>
      <c r="D5945" s="188"/>
      <c r="E5945" s="191">
        <f>SUM(E5946:E5953)</f>
        <v>265</v>
      </c>
      <c r="F5945">
        <f>SUMIF('список продуктов'!$A$8:$A$917,"="&amp;D4339,'список продуктов'!$C$8:$C$917)</f>
        <v>1</v>
      </c>
      <c r="G5945" t="s">
        <v>2926</v>
      </c>
      <c r="M5945" s="572"/>
      <c r="N5945" s="573"/>
      <c r="O5945" s="573"/>
      <c r="P5945" s="573"/>
    </row>
    <row r="5946" spans="1:16" x14ac:dyDescent="0.25">
      <c r="A5946" s="77">
        <f>E5946*A5945</f>
        <v>0</v>
      </c>
      <c r="B5946" s="160"/>
      <c r="C5946" s="460"/>
      <c r="D5946" s="91" t="s">
        <v>1538</v>
      </c>
      <c r="E5946" s="89">
        <v>30</v>
      </c>
      <c r="F5946">
        <f>SUMIF('список продуктов'!$A$8:$A$917,"="&amp;D4340,'список продуктов'!$C$8:$C$917)</f>
        <v>1</v>
      </c>
      <c r="M5946" s="572"/>
      <c r="N5946" s="573"/>
      <c r="O5946" s="573"/>
      <c r="P5946" s="573"/>
    </row>
    <row r="5947" spans="1:16" x14ac:dyDescent="0.25">
      <c r="A5947" s="77">
        <f>E5947*A5945</f>
        <v>0</v>
      </c>
      <c r="B5947" s="160"/>
      <c r="C5947" s="469"/>
      <c r="D5947" s="91" t="s">
        <v>1716</v>
      </c>
      <c r="E5947" s="89">
        <v>100</v>
      </c>
      <c r="F5947">
        <f>SUMIF('список продуктов'!$A$8:$A$917,"="&amp;D4341,'список продуктов'!$C$8:$C$917)</f>
        <v>1</v>
      </c>
      <c r="M5947" s="572"/>
      <c r="N5947" s="573"/>
      <c r="O5947" s="573"/>
      <c r="P5947" s="573"/>
    </row>
    <row r="5948" spans="1:16" x14ac:dyDescent="0.25">
      <c r="A5948" s="77">
        <f>E5948*A5945</f>
        <v>0</v>
      </c>
      <c r="B5948" s="160"/>
      <c r="C5948" s="469"/>
      <c r="D5948" s="91" t="s">
        <v>194</v>
      </c>
      <c r="E5948" s="89">
        <v>100</v>
      </c>
      <c r="F5948">
        <f>SUMIF('список продуктов'!$A$8:$A$917,"="&amp;D4342,'список продуктов'!$C$8:$C$917)</f>
        <v>1</v>
      </c>
      <c r="M5948" s="572"/>
      <c r="N5948" s="573"/>
      <c r="O5948" s="573"/>
      <c r="P5948" s="573"/>
    </row>
    <row r="5949" spans="1:16" x14ac:dyDescent="0.25">
      <c r="A5949" s="77">
        <f>E5949*A5945</f>
        <v>0</v>
      </c>
      <c r="B5949" s="160"/>
      <c r="C5949" s="469"/>
      <c r="D5949" s="91" t="s">
        <v>1280</v>
      </c>
      <c r="E5949" s="89">
        <v>30</v>
      </c>
      <c r="F5949">
        <f>SUMIF('список продуктов'!$A$8:$A$917,"="&amp;D4343,'список продуктов'!$C$8:$C$917)</f>
        <v>1</v>
      </c>
      <c r="M5949" s="572"/>
      <c r="N5949" s="573"/>
      <c r="O5949" s="573"/>
      <c r="P5949" s="573"/>
    </row>
    <row r="5950" spans="1:16" x14ac:dyDescent="0.25">
      <c r="A5950" s="77">
        <f>E5950*A5945</f>
        <v>0</v>
      </c>
      <c r="B5950" s="160"/>
      <c r="C5950" s="469"/>
      <c r="D5950" s="91" t="s">
        <v>1933</v>
      </c>
      <c r="E5950" s="89">
        <v>1</v>
      </c>
      <c r="F5950">
        <f>SUMIF('список продуктов'!$A$8:$A$917,"="&amp;D4344,'список продуктов'!$C$8:$C$917)</f>
        <v>1</v>
      </c>
      <c r="M5950" s="572"/>
      <c r="N5950" s="573"/>
      <c r="O5950" s="573"/>
      <c r="P5950" s="573"/>
    </row>
    <row r="5951" spans="1:16" x14ac:dyDescent="0.25">
      <c r="A5951" s="77">
        <f>E5951*A5945</f>
        <v>0</v>
      </c>
      <c r="B5951" s="160"/>
      <c r="C5951" s="460"/>
      <c r="D5951" s="91" t="s">
        <v>2549</v>
      </c>
      <c r="E5951" s="89">
        <v>1</v>
      </c>
      <c r="F5951">
        <f>SUMIF('список продуктов'!$A$8:$A$917,"="&amp;D4345,'список продуктов'!$C$8:$C$917)</f>
        <v>1</v>
      </c>
      <c r="M5951" s="572"/>
      <c r="N5951" s="573"/>
      <c r="O5951" s="573"/>
      <c r="P5951" s="573"/>
    </row>
    <row r="5952" spans="1:16" x14ac:dyDescent="0.25">
      <c r="A5952" s="77">
        <f>E5952*A5945</f>
        <v>0</v>
      </c>
      <c r="B5952" s="160"/>
      <c r="C5952" s="460"/>
      <c r="D5952" s="91" t="s">
        <v>1275</v>
      </c>
      <c r="E5952" s="89">
        <v>3</v>
      </c>
      <c r="F5952">
        <f>SUMIF('список продуктов'!$A$8:$A$917,"="&amp;D4346,'список продуктов'!$C$8:$C$917)</f>
        <v>0</v>
      </c>
      <c r="M5952" s="572"/>
      <c r="N5952" s="573"/>
      <c r="O5952" s="573"/>
      <c r="P5952" s="573"/>
    </row>
    <row r="5953" spans="1:16" ht="15.75" thickBot="1" x14ac:dyDescent="0.3">
      <c r="A5953" s="77">
        <f>E5953*A5945</f>
        <v>0</v>
      </c>
      <c r="B5953" s="160"/>
      <c r="C5953" s="460"/>
      <c r="D5953" s="91"/>
      <c r="E5953" s="89"/>
      <c r="F5953">
        <f>SUMIF('список продуктов'!$A$8:$A$917,"="&amp;D4347,'список продуктов'!$C$8:$C$917)</f>
        <v>0</v>
      </c>
      <c r="M5953" s="572"/>
      <c r="N5953" s="573"/>
      <c r="O5953" s="573"/>
      <c r="P5953" s="573"/>
    </row>
    <row r="5954" spans="1:16" ht="15.75" thickBot="1" x14ac:dyDescent="0.3">
      <c r="A5954" s="229"/>
      <c r="B5954" s="231" t="s">
        <v>45</v>
      </c>
      <c r="C5954" s="184" t="s">
        <v>893</v>
      </c>
      <c r="D5954" s="188"/>
      <c r="E5954" s="191"/>
      <c r="F5954">
        <f>SUMIF('список продуктов'!$A$8:$A$917,"="&amp;D4348,'список продуктов'!$C$8:$C$917)</f>
        <v>1</v>
      </c>
      <c r="G5954" t="s">
        <v>2926</v>
      </c>
      <c r="M5954" s="572"/>
      <c r="N5954" s="573"/>
      <c r="O5954" s="573"/>
      <c r="P5954" s="573"/>
    </row>
    <row r="5955" spans="1:16" x14ac:dyDescent="0.25">
      <c r="A5955" s="77">
        <f>E5955*A5954</f>
        <v>0</v>
      </c>
      <c r="B5955" s="160"/>
      <c r="C5955" s="460"/>
      <c r="D5955" s="91" t="s">
        <v>1538</v>
      </c>
      <c r="E5955" s="89">
        <v>25</v>
      </c>
      <c r="F5955">
        <f>SUMIF('список продуктов'!$A$8:$A$917,"="&amp;D4349,'список продуктов'!$C$8:$C$917)</f>
        <v>1</v>
      </c>
      <c r="M5955" s="572"/>
      <c r="N5955" s="573"/>
      <c r="O5955" s="573"/>
      <c r="P5955" s="573"/>
    </row>
    <row r="5956" spans="1:16" x14ac:dyDescent="0.25">
      <c r="A5956" s="77">
        <f>E5956*A5954</f>
        <v>0</v>
      </c>
      <c r="B5956" s="160"/>
      <c r="C5956" s="469"/>
      <c r="D5956" s="91" t="s">
        <v>1674</v>
      </c>
      <c r="E5956" s="89">
        <v>10</v>
      </c>
      <c r="F5956">
        <f>SUMIF('список продуктов'!$A$8:$A$917,"="&amp;D4350,'список продуктов'!$C$8:$C$917)</f>
        <v>1</v>
      </c>
      <c r="M5956" s="572"/>
      <c r="N5956" s="573"/>
      <c r="O5956" s="573"/>
      <c r="P5956" s="573"/>
    </row>
    <row r="5957" spans="1:16" x14ac:dyDescent="0.25">
      <c r="A5957" s="77">
        <f>E5957*A5954</f>
        <v>0</v>
      </c>
      <c r="B5957" s="160"/>
      <c r="C5957" s="460"/>
      <c r="D5957" s="91" t="s">
        <v>2367</v>
      </c>
      <c r="E5957" s="89">
        <v>5</v>
      </c>
      <c r="F5957">
        <f>SUMIF('список продуктов'!$A$8:$A$917,"="&amp;D4351,'список продуктов'!$C$8:$C$917)</f>
        <v>1</v>
      </c>
      <c r="M5957" s="572"/>
      <c r="N5957" s="573"/>
      <c r="O5957" s="573"/>
      <c r="P5957" s="573"/>
    </row>
    <row r="5958" spans="1:16" x14ac:dyDescent="0.25">
      <c r="A5958" s="77">
        <f>E5958*A5954</f>
        <v>0</v>
      </c>
      <c r="B5958" s="160"/>
      <c r="C5958" s="460"/>
      <c r="D5958" s="91" t="s">
        <v>2439</v>
      </c>
      <c r="E5958" s="89">
        <v>5</v>
      </c>
      <c r="F5958">
        <f>SUMIF('список продуктов'!$A$8:$A$917,"="&amp;D4352,'список продуктов'!$C$8:$C$917)</f>
        <v>1</v>
      </c>
      <c r="M5958" s="572"/>
      <c r="N5958" s="573"/>
      <c r="O5958" s="573"/>
      <c r="P5958" s="573"/>
    </row>
    <row r="5959" spans="1:16" x14ac:dyDescent="0.25">
      <c r="A5959" s="77">
        <f>E5959*A5954</f>
        <v>0</v>
      </c>
      <c r="B5959" s="160"/>
      <c r="C5959" s="460"/>
      <c r="D5959" s="91" t="s">
        <v>1763</v>
      </c>
      <c r="E5959" s="89">
        <v>3</v>
      </c>
      <c r="F5959">
        <f>SUMIF('список продуктов'!$A$8:$A$917,"="&amp;D4353,'список продуктов'!$C$8:$C$917)</f>
        <v>1</v>
      </c>
      <c r="M5959" s="572"/>
      <c r="N5959" s="573"/>
      <c r="O5959" s="573"/>
      <c r="P5959" s="573"/>
    </row>
    <row r="5960" spans="1:16" x14ac:dyDescent="0.25">
      <c r="A5960" s="77">
        <f>E5960*A5954</f>
        <v>0</v>
      </c>
      <c r="B5960" s="160"/>
      <c r="C5960" s="460"/>
      <c r="D5960" s="91" t="s">
        <v>1275</v>
      </c>
      <c r="E5960" s="89">
        <v>1</v>
      </c>
      <c r="F5960">
        <f>SUMIF('список продуктов'!$A$8:$A$917,"="&amp;D4354,'список продуктов'!$C$8:$C$917)</f>
        <v>1</v>
      </c>
      <c r="M5960" s="572"/>
      <c r="N5960" s="573"/>
      <c r="O5960" s="573"/>
      <c r="P5960" s="573"/>
    </row>
    <row r="5961" spans="1:16" ht="15.75" thickBot="1" x14ac:dyDescent="0.3">
      <c r="A5961" s="77">
        <f>E5961*A5954</f>
        <v>0</v>
      </c>
      <c r="B5961" s="160"/>
      <c r="C5961" s="460"/>
      <c r="D5961" s="91"/>
      <c r="E5961" s="89"/>
      <c r="F5961">
        <f>SUMIF('список продуктов'!$A$8:$A$917,"="&amp;D4355,'список продуктов'!$C$8:$C$917)</f>
        <v>1</v>
      </c>
      <c r="M5961" s="572"/>
      <c r="N5961" s="573"/>
      <c r="O5961" s="573"/>
      <c r="P5961" s="573"/>
    </row>
    <row r="5962" spans="1:16" ht="15.75" thickBot="1" x14ac:dyDescent="0.3">
      <c r="A5962" s="229"/>
      <c r="B5962" s="231" t="s">
        <v>45</v>
      </c>
      <c r="C5962" s="184" t="s">
        <v>966</v>
      </c>
      <c r="D5962" s="188"/>
      <c r="E5962" s="191"/>
      <c r="F5962">
        <f>SUMIF('список продуктов'!$A$8:$A$917,"="&amp;D4356,'список продуктов'!$C$8:$C$917)</f>
        <v>1</v>
      </c>
      <c r="G5962" t="s">
        <v>2926</v>
      </c>
      <c r="M5962" s="572"/>
      <c r="N5962" s="573"/>
      <c r="O5962" s="573"/>
      <c r="P5962" s="573"/>
    </row>
    <row r="5963" spans="1:16" x14ac:dyDescent="0.25">
      <c r="A5963" s="77">
        <f>E5963*A5962</f>
        <v>0</v>
      </c>
      <c r="B5963" s="160"/>
      <c r="C5963" s="460"/>
      <c r="D5963" s="91" t="s">
        <v>1550</v>
      </c>
      <c r="E5963" s="89">
        <v>15</v>
      </c>
      <c r="F5963">
        <f>SUMIF('список продуктов'!$A$8:$A$917,"="&amp;D4357,'список продуктов'!$C$8:$C$917)</f>
        <v>1</v>
      </c>
      <c r="M5963" s="572"/>
      <c r="N5963" s="573"/>
      <c r="O5963" s="573"/>
      <c r="P5963" s="573"/>
    </row>
    <row r="5964" spans="1:16" x14ac:dyDescent="0.25">
      <c r="A5964" s="77">
        <f>E5964*A5962</f>
        <v>0</v>
      </c>
      <c r="B5964" s="160"/>
      <c r="C5964" s="469"/>
      <c r="D5964" s="91" t="s">
        <v>1555</v>
      </c>
      <c r="E5964" s="89">
        <v>15</v>
      </c>
      <c r="F5964">
        <f>SUMIF('список продуктов'!$A$8:$A$917,"="&amp;D4358,'список продуктов'!$C$8:$C$917)</f>
        <v>1</v>
      </c>
      <c r="M5964" s="572"/>
      <c r="N5964" s="573"/>
      <c r="O5964" s="573"/>
      <c r="P5964" s="573"/>
    </row>
    <row r="5965" spans="1:16" ht="29.25" x14ac:dyDescent="0.25">
      <c r="A5965" s="77">
        <f>E5965*A5962</f>
        <v>0</v>
      </c>
      <c r="B5965" s="160"/>
      <c r="C5965" s="460"/>
      <c r="D5965" s="91" t="s">
        <v>2641</v>
      </c>
      <c r="E5965" s="89">
        <v>5</v>
      </c>
      <c r="F5965">
        <f>SUMIF('список продуктов'!$A$8:$A$917,"="&amp;D4359,'список продуктов'!$C$8:$C$917)</f>
        <v>1</v>
      </c>
      <c r="M5965" s="572"/>
      <c r="N5965" s="573"/>
      <c r="O5965" s="573"/>
      <c r="P5965" s="573"/>
    </row>
    <row r="5966" spans="1:16" x14ac:dyDescent="0.25">
      <c r="A5966" s="77">
        <f>E5966*A5962</f>
        <v>0</v>
      </c>
      <c r="B5966" s="160"/>
      <c r="C5966" s="460"/>
      <c r="D5966" s="91" t="s">
        <v>1756</v>
      </c>
      <c r="E5966" s="89">
        <v>5</v>
      </c>
      <c r="F5966">
        <f>SUMIF('список продуктов'!$A$8:$A$917,"="&amp;D4360,'список продуктов'!$C$8:$C$917)</f>
        <v>1</v>
      </c>
      <c r="M5966" s="572"/>
      <c r="N5966" s="573"/>
      <c r="O5966" s="573"/>
      <c r="P5966" s="573"/>
    </row>
    <row r="5967" spans="1:16" x14ac:dyDescent="0.25">
      <c r="A5967" s="77">
        <f>E5967*A5962</f>
        <v>0</v>
      </c>
      <c r="B5967" s="160"/>
      <c r="C5967" s="460"/>
      <c r="D5967" s="91" t="s">
        <v>2436</v>
      </c>
      <c r="E5967" s="89">
        <v>1</v>
      </c>
      <c r="F5967">
        <f>SUMIF('список продуктов'!$A$8:$A$917,"="&amp;D4361,'список продуктов'!$C$8:$C$917)</f>
        <v>1</v>
      </c>
      <c r="M5967" s="572"/>
      <c r="N5967" s="573"/>
      <c r="O5967" s="573"/>
      <c r="P5967" s="573"/>
    </row>
    <row r="5968" spans="1:16" x14ac:dyDescent="0.25">
      <c r="A5968" s="77">
        <f>E5968*A5962</f>
        <v>0</v>
      </c>
      <c r="B5968" s="160"/>
      <c r="C5968" s="460"/>
      <c r="D5968" s="91" t="s">
        <v>2472</v>
      </c>
      <c r="E5968" s="89">
        <v>5</v>
      </c>
      <c r="F5968">
        <f>SUMIF('список продуктов'!$A$8:$A$917,"="&amp;D4362,'список продуктов'!$C$8:$C$917)</f>
        <v>0</v>
      </c>
      <c r="M5968" s="572"/>
      <c r="N5968" s="573"/>
      <c r="O5968" s="573"/>
      <c r="P5968" s="573"/>
    </row>
    <row r="5969" spans="1:16" ht="15.75" thickBot="1" x14ac:dyDescent="0.3">
      <c r="A5969" s="77">
        <f>E5969*A5962</f>
        <v>0</v>
      </c>
      <c r="B5969" s="160"/>
      <c r="C5969" s="460"/>
      <c r="D5969" s="91"/>
      <c r="E5969" s="89"/>
      <c r="F5969">
        <f>SUMIF('список продуктов'!$A$8:$A$917,"="&amp;D4363,'список продуктов'!$C$8:$C$917)</f>
        <v>0</v>
      </c>
      <c r="M5969" s="572"/>
      <c r="N5969" s="573"/>
      <c r="O5969" s="573"/>
      <c r="P5969" s="573"/>
    </row>
    <row r="5970" spans="1:16" ht="15.75" thickBot="1" x14ac:dyDescent="0.3">
      <c r="A5970" s="229"/>
      <c r="B5970" s="231" t="s">
        <v>45</v>
      </c>
      <c r="C5970" s="184" t="s">
        <v>967</v>
      </c>
      <c r="D5970" s="188"/>
      <c r="E5970" s="191"/>
      <c r="F5970">
        <f>SUMIF('список продуктов'!$A$8:$A$917,"="&amp;D4364,'список продуктов'!$C$8:$C$917)</f>
        <v>1</v>
      </c>
      <c r="G5970" t="s">
        <v>2926</v>
      </c>
      <c r="M5970" s="572"/>
      <c r="N5970" s="573"/>
      <c r="O5970" s="573"/>
      <c r="P5970" s="573"/>
    </row>
    <row r="5971" spans="1:16" x14ac:dyDescent="0.25">
      <c r="A5971" s="77">
        <f>E5971*A5970</f>
        <v>0</v>
      </c>
      <c r="B5971" s="160"/>
      <c r="C5971" s="460"/>
      <c r="D5971" s="91" t="s">
        <v>1689</v>
      </c>
      <c r="E5971" s="89">
        <v>10</v>
      </c>
      <c r="F5971">
        <f>SUMIF('список продуктов'!$A$8:$A$917,"="&amp;D4365,'список продуктов'!$C$8:$C$917)</f>
        <v>1</v>
      </c>
      <c r="M5971" s="572"/>
      <c r="N5971" s="573"/>
      <c r="O5971" s="573"/>
      <c r="P5971" s="573"/>
    </row>
    <row r="5972" spans="1:16" x14ac:dyDescent="0.25">
      <c r="A5972" s="77">
        <f>E5972*A5970</f>
        <v>0</v>
      </c>
      <c r="B5972" s="160"/>
      <c r="C5972" s="469"/>
      <c r="D5972" s="91" t="s">
        <v>1662</v>
      </c>
      <c r="E5972" s="89">
        <v>10</v>
      </c>
      <c r="F5972">
        <f>SUMIF('список продуктов'!$A$8:$A$917,"="&amp;D4366,'список продуктов'!$C$8:$C$917)</f>
        <v>1</v>
      </c>
      <c r="M5972" s="572"/>
      <c r="N5972" s="573"/>
      <c r="O5972" s="573"/>
      <c r="P5972" s="573"/>
    </row>
    <row r="5973" spans="1:16" x14ac:dyDescent="0.25">
      <c r="A5973" s="77">
        <f>E5973*A5970</f>
        <v>0</v>
      </c>
      <c r="B5973" s="160"/>
      <c r="C5973" s="460"/>
      <c r="D5973" s="91" t="s">
        <v>924</v>
      </c>
      <c r="E5973" s="89">
        <v>10</v>
      </c>
      <c r="F5973">
        <f>SUMIF('список продуктов'!$A$8:$A$917,"="&amp;D4367,'список продуктов'!$C$8:$C$917)</f>
        <v>1</v>
      </c>
      <c r="M5973" s="572"/>
      <c r="N5973" s="573"/>
      <c r="O5973" s="573"/>
      <c r="P5973" s="573"/>
    </row>
    <row r="5974" spans="1:16" x14ac:dyDescent="0.25">
      <c r="A5974" s="77">
        <f>E5974*A5970</f>
        <v>0</v>
      </c>
      <c r="B5974" s="160"/>
      <c r="C5974" s="460"/>
      <c r="D5974" s="91" t="s">
        <v>1246</v>
      </c>
      <c r="E5974" s="89">
        <v>10</v>
      </c>
      <c r="F5974">
        <f>SUMIF('список продуктов'!$A$8:$A$917,"="&amp;D4368,'список продуктов'!$C$8:$C$917)</f>
        <v>1</v>
      </c>
      <c r="M5974" s="572"/>
      <c r="N5974" s="573"/>
      <c r="O5974" s="573"/>
      <c r="P5974" s="573"/>
    </row>
    <row r="5975" spans="1:16" x14ac:dyDescent="0.25">
      <c r="A5975" s="77">
        <f>E5975*A5970</f>
        <v>0</v>
      </c>
      <c r="B5975" s="160"/>
      <c r="C5975" s="460"/>
      <c r="D5975" s="91" t="s">
        <v>2436</v>
      </c>
      <c r="E5975" s="89">
        <v>1</v>
      </c>
      <c r="F5975">
        <f>SUMIF('список продуктов'!$A$8:$A$917,"="&amp;D4369,'список продуктов'!$C$8:$C$917)</f>
        <v>1</v>
      </c>
      <c r="M5975" s="572"/>
      <c r="N5975" s="573"/>
      <c r="O5975" s="573"/>
      <c r="P5975" s="573"/>
    </row>
    <row r="5976" spans="1:16" ht="29.25" x14ac:dyDescent="0.25">
      <c r="A5976" s="77">
        <f>E5976*A5970</f>
        <v>0</v>
      </c>
      <c r="B5976" s="160"/>
      <c r="C5976" s="460"/>
      <c r="D5976" s="91" t="s">
        <v>2641</v>
      </c>
      <c r="E5976" s="89">
        <v>5</v>
      </c>
      <c r="F5976">
        <f>SUMIF('список продуктов'!$A$8:$A$917,"="&amp;D4370,'список продуктов'!$C$8:$C$917)</f>
        <v>1</v>
      </c>
      <c r="M5976" s="572"/>
      <c r="N5976" s="573"/>
      <c r="O5976" s="573"/>
      <c r="P5976" s="573"/>
    </row>
    <row r="5977" spans="1:16" ht="15.75" thickBot="1" x14ac:dyDescent="0.3">
      <c r="A5977" s="77">
        <f>E5977*A5970</f>
        <v>0</v>
      </c>
      <c r="B5977" s="160"/>
      <c r="C5977" s="460"/>
      <c r="D5977" s="91" t="s">
        <v>2241</v>
      </c>
      <c r="E5977" s="89">
        <v>2</v>
      </c>
      <c r="F5977">
        <f>SUMIF('список продуктов'!$A$8:$A$917,"="&amp;D4371,'список продуктов'!$C$8:$C$917)</f>
        <v>0</v>
      </c>
      <c r="M5977" s="572"/>
      <c r="N5977" s="573"/>
      <c r="O5977" s="573"/>
      <c r="P5977" s="573"/>
    </row>
    <row r="5978" spans="1:16" ht="15.75" thickBot="1" x14ac:dyDescent="0.3">
      <c r="A5978" s="229"/>
      <c r="B5978" s="231" t="s">
        <v>35</v>
      </c>
      <c r="C5978" s="184" t="s">
        <v>870</v>
      </c>
      <c r="D5978" s="188"/>
      <c r="E5978" s="191">
        <f>SUM(E5979:E5984)</f>
        <v>73</v>
      </c>
      <c r="F5978">
        <f>SUMIF('список продуктов'!$A$8:$A$917,"="&amp;D4372,'список продуктов'!$C$8:$C$917)</f>
        <v>1</v>
      </c>
      <c r="G5978" t="s">
        <v>2926</v>
      </c>
      <c r="M5978" s="572"/>
      <c r="N5978" s="573"/>
      <c r="O5978" s="573"/>
      <c r="P5978" s="573"/>
    </row>
    <row r="5979" spans="1:16" x14ac:dyDescent="0.25">
      <c r="A5979" s="77">
        <f>E5979*A5978</f>
        <v>0</v>
      </c>
      <c r="B5979" s="160"/>
      <c r="C5979" s="460"/>
      <c r="D5979" s="91" t="s">
        <v>1538</v>
      </c>
      <c r="E5979" s="89">
        <v>30</v>
      </c>
      <c r="F5979">
        <f>SUMIF('список продуктов'!$A$8:$A$917,"="&amp;D4373,'список продуктов'!$C$8:$C$917)</f>
        <v>1</v>
      </c>
      <c r="M5979" s="572"/>
      <c r="N5979" s="573"/>
      <c r="O5979" s="573"/>
      <c r="P5979" s="573"/>
    </row>
    <row r="5980" spans="1:16" x14ac:dyDescent="0.25">
      <c r="A5980" s="77">
        <f>E5980*A5978</f>
        <v>0</v>
      </c>
      <c r="B5980" s="160"/>
      <c r="C5980" s="460"/>
      <c r="D5980" s="91" t="s">
        <v>1705</v>
      </c>
      <c r="E5980" s="89">
        <v>10</v>
      </c>
      <c r="F5980">
        <f>SUMIF('список продуктов'!$A$8:$A$917,"="&amp;D4374,'список продуктов'!$C$8:$C$917)</f>
        <v>0</v>
      </c>
      <c r="M5980" s="572"/>
      <c r="N5980" s="573"/>
      <c r="O5980" s="573"/>
      <c r="P5980" s="573"/>
    </row>
    <row r="5981" spans="1:16" x14ac:dyDescent="0.25">
      <c r="A5981" s="77">
        <f>E5981*A5978</f>
        <v>0</v>
      </c>
      <c r="B5981" s="160"/>
      <c r="C5981" s="460"/>
      <c r="D5981" s="91" t="s">
        <v>1710</v>
      </c>
      <c r="E5981" s="89">
        <v>10</v>
      </c>
      <c r="F5981">
        <f>SUMIF('список продуктов'!$A$8:$A$917,"="&amp;D4375,'список продуктов'!$C$8:$C$917)</f>
        <v>0</v>
      </c>
      <c r="M5981" s="572"/>
      <c r="N5981" s="573"/>
      <c r="O5981" s="573"/>
      <c r="P5981" s="573"/>
    </row>
    <row r="5982" spans="1:16" x14ac:dyDescent="0.25">
      <c r="A5982" s="77">
        <f>E5982*A5978</f>
        <v>0</v>
      </c>
      <c r="B5982" s="160"/>
      <c r="C5982" s="460"/>
      <c r="D5982" s="91" t="s">
        <v>2351</v>
      </c>
      <c r="E5982" s="89">
        <v>10</v>
      </c>
      <c r="F5982">
        <f>SUMIF('список продуктов'!$A$8:$A$917,"="&amp;D4376,'список продуктов'!$C$8:$C$917)</f>
        <v>1</v>
      </c>
      <c r="M5982" s="572"/>
      <c r="N5982" s="573"/>
      <c r="O5982" s="573"/>
      <c r="P5982" s="573"/>
    </row>
    <row r="5983" spans="1:16" x14ac:dyDescent="0.25">
      <c r="A5983" s="77">
        <f>E5983*A5978</f>
        <v>0</v>
      </c>
      <c r="B5983" s="160"/>
      <c r="C5983" s="460"/>
      <c r="D5983" s="91" t="s">
        <v>1719</v>
      </c>
      <c r="E5983" s="89">
        <v>10</v>
      </c>
      <c r="F5983">
        <f>SUMIF('список продуктов'!$A$8:$A$917,"="&amp;D4377,'список продуктов'!$C$8:$C$917)</f>
        <v>1</v>
      </c>
      <c r="M5983" s="572"/>
      <c r="N5983" s="573"/>
      <c r="O5983" s="573"/>
      <c r="P5983" s="573"/>
    </row>
    <row r="5984" spans="1:16" ht="15.75" thickBot="1" x14ac:dyDescent="0.3">
      <c r="A5984" s="77">
        <f>E5984*A5978</f>
        <v>0</v>
      </c>
      <c r="B5984" s="160"/>
      <c r="C5984" s="460"/>
      <c r="D5984" s="91" t="s">
        <v>1275</v>
      </c>
      <c r="E5984" s="89">
        <v>3</v>
      </c>
      <c r="F5984">
        <f>SUMIF('список продуктов'!$A$8:$A$917,"="&amp;D4378,'список продуктов'!$C$8:$C$917)</f>
        <v>1</v>
      </c>
      <c r="M5984" s="572"/>
      <c r="N5984" s="573"/>
      <c r="O5984" s="573"/>
      <c r="P5984" s="573"/>
    </row>
    <row r="5985" spans="1:16" ht="15.75" thickBot="1" x14ac:dyDescent="0.3">
      <c r="A5985" s="229"/>
      <c r="B5985" s="231" t="s">
        <v>35</v>
      </c>
      <c r="C5985" s="184" t="s">
        <v>871</v>
      </c>
      <c r="D5985" s="188"/>
      <c r="E5985" s="191">
        <f>SUM(E5986:E5991)</f>
        <v>73</v>
      </c>
      <c r="F5985">
        <f>SUMIF('список продуктов'!$A$8:$A$917,"="&amp;D4379,'список продуктов'!$C$8:$C$917)</f>
        <v>1</v>
      </c>
      <c r="G5985" t="s">
        <v>2926</v>
      </c>
      <c r="M5985" s="572"/>
      <c r="N5985" s="573"/>
      <c r="O5985" s="573"/>
      <c r="P5985" s="573"/>
    </row>
    <row r="5986" spans="1:16" x14ac:dyDescent="0.25">
      <c r="A5986" s="77">
        <f>E5986*A5985</f>
        <v>0</v>
      </c>
      <c r="B5986" s="160"/>
      <c r="C5986" s="460"/>
      <c r="D5986" s="91" t="s">
        <v>1537</v>
      </c>
      <c r="E5986" s="89">
        <v>30</v>
      </c>
      <c r="F5986">
        <f>SUMIF('список продуктов'!$A$8:$A$917,"="&amp;D4380,'список продуктов'!$C$8:$C$917)</f>
        <v>1</v>
      </c>
      <c r="M5986" s="572"/>
      <c r="N5986" s="573"/>
      <c r="O5986" s="573"/>
      <c r="P5986" s="573"/>
    </row>
    <row r="5987" spans="1:16" x14ac:dyDescent="0.25">
      <c r="A5987" s="77">
        <f>E5987*A5985</f>
        <v>0</v>
      </c>
      <c r="B5987" s="160"/>
      <c r="C5987" s="460"/>
      <c r="D5987" s="91" t="s">
        <v>1705</v>
      </c>
      <c r="E5987" s="89">
        <v>10</v>
      </c>
      <c r="F5987">
        <f>SUMIF('список продуктов'!$A$8:$A$917,"="&amp;D4381,'список продуктов'!$C$8:$C$917)</f>
        <v>0</v>
      </c>
      <c r="M5987" s="572"/>
      <c r="N5987" s="573"/>
      <c r="O5987" s="573"/>
      <c r="P5987" s="573"/>
    </row>
    <row r="5988" spans="1:16" x14ac:dyDescent="0.25">
      <c r="A5988" s="77">
        <f>E5988*A5985</f>
        <v>0</v>
      </c>
      <c r="B5988" s="160"/>
      <c r="C5988" s="460"/>
      <c r="D5988" s="91" t="s">
        <v>1710</v>
      </c>
      <c r="E5988" s="89">
        <v>10</v>
      </c>
      <c r="F5988">
        <f>SUMIF('список продуктов'!$A$8:$A$917,"="&amp;D4382,'список продуктов'!$C$8:$C$917)</f>
        <v>1</v>
      </c>
      <c r="M5988" s="572"/>
      <c r="N5988" s="573"/>
      <c r="O5988" s="573"/>
      <c r="P5988" s="573"/>
    </row>
    <row r="5989" spans="1:16" x14ac:dyDescent="0.25">
      <c r="A5989" s="77">
        <f>E5989*A5985</f>
        <v>0</v>
      </c>
      <c r="B5989" s="160"/>
      <c r="C5989" s="460"/>
      <c r="D5989" s="91" t="s">
        <v>2351</v>
      </c>
      <c r="E5989" s="89">
        <v>10</v>
      </c>
      <c r="F5989">
        <f>SUMIF('список продуктов'!$A$8:$A$917,"="&amp;D4383,'список продуктов'!$C$8:$C$917)</f>
        <v>1</v>
      </c>
      <c r="M5989" s="572"/>
      <c r="N5989" s="573"/>
      <c r="O5989" s="573"/>
      <c r="P5989" s="573"/>
    </row>
    <row r="5990" spans="1:16" x14ac:dyDescent="0.25">
      <c r="A5990" s="77">
        <f>E5990*A5985</f>
        <v>0</v>
      </c>
      <c r="B5990" s="160"/>
      <c r="C5990" s="460"/>
      <c r="D5990" s="91" t="s">
        <v>1719</v>
      </c>
      <c r="E5990" s="89">
        <v>10</v>
      </c>
      <c r="F5990">
        <f>SUMIF('список продуктов'!$A$8:$A$917,"="&amp;D4384,'список продуктов'!$C$8:$C$917)</f>
        <v>1</v>
      </c>
      <c r="M5990" s="572"/>
      <c r="N5990" s="573"/>
      <c r="O5990" s="573"/>
      <c r="P5990" s="573"/>
    </row>
    <row r="5991" spans="1:16" ht="15.75" thickBot="1" x14ac:dyDescent="0.3">
      <c r="A5991" s="77">
        <f>E5991*A5985</f>
        <v>0</v>
      </c>
      <c r="B5991" s="160"/>
      <c r="C5991" s="460"/>
      <c r="D5991" s="91" t="s">
        <v>1275</v>
      </c>
      <c r="E5991" s="89">
        <v>3</v>
      </c>
      <c r="F5991">
        <f>SUMIF('список продуктов'!$A$8:$A$917,"="&amp;D4385,'список продуктов'!$C$8:$C$917)</f>
        <v>1</v>
      </c>
      <c r="M5991" s="572"/>
      <c r="N5991" s="573"/>
      <c r="O5991" s="573"/>
      <c r="P5991" s="573"/>
    </row>
    <row r="5992" spans="1:16" ht="15.75" thickBot="1" x14ac:dyDescent="0.3">
      <c r="A5992" s="229"/>
      <c r="B5992" s="181" t="s">
        <v>35</v>
      </c>
      <c r="C5992" s="515" t="s">
        <v>2826</v>
      </c>
      <c r="D5992" s="188"/>
      <c r="E5992" s="210"/>
      <c r="F5992">
        <f>SUMIF('список продуктов'!$A$8:$A$917,"="&amp;D4386,'список продуктов'!$C$8:$C$917)</f>
        <v>1</v>
      </c>
      <c r="G5992" t="s">
        <v>2926</v>
      </c>
      <c r="M5992" s="572"/>
      <c r="N5992" s="573"/>
      <c r="O5992" s="573"/>
      <c r="P5992" s="573"/>
    </row>
    <row r="5993" spans="1:16" x14ac:dyDescent="0.25">
      <c r="B5993" s="173"/>
      <c r="C5993" s="449"/>
      <c r="D5993" s="91"/>
      <c r="E5993" s="80"/>
      <c r="F5993">
        <f>SUMIF('список продуктов'!$A$8:$A$917,"="&amp;D4387,'список продуктов'!$C$8:$C$917)</f>
        <v>1</v>
      </c>
      <c r="M5993" s="572"/>
      <c r="N5993" s="573"/>
      <c r="O5993" s="573"/>
      <c r="P5993" s="573"/>
    </row>
    <row r="5994" spans="1:16" x14ac:dyDescent="0.25">
      <c r="B5994" s="173"/>
      <c r="C5994" s="449"/>
      <c r="D5994" s="91"/>
      <c r="E5994" s="80"/>
      <c r="M5994" s="72"/>
      <c r="N5994" s="68"/>
      <c r="O5994" s="68"/>
      <c r="P5994" s="68"/>
    </row>
    <row r="5995" spans="1:16" x14ac:dyDescent="0.25">
      <c r="B5995" s="173"/>
      <c r="C5995" s="449"/>
      <c r="D5995" s="91"/>
      <c r="E5995" s="80"/>
      <c r="M5995" s="72"/>
      <c r="N5995" s="68"/>
      <c r="O5995" s="68"/>
      <c r="P5995" s="68"/>
    </row>
    <row r="5996" spans="1:16" x14ac:dyDescent="0.25">
      <c r="B5996" s="173"/>
      <c r="C5996" s="449"/>
      <c r="D5996" s="91"/>
      <c r="E5996" s="80"/>
      <c r="M5996" s="72"/>
      <c r="N5996" s="68"/>
      <c r="O5996" s="68"/>
      <c r="P5996" s="68"/>
    </row>
    <row r="5997" spans="1:16" x14ac:dyDescent="0.25">
      <c r="B5997" s="173"/>
      <c r="C5997" s="449"/>
      <c r="D5997" s="91"/>
      <c r="E5997" s="80"/>
      <c r="M5997" s="72"/>
      <c r="N5997" s="68"/>
      <c r="O5997" s="68"/>
      <c r="P5997" s="68"/>
    </row>
    <row r="5998" spans="1:16" x14ac:dyDescent="0.25">
      <c r="B5998" s="173"/>
      <c r="C5998" s="449"/>
      <c r="D5998" s="91"/>
      <c r="E5998" s="80"/>
      <c r="M5998" s="72"/>
      <c r="N5998" s="68"/>
      <c r="O5998" s="68"/>
      <c r="P5998" s="68"/>
    </row>
    <row r="5999" spans="1:16" ht="15.75" thickBot="1" x14ac:dyDescent="0.3">
      <c r="B5999" s="173"/>
      <c r="C5999" s="449"/>
      <c r="D5999" s="91"/>
      <c r="E5999" s="80"/>
      <c r="M5999" s="72"/>
      <c r="N5999" s="68"/>
      <c r="O5999" s="68"/>
      <c r="P5999" s="68"/>
    </row>
    <row r="6000" spans="1:16" ht="15.75" thickBot="1" x14ac:dyDescent="0.3">
      <c r="A6000" s="229"/>
      <c r="B6000" s="181" t="s">
        <v>2828</v>
      </c>
      <c r="C6000" s="515" t="s">
        <v>2827</v>
      </c>
      <c r="D6000" s="188"/>
      <c r="E6000" s="210"/>
      <c r="G6000" t="s">
        <v>2926</v>
      </c>
      <c r="M6000" s="72"/>
      <c r="N6000" s="68"/>
      <c r="O6000" s="68"/>
      <c r="P6000" s="68"/>
    </row>
    <row r="6001" spans="1:16" x14ac:dyDescent="0.25">
      <c r="B6001" s="173"/>
      <c r="C6001" s="449"/>
      <c r="D6001" s="91"/>
      <c r="E6001" s="80"/>
      <c r="M6001" s="72"/>
      <c r="N6001" s="68"/>
      <c r="O6001" s="68"/>
      <c r="P6001" s="68"/>
    </row>
    <row r="6002" spans="1:16" x14ac:dyDescent="0.25">
      <c r="B6002" s="173"/>
      <c r="C6002" s="449"/>
      <c r="D6002" s="91"/>
      <c r="E6002" s="80"/>
      <c r="M6002" s="72"/>
      <c r="N6002" s="68"/>
      <c r="O6002" s="68"/>
      <c r="P6002" s="68"/>
    </row>
    <row r="6003" spans="1:16" x14ac:dyDescent="0.25">
      <c r="B6003" s="173"/>
      <c r="C6003" s="449"/>
      <c r="D6003" s="91"/>
      <c r="E6003" s="80"/>
      <c r="M6003" s="72"/>
      <c r="N6003" s="68"/>
      <c r="O6003" s="68"/>
      <c r="P6003" s="68"/>
    </row>
    <row r="6004" spans="1:16" x14ac:dyDescent="0.25">
      <c r="B6004" s="173"/>
      <c r="C6004" s="449"/>
      <c r="D6004" s="91"/>
      <c r="E6004" s="80"/>
      <c r="M6004" s="72"/>
      <c r="N6004" s="68"/>
      <c r="O6004" s="68"/>
      <c r="P6004" s="68"/>
    </row>
    <row r="6005" spans="1:16" x14ac:dyDescent="0.25">
      <c r="B6005" s="173"/>
      <c r="C6005" s="449"/>
      <c r="D6005" s="91"/>
      <c r="E6005" s="80"/>
      <c r="M6005" s="72"/>
      <c r="N6005" s="68"/>
      <c r="O6005" s="68"/>
      <c r="P6005" s="68"/>
    </row>
    <row r="6006" spans="1:16" ht="15.75" thickBot="1" x14ac:dyDescent="0.3">
      <c r="B6006" s="173"/>
      <c r="C6006" s="449"/>
      <c r="D6006" s="91"/>
      <c r="E6006" s="80"/>
      <c r="M6006" s="72"/>
      <c r="N6006" s="68"/>
      <c r="O6006" s="68"/>
      <c r="P6006" s="68"/>
    </row>
    <row r="6007" spans="1:16" ht="15.75" thickBot="1" x14ac:dyDescent="0.3">
      <c r="A6007" s="229"/>
      <c r="B6007" s="190" t="s">
        <v>1320</v>
      </c>
      <c r="C6007" s="144" t="s">
        <v>1333</v>
      </c>
      <c r="D6007" s="188"/>
      <c r="E6007" s="191">
        <f>SUM(E6008:E6012)</f>
        <v>60</v>
      </c>
      <c r="G6007" t="s">
        <v>2926</v>
      </c>
      <c r="M6007" s="72"/>
      <c r="N6007" s="68"/>
      <c r="O6007" s="68"/>
      <c r="P6007" s="68"/>
    </row>
    <row r="6008" spans="1:16" x14ac:dyDescent="0.25">
      <c r="A6008" s="77">
        <f>E6008*A6007</f>
        <v>0</v>
      </c>
      <c r="B6008" s="160"/>
      <c r="C6008" s="154"/>
      <c r="D6008" s="91" t="s">
        <v>1600</v>
      </c>
      <c r="E6008" s="89">
        <v>25</v>
      </c>
      <c r="M6008" s="72"/>
      <c r="N6008" s="68"/>
      <c r="O6008" s="68"/>
      <c r="P6008" s="68"/>
    </row>
    <row r="6009" spans="1:16" x14ac:dyDescent="0.25">
      <c r="A6009" s="77">
        <f>A6007*E6009</f>
        <v>0</v>
      </c>
      <c r="B6009" s="160"/>
      <c r="C6009" s="154"/>
      <c r="D6009" s="91" t="s">
        <v>1671</v>
      </c>
      <c r="E6009" s="89">
        <v>15</v>
      </c>
      <c r="M6009" s="72"/>
      <c r="N6009" s="68"/>
      <c r="O6009" s="68"/>
      <c r="P6009" s="68"/>
    </row>
    <row r="6010" spans="1:16" x14ac:dyDescent="0.25">
      <c r="A6010" s="77">
        <f>A6007*E6010</f>
        <v>0</v>
      </c>
      <c r="B6010" s="160"/>
      <c r="C6010" s="154"/>
      <c r="D6010" s="91" t="s">
        <v>1266</v>
      </c>
      <c r="E6010" s="89">
        <v>15</v>
      </c>
      <c r="M6010" s="72"/>
      <c r="N6010" s="68"/>
      <c r="O6010" s="68"/>
      <c r="P6010" s="68"/>
    </row>
    <row r="6011" spans="1:16" x14ac:dyDescent="0.25">
      <c r="A6011" s="77">
        <f>A6007*E6011</f>
        <v>0</v>
      </c>
      <c r="B6011" s="160"/>
      <c r="C6011" s="455" t="s">
        <v>2178</v>
      </c>
      <c r="D6011" s="91"/>
      <c r="E6011" s="89"/>
      <c r="M6011" s="72"/>
      <c r="N6011" s="68"/>
      <c r="O6011" s="68"/>
      <c r="P6011" s="68"/>
    </row>
    <row r="6012" spans="1:16" ht="15.75" thickBot="1" x14ac:dyDescent="0.3">
      <c r="A6012" s="77">
        <f>A6007*E6012</f>
        <v>0</v>
      </c>
      <c r="B6012" s="160"/>
      <c r="C6012" s="154"/>
      <c r="D6012" s="91" t="s">
        <v>2332</v>
      </c>
      <c r="E6012" s="89">
        <v>5</v>
      </c>
      <c r="M6012" s="72"/>
      <c r="N6012" s="68"/>
      <c r="O6012" s="68"/>
      <c r="P6012" s="68"/>
    </row>
    <row r="6013" spans="1:16" ht="15.75" thickBot="1" x14ac:dyDescent="0.3">
      <c r="A6013" s="229"/>
      <c r="B6013" s="190" t="s">
        <v>43</v>
      </c>
      <c r="C6013" s="144" t="s">
        <v>1326</v>
      </c>
      <c r="D6013" s="188"/>
      <c r="E6013" s="191">
        <f>SUM(E6014:E6020)</f>
        <v>58</v>
      </c>
      <c r="G6013" t="s">
        <v>2926</v>
      </c>
      <c r="M6013" s="72"/>
      <c r="N6013" s="68"/>
      <c r="O6013" s="68"/>
      <c r="P6013" s="68"/>
    </row>
    <row r="6014" spans="1:16" x14ac:dyDescent="0.25">
      <c r="A6014" s="77">
        <f>E6014*A6013</f>
        <v>0</v>
      </c>
      <c r="B6014" s="160"/>
      <c r="C6014" s="154"/>
      <c r="D6014" s="91" t="s">
        <v>2551</v>
      </c>
      <c r="E6014" s="89">
        <v>15</v>
      </c>
      <c r="M6014" s="72"/>
      <c r="N6014" s="68"/>
      <c r="O6014" s="68"/>
      <c r="P6014" s="68"/>
    </row>
    <row r="6015" spans="1:16" x14ac:dyDescent="0.25">
      <c r="A6015" s="77">
        <f>A6013*E6015</f>
        <v>0</v>
      </c>
      <c r="B6015" s="160"/>
      <c r="C6015" s="154"/>
      <c r="D6015" s="91" t="s">
        <v>2469</v>
      </c>
      <c r="E6015" s="89">
        <v>15</v>
      </c>
      <c r="M6015" s="72"/>
      <c r="N6015" s="68"/>
      <c r="O6015" s="68"/>
      <c r="P6015" s="68"/>
    </row>
    <row r="6016" spans="1:16" x14ac:dyDescent="0.25">
      <c r="A6016" s="77">
        <f>A6013*E6016</f>
        <v>0</v>
      </c>
      <c r="B6016" s="160"/>
      <c r="C6016" s="154"/>
      <c r="D6016" s="91" t="s">
        <v>1804</v>
      </c>
      <c r="E6016" s="89">
        <v>1</v>
      </c>
      <c r="M6016" s="72"/>
      <c r="N6016" s="68"/>
      <c r="O6016" s="68"/>
      <c r="P6016" s="68"/>
    </row>
    <row r="6017" spans="1:18" x14ac:dyDescent="0.25">
      <c r="A6017" s="77">
        <f>A6013*E6017</f>
        <v>0</v>
      </c>
      <c r="B6017" s="160"/>
      <c r="C6017" s="154"/>
      <c r="D6017" s="91" t="s">
        <v>1268</v>
      </c>
      <c r="E6017" s="89">
        <v>5</v>
      </c>
      <c r="M6017" s="72"/>
      <c r="N6017" s="68"/>
      <c r="O6017" s="68"/>
      <c r="P6017" s="68"/>
    </row>
    <row r="6018" spans="1:18" x14ac:dyDescent="0.25">
      <c r="A6018" s="77">
        <f>A6013*E6018</f>
        <v>0</v>
      </c>
      <c r="B6018" s="160"/>
      <c r="C6018" s="154"/>
      <c r="D6018" s="91" t="s">
        <v>1228</v>
      </c>
      <c r="E6018" s="89">
        <v>1</v>
      </c>
      <c r="M6018" s="72"/>
      <c r="N6018" s="68"/>
      <c r="O6018" s="68"/>
      <c r="P6018" s="68"/>
    </row>
    <row r="6019" spans="1:18" x14ac:dyDescent="0.25">
      <c r="A6019" s="77">
        <f>E6019*A6013</f>
        <v>0</v>
      </c>
      <c r="B6019" s="160"/>
      <c r="C6019" s="452"/>
      <c r="D6019" s="91" t="s">
        <v>2399</v>
      </c>
      <c r="E6019" s="89">
        <v>1</v>
      </c>
      <c r="M6019" s="72"/>
      <c r="N6019" s="68"/>
      <c r="O6019" s="68"/>
      <c r="P6019" s="68"/>
    </row>
    <row r="6020" spans="1:18" ht="15.75" thickBot="1" x14ac:dyDescent="0.3">
      <c r="A6020" s="77">
        <f>E6020*A6013</f>
        <v>0</v>
      </c>
      <c r="B6020" s="160"/>
      <c r="C6020" s="154"/>
      <c r="D6020" s="91" t="s">
        <v>1579</v>
      </c>
      <c r="E6020" s="89">
        <v>20</v>
      </c>
      <c r="F6020">
        <f>SUMIF('список продуктов'!$A$8:$A$917,"="&amp;D4388,'список продуктов'!$C$8:$C$917)</f>
        <v>0</v>
      </c>
      <c r="M6020" s="572"/>
      <c r="N6020" s="573"/>
      <c r="O6020" s="573"/>
      <c r="P6020" s="573"/>
    </row>
    <row r="6021" spans="1:18" ht="15.75" thickBot="1" x14ac:dyDescent="0.3">
      <c r="A6021" s="229"/>
      <c r="B6021" s="190" t="s">
        <v>1320</v>
      </c>
      <c r="C6021" s="144" t="s">
        <v>1319</v>
      </c>
      <c r="D6021" s="188"/>
      <c r="E6021" s="191">
        <f>SUM(E6022:E6029)</f>
        <v>28.55</v>
      </c>
      <c r="F6021">
        <f>SUMIF('список продуктов'!$A$8:$A$917,"="&amp;D4389,'список продуктов'!$C$8:$C$917)</f>
        <v>0</v>
      </c>
      <c r="G6021" t="s">
        <v>2926</v>
      </c>
      <c r="M6021" s="572"/>
      <c r="N6021" s="573"/>
      <c r="O6021" s="573"/>
      <c r="P6021" s="573"/>
      <c r="R6021" t="s">
        <v>159</v>
      </c>
    </row>
    <row r="6022" spans="1:18" x14ac:dyDescent="0.25">
      <c r="A6022" s="77">
        <f>E6022*A6021</f>
        <v>0</v>
      </c>
      <c r="B6022" s="160"/>
      <c r="C6022" s="154"/>
      <c r="D6022" s="91" t="s">
        <v>2316</v>
      </c>
      <c r="E6022" s="89">
        <v>8</v>
      </c>
      <c r="M6022" s="72"/>
      <c r="N6022" s="68"/>
      <c r="O6022" s="68"/>
      <c r="P6022" s="68"/>
    </row>
    <row r="6023" spans="1:18" ht="29.25" x14ac:dyDescent="0.25">
      <c r="A6023" s="77">
        <f>A6021*E6023</f>
        <v>0</v>
      </c>
      <c r="B6023" s="160"/>
      <c r="C6023" s="154"/>
      <c r="D6023" s="91" t="s">
        <v>2641</v>
      </c>
      <c r="E6023" s="89">
        <v>8</v>
      </c>
      <c r="M6023" s="72"/>
      <c r="N6023" s="68"/>
      <c r="O6023" s="68"/>
      <c r="P6023" s="68"/>
    </row>
    <row r="6024" spans="1:18" x14ac:dyDescent="0.25">
      <c r="A6024" s="77">
        <f>A6021*E6024</f>
        <v>0</v>
      </c>
      <c r="B6024" s="160"/>
      <c r="C6024" s="154"/>
      <c r="D6024" s="91" t="s">
        <v>2469</v>
      </c>
      <c r="E6024" s="89">
        <v>0.15</v>
      </c>
      <c r="M6024" s="72"/>
      <c r="N6024" s="68"/>
      <c r="O6024" s="68"/>
      <c r="P6024" s="68"/>
    </row>
    <row r="6025" spans="1:18" x14ac:dyDescent="0.25">
      <c r="A6025" s="77">
        <f>A6021*E6025</f>
        <v>0</v>
      </c>
      <c r="B6025" s="160"/>
      <c r="C6025" s="154"/>
      <c r="D6025" s="91" t="s">
        <v>1678</v>
      </c>
      <c r="E6025" s="89">
        <v>5</v>
      </c>
      <c r="M6025" s="72"/>
      <c r="N6025" s="68"/>
      <c r="O6025" s="68"/>
      <c r="P6025" s="68"/>
    </row>
    <row r="6026" spans="1:18" x14ac:dyDescent="0.25">
      <c r="A6026" s="77">
        <f>A6021*E6026</f>
        <v>0</v>
      </c>
      <c r="B6026" s="160"/>
      <c r="C6026" s="154"/>
      <c r="D6026" s="91" t="s">
        <v>2216</v>
      </c>
      <c r="E6026" s="89">
        <v>3</v>
      </c>
      <c r="M6026" s="72"/>
      <c r="N6026" s="68"/>
      <c r="O6026" s="68"/>
      <c r="P6026" s="68"/>
    </row>
    <row r="6027" spans="1:18" x14ac:dyDescent="0.25">
      <c r="A6027" s="77">
        <f>E6027*A6021</f>
        <v>0</v>
      </c>
      <c r="B6027" s="160"/>
      <c r="C6027" s="452"/>
      <c r="D6027" s="91" t="s">
        <v>2341</v>
      </c>
      <c r="E6027" s="89">
        <v>4</v>
      </c>
      <c r="M6027" s="72"/>
      <c r="N6027" s="68"/>
      <c r="O6027" s="68"/>
      <c r="P6027" s="68"/>
    </row>
    <row r="6028" spans="1:18" x14ac:dyDescent="0.25">
      <c r="A6028" s="77">
        <f>E6028*A6021</f>
        <v>0</v>
      </c>
      <c r="B6028" s="160"/>
      <c r="C6028" s="154"/>
      <c r="D6028" s="91" t="s">
        <v>1262</v>
      </c>
      <c r="E6028" s="89">
        <v>0.3</v>
      </c>
      <c r="M6028" s="72"/>
      <c r="N6028" s="68"/>
      <c r="O6028" s="68"/>
      <c r="P6028" s="68"/>
    </row>
    <row r="6029" spans="1:18" x14ac:dyDescent="0.25">
      <c r="A6029" s="77">
        <f>E6029*A6021</f>
        <v>0</v>
      </c>
      <c r="B6029" s="160"/>
      <c r="C6029" s="154"/>
      <c r="D6029" s="91" t="s">
        <v>2399</v>
      </c>
      <c r="E6029" s="89">
        <v>0.1</v>
      </c>
      <c r="M6029" s="72"/>
      <c r="N6029" s="68"/>
      <c r="O6029" s="68"/>
      <c r="P6029" s="68"/>
    </row>
    <row r="6030" spans="1:18" ht="15.75" thickBot="1" x14ac:dyDescent="0.3">
      <c r="A6030" s="77">
        <f>E6030*A6021</f>
        <v>0</v>
      </c>
      <c r="B6030" s="160"/>
      <c r="C6030" s="154"/>
      <c r="D6030" s="91" t="s">
        <v>2553</v>
      </c>
      <c r="E6030" s="89">
        <v>1</v>
      </c>
      <c r="M6030" s="72"/>
      <c r="N6030" s="68"/>
      <c r="O6030" s="68"/>
      <c r="P6030" s="68"/>
    </row>
    <row r="6031" spans="1:18" ht="30" thickBot="1" x14ac:dyDescent="0.3">
      <c r="A6031" s="229"/>
      <c r="B6031" s="190" t="s">
        <v>1320</v>
      </c>
      <c r="C6031" s="144" t="s">
        <v>2843</v>
      </c>
      <c r="D6031" s="188"/>
      <c r="E6031" s="191">
        <f>SUM(E6032:E6039)</f>
        <v>26.05</v>
      </c>
      <c r="G6031" t="s">
        <v>2926</v>
      </c>
      <c r="M6031" s="72"/>
      <c r="N6031" s="68"/>
      <c r="O6031" s="68"/>
      <c r="P6031" s="68"/>
    </row>
    <row r="6032" spans="1:18" x14ac:dyDescent="0.25">
      <c r="A6032" s="77">
        <f>E6032*A6031</f>
        <v>0</v>
      </c>
      <c r="B6032" s="160"/>
      <c r="C6032" s="154"/>
      <c r="D6032" s="91" t="s">
        <v>2838</v>
      </c>
      <c r="E6032" s="89">
        <v>6</v>
      </c>
      <c r="M6032" s="72"/>
      <c r="N6032" s="68"/>
      <c r="O6032" s="68"/>
      <c r="P6032" s="68"/>
    </row>
    <row r="6033" spans="1:16" x14ac:dyDescent="0.25">
      <c r="A6033" s="77">
        <f>A6031*E6033</f>
        <v>0</v>
      </c>
      <c r="B6033" s="160"/>
      <c r="C6033" s="154"/>
      <c r="D6033" s="91" t="s">
        <v>2244</v>
      </c>
      <c r="E6033" s="89">
        <v>1.5</v>
      </c>
      <c r="M6033" s="72"/>
      <c r="N6033" s="68"/>
      <c r="O6033" s="68"/>
      <c r="P6033" s="68"/>
    </row>
    <row r="6034" spans="1:16" x14ac:dyDescent="0.25">
      <c r="A6034" s="77">
        <f>A6031*E6034</f>
        <v>0</v>
      </c>
      <c r="B6034" s="160"/>
      <c r="C6034" s="154"/>
      <c r="D6034" s="91" t="s">
        <v>2469</v>
      </c>
      <c r="E6034" s="89">
        <v>0.15</v>
      </c>
      <c r="M6034" s="72"/>
      <c r="N6034" s="68"/>
      <c r="O6034" s="68"/>
      <c r="P6034" s="68"/>
    </row>
    <row r="6035" spans="1:16" x14ac:dyDescent="0.25">
      <c r="A6035" s="77">
        <f>A6031*E6035</f>
        <v>0</v>
      </c>
      <c r="B6035" s="160"/>
      <c r="C6035" s="154"/>
      <c r="D6035" s="91" t="s">
        <v>1664</v>
      </c>
      <c r="E6035" s="89">
        <v>4</v>
      </c>
      <c r="M6035" s="72"/>
      <c r="N6035" s="68"/>
      <c r="O6035" s="68"/>
      <c r="P6035" s="68"/>
    </row>
    <row r="6036" spans="1:16" x14ac:dyDescent="0.25">
      <c r="A6036" s="77">
        <f>A6031*E6036</f>
        <v>0</v>
      </c>
      <c r="B6036" s="160"/>
      <c r="C6036" s="154"/>
      <c r="D6036" s="91" t="s">
        <v>1678</v>
      </c>
      <c r="E6036" s="89">
        <v>6</v>
      </c>
      <c r="M6036" s="72"/>
      <c r="N6036" s="68"/>
      <c r="O6036" s="68"/>
      <c r="P6036" s="68"/>
    </row>
    <row r="6037" spans="1:16" ht="29.25" x14ac:dyDescent="0.25">
      <c r="A6037" s="77">
        <f>E6037*A6031</f>
        <v>0</v>
      </c>
      <c r="B6037" s="160"/>
      <c r="C6037" s="452"/>
      <c r="D6037" s="91" t="s">
        <v>2641</v>
      </c>
      <c r="E6037" s="89">
        <v>8</v>
      </c>
      <c r="M6037" s="72"/>
      <c r="N6037" s="68"/>
      <c r="O6037" s="68"/>
      <c r="P6037" s="68"/>
    </row>
    <row r="6038" spans="1:16" x14ac:dyDescent="0.25">
      <c r="A6038" s="77">
        <f>E6038*A6031</f>
        <v>0</v>
      </c>
      <c r="B6038" s="160"/>
      <c r="C6038" s="154"/>
      <c r="D6038" s="91" t="s">
        <v>1262</v>
      </c>
      <c r="E6038" s="89">
        <v>0.3</v>
      </c>
      <c r="M6038" s="72"/>
      <c r="N6038" s="68"/>
      <c r="O6038" s="68"/>
      <c r="P6038" s="68"/>
    </row>
    <row r="6039" spans="1:16" x14ac:dyDescent="0.25">
      <c r="A6039" s="77">
        <f>E6039*A6031</f>
        <v>0</v>
      </c>
      <c r="B6039" s="160"/>
      <c r="C6039" s="154"/>
      <c r="D6039" s="91" t="s">
        <v>2399</v>
      </c>
      <c r="E6039" s="89">
        <v>0.1</v>
      </c>
      <c r="M6039" s="72"/>
      <c r="N6039" s="68"/>
      <c r="O6039" s="68"/>
      <c r="P6039" s="68"/>
    </row>
    <row r="6040" spans="1:16" ht="15.75" thickBot="1" x14ac:dyDescent="0.3">
      <c r="A6040" s="77">
        <f>E6040*A6031</f>
        <v>0</v>
      </c>
      <c r="B6040" s="160"/>
      <c r="C6040" s="154"/>
      <c r="D6040" s="91" t="s">
        <v>2553</v>
      </c>
      <c r="E6040" s="89">
        <v>1</v>
      </c>
      <c r="M6040" s="72"/>
      <c r="N6040" s="68"/>
      <c r="O6040" s="68"/>
      <c r="P6040" s="68"/>
    </row>
    <row r="6041" spans="1:16" ht="15.75" thickBot="1" x14ac:dyDescent="0.3">
      <c r="A6041" s="229"/>
      <c r="B6041" s="190" t="s">
        <v>1320</v>
      </c>
      <c r="C6041" s="144" t="s">
        <v>1321</v>
      </c>
      <c r="D6041" s="188"/>
      <c r="E6041" s="191">
        <f>SUM(E6042:E6050)</f>
        <v>33.6</v>
      </c>
      <c r="G6041" t="s">
        <v>2926</v>
      </c>
      <c r="M6041" s="72"/>
      <c r="N6041" s="68"/>
      <c r="O6041" s="68"/>
      <c r="P6041" s="68"/>
    </row>
    <row r="6042" spans="1:16" x14ac:dyDescent="0.25">
      <c r="A6042" s="77">
        <f>E6042*A6041</f>
        <v>0</v>
      </c>
      <c r="B6042" s="160"/>
      <c r="C6042" s="154"/>
      <c r="D6042" s="91" t="s">
        <v>2302</v>
      </c>
      <c r="E6042" s="89">
        <v>6</v>
      </c>
      <c r="M6042" s="72"/>
      <c r="N6042" s="68"/>
      <c r="O6042" s="68"/>
      <c r="P6042" s="68"/>
    </row>
    <row r="6043" spans="1:16" x14ac:dyDescent="0.25">
      <c r="A6043" s="77">
        <f>A6041*E6043</f>
        <v>0</v>
      </c>
      <c r="B6043" s="160"/>
      <c r="C6043" s="154"/>
      <c r="D6043" s="91" t="s">
        <v>924</v>
      </c>
      <c r="E6043" s="89">
        <v>5</v>
      </c>
      <c r="M6043" s="72"/>
      <c r="N6043" s="68"/>
      <c r="O6043" s="68"/>
      <c r="P6043" s="68"/>
    </row>
    <row r="6044" spans="1:16" x14ac:dyDescent="0.25">
      <c r="A6044" s="77">
        <f>A6041*E6044</f>
        <v>0</v>
      </c>
      <c r="B6044" s="160"/>
      <c r="C6044" s="154"/>
      <c r="D6044" s="91" t="s">
        <v>2469</v>
      </c>
      <c r="E6044" s="89">
        <v>0.2</v>
      </c>
      <c r="M6044" s="72"/>
      <c r="N6044" s="68"/>
      <c r="O6044" s="68"/>
      <c r="P6044" s="68"/>
    </row>
    <row r="6045" spans="1:16" ht="29.25" x14ac:dyDescent="0.25">
      <c r="A6045" s="77">
        <f>A6041*E6045</f>
        <v>0</v>
      </c>
      <c r="B6045" s="160"/>
      <c r="C6045" s="154"/>
      <c r="D6045" s="91" t="s">
        <v>2641</v>
      </c>
      <c r="E6045" s="89">
        <v>8</v>
      </c>
      <c r="M6045" s="72"/>
      <c r="N6045" s="68"/>
      <c r="O6045" s="68"/>
      <c r="P6045" s="68"/>
    </row>
    <row r="6046" spans="1:16" x14ac:dyDescent="0.25">
      <c r="A6046" s="77">
        <f>A6041*E6046</f>
        <v>0</v>
      </c>
      <c r="B6046" s="160"/>
      <c r="C6046" s="154"/>
      <c r="D6046" s="91" t="s">
        <v>1678</v>
      </c>
      <c r="E6046" s="89">
        <v>5</v>
      </c>
      <c r="M6046" s="72"/>
      <c r="N6046" s="68"/>
      <c r="O6046" s="68"/>
      <c r="P6046" s="68"/>
    </row>
    <row r="6047" spans="1:16" x14ac:dyDescent="0.25">
      <c r="A6047" s="77">
        <f>E6047*A6041</f>
        <v>0</v>
      </c>
      <c r="B6047" s="160"/>
      <c r="C6047" s="452"/>
      <c r="D6047" s="91" t="s">
        <v>1262</v>
      </c>
      <c r="E6047" s="89">
        <v>0.3</v>
      </c>
      <c r="M6047" s="72"/>
      <c r="N6047" s="68"/>
      <c r="O6047" s="68"/>
      <c r="P6047" s="68"/>
    </row>
    <row r="6048" spans="1:16" x14ac:dyDescent="0.25">
      <c r="A6048" s="77">
        <f>E6048*A6041</f>
        <v>0</v>
      </c>
      <c r="B6048" s="160"/>
      <c r="C6048" s="154"/>
      <c r="D6048" s="91" t="s">
        <v>2399</v>
      </c>
      <c r="E6048" s="89">
        <v>0.1</v>
      </c>
      <c r="M6048" s="72"/>
      <c r="N6048" s="68"/>
      <c r="O6048" s="68"/>
      <c r="P6048" s="68"/>
    </row>
    <row r="6049" spans="1:16" x14ac:dyDescent="0.25">
      <c r="A6049" s="77">
        <f>E6049*A6041</f>
        <v>0</v>
      </c>
      <c r="B6049" s="160"/>
      <c r="C6049" s="154"/>
      <c r="D6049" s="91" t="s">
        <v>1711</v>
      </c>
      <c r="E6049" s="89">
        <v>8</v>
      </c>
      <c r="M6049" s="72"/>
      <c r="N6049" s="68"/>
      <c r="O6049" s="68"/>
      <c r="P6049" s="68"/>
    </row>
    <row r="6050" spans="1:16" x14ac:dyDescent="0.25">
      <c r="A6050" s="77">
        <f>E6050*A6041</f>
        <v>0</v>
      </c>
      <c r="B6050" s="160"/>
      <c r="C6050" s="154"/>
      <c r="D6050" s="91" t="s">
        <v>925</v>
      </c>
      <c r="E6050" s="89">
        <v>1</v>
      </c>
      <c r="M6050" s="72"/>
      <c r="N6050" s="68"/>
      <c r="O6050" s="68"/>
      <c r="P6050" s="68"/>
    </row>
    <row r="6051" spans="1:16" ht="15.75" thickBot="1" x14ac:dyDescent="0.3">
      <c r="A6051" s="77">
        <f>E6051*A6041</f>
        <v>0</v>
      </c>
      <c r="B6051" s="160"/>
      <c r="C6051" s="154"/>
      <c r="D6051" s="91" t="s">
        <v>2553</v>
      </c>
      <c r="E6051" s="89">
        <v>1</v>
      </c>
      <c r="M6051" s="72"/>
      <c r="N6051" s="68"/>
      <c r="O6051" s="68"/>
      <c r="P6051" s="68"/>
    </row>
    <row r="6052" spans="1:16" ht="15.75" thickBot="1" x14ac:dyDescent="0.3">
      <c r="A6052" s="229"/>
      <c r="B6052" s="190" t="s">
        <v>45</v>
      </c>
      <c r="C6052" s="144" t="s">
        <v>1327</v>
      </c>
      <c r="D6052" s="188"/>
      <c r="E6052" s="191">
        <f>SUM(E6053:E6056)</f>
        <v>52</v>
      </c>
      <c r="G6052" t="s">
        <v>2926</v>
      </c>
      <c r="M6052" s="72"/>
      <c r="N6052" s="68"/>
      <c r="O6052" s="68"/>
      <c r="P6052" s="68"/>
    </row>
    <row r="6053" spans="1:16" x14ac:dyDescent="0.25">
      <c r="A6053" s="77">
        <f>E6053*A6052</f>
        <v>0</v>
      </c>
      <c r="B6053" s="160"/>
      <c r="C6053" s="154"/>
      <c r="D6053" s="91" t="s">
        <v>1266</v>
      </c>
      <c r="E6053" s="89">
        <v>30</v>
      </c>
      <c r="M6053" s="72"/>
      <c r="N6053" s="68"/>
      <c r="O6053" s="68"/>
      <c r="P6053" s="68"/>
    </row>
    <row r="6054" spans="1:16" x14ac:dyDescent="0.25">
      <c r="A6054" s="77">
        <f>A6052*E6054</f>
        <v>0</v>
      </c>
      <c r="B6054" s="160"/>
      <c r="C6054" s="154"/>
      <c r="D6054" s="91" t="s">
        <v>1671</v>
      </c>
      <c r="E6054" s="89">
        <v>10</v>
      </c>
      <c r="M6054" s="72"/>
      <c r="N6054" s="68"/>
      <c r="O6054" s="68"/>
      <c r="P6054" s="68"/>
    </row>
    <row r="6055" spans="1:16" x14ac:dyDescent="0.25">
      <c r="A6055" s="77">
        <f>A6052*E6055</f>
        <v>0</v>
      </c>
      <c r="B6055" s="160"/>
      <c r="C6055" s="154"/>
      <c r="D6055" s="91" t="s">
        <v>2341</v>
      </c>
      <c r="E6055" s="89">
        <v>10</v>
      </c>
      <c r="M6055" s="72"/>
      <c r="N6055" s="68"/>
      <c r="O6055" s="68"/>
      <c r="P6055" s="68"/>
    </row>
    <row r="6056" spans="1:16" ht="15.75" thickBot="1" x14ac:dyDescent="0.3">
      <c r="A6056" s="77">
        <f>A6052*E6056</f>
        <v>0</v>
      </c>
      <c r="B6056" s="160"/>
      <c r="C6056" s="154"/>
      <c r="D6056" s="91" t="s">
        <v>1275</v>
      </c>
      <c r="E6056" s="89">
        <v>2</v>
      </c>
      <c r="M6056" s="72"/>
      <c r="N6056" s="68"/>
      <c r="O6056" s="68"/>
      <c r="P6056" s="68"/>
    </row>
    <row r="6057" spans="1:16" ht="15.75" thickBot="1" x14ac:dyDescent="0.3">
      <c r="A6057" s="229"/>
      <c r="B6057" s="231" t="s">
        <v>51</v>
      </c>
      <c r="C6057" s="73" t="s">
        <v>989</v>
      </c>
      <c r="D6057" s="188"/>
      <c r="E6057" s="191"/>
      <c r="G6057" t="s">
        <v>2926</v>
      </c>
      <c r="M6057" s="72"/>
      <c r="N6057" s="68"/>
      <c r="O6057" s="68"/>
      <c r="P6057" s="68"/>
    </row>
    <row r="6058" spans="1:16" x14ac:dyDescent="0.25">
      <c r="A6058" s="77">
        <f>E6058*A6057</f>
        <v>0</v>
      </c>
      <c r="B6058" s="160"/>
      <c r="C6058" s="154"/>
      <c r="D6058" s="91" t="s">
        <v>2549</v>
      </c>
      <c r="E6058" s="89">
        <v>1</v>
      </c>
      <c r="M6058" s="72"/>
      <c r="N6058" s="68"/>
      <c r="O6058" s="68"/>
      <c r="P6058" s="68"/>
    </row>
    <row r="6059" spans="1:16" x14ac:dyDescent="0.25">
      <c r="A6059" s="77">
        <f>E6059*A6057</f>
        <v>0</v>
      </c>
      <c r="B6059" s="160"/>
      <c r="C6059" s="452"/>
      <c r="D6059" s="91"/>
      <c r="E6059" s="89"/>
      <c r="M6059" s="72"/>
      <c r="N6059" s="68"/>
      <c r="O6059" s="68"/>
      <c r="P6059" s="68"/>
    </row>
    <row r="6060" spans="1:16" x14ac:dyDescent="0.25">
      <c r="B6060" s="160"/>
      <c r="C6060" s="155" t="s">
        <v>2034</v>
      </c>
      <c r="D6060" s="91"/>
      <c r="E6060" s="89"/>
      <c r="M6060" s="72"/>
      <c r="N6060" s="68"/>
      <c r="O6060" s="68"/>
      <c r="P6060" s="68"/>
    </row>
    <row r="6061" spans="1:16" x14ac:dyDescent="0.25">
      <c r="A6061" s="77">
        <f>E6061*A6057</f>
        <v>0</v>
      </c>
      <c r="B6061" s="160"/>
      <c r="C6061" s="154"/>
      <c r="D6061" s="368" t="s">
        <v>1737</v>
      </c>
      <c r="E6061" s="89">
        <v>5</v>
      </c>
      <c r="M6061" s="72"/>
      <c r="N6061" s="68"/>
      <c r="O6061" s="68"/>
      <c r="P6061" s="68"/>
    </row>
    <row r="6062" spans="1:16" x14ac:dyDescent="0.25">
      <c r="A6062" s="77">
        <f>E6062*A6057</f>
        <v>0</v>
      </c>
      <c r="B6062" s="160"/>
      <c r="C6062" s="154"/>
      <c r="D6062" s="368" t="s">
        <v>192</v>
      </c>
      <c r="E6062" s="89">
        <v>0.1</v>
      </c>
      <c r="M6062" s="72"/>
      <c r="N6062" s="68"/>
      <c r="O6062" s="68"/>
      <c r="P6062" s="68"/>
    </row>
    <row r="6063" spans="1:16" ht="29.25" x14ac:dyDescent="0.25">
      <c r="A6063" s="77">
        <f>E6063*A6057</f>
        <v>0</v>
      </c>
      <c r="B6063" s="160"/>
      <c r="C6063" s="153" t="s">
        <v>2035</v>
      </c>
      <c r="D6063" s="368" t="s">
        <v>2641</v>
      </c>
      <c r="E6063" s="89">
        <v>0.1</v>
      </c>
      <c r="M6063" s="72"/>
      <c r="N6063" s="68"/>
      <c r="O6063" s="68"/>
      <c r="P6063" s="68"/>
    </row>
    <row r="6064" spans="1:16" x14ac:dyDescent="0.25">
      <c r="A6064" s="77">
        <f>E6064*A6057</f>
        <v>0</v>
      </c>
      <c r="B6064" s="160"/>
      <c r="C6064" s="154"/>
      <c r="D6064" s="368" t="s">
        <v>1262</v>
      </c>
      <c r="E6064" s="89">
        <v>0.1</v>
      </c>
      <c r="M6064" s="72"/>
      <c r="N6064" s="68"/>
      <c r="O6064" s="68"/>
      <c r="P6064" s="68"/>
    </row>
    <row r="6065" spans="1:16" x14ac:dyDescent="0.25">
      <c r="A6065" s="77">
        <f>E6065*A6057</f>
        <v>0</v>
      </c>
      <c r="B6065" s="160"/>
      <c r="C6065" s="154"/>
      <c r="D6065" s="368" t="s">
        <v>2399</v>
      </c>
      <c r="E6065" s="89">
        <v>0.1</v>
      </c>
      <c r="M6065" s="72"/>
      <c r="N6065" s="68"/>
      <c r="O6065" s="68"/>
      <c r="P6065" s="68"/>
    </row>
    <row r="6066" spans="1:16" x14ac:dyDescent="0.25">
      <c r="B6066" s="160"/>
      <c r="C6066" s="154"/>
      <c r="D6066" s="91"/>
      <c r="E6066" s="89"/>
      <c r="M6066" s="72"/>
      <c r="N6066" s="68"/>
      <c r="O6066" s="68"/>
      <c r="P6066" s="68"/>
    </row>
    <row r="6067" spans="1:16" x14ac:dyDescent="0.25">
      <c r="A6067" s="77">
        <f>E6067*A6057</f>
        <v>0</v>
      </c>
      <c r="B6067" s="160"/>
      <c r="C6067" s="154"/>
      <c r="D6067" s="91"/>
      <c r="E6067" s="89"/>
      <c r="M6067" s="72"/>
      <c r="N6067" s="68"/>
      <c r="O6067" s="68"/>
      <c r="P6067" s="68"/>
    </row>
    <row r="6068" spans="1:16" x14ac:dyDescent="0.25">
      <c r="B6068" s="160"/>
      <c r="C6068" s="155" t="s">
        <v>2036</v>
      </c>
      <c r="D6068" s="91"/>
      <c r="E6068" s="89"/>
      <c r="M6068" s="72"/>
      <c r="N6068" s="68"/>
      <c r="O6068" s="68"/>
      <c r="P6068" s="68"/>
    </row>
    <row r="6069" spans="1:16" ht="29.25" x14ac:dyDescent="0.25">
      <c r="A6069" s="77">
        <f>E6069*A6057</f>
        <v>0</v>
      </c>
      <c r="B6069" s="160"/>
      <c r="C6069" s="154" t="s">
        <v>2040</v>
      </c>
      <c r="D6069" s="368" t="s">
        <v>1665</v>
      </c>
      <c r="E6069" s="89">
        <v>20</v>
      </c>
      <c r="M6069" s="72"/>
      <c r="N6069" s="68"/>
      <c r="O6069" s="68"/>
      <c r="P6069" s="68"/>
    </row>
    <row r="6070" spans="1:16" ht="29.25" x14ac:dyDescent="0.25">
      <c r="A6070" s="77">
        <f>E6070*A6057</f>
        <v>0</v>
      </c>
      <c r="B6070" s="160"/>
      <c r="C6070" s="154" t="s">
        <v>2038</v>
      </c>
      <c r="D6070" s="368" t="s">
        <v>2641</v>
      </c>
      <c r="E6070" s="89">
        <v>10</v>
      </c>
      <c r="M6070" s="72"/>
      <c r="N6070" s="68"/>
      <c r="O6070" s="68"/>
      <c r="P6070" s="68"/>
    </row>
    <row r="6071" spans="1:16" x14ac:dyDescent="0.25">
      <c r="A6071" s="77">
        <f>E6071*A6057</f>
        <v>0</v>
      </c>
      <c r="B6071" s="160"/>
      <c r="C6071" s="154" t="s">
        <v>2039</v>
      </c>
      <c r="D6071" s="368" t="s">
        <v>1262</v>
      </c>
      <c r="E6071" s="89">
        <v>0.5</v>
      </c>
      <c r="M6071" s="72"/>
      <c r="N6071" s="68"/>
      <c r="O6071" s="68"/>
      <c r="P6071" s="68"/>
    </row>
    <row r="6072" spans="1:16" ht="29.25" x14ac:dyDescent="0.25">
      <c r="B6072" s="160"/>
      <c r="C6072" s="154" t="s">
        <v>2041</v>
      </c>
      <c r="D6072" s="91"/>
      <c r="E6072" s="89"/>
      <c r="M6072" s="72"/>
      <c r="N6072" s="68"/>
      <c r="O6072" s="68"/>
      <c r="P6072" s="68"/>
    </row>
    <row r="6073" spans="1:16" x14ac:dyDescent="0.25">
      <c r="B6073" s="160"/>
      <c r="C6073" s="452"/>
      <c r="D6073" s="91"/>
      <c r="E6073" s="89"/>
      <c r="M6073" s="72"/>
      <c r="N6073" s="68"/>
      <c r="O6073" s="68"/>
      <c r="P6073" s="68"/>
    </row>
    <row r="6074" spans="1:16" x14ac:dyDescent="0.25">
      <c r="A6074" s="77">
        <f>E6074*A6057</f>
        <v>0</v>
      </c>
      <c r="B6074" s="160"/>
      <c r="C6074" s="452"/>
      <c r="D6074" s="91" t="s">
        <v>1789</v>
      </c>
      <c r="E6074" s="89">
        <v>10</v>
      </c>
      <c r="M6074" s="72"/>
      <c r="N6074" s="68"/>
      <c r="O6074" s="68"/>
      <c r="P6074" s="68"/>
    </row>
    <row r="6075" spans="1:16" x14ac:dyDescent="0.25">
      <c r="A6075" s="77">
        <f>E6075*A6057</f>
        <v>0</v>
      </c>
      <c r="B6075" s="160"/>
      <c r="C6075" s="452"/>
      <c r="D6075" s="91" t="s">
        <v>1919</v>
      </c>
      <c r="E6075" s="89">
        <v>1</v>
      </c>
      <c r="M6075" s="72"/>
      <c r="N6075" s="68"/>
      <c r="O6075" s="68"/>
      <c r="P6075" s="68"/>
    </row>
    <row r="6076" spans="1:16" x14ac:dyDescent="0.25">
      <c r="A6076" s="77">
        <f>E6076*A6057</f>
        <v>0</v>
      </c>
      <c r="B6076" s="160"/>
      <c r="C6076" s="452"/>
      <c r="D6076" s="91" t="s">
        <v>1275</v>
      </c>
      <c r="E6076" s="89">
        <v>1</v>
      </c>
      <c r="M6076" s="72"/>
      <c r="N6076" s="68"/>
      <c r="O6076" s="68"/>
      <c r="P6076" s="68"/>
    </row>
    <row r="6077" spans="1:16" ht="15.75" thickBot="1" x14ac:dyDescent="0.3">
      <c r="B6077" s="160"/>
      <c r="C6077" s="154"/>
      <c r="D6077" s="91"/>
      <c r="E6077" s="89"/>
      <c r="M6077" s="72"/>
      <c r="N6077" s="68"/>
      <c r="O6077" s="68"/>
      <c r="P6077" s="68"/>
    </row>
    <row r="6078" spans="1:16" ht="30" thickBot="1" x14ac:dyDescent="0.3">
      <c r="A6078" s="229"/>
      <c r="B6078" s="231" t="s">
        <v>51</v>
      </c>
      <c r="C6078" s="73" t="s">
        <v>990</v>
      </c>
      <c r="D6078" s="188"/>
      <c r="E6078" s="191"/>
      <c r="G6078" t="s">
        <v>2926</v>
      </c>
      <c r="M6078" s="72"/>
      <c r="N6078" s="68"/>
      <c r="O6078" s="68"/>
      <c r="P6078" s="68"/>
    </row>
    <row r="6079" spans="1:16" x14ac:dyDescent="0.25">
      <c r="A6079" s="77">
        <f>E6079*A6078</f>
        <v>0</v>
      </c>
      <c r="B6079" s="160"/>
      <c r="C6079" s="154"/>
      <c r="D6079" s="91" t="s">
        <v>2549</v>
      </c>
      <c r="E6079" s="89">
        <v>1</v>
      </c>
      <c r="M6079" s="72"/>
      <c r="N6079" s="68"/>
      <c r="O6079" s="68"/>
      <c r="P6079" s="68"/>
    </row>
    <row r="6080" spans="1:16" x14ac:dyDescent="0.25">
      <c r="A6080" s="77">
        <f>E6080*A6078</f>
        <v>0</v>
      </c>
      <c r="B6080" s="160"/>
      <c r="C6080" s="452"/>
      <c r="D6080" s="91" t="s">
        <v>1648</v>
      </c>
      <c r="E6080" s="89">
        <v>20</v>
      </c>
      <c r="M6080" s="72"/>
      <c r="N6080" s="68"/>
      <c r="O6080" s="68"/>
      <c r="P6080" s="68"/>
    </row>
    <row r="6081" spans="1:16" x14ac:dyDescent="0.25">
      <c r="A6081" s="77">
        <f>E6081*A6078</f>
        <v>0</v>
      </c>
      <c r="B6081" s="160"/>
      <c r="C6081" s="154"/>
      <c r="D6081" s="91" t="s">
        <v>2216</v>
      </c>
      <c r="E6081" s="89">
        <v>5</v>
      </c>
      <c r="M6081" s="72"/>
      <c r="N6081" s="68"/>
      <c r="O6081" s="68"/>
      <c r="P6081" s="68"/>
    </row>
    <row r="6082" spans="1:16" x14ac:dyDescent="0.25">
      <c r="A6082" s="77">
        <f>E6082*A6078</f>
        <v>0</v>
      </c>
      <c r="B6082" s="160"/>
      <c r="C6082" s="154"/>
      <c r="D6082" s="91" t="s">
        <v>1275</v>
      </c>
      <c r="E6082" s="89">
        <v>1</v>
      </c>
      <c r="M6082" s="72"/>
      <c r="N6082" s="68"/>
      <c r="O6082" s="68"/>
      <c r="P6082" s="68"/>
    </row>
    <row r="6083" spans="1:16" x14ac:dyDescent="0.25">
      <c r="A6083" s="77">
        <f>E6083*A6078</f>
        <v>0</v>
      </c>
      <c r="B6083" s="160"/>
      <c r="C6083" s="154"/>
      <c r="D6083" s="91"/>
      <c r="E6083" s="89"/>
      <c r="M6083" s="72"/>
      <c r="N6083" s="68"/>
      <c r="O6083" s="68"/>
      <c r="P6083" s="68"/>
    </row>
    <row r="6084" spans="1:16" x14ac:dyDescent="0.25">
      <c r="B6084" s="160"/>
      <c r="C6084" s="452" t="s">
        <v>2042</v>
      </c>
      <c r="D6084" s="91"/>
      <c r="E6084" s="89"/>
      <c r="M6084" s="72"/>
      <c r="N6084" s="68"/>
      <c r="O6084" s="68"/>
      <c r="P6084" s="68"/>
    </row>
    <row r="6085" spans="1:16" x14ac:dyDescent="0.25">
      <c r="A6085" s="77">
        <f>E6085*A6078</f>
        <v>0</v>
      </c>
      <c r="B6085" s="160"/>
      <c r="C6085" s="154"/>
      <c r="D6085" s="368" t="s">
        <v>2469</v>
      </c>
      <c r="E6085" s="89">
        <v>1</v>
      </c>
      <c r="M6085" s="72"/>
      <c r="N6085" s="68"/>
      <c r="O6085" s="68"/>
      <c r="P6085" s="68"/>
    </row>
    <row r="6086" spans="1:16" x14ac:dyDescent="0.25">
      <c r="A6086" s="77">
        <f>E6086*A6078</f>
        <v>0</v>
      </c>
      <c r="B6086" s="160"/>
      <c r="C6086" s="154" t="s">
        <v>2043</v>
      </c>
      <c r="D6086" s="368" t="s">
        <v>2591</v>
      </c>
      <c r="E6086" s="89">
        <v>1</v>
      </c>
      <c r="M6086" s="72"/>
      <c r="N6086" s="68"/>
      <c r="O6086" s="68"/>
      <c r="P6086" s="68"/>
    </row>
    <row r="6087" spans="1:16" x14ac:dyDescent="0.25">
      <c r="A6087" s="77">
        <f>E6087*A6078</f>
        <v>0</v>
      </c>
      <c r="B6087" s="160"/>
      <c r="C6087" s="154"/>
      <c r="D6087" s="368" t="s">
        <v>1796</v>
      </c>
      <c r="E6087" s="89">
        <v>0.1</v>
      </c>
      <c r="M6087" s="72"/>
      <c r="N6087" s="68"/>
      <c r="O6087" s="68"/>
      <c r="P6087" s="68"/>
    </row>
    <row r="6088" spans="1:16" x14ac:dyDescent="0.25">
      <c r="A6088" s="77">
        <f>E6088*A6078</f>
        <v>0</v>
      </c>
      <c r="B6088" s="160"/>
      <c r="C6088" s="154"/>
      <c r="D6088" s="368" t="s">
        <v>192</v>
      </c>
      <c r="E6088" s="89">
        <v>5</v>
      </c>
      <c r="M6088" s="72"/>
      <c r="N6088" s="68"/>
      <c r="O6088" s="68"/>
      <c r="P6088" s="68"/>
    </row>
    <row r="6089" spans="1:16" x14ac:dyDescent="0.25">
      <c r="A6089" s="77">
        <f>E6089*A6078</f>
        <v>0</v>
      </c>
      <c r="B6089" s="160"/>
      <c r="C6089" s="154"/>
      <c r="D6089" s="368" t="s">
        <v>798</v>
      </c>
      <c r="E6089" s="89">
        <v>10</v>
      </c>
      <c r="M6089" s="72"/>
      <c r="N6089" s="68"/>
      <c r="O6089" s="68"/>
      <c r="P6089" s="68"/>
    </row>
    <row r="6090" spans="1:16" ht="15.75" thickBot="1" x14ac:dyDescent="0.3">
      <c r="B6090" s="160"/>
      <c r="C6090" s="154"/>
      <c r="D6090" s="91"/>
      <c r="E6090" s="89"/>
      <c r="M6090" s="72"/>
      <c r="N6090" s="68"/>
      <c r="O6090" s="68"/>
      <c r="P6090" s="68"/>
    </row>
    <row r="6091" spans="1:16" ht="15.75" thickBot="1" x14ac:dyDescent="0.3">
      <c r="A6091" s="229"/>
      <c r="B6091" s="231" t="s">
        <v>51</v>
      </c>
      <c r="C6091" s="73" t="s">
        <v>991</v>
      </c>
      <c r="D6091" s="188"/>
      <c r="E6091" s="191"/>
      <c r="G6091" t="s">
        <v>2926</v>
      </c>
      <c r="M6091" s="72"/>
      <c r="N6091" s="68"/>
      <c r="O6091" s="68"/>
      <c r="P6091" s="68"/>
    </row>
    <row r="6092" spans="1:16" x14ac:dyDescent="0.25">
      <c r="A6092" s="77">
        <f>E6092*A6091</f>
        <v>0</v>
      </c>
      <c r="B6092" s="160"/>
      <c r="C6092" s="154"/>
      <c r="D6092" s="91" t="s">
        <v>2549</v>
      </c>
      <c r="E6092" s="89">
        <v>1</v>
      </c>
      <c r="M6092" s="72"/>
      <c r="N6092" s="68"/>
      <c r="O6092" s="68"/>
      <c r="P6092" s="68"/>
    </row>
    <row r="6093" spans="1:16" x14ac:dyDescent="0.25">
      <c r="A6093" s="77">
        <f>E6093*A6091</f>
        <v>0</v>
      </c>
      <c r="B6093" s="160"/>
      <c r="C6093" s="452"/>
      <c r="D6093" s="91" t="s">
        <v>1937</v>
      </c>
      <c r="E6093" s="89">
        <v>5</v>
      </c>
      <c r="M6093" s="72"/>
      <c r="N6093" s="68"/>
      <c r="O6093" s="68"/>
      <c r="P6093" s="68"/>
    </row>
    <row r="6094" spans="1:16" x14ac:dyDescent="0.25">
      <c r="A6094" s="77">
        <f>E6094*A6091</f>
        <v>0</v>
      </c>
      <c r="B6094" s="160"/>
      <c r="C6094" s="154"/>
      <c r="D6094" s="91" t="s">
        <v>924</v>
      </c>
      <c r="E6094" s="89">
        <v>25</v>
      </c>
      <c r="M6094" s="72"/>
      <c r="N6094" s="68"/>
      <c r="O6094" s="68"/>
      <c r="P6094" s="68"/>
    </row>
    <row r="6095" spans="1:16" x14ac:dyDescent="0.25">
      <c r="A6095" s="77">
        <f>E6095*A6091</f>
        <v>0</v>
      </c>
      <c r="B6095" s="160"/>
      <c r="C6095" s="154"/>
      <c r="D6095" s="91" t="s">
        <v>1796</v>
      </c>
      <c r="E6095" s="89">
        <v>5</v>
      </c>
      <c r="M6095" s="72"/>
      <c r="N6095" s="68"/>
      <c r="O6095" s="68"/>
      <c r="P6095" s="68"/>
    </row>
    <row r="6096" spans="1:16" x14ac:dyDescent="0.25">
      <c r="B6096" s="160"/>
      <c r="C6096" s="155" t="s">
        <v>2044</v>
      </c>
      <c r="D6096" s="91"/>
      <c r="E6096" s="89"/>
      <c r="M6096" s="72"/>
      <c r="N6096" s="68"/>
      <c r="O6096" s="68"/>
      <c r="P6096" s="68"/>
    </row>
    <row r="6097" spans="1:16" x14ac:dyDescent="0.25">
      <c r="A6097" s="77">
        <f>E6097*A6091</f>
        <v>0</v>
      </c>
      <c r="B6097" s="160"/>
      <c r="C6097" s="154"/>
      <c r="D6097" s="368" t="s">
        <v>2257</v>
      </c>
      <c r="E6097" s="89">
        <v>10</v>
      </c>
      <c r="M6097" s="72"/>
      <c r="N6097" s="68"/>
      <c r="O6097" s="68"/>
      <c r="P6097" s="68"/>
    </row>
    <row r="6098" spans="1:16" x14ac:dyDescent="0.25">
      <c r="A6098" s="77">
        <f>E6098*A6091</f>
        <v>0</v>
      </c>
      <c r="B6098" s="160"/>
      <c r="C6098" s="154"/>
      <c r="D6098" s="368" t="s">
        <v>2475</v>
      </c>
      <c r="E6098" s="89">
        <v>0.2</v>
      </c>
      <c r="M6098" s="72"/>
      <c r="N6098" s="68"/>
      <c r="O6098" s="68"/>
      <c r="P6098" s="68"/>
    </row>
    <row r="6099" spans="1:16" x14ac:dyDescent="0.25">
      <c r="A6099" s="77">
        <f>E6099*A6091</f>
        <v>0</v>
      </c>
      <c r="B6099" s="160"/>
      <c r="C6099" s="154"/>
      <c r="D6099" s="368" t="s">
        <v>1796</v>
      </c>
      <c r="E6099" s="89">
        <v>0.1</v>
      </c>
      <c r="M6099" s="72"/>
      <c r="N6099" s="68"/>
      <c r="O6099" s="68"/>
      <c r="P6099" s="68"/>
    </row>
    <row r="6100" spans="1:16" x14ac:dyDescent="0.25">
      <c r="A6100" s="77">
        <f>E6100*A6091</f>
        <v>0</v>
      </c>
      <c r="B6100" s="160"/>
      <c r="C6100" s="154"/>
      <c r="D6100" s="368" t="s">
        <v>1280</v>
      </c>
      <c r="E6100" s="89">
        <v>0.2</v>
      </c>
      <c r="M6100" s="72"/>
      <c r="N6100" s="68"/>
      <c r="O6100" s="68"/>
      <c r="P6100" s="68"/>
    </row>
    <row r="6101" spans="1:16" ht="15.75" thickBot="1" x14ac:dyDescent="0.3">
      <c r="A6101" s="77">
        <f>E6101*A6091</f>
        <v>0</v>
      </c>
      <c r="B6101" s="160"/>
      <c r="C6101" s="154"/>
      <c r="D6101" s="368" t="s">
        <v>1903</v>
      </c>
      <c r="E6101" s="89">
        <v>0.1</v>
      </c>
      <c r="M6101" s="72"/>
      <c r="N6101" s="68"/>
      <c r="O6101" s="68"/>
      <c r="P6101" s="68"/>
    </row>
    <row r="6102" spans="1:16" ht="15.75" thickBot="1" x14ac:dyDescent="0.3">
      <c r="A6102" s="229"/>
      <c r="B6102" s="231" t="s">
        <v>51</v>
      </c>
      <c r="C6102" s="73" t="s">
        <v>992</v>
      </c>
      <c r="D6102" s="188"/>
      <c r="E6102" s="191"/>
      <c r="G6102" t="s">
        <v>2926</v>
      </c>
      <c r="M6102" s="72"/>
      <c r="N6102" s="68"/>
      <c r="O6102" s="68"/>
      <c r="P6102" s="68"/>
    </row>
    <row r="6103" spans="1:16" x14ac:dyDescent="0.25">
      <c r="A6103" s="77">
        <f>E6103*A6102</f>
        <v>0</v>
      </c>
      <c r="B6103" s="160"/>
      <c r="C6103" s="154"/>
      <c r="D6103" s="91" t="s">
        <v>2549</v>
      </c>
      <c r="E6103" s="89">
        <v>1</v>
      </c>
      <c r="M6103" s="72"/>
      <c r="N6103" s="68"/>
      <c r="O6103" s="68"/>
      <c r="P6103" s="68"/>
    </row>
    <row r="6104" spans="1:16" x14ac:dyDescent="0.25">
      <c r="A6104" s="77">
        <f>E6104*A6102</f>
        <v>0</v>
      </c>
      <c r="B6104" s="160"/>
      <c r="C6104" s="452"/>
      <c r="D6104" s="91" t="s">
        <v>1671</v>
      </c>
      <c r="E6104" s="89">
        <v>10</v>
      </c>
      <c r="M6104" s="72"/>
      <c r="N6104" s="68"/>
      <c r="O6104" s="68"/>
      <c r="P6104" s="68"/>
    </row>
    <row r="6105" spans="1:16" x14ac:dyDescent="0.25">
      <c r="A6105" s="77">
        <f>E6105*A6102</f>
        <v>0</v>
      </c>
      <c r="B6105" s="160"/>
      <c r="C6105" s="154"/>
      <c r="D6105" s="91"/>
      <c r="E6105" s="89"/>
      <c r="M6105" s="72"/>
      <c r="N6105" s="68"/>
      <c r="O6105" s="68"/>
      <c r="P6105" s="68"/>
    </row>
    <row r="6106" spans="1:16" x14ac:dyDescent="0.25">
      <c r="A6106" s="77">
        <f>E6106*A6102</f>
        <v>0</v>
      </c>
      <c r="B6106" s="160"/>
      <c r="C6106" s="154"/>
      <c r="D6106" s="91" t="s">
        <v>1275</v>
      </c>
      <c r="E6106" s="89">
        <v>1</v>
      </c>
      <c r="M6106" s="72"/>
      <c r="N6106" s="68"/>
      <c r="O6106" s="68"/>
      <c r="P6106" s="68"/>
    </row>
    <row r="6107" spans="1:16" x14ac:dyDescent="0.25">
      <c r="B6107" s="160"/>
      <c r="C6107" s="155" t="s">
        <v>2045</v>
      </c>
      <c r="D6107" s="91"/>
      <c r="E6107" s="89"/>
      <c r="M6107" s="72"/>
      <c r="N6107" s="68"/>
      <c r="O6107" s="68"/>
      <c r="P6107" s="68"/>
    </row>
    <row r="6108" spans="1:16" x14ac:dyDescent="0.25">
      <c r="A6108" s="77">
        <f>E6108*A6102</f>
        <v>0</v>
      </c>
      <c r="B6108" s="160"/>
      <c r="C6108" s="154"/>
      <c r="D6108" s="368" t="s">
        <v>311</v>
      </c>
      <c r="E6108" s="89">
        <v>15</v>
      </c>
      <c r="M6108" s="72"/>
      <c r="N6108" s="68"/>
      <c r="O6108" s="68"/>
      <c r="P6108" s="68"/>
    </row>
    <row r="6109" spans="1:16" x14ac:dyDescent="0.25">
      <c r="A6109" s="77">
        <f>E6109*A6102</f>
        <v>0</v>
      </c>
      <c r="B6109" s="160"/>
      <c r="C6109" s="154"/>
      <c r="D6109" s="368" t="s">
        <v>1757</v>
      </c>
      <c r="E6109" s="89">
        <v>5</v>
      </c>
      <c r="M6109" s="72"/>
      <c r="N6109" s="68"/>
      <c r="O6109" s="68"/>
      <c r="P6109" s="68"/>
    </row>
    <row r="6110" spans="1:16" x14ac:dyDescent="0.25">
      <c r="A6110" s="77">
        <f>E6110*A6102</f>
        <v>0</v>
      </c>
      <c r="B6110" s="160"/>
      <c r="C6110" s="154"/>
      <c r="D6110" s="368" t="s">
        <v>1797</v>
      </c>
      <c r="E6110" s="89">
        <v>1</v>
      </c>
      <c r="M6110" s="72"/>
      <c r="N6110" s="68"/>
      <c r="O6110" s="68"/>
      <c r="P6110" s="68"/>
    </row>
    <row r="6111" spans="1:16" x14ac:dyDescent="0.25">
      <c r="A6111" s="77">
        <f>E6111*A6102</f>
        <v>0</v>
      </c>
      <c r="B6111" s="160"/>
      <c r="C6111" s="154"/>
      <c r="D6111" s="368" t="s">
        <v>1489</v>
      </c>
      <c r="E6111" s="89">
        <v>1</v>
      </c>
      <c r="M6111" s="72"/>
      <c r="N6111" s="68"/>
      <c r="O6111" s="68"/>
      <c r="P6111" s="68"/>
    </row>
    <row r="6112" spans="1:16" ht="15.75" thickBot="1" x14ac:dyDescent="0.3">
      <c r="A6112" s="77">
        <f>E6112*A6102</f>
        <v>0</v>
      </c>
      <c r="B6112" s="160"/>
      <c r="C6112" s="154"/>
      <c r="D6112" s="368" t="s">
        <v>1262</v>
      </c>
      <c r="E6112" s="89">
        <v>3</v>
      </c>
      <c r="M6112" s="72"/>
      <c r="N6112" s="68"/>
      <c r="O6112" s="68"/>
      <c r="P6112" s="68"/>
    </row>
    <row r="6113" spans="1:16" ht="15.75" thickBot="1" x14ac:dyDescent="0.3">
      <c r="A6113" s="229"/>
      <c r="B6113" s="190" t="s">
        <v>2829</v>
      </c>
      <c r="C6113" s="184" t="s">
        <v>993</v>
      </c>
      <c r="D6113" s="144"/>
      <c r="E6113" s="318"/>
      <c r="G6113" t="s">
        <v>2926</v>
      </c>
      <c r="M6113" s="72"/>
      <c r="N6113" s="68"/>
      <c r="O6113" s="68"/>
      <c r="P6113" s="68"/>
    </row>
    <row r="6114" spans="1:16" x14ac:dyDescent="0.25">
      <c r="A6114" s="77">
        <f>E6114*A6113</f>
        <v>0</v>
      </c>
      <c r="B6114" s="160"/>
      <c r="C6114" s="154"/>
      <c r="D6114" s="91" t="s">
        <v>2549</v>
      </c>
      <c r="E6114" s="89">
        <v>1</v>
      </c>
      <c r="M6114" s="72"/>
      <c r="N6114" s="68"/>
      <c r="O6114" s="68"/>
      <c r="P6114" s="68"/>
    </row>
    <row r="6115" spans="1:16" x14ac:dyDescent="0.25">
      <c r="A6115" s="77">
        <f>E6115*A6113</f>
        <v>0</v>
      </c>
      <c r="B6115" s="160"/>
      <c r="C6115" s="452"/>
      <c r="D6115" s="91" t="s">
        <v>1693</v>
      </c>
      <c r="E6115" s="89">
        <v>5</v>
      </c>
      <c r="M6115" s="72"/>
      <c r="N6115" s="68"/>
      <c r="O6115" s="68"/>
      <c r="P6115" s="68"/>
    </row>
    <row r="6116" spans="1:16" x14ac:dyDescent="0.25">
      <c r="A6116" s="77">
        <f>E6116*A6113</f>
        <v>0</v>
      </c>
      <c r="B6116" s="160"/>
      <c r="C6116" s="154"/>
      <c r="D6116" s="91" t="s">
        <v>1936</v>
      </c>
      <c r="E6116" s="89">
        <v>25</v>
      </c>
      <c r="M6116" s="72"/>
      <c r="N6116" s="68"/>
      <c r="O6116" s="68"/>
      <c r="P6116" s="68"/>
    </row>
    <row r="6117" spans="1:16" x14ac:dyDescent="0.25">
      <c r="A6117" s="77">
        <f>E6117*A6113</f>
        <v>0</v>
      </c>
      <c r="B6117" s="160"/>
      <c r="C6117" s="154"/>
      <c r="D6117" s="91" t="s">
        <v>1733</v>
      </c>
      <c r="E6117" s="89">
        <v>5</v>
      </c>
      <c r="M6117" s="72"/>
      <c r="N6117" s="68"/>
      <c r="O6117" s="68"/>
      <c r="P6117" s="68"/>
    </row>
    <row r="6118" spans="1:16" x14ac:dyDescent="0.25">
      <c r="A6118" s="77">
        <f>E6118*A6113</f>
        <v>0</v>
      </c>
      <c r="B6118" s="160"/>
      <c r="C6118" s="154"/>
      <c r="D6118" s="91" t="s">
        <v>1275</v>
      </c>
      <c r="E6118" s="89">
        <v>1</v>
      </c>
      <c r="M6118" s="72"/>
      <c r="N6118" s="68"/>
      <c r="O6118" s="68"/>
      <c r="P6118" s="68"/>
    </row>
    <row r="6119" spans="1:16" ht="15.75" thickBot="1" x14ac:dyDescent="0.3">
      <c r="A6119" s="77">
        <f>E6119*A6113</f>
        <v>0</v>
      </c>
      <c r="B6119" s="160"/>
      <c r="C6119" s="154"/>
      <c r="D6119" s="91"/>
      <c r="E6119" s="89"/>
      <c r="M6119" s="72"/>
      <c r="N6119" s="68"/>
      <c r="O6119" s="68"/>
      <c r="P6119" s="68"/>
    </row>
    <row r="6120" spans="1:16" ht="15.75" thickBot="1" x14ac:dyDescent="0.3">
      <c r="A6120" s="229"/>
      <c r="B6120" s="231" t="s">
        <v>45</v>
      </c>
      <c r="C6120" s="184" t="s">
        <v>994</v>
      </c>
      <c r="D6120" s="188"/>
      <c r="E6120" s="191"/>
      <c r="G6120" t="s">
        <v>2926</v>
      </c>
      <c r="M6120" s="72"/>
      <c r="N6120" s="68"/>
      <c r="O6120" s="68"/>
      <c r="P6120" s="68"/>
    </row>
    <row r="6121" spans="1:16" x14ac:dyDescent="0.25">
      <c r="A6121" s="77">
        <f>E6121*A6120</f>
        <v>0</v>
      </c>
      <c r="B6121" s="160"/>
      <c r="C6121" s="154"/>
      <c r="D6121" s="91" t="s">
        <v>2549</v>
      </c>
      <c r="E6121" s="89">
        <v>1</v>
      </c>
      <c r="M6121" s="72"/>
      <c r="N6121" s="68"/>
      <c r="O6121" s="68"/>
      <c r="P6121" s="68"/>
    </row>
    <row r="6122" spans="1:16" x14ac:dyDescent="0.25">
      <c r="A6122" s="77">
        <f>E6122*A6120</f>
        <v>0</v>
      </c>
      <c r="B6122" s="160"/>
      <c r="C6122" s="452"/>
      <c r="D6122" s="91" t="s">
        <v>1693</v>
      </c>
      <c r="E6122" s="89">
        <v>10</v>
      </c>
      <c r="M6122" s="72"/>
      <c r="N6122" s="68"/>
      <c r="O6122" s="68"/>
      <c r="P6122" s="68"/>
    </row>
    <row r="6123" spans="1:16" x14ac:dyDescent="0.25">
      <c r="A6123" s="77">
        <f>E6123*A6120</f>
        <v>0</v>
      </c>
      <c r="B6123" s="160"/>
      <c r="C6123" s="154"/>
      <c r="D6123" s="91" t="s">
        <v>2302</v>
      </c>
      <c r="E6123" s="89">
        <v>20</v>
      </c>
      <c r="M6123" s="72"/>
      <c r="N6123" s="68"/>
      <c r="O6123" s="68"/>
      <c r="P6123" s="68"/>
    </row>
    <row r="6124" spans="1:16" x14ac:dyDescent="0.25">
      <c r="A6124" s="77">
        <f>E6124*A6120</f>
        <v>0</v>
      </c>
      <c r="B6124" s="160"/>
      <c r="C6124" s="154"/>
      <c r="D6124" s="91" t="s">
        <v>1937</v>
      </c>
      <c r="E6124" s="89">
        <v>5</v>
      </c>
      <c r="M6124" s="72"/>
      <c r="N6124" s="68"/>
      <c r="O6124" s="68"/>
      <c r="P6124" s="68"/>
    </row>
    <row r="6125" spans="1:16" x14ac:dyDescent="0.25">
      <c r="A6125" s="77">
        <f>E6125*A6120</f>
        <v>0</v>
      </c>
      <c r="B6125" s="160"/>
      <c r="C6125" s="154"/>
      <c r="D6125" s="91" t="s">
        <v>1275</v>
      </c>
      <c r="E6125" s="89">
        <v>1</v>
      </c>
      <c r="M6125" s="72"/>
      <c r="N6125" s="68"/>
      <c r="O6125" s="68"/>
      <c r="P6125" s="68"/>
    </row>
    <row r="6126" spans="1:16" x14ac:dyDescent="0.25">
      <c r="B6126" s="160"/>
      <c r="C6126" s="155" t="s">
        <v>2044</v>
      </c>
      <c r="D6126" s="91"/>
      <c r="E6126" s="89"/>
      <c r="M6126" s="72"/>
      <c r="N6126" s="68"/>
      <c r="O6126" s="68"/>
      <c r="P6126" s="68"/>
    </row>
    <row r="6127" spans="1:16" x14ac:dyDescent="0.25">
      <c r="A6127" s="77">
        <f>E6127*A6120</f>
        <v>0</v>
      </c>
      <c r="B6127" s="160"/>
      <c r="C6127" s="154"/>
      <c r="D6127" s="368" t="s">
        <v>2257</v>
      </c>
      <c r="E6127" s="89">
        <v>10</v>
      </c>
      <c r="M6127" s="72"/>
      <c r="N6127" s="68"/>
      <c r="O6127" s="68"/>
      <c r="P6127" s="68"/>
    </row>
    <row r="6128" spans="1:16" x14ac:dyDescent="0.25">
      <c r="A6128" s="77">
        <f>E6128*A6120</f>
        <v>0</v>
      </c>
      <c r="B6128" s="160"/>
      <c r="C6128" s="154"/>
      <c r="D6128" s="368" t="s">
        <v>2475</v>
      </c>
      <c r="E6128" s="89">
        <v>0.2</v>
      </c>
      <c r="M6128" s="72"/>
      <c r="N6128" s="68"/>
      <c r="O6128" s="68"/>
      <c r="P6128" s="68"/>
    </row>
    <row r="6129" spans="1:16" x14ac:dyDescent="0.25">
      <c r="A6129" s="77">
        <f>E6129*A6120</f>
        <v>0</v>
      </c>
      <c r="B6129" s="160"/>
      <c r="C6129" s="154"/>
      <c r="D6129" s="368" t="s">
        <v>1796</v>
      </c>
      <c r="E6129" s="89">
        <v>0.1</v>
      </c>
      <c r="M6129" s="72"/>
      <c r="N6129" s="68"/>
      <c r="O6129" s="68"/>
      <c r="P6129" s="68"/>
    </row>
    <row r="6130" spans="1:16" x14ac:dyDescent="0.25">
      <c r="A6130" s="77">
        <f>E6130*A6120</f>
        <v>0</v>
      </c>
      <c r="B6130" s="160"/>
      <c r="C6130" s="154"/>
      <c r="D6130" s="368" t="s">
        <v>1280</v>
      </c>
      <c r="E6130" s="89">
        <v>0.2</v>
      </c>
      <c r="M6130" s="72"/>
      <c r="N6130" s="68"/>
      <c r="O6130" s="68"/>
      <c r="P6130" s="68"/>
    </row>
    <row r="6131" spans="1:16" x14ac:dyDescent="0.25">
      <c r="A6131" s="77">
        <f>E6131*A6120</f>
        <v>0</v>
      </c>
      <c r="B6131" s="160"/>
      <c r="C6131" s="154"/>
      <c r="D6131" s="368" t="s">
        <v>1903</v>
      </c>
      <c r="E6131" s="89">
        <v>0.1</v>
      </c>
      <c r="M6131" s="72"/>
      <c r="N6131" s="68"/>
      <c r="O6131" s="68"/>
      <c r="P6131" s="68"/>
    </row>
    <row r="6132" spans="1:16" ht="15.75" thickBot="1" x14ac:dyDescent="0.3">
      <c r="B6132" s="160"/>
      <c r="C6132" s="154"/>
      <c r="D6132" s="91"/>
      <c r="E6132" s="89"/>
      <c r="M6132" s="72"/>
      <c r="N6132" s="68"/>
      <c r="O6132" s="68"/>
      <c r="P6132" s="68"/>
    </row>
    <row r="6133" spans="1:16" ht="15.75" thickBot="1" x14ac:dyDescent="0.3">
      <c r="A6133" s="229"/>
      <c r="B6133" s="231" t="s">
        <v>45</v>
      </c>
      <c r="C6133" s="73" t="s">
        <v>995</v>
      </c>
      <c r="D6133" s="188"/>
      <c r="E6133" s="191"/>
      <c r="G6133" t="s">
        <v>2926</v>
      </c>
      <c r="M6133" s="72"/>
      <c r="N6133" s="68"/>
      <c r="O6133" s="68"/>
      <c r="P6133" s="68"/>
    </row>
    <row r="6134" spans="1:16" x14ac:dyDescent="0.25">
      <c r="A6134" s="77">
        <f>E6134*A6133</f>
        <v>0</v>
      </c>
      <c r="B6134" s="160"/>
      <c r="C6134" s="154"/>
      <c r="D6134" s="91" t="s">
        <v>2549</v>
      </c>
      <c r="E6134" s="89">
        <v>1</v>
      </c>
      <c r="M6134" s="72"/>
      <c r="N6134" s="68"/>
      <c r="O6134" s="68"/>
      <c r="P6134" s="68"/>
    </row>
    <row r="6135" spans="1:16" x14ac:dyDescent="0.25">
      <c r="A6135" s="77">
        <f>E6135*A6133</f>
        <v>0</v>
      </c>
      <c r="B6135" s="160"/>
      <c r="C6135" s="452"/>
      <c r="D6135" s="91" t="s">
        <v>1674</v>
      </c>
      <c r="E6135" s="89">
        <v>5</v>
      </c>
      <c r="M6135" s="72"/>
      <c r="N6135" s="68"/>
      <c r="O6135" s="68"/>
      <c r="P6135" s="68"/>
    </row>
    <row r="6136" spans="1:16" x14ac:dyDescent="0.25">
      <c r="A6136" s="77">
        <f>E6136*A6133</f>
        <v>0</v>
      </c>
      <c r="B6136" s="160"/>
      <c r="C6136" s="154"/>
      <c r="D6136" s="91" t="s">
        <v>1261</v>
      </c>
      <c r="E6136" s="89">
        <v>10</v>
      </c>
      <c r="M6136" s="72"/>
      <c r="N6136" s="68"/>
      <c r="O6136" s="68"/>
      <c r="P6136" s="68"/>
    </row>
    <row r="6137" spans="1:16" x14ac:dyDescent="0.25">
      <c r="A6137" s="77">
        <f>E6137*A6133</f>
        <v>0</v>
      </c>
      <c r="B6137" s="160"/>
      <c r="C6137" s="154"/>
      <c r="D6137" s="91" t="s">
        <v>1700</v>
      </c>
      <c r="E6137" s="89">
        <v>20</v>
      </c>
      <c r="M6137" s="72"/>
      <c r="N6137" s="68"/>
      <c r="O6137" s="68"/>
      <c r="P6137" s="68"/>
    </row>
    <row r="6138" spans="1:16" x14ac:dyDescent="0.25">
      <c r="A6138" s="77">
        <f>E6138*A6133</f>
        <v>0</v>
      </c>
      <c r="B6138" s="160"/>
      <c r="C6138" s="154"/>
      <c r="D6138" s="91" t="s">
        <v>1796</v>
      </c>
      <c r="E6138" s="89">
        <v>2</v>
      </c>
      <c r="M6138" s="72"/>
      <c r="N6138" s="68"/>
      <c r="O6138" s="68"/>
      <c r="P6138" s="68"/>
    </row>
    <row r="6139" spans="1:16" x14ac:dyDescent="0.25">
      <c r="A6139" s="77">
        <f>E6139*A6133</f>
        <v>0</v>
      </c>
      <c r="B6139" s="160"/>
      <c r="C6139" s="154"/>
      <c r="D6139" s="91" t="s">
        <v>2243</v>
      </c>
      <c r="E6139" s="89">
        <v>3</v>
      </c>
      <c r="M6139" s="72"/>
      <c r="N6139" s="68"/>
      <c r="O6139" s="68"/>
      <c r="P6139" s="68"/>
    </row>
    <row r="6140" spans="1:16" x14ac:dyDescent="0.25">
      <c r="B6140" s="160"/>
      <c r="C6140" s="155" t="s">
        <v>2046</v>
      </c>
      <c r="D6140" s="91"/>
      <c r="E6140" s="89"/>
      <c r="M6140" s="72"/>
      <c r="N6140" s="68"/>
      <c r="O6140" s="68"/>
      <c r="P6140" s="68"/>
    </row>
    <row r="6141" spans="1:16" x14ac:dyDescent="0.25">
      <c r="A6141" s="77">
        <f>E6141*A6133</f>
        <v>0</v>
      </c>
      <c r="B6141" s="160"/>
      <c r="C6141" s="154"/>
      <c r="D6141" s="368" t="s">
        <v>1276</v>
      </c>
      <c r="E6141" s="89">
        <v>0.3</v>
      </c>
      <c r="M6141" s="72"/>
      <c r="N6141" s="68"/>
      <c r="O6141" s="68"/>
      <c r="P6141" s="68"/>
    </row>
    <row r="6142" spans="1:16" ht="29.25" x14ac:dyDescent="0.25">
      <c r="A6142" s="77">
        <f>E6142*A6133</f>
        <v>0</v>
      </c>
      <c r="B6142" s="160"/>
      <c r="C6142" s="154" t="s">
        <v>2049</v>
      </c>
      <c r="D6142" s="368" t="s">
        <v>2475</v>
      </c>
      <c r="E6142" s="89">
        <v>0.5</v>
      </c>
      <c r="M6142" s="72"/>
      <c r="N6142" s="68"/>
      <c r="O6142" s="68"/>
      <c r="P6142" s="68"/>
    </row>
    <row r="6143" spans="1:16" x14ac:dyDescent="0.25">
      <c r="A6143" s="77">
        <f>E6143*A6133</f>
        <v>0</v>
      </c>
      <c r="B6143" s="160"/>
      <c r="C6143" s="154" t="s">
        <v>2050</v>
      </c>
      <c r="D6143" s="368" t="s">
        <v>1796</v>
      </c>
      <c r="E6143" s="89">
        <v>0.2</v>
      </c>
      <c r="M6143" s="72"/>
      <c r="N6143" s="68"/>
      <c r="O6143" s="68"/>
      <c r="P6143" s="68"/>
    </row>
    <row r="6144" spans="1:16" x14ac:dyDescent="0.25">
      <c r="A6144" s="77">
        <f>E6144*A6133</f>
        <v>0</v>
      </c>
      <c r="B6144" s="160"/>
      <c r="C6144" s="154" t="s">
        <v>2051</v>
      </c>
      <c r="D6144" s="368" t="s">
        <v>925</v>
      </c>
      <c r="E6144" s="89">
        <v>0.2</v>
      </c>
      <c r="M6144" s="72"/>
      <c r="N6144" s="68"/>
      <c r="O6144" s="68"/>
      <c r="P6144" s="68"/>
    </row>
    <row r="6145" spans="1:16" x14ac:dyDescent="0.25">
      <c r="A6145" s="77">
        <f>E6145*A6133</f>
        <v>0</v>
      </c>
      <c r="B6145" s="160"/>
      <c r="C6145" s="154"/>
      <c r="D6145" s="368" t="s">
        <v>1261</v>
      </c>
      <c r="E6145" s="89">
        <v>15</v>
      </c>
      <c r="M6145" s="72"/>
      <c r="N6145" s="68"/>
      <c r="O6145" s="68"/>
      <c r="P6145" s="68"/>
    </row>
    <row r="6146" spans="1:16" ht="15.75" thickBot="1" x14ac:dyDescent="0.3">
      <c r="B6146" s="160"/>
      <c r="C6146" s="154"/>
      <c r="D6146" s="91"/>
      <c r="E6146" s="89"/>
      <c r="M6146" s="72"/>
      <c r="N6146" s="68"/>
      <c r="O6146" s="68"/>
      <c r="P6146" s="68"/>
    </row>
    <row r="6147" spans="1:16" ht="30" thickBot="1" x14ac:dyDescent="0.3">
      <c r="A6147" s="229"/>
      <c r="B6147" s="231" t="s">
        <v>45</v>
      </c>
      <c r="C6147" s="73" t="s">
        <v>1232</v>
      </c>
      <c r="D6147" s="188"/>
      <c r="E6147" s="191"/>
      <c r="G6147" t="s">
        <v>2926</v>
      </c>
      <c r="M6147" s="72"/>
      <c r="N6147" s="68"/>
      <c r="O6147" s="68"/>
      <c r="P6147" s="68"/>
    </row>
    <row r="6148" spans="1:16" x14ac:dyDescent="0.25">
      <c r="A6148" s="77">
        <f>E6148*A6147</f>
        <v>0</v>
      </c>
      <c r="B6148" s="160"/>
      <c r="C6148" s="154"/>
      <c r="D6148" s="91" t="s">
        <v>2549</v>
      </c>
      <c r="E6148" s="89">
        <v>1</v>
      </c>
      <c r="M6148" s="72"/>
      <c r="N6148" s="68"/>
      <c r="O6148" s="68"/>
      <c r="P6148" s="68"/>
    </row>
    <row r="6149" spans="1:16" x14ac:dyDescent="0.25">
      <c r="A6149" s="77">
        <f>E6149*A6147</f>
        <v>0</v>
      </c>
      <c r="B6149" s="160"/>
      <c r="C6149" s="452"/>
      <c r="D6149" s="91"/>
      <c r="E6149" s="89"/>
      <c r="M6149" s="72"/>
      <c r="N6149" s="68"/>
      <c r="O6149" s="68"/>
      <c r="P6149" s="68"/>
    </row>
    <row r="6150" spans="1:16" x14ac:dyDescent="0.25">
      <c r="A6150" s="77">
        <f>E6150*A6147</f>
        <v>0</v>
      </c>
      <c r="B6150" s="160"/>
      <c r="C6150" s="154"/>
      <c r="D6150" s="91" t="s">
        <v>1840</v>
      </c>
      <c r="E6150" s="89">
        <v>15</v>
      </c>
      <c r="M6150" s="72"/>
      <c r="N6150" s="68"/>
      <c r="O6150" s="68"/>
      <c r="P6150" s="68"/>
    </row>
    <row r="6151" spans="1:16" x14ac:dyDescent="0.25">
      <c r="A6151" s="77">
        <f>E6151*A6147</f>
        <v>0</v>
      </c>
      <c r="B6151" s="160"/>
      <c r="C6151" s="154"/>
      <c r="D6151" s="91" t="s">
        <v>1721</v>
      </c>
      <c r="E6151" s="89">
        <v>15</v>
      </c>
      <c r="M6151" s="72"/>
      <c r="N6151" s="68"/>
      <c r="O6151" s="68"/>
      <c r="P6151" s="68"/>
    </row>
    <row r="6152" spans="1:16" x14ac:dyDescent="0.25">
      <c r="A6152" s="77">
        <f>E6152*A6147</f>
        <v>0</v>
      </c>
      <c r="B6152" s="160"/>
      <c r="C6152" s="154"/>
      <c r="D6152" s="91" t="s">
        <v>1796</v>
      </c>
      <c r="E6152" s="89">
        <v>5</v>
      </c>
      <c r="M6152" s="72"/>
      <c r="N6152" s="68"/>
      <c r="O6152" s="68"/>
      <c r="P6152" s="68"/>
    </row>
    <row r="6153" spans="1:16" x14ac:dyDescent="0.25">
      <c r="B6153" s="160"/>
      <c r="C6153" s="155" t="s">
        <v>2052</v>
      </c>
      <c r="D6153" s="91"/>
      <c r="E6153" s="89"/>
      <c r="M6153" s="72"/>
      <c r="N6153" s="68"/>
      <c r="O6153" s="68"/>
      <c r="P6153" s="68"/>
    </row>
    <row r="6154" spans="1:16" x14ac:dyDescent="0.25">
      <c r="A6154" s="77">
        <f>E6154*A6147</f>
        <v>0</v>
      </c>
      <c r="B6154" s="160"/>
      <c r="C6154" s="154"/>
      <c r="D6154" s="368" t="s">
        <v>1693</v>
      </c>
      <c r="E6154" s="89">
        <v>2</v>
      </c>
      <c r="M6154" s="72"/>
      <c r="N6154" s="68"/>
      <c r="O6154" s="68"/>
      <c r="P6154" s="68"/>
    </row>
    <row r="6155" spans="1:16" x14ac:dyDescent="0.25">
      <c r="A6155" s="77">
        <f>E6155*A6147</f>
        <v>0</v>
      </c>
      <c r="B6155" s="160"/>
      <c r="C6155" s="154"/>
      <c r="D6155" s="368" t="s">
        <v>1719</v>
      </c>
      <c r="E6155" s="89">
        <v>1</v>
      </c>
      <c r="M6155" s="72"/>
      <c r="N6155" s="68"/>
      <c r="O6155" s="68"/>
      <c r="P6155" s="68"/>
    </row>
    <row r="6156" spans="1:16" x14ac:dyDescent="0.25">
      <c r="A6156" s="77">
        <f>E6156*A6147</f>
        <v>0</v>
      </c>
      <c r="B6156" s="160"/>
      <c r="C6156" s="154" t="s">
        <v>2053</v>
      </c>
      <c r="D6156" s="368" t="s">
        <v>1719</v>
      </c>
      <c r="E6156" s="89">
        <v>1</v>
      </c>
      <c r="M6156" s="72"/>
      <c r="N6156" s="68"/>
      <c r="O6156" s="68"/>
      <c r="P6156" s="68"/>
    </row>
    <row r="6157" spans="1:16" ht="15.75" thickBot="1" x14ac:dyDescent="0.3">
      <c r="A6157" s="77">
        <f>E6157*A6147</f>
        <v>0</v>
      </c>
      <c r="B6157" s="160"/>
      <c r="C6157" s="154"/>
      <c r="D6157" s="368" t="s">
        <v>1262</v>
      </c>
      <c r="E6157" s="89">
        <v>1</v>
      </c>
      <c r="M6157" s="72"/>
      <c r="N6157" s="68"/>
      <c r="O6157" s="68"/>
      <c r="P6157" s="68"/>
    </row>
    <row r="6158" spans="1:16" ht="15.75" thickBot="1" x14ac:dyDescent="0.3">
      <c r="A6158" s="229"/>
      <c r="B6158" s="231" t="s">
        <v>45</v>
      </c>
      <c r="C6158" s="73" t="s">
        <v>996</v>
      </c>
      <c r="D6158" s="188"/>
      <c r="E6158" s="191"/>
      <c r="G6158" t="s">
        <v>2926</v>
      </c>
      <c r="M6158" s="72"/>
      <c r="N6158" s="68"/>
      <c r="O6158" s="68"/>
      <c r="P6158" s="68"/>
    </row>
    <row r="6159" spans="1:16" x14ac:dyDescent="0.25">
      <c r="A6159" s="77">
        <f>E6159*A6158</f>
        <v>0</v>
      </c>
      <c r="B6159" s="160"/>
      <c r="C6159" s="154"/>
      <c r="D6159" s="91" t="s">
        <v>2549</v>
      </c>
      <c r="E6159" s="89">
        <v>1</v>
      </c>
      <c r="M6159" s="72"/>
      <c r="N6159" s="68"/>
      <c r="O6159" s="68"/>
      <c r="P6159" s="68"/>
    </row>
    <row r="6160" spans="1:16" x14ac:dyDescent="0.25">
      <c r="A6160" s="77">
        <f>E6160*A6158</f>
        <v>0</v>
      </c>
      <c r="B6160" s="160"/>
      <c r="C6160" s="452"/>
      <c r="D6160" s="91"/>
      <c r="E6160" s="89"/>
      <c r="M6160" s="72"/>
      <c r="N6160" s="68"/>
      <c r="O6160" s="68"/>
      <c r="P6160" s="68"/>
    </row>
    <row r="6161" spans="1:16" x14ac:dyDescent="0.25">
      <c r="A6161" s="77">
        <f>E6161*A6158</f>
        <v>0</v>
      </c>
      <c r="B6161" s="160"/>
      <c r="C6161" s="154"/>
      <c r="D6161" s="91"/>
      <c r="E6161" s="89"/>
      <c r="M6161" s="72"/>
      <c r="N6161" s="68"/>
      <c r="O6161" s="68"/>
      <c r="P6161" s="68"/>
    </row>
    <row r="6162" spans="1:16" x14ac:dyDescent="0.25">
      <c r="A6162" s="77">
        <f>E6162*A6158</f>
        <v>0</v>
      </c>
      <c r="B6162" s="160"/>
      <c r="C6162" s="154"/>
      <c r="D6162" s="91" t="s">
        <v>1551</v>
      </c>
      <c r="E6162" s="89">
        <v>1</v>
      </c>
      <c r="M6162" s="72"/>
      <c r="N6162" s="68"/>
      <c r="O6162" s="68"/>
      <c r="P6162" s="68"/>
    </row>
    <row r="6163" spans="1:16" x14ac:dyDescent="0.25">
      <c r="A6163" s="77">
        <f>E6163*A6158</f>
        <v>0</v>
      </c>
      <c r="B6163" s="160"/>
      <c r="C6163" s="154"/>
      <c r="D6163" s="91" t="s">
        <v>1821</v>
      </c>
      <c r="E6163" s="89">
        <v>5</v>
      </c>
      <c r="M6163" s="72"/>
      <c r="N6163" s="68"/>
      <c r="O6163" s="68"/>
      <c r="P6163" s="68"/>
    </row>
    <row r="6164" spans="1:16" x14ac:dyDescent="0.25">
      <c r="B6164" s="160"/>
      <c r="C6164" s="155" t="s">
        <v>2029</v>
      </c>
      <c r="D6164" s="91"/>
      <c r="E6164" s="89"/>
      <c r="M6164" s="72"/>
      <c r="N6164" s="68"/>
      <c r="O6164" s="68"/>
      <c r="P6164" s="68"/>
    </row>
    <row r="6165" spans="1:16" x14ac:dyDescent="0.25">
      <c r="A6165" s="77">
        <f>E6165*A6158</f>
        <v>0</v>
      </c>
      <c r="B6165" s="160"/>
      <c r="C6165" s="154"/>
      <c r="D6165" s="368" t="s">
        <v>1737</v>
      </c>
      <c r="E6165" s="89">
        <v>7</v>
      </c>
      <c r="M6165" s="72"/>
      <c r="N6165" s="68"/>
      <c r="O6165" s="68"/>
      <c r="P6165" s="68"/>
    </row>
    <row r="6166" spans="1:16" x14ac:dyDescent="0.25">
      <c r="A6166" s="77">
        <f>E6166*A6158</f>
        <v>0</v>
      </c>
      <c r="B6166" s="160"/>
      <c r="C6166" s="154"/>
      <c r="D6166" s="368" t="s">
        <v>192</v>
      </c>
      <c r="E6166" s="89">
        <v>1</v>
      </c>
      <c r="M6166" s="72"/>
      <c r="N6166" s="68"/>
      <c r="O6166" s="68"/>
      <c r="P6166" s="68"/>
    </row>
    <row r="6167" spans="1:16" x14ac:dyDescent="0.25">
      <c r="A6167" s="77">
        <f>E6167*A6158</f>
        <v>0</v>
      </c>
      <c r="B6167" s="160"/>
      <c r="C6167" s="154"/>
      <c r="D6167" s="368" t="s">
        <v>1757</v>
      </c>
      <c r="E6167" s="89">
        <v>2</v>
      </c>
      <c r="M6167" s="72"/>
      <c r="N6167" s="68"/>
      <c r="O6167" s="68"/>
      <c r="P6167" s="68"/>
    </row>
    <row r="6168" spans="1:16" x14ac:dyDescent="0.25">
      <c r="A6168" s="77">
        <f>E6168*A6158</f>
        <v>0</v>
      </c>
      <c r="B6168" s="160"/>
      <c r="C6168" s="154"/>
      <c r="D6168" s="368" t="s">
        <v>1262</v>
      </c>
      <c r="E6168" s="89">
        <v>1</v>
      </c>
      <c r="M6168" s="72"/>
      <c r="N6168" s="68"/>
      <c r="O6168" s="68"/>
      <c r="P6168" s="68"/>
    </row>
    <row r="6169" spans="1:16" x14ac:dyDescent="0.25">
      <c r="B6169" s="160"/>
      <c r="C6169" s="155" t="s">
        <v>2054</v>
      </c>
      <c r="D6169" s="368"/>
      <c r="E6169" s="89"/>
      <c r="M6169" s="72"/>
      <c r="N6169" s="68"/>
      <c r="O6169" s="68"/>
      <c r="P6169" s="68"/>
    </row>
    <row r="6170" spans="1:16" ht="29.25" x14ac:dyDescent="0.25">
      <c r="A6170" s="77">
        <f>E6170*A6158</f>
        <v>0</v>
      </c>
      <c r="B6170" s="160"/>
      <c r="C6170" s="154" t="s">
        <v>2057</v>
      </c>
      <c r="D6170" s="368" t="s">
        <v>311</v>
      </c>
      <c r="E6170" s="89">
        <v>10</v>
      </c>
      <c r="M6170" s="72"/>
      <c r="N6170" s="68"/>
      <c r="O6170" s="68"/>
      <c r="P6170" s="68"/>
    </row>
    <row r="6171" spans="1:16" x14ac:dyDescent="0.25">
      <c r="B6171" s="160"/>
      <c r="C6171" s="154" t="s">
        <v>2056</v>
      </c>
      <c r="D6171" s="368"/>
      <c r="E6171" s="89"/>
      <c r="M6171" s="72"/>
      <c r="N6171" s="68"/>
      <c r="O6171" s="68"/>
      <c r="P6171" s="68"/>
    </row>
    <row r="6172" spans="1:16" x14ac:dyDescent="0.25">
      <c r="B6172" s="160"/>
      <c r="C6172" s="154"/>
      <c r="D6172" s="368"/>
      <c r="E6172" s="89"/>
      <c r="M6172" s="72"/>
      <c r="N6172" s="68"/>
      <c r="O6172" s="68"/>
      <c r="P6172" s="68"/>
    </row>
    <row r="6173" spans="1:16" x14ac:dyDescent="0.25">
      <c r="B6173" s="160"/>
      <c r="C6173" s="154"/>
      <c r="D6173" s="368"/>
      <c r="E6173" s="89"/>
      <c r="M6173" s="72"/>
      <c r="N6173" s="68"/>
      <c r="O6173" s="68"/>
      <c r="P6173" s="68"/>
    </row>
    <row r="6174" spans="1:16" x14ac:dyDescent="0.25">
      <c r="B6174" s="160"/>
      <c r="C6174" s="154"/>
      <c r="D6174" s="368"/>
      <c r="E6174" s="89"/>
      <c r="M6174" s="72"/>
      <c r="N6174" s="68"/>
      <c r="O6174" s="68"/>
      <c r="P6174" s="68"/>
    </row>
    <row r="6175" spans="1:16" x14ac:dyDescent="0.25">
      <c r="B6175" s="160"/>
      <c r="C6175" s="154"/>
      <c r="D6175" s="368"/>
      <c r="E6175" s="89"/>
      <c r="M6175" s="72"/>
      <c r="N6175" s="68"/>
      <c r="O6175" s="68"/>
      <c r="P6175" s="68"/>
    </row>
    <row r="6176" spans="1:16" ht="15.75" thickBot="1" x14ac:dyDescent="0.3">
      <c r="B6176" s="160"/>
      <c r="C6176" s="154"/>
      <c r="D6176" s="368"/>
      <c r="E6176" s="89"/>
      <c r="M6176" s="72"/>
      <c r="N6176" s="68"/>
      <c r="O6176" s="68"/>
      <c r="P6176" s="68"/>
    </row>
    <row r="6177" spans="1:16" ht="15.75" thickBot="1" x14ac:dyDescent="0.3">
      <c r="A6177" s="229"/>
      <c r="B6177" s="231" t="s">
        <v>2829</v>
      </c>
      <c r="C6177" s="73" t="s">
        <v>2830</v>
      </c>
      <c r="D6177" s="188"/>
      <c r="E6177" s="191"/>
      <c r="G6177" t="s">
        <v>2926</v>
      </c>
      <c r="M6177" s="72"/>
      <c r="N6177" s="68"/>
      <c r="O6177" s="68"/>
      <c r="P6177" s="68"/>
    </row>
    <row r="6178" spans="1:16" x14ac:dyDescent="0.25">
      <c r="A6178" s="77">
        <f>E6178*A6177</f>
        <v>0</v>
      </c>
      <c r="B6178" s="160"/>
      <c r="C6178" s="154"/>
      <c r="D6178" s="91" t="s">
        <v>2549</v>
      </c>
      <c r="E6178" s="89">
        <v>1</v>
      </c>
      <c r="M6178" s="72"/>
      <c r="N6178" s="68"/>
      <c r="O6178" s="68"/>
      <c r="P6178" s="68"/>
    </row>
    <row r="6179" spans="1:16" x14ac:dyDescent="0.25">
      <c r="A6179" s="77">
        <f>E6179*A6177</f>
        <v>0</v>
      </c>
      <c r="B6179" s="160"/>
      <c r="C6179" s="452"/>
      <c r="D6179" s="91" t="s">
        <v>1674</v>
      </c>
      <c r="E6179" s="89">
        <v>5</v>
      </c>
      <c r="M6179" s="72"/>
      <c r="N6179" s="68"/>
      <c r="O6179" s="68"/>
      <c r="P6179" s="68"/>
    </row>
    <row r="6180" spans="1:16" x14ac:dyDescent="0.25">
      <c r="A6180" s="77">
        <f>E6180*A6177</f>
        <v>0</v>
      </c>
      <c r="B6180" s="160"/>
      <c r="C6180" s="154"/>
      <c r="D6180" s="91" t="s">
        <v>1662</v>
      </c>
      <c r="E6180" s="89">
        <v>20</v>
      </c>
      <c r="M6180" s="72"/>
      <c r="N6180" s="68"/>
      <c r="O6180" s="68"/>
      <c r="P6180" s="68"/>
    </row>
    <row r="6181" spans="1:16" x14ac:dyDescent="0.25">
      <c r="A6181" s="77">
        <f>E6181*A6177</f>
        <v>0</v>
      </c>
      <c r="B6181" s="160"/>
      <c r="C6181" s="154"/>
      <c r="D6181" s="91" t="s">
        <v>925</v>
      </c>
      <c r="E6181" s="89">
        <v>5</v>
      </c>
      <c r="F6181">
        <f>SUMIF('список продуктов'!$A$8:$A$917,"="&amp;D4390,'список продуктов'!$C$8:$C$917)</f>
        <v>1</v>
      </c>
      <c r="M6181" s="572"/>
      <c r="N6181" s="573"/>
      <c r="O6181" s="573"/>
      <c r="P6181" s="573"/>
    </row>
    <row r="6182" spans="1:16" x14ac:dyDescent="0.25">
      <c r="A6182" s="77">
        <f>E6182*A6177</f>
        <v>0</v>
      </c>
      <c r="B6182" s="160"/>
      <c r="C6182" s="154"/>
      <c r="D6182" s="91" t="s">
        <v>2675</v>
      </c>
      <c r="E6182" s="89">
        <v>5</v>
      </c>
      <c r="F6182">
        <f>SUMIF('список продуктов'!$A$8:$A$917,"="&amp;D4391,'список продуктов'!$C$8:$C$917)</f>
        <v>1</v>
      </c>
      <c r="M6182" s="572"/>
      <c r="N6182" s="573"/>
      <c r="O6182" s="573"/>
      <c r="P6182" s="573"/>
    </row>
    <row r="6183" spans="1:16" x14ac:dyDescent="0.25">
      <c r="A6183" s="77">
        <f>E6183*A6177</f>
        <v>0</v>
      </c>
      <c r="B6183" s="160"/>
      <c r="C6183" s="154"/>
      <c r="D6183" s="91" t="s">
        <v>1796</v>
      </c>
      <c r="E6183" s="89">
        <v>2</v>
      </c>
      <c r="F6183">
        <f>SUMIF('список продуктов'!$A$8:$A$917,"="&amp;D4392,'список продуктов'!$C$8:$C$917)</f>
        <v>1</v>
      </c>
      <c r="M6183" s="572"/>
      <c r="N6183" s="573"/>
      <c r="O6183" s="573"/>
      <c r="P6183" s="573"/>
    </row>
    <row r="6184" spans="1:16" x14ac:dyDescent="0.25">
      <c r="A6184" s="77">
        <f>E6184*A6177</f>
        <v>0</v>
      </c>
      <c r="B6184" s="160"/>
      <c r="C6184" s="154"/>
      <c r="D6184" s="91"/>
      <c r="E6184" s="89"/>
      <c r="F6184">
        <f>SUMIF('список продуктов'!$A$8:$A$917,"="&amp;D4393,'список продуктов'!$C$8:$C$917)</f>
        <v>1</v>
      </c>
      <c r="M6184" s="572"/>
      <c r="N6184" s="573"/>
      <c r="O6184" s="573"/>
      <c r="P6184" s="573"/>
    </row>
    <row r="6185" spans="1:16" x14ac:dyDescent="0.25">
      <c r="A6185" s="77">
        <f>E6185*A6177</f>
        <v>0</v>
      </c>
      <c r="B6185" s="160"/>
      <c r="C6185" s="154"/>
      <c r="D6185" s="91"/>
      <c r="E6185" s="89"/>
      <c r="F6185">
        <f>SUMIF('список продуктов'!$A$8:$A$917,"="&amp;D4394,'список продуктов'!$C$8:$C$917)</f>
        <v>1</v>
      </c>
      <c r="M6185" s="572"/>
      <c r="N6185" s="573"/>
      <c r="O6185" s="573"/>
      <c r="P6185" s="573"/>
    </row>
    <row r="6186" spans="1:16" ht="15.75" thickBot="1" x14ac:dyDescent="0.3">
      <c r="A6186" s="77">
        <f>E6186*A6177</f>
        <v>0</v>
      </c>
      <c r="B6186" s="160"/>
      <c r="C6186" s="154"/>
      <c r="D6186" s="91"/>
      <c r="E6186" s="89"/>
      <c r="F6186">
        <f>SUMIF('список продуктов'!$A$8:$A$917,"="&amp;D4395,'список продуктов'!$C$8:$C$917)</f>
        <v>1</v>
      </c>
      <c r="M6186" s="572"/>
      <c r="N6186" s="573"/>
      <c r="O6186" s="573"/>
      <c r="P6186" s="573"/>
    </row>
    <row r="6187" spans="1:16" ht="15.75" thickBot="1" x14ac:dyDescent="0.3">
      <c r="A6187" s="229"/>
      <c r="B6187" s="231" t="s">
        <v>51</v>
      </c>
      <c r="C6187" s="73" t="s">
        <v>1005</v>
      </c>
      <c r="D6187" s="188"/>
      <c r="E6187" s="191"/>
      <c r="F6187">
        <f>SUMIF('список продуктов'!$A$8:$A$917,"="&amp;D4396,'список продуктов'!$C$8:$C$917)</f>
        <v>1</v>
      </c>
      <c r="G6187" t="s">
        <v>2926</v>
      </c>
      <c r="M6187" s="572"/>
      <c r="N6187" s="573"/>
      <c r="O6187" s="573"/>
      <c r="P6187" s="573"/>
    </row>
    <row r="6188" spans="1:16" x14ac:dyDescent="0.25">
      <c r="A6188" s="77">
        <f>E6188*A6187</f>
        <v>0</v>
      </c>
      <c r="B6188" s="160"/>
      <c r="C6188" s="154"/>
      <c r="D6188" s="91" t="s">
        <v>2549</v>
      </c>
      <c r="E6188" s="89">
        <v>1</v>
      </c>
      <c r="F6188">
        <f>SUMIF('список продуктов'!$A$8:$A$917,"="&amp;D4397,'список продуктов'!$C$8:$C$917)</f>
        <v>0</v>
      </c>
      <c r="M6188" s="572"/>
      <c r="N6188" s="573"/>
      <c r="O6188" s="573"/>
      <c r="P6188" s="573"/>
    </row>
    <row r="6189" spans="1:16" x14ac:dyDescent="0.25">
      <c r="A6189" s="77">
        <f>E6189*A6187</f>
        <v>0</v>
      </c>
      <c r="B6189" s="160"/>
      <c r="C6189" s="155" t="s">
        <v>2601</v>
      </c>
      <c r="D6189" s="91" t="s">
        <v>1591</v>
      </c>
      <c r="E6189" s="80">
        <v>20</v>
      </c>
      <c r="F6189">
        <f>SUMIF('список продуктов'!$A$8:$A$917,"="&amp;D4398,'список продуктов'!$C$8:$C$917)</f>
        <v>1</v>
      </c>
      <c r="M6189" s="572"/>
      <c r="N6189" s="573"/>
      <c r="O6189" s="573"/>
      <c r="P6189" s="573"/>
    </row>
    <row r="6190" spans="1:16" x14ac:dyDescent="0.25">
      <c r="A6190" s="77">
        <f>E6190*A6187</f>
        <v>0</v>
      </c>
      <c r="B6190" s="160"/>
      <c r="C6190" s="154"/>
      <c r="D6190" s="91" t="s">
        <v>1758</v>
      </c>
      <c r="E6190" s="80">
        <v>5</v>
      </c>
      <c r="F6190">
        <f>SUMIF('список продуктов'!$A$8:$A$917,"="&amp;D4399,'список продуктов'!$C$8:$C$917)</f>
        <v>0</v>
      </c>
      <c r="M6190" s="572"/>
      <c r="N6190" s="573"/>
      <c r="O6190" s="573"/>
      <c r="P6190" s="573"/>
    </row>
    <row r="6191" spans="1:16" x14ac:dyDescent="0.25">
      <c r="A6191" s="77">
        <f>E6191*A6187</f>
        <v>0</v>
      </c>
      <c r="B6191" s="160"/>
      <c r="C6191" s="154"/>
      <c r="D6191" s="91" t="s">
        <v>1354</v>
      </c>
      <c r="E6191" s="80">
        <v>5</v>
      </c>
      <c r="F6191">
        <f>SUMIF('список продуктов'!$A$8:$A$917,"="&amp;D4400,'список продуктов'!$C$8:$C$917)</f>
        <v>0</v>
      </c>
      <c r="M6191" s="572"/>
      <c r="N6191" s="573"/>
      <c r="O6191" s="573"/>
      <c r="P6191" s="573"/>
    </row>
    <row r="6192" spans="1:16" x14ac:dyDescent="0.25">
      <c r="A6192" s="77">
        <f>E6192*A6187</f>
        <v>0</v>
      </c>
      <c r="B6192" s="160"/>
      <c r="C6192" s="154"/>
      <c r="D6192" s="91" t="s">
        <v>1262</v>
      </c>
      <c r="E6192" s="80">
        <v>0.01</v>
      </c>
      <c r="F6192">
        <f>SUMIF('список продуктов'!$A$8:$A$917,"="&amp;D4401,'список продуктов'!$C$8:$C$917)</f>
        <v>1</v>
      </c>
      <c r="M6192" s="572"/>
      <c r="N6192" s="573"/>
      <c r="O6192" s="573"/>
      <c r="P6192" s="573"/>
    </row>
    <row r="6193" spans="1:16" x14ac:dyDescent="0.25">
      <c r="A6193" s="77">
        <f>E6193*A6187</f>
        <v>0</v>
      </c>
      <c r="B6193" s="160"/>
      <c r="C6193" s="154"/>
      <c r="D6193" s="91" t="s">
        <v>2399</v>
      </c>
      <c r="E6193" s="80">
        <v>0.01</v>
      </c>
      <c r="F6193">
        <f>SUMIF('список продуктов'!$A$8:$A$917,"="&amp;D4402,'список продуктов'!$C$8:$C$917)</f>
        <v>1</v>
      </c>
      <c r="M6193" s="572"/>
      <c r="N6193" s="573"/>
      <c r="O6193" s="573"/>
      <c r="P6193" s="573"/>
    </row>
    <row r="6194" spans="1:16" x14ac:dyDescent="0.25">
      <c r="A6194" s="77">
        <f>E6194*A6187</f>
        <v>0</v>
      </c>
      <c r="B6194" s="160"/>
      <c r="C6194" s="154"/>
      <c r="D6194" s="91" t="s">
        <v>2591</v>
      </c>
      <c r="E6194" s="80">
        <v>0.01</v>
      </c>
      <c r="F6194">
        <f>SUMIF('список продуктов'!$A$8:$A$917,"="&amp;D4403,'список продуктов'!$C$8:$C$917)</f>
        <v>1</v>
      </c>
      <c r="M6194" s="572"/>
      <c r="N6194" s="573"/>
      <c r="O6194" s="573"/>
      <c r="P6194" s="573"/>
    </row>
    <row r="6195" spans="1:16" x14ac:dyDescent="0.25">
      <c r="A6195" s="77">
        <f>E6195*A6187</f>
        <v>0</v>
      </c>
      <c r="B6195" s="160"/>
      <c r="C6195" s="452"/>
      <c r="D6195" s="91" t="s">
        <v>1850</v>
      </c>
      <c r="E6195" s="80">
        <v>0.01</v>
      </c>
      <c r="F6195">
        <f>SUMIF('список продуктов'!$A$8:$A$917,"="&amp;D4404,'список продуктов'!$C$8:$C$917)</f>
        <v>1</v>
      </c>
      <c r="M6195" s="572"/>
      <c r="N6195" s="573"/>
      <c r="O6195" s="573"/>
      <c r="P6195" s="573"/>
    </row>
    <row r="6196" spans="1:16" x14ac:dyDescent="0.25">
      <c r="A6196" s="77">
        <f>E6196*A6187</f>
        <v>0</v>
      </c>
      <c r="B6196" s="160"/>
      <c r="C6196" s="154"/>
      <c r="D6196" s="91" t="s">
        <v>2486</v>
      </c>
      <c r="E6196" s="80">
        <v>0.01</v>
      </c>
      <c r="F6196">
        <f>SUMIF('список продуктов'!$A$8:$A$917,"="&amp;D4405,'список продуктов'!$C$8:$C$917)</f>
        <v>1</v>
      </c>
      <c r="M6196" s="572"/>
      <c r="N6196" s="573"/>
      <c r="O6196" s="573"/>
      <c r="P6196" s="573"/>
    </row>
    <row r="6197" spans="1:16" x14ac:dyDescent="0.25">
      <c r="A6197" s="77">
        <f>E6197*A6187</f>
        <v>0</v>
      </c>
      <c r="B6197" s="160"/>
      <c r="C6197" s="154"/>
      <c r="D6197" s="91" t="s">
        <v>2391</v>
      </c>
      <c r="E6197" s="80">
        <v>0.01</v>
      </c>
      <c r="F6197">
        <f>SUMIF('список продуктов'!$A$8:$A$917,"="&amp;D4406,'список продуктов'!$C$8:$C$917)</f>
        <v>1</v>
      </c>
      <c r="M6197" s="572"/>
      <c r="N6197" s="573"/>
      <c r="O6197" s="573"/>
      <c r="P6197" s="573"/>
    </row>
    <row r="6198" spans="1:16" x14ac:dyDescent="0.25">
      <c r="B6198" s="160"/>
      <c r="C6198" s="155" t="s">
        <v>2058</v>
      </c>
      <c r="D6198" s="91"/>
      <c r="E6198" s="89"/>
      <c r="F6198">
        <f>SUMIF('список продуктов'!$A$8:$A$917,"="&amp;D4407,'список продуктов'!$C$8:$C$917)</f>
        <v>1</v>
      </c>
      <c r="M6198" s="572"/>
      <c r="N6198" s="573"/>
      <c r="O6198" s="573"/>
      <c r="P6198" s="573"/>
    </row>
    <row r="6199" spans="1:16" x14ac:dyDescent="0.25">
      <c r="A6199" s="77">
        <f>E6199*A6187</f>
        <v>0</v>
      </c>
      <c r="B6199" s="160"/>
      <c r="C6199" s="154" t="s">
        <v>2060</v>
      </c>
      <c r="D6199" s="368" t="s">
        <v>1736</v>
      </c>
      <c r="E6199" s="89">
        <v>6</v>
      </c>
      <c r="F6199">
        <f>SUMIF('список продуктов'!$A$8:$A$917,"="&amp;D4408,'список продуктов'!$C$8:$C$917)</f>
        <v>0</v>
      </c>
      <c r="M6199" s="572"/>
      <c r="N6199" s="573"/>
      <c r="O6199" s="573"/>
      <c r="P6199" s="573"/>
    </row>
    <row r="6200" spans="1:16" x14ac:dyDescent="0.25">
      <c r="A6200" s="77">
        <f>E6200*A6187</f>
        <v>0</v>
      </c>
      <c r="B6200" s="160"/>
      <c r="C6200" s="154" t="s">
        <v>2061</v>
      </c>
      <c r="D6200" s="368" t="s">
        <v>2475</v>
      </c>
      <c r="E6200" s="89">
        <v>1</v>
      </c>
      <c r="F6200">
        <f>SUMIF('список продуктов'!$A$8:$A$917,"="&amp;D4409,'список продуктов'!$C$8:$C$917)</f>
        <v>1</v>
      </c>
      <c r="M6200" s="572"/>
      <c r="N6200" s="573"/>
      <c r="O6200" s="573"/>
      <c r="P6200" s="573"/>
    </row>
    <row r="6201" spans="1:16" x14ac:dyDescent="0.25">
      <c r="A6201" s="77">
        <f>E6201*A6187</f>
        <v>0</v>
      </c>
      <c r="B6201" s="160"/>
      <c r="C6201" s="154" t="s">
        <v>2063</v>
      </c>
      <c r="D6201" s="368" t="s">
        <v>925</v>
      </c>
      <c r="E6201" s="89">
        <v>0.5</v>
      </c>
      <c r="F6201">
        <f>SUMIF('список продуктов'!$A$8:$A$917,"="&amp;D4410,'список продуктов'!$C$8:$C$917)</f>
        <v>0</v>
      </c>
      <c r="M6201" s="572"/>
      <c r="N6201" s="573"/>
      <c r="O6201" s="573"/>
      <c r="P6201" s="573"/>
    </row>
    <row r="6202" spans="1:16" x14ac:dyDescent="0.25">
      <c r="A6202" s="77">
        <f>E6202*A6187</f>
        <v>0</v>
      </c>
      <c r="B6202" s="160"/>
      <c r="C6202" s="154"/>
      <c r="D6202" s="368" t="s">
        <v>2376</v>
      </c>
      <c r="E6202" s="89">
        <v>0.5</v>
      </c>
      <c r="F6202">
        <f>SUMIF('список продуктов'!$A$8:$A$917,"="&amp;D4411,'список продуктов'!$C$8:$C$917)</f>
        <v>0</v>
      </c>
      <c r="M6202" s="572"/>
      <c r="N6202" s="573"/>
      <c r="O6202" s="573"/>
      <c r="P6202" s="573"/>
    </row>
    <row r="6203" spans="1:16" ht="15.75" thickBot="1" x14ac:dyDescent="0.3">
      <c r="A6203" s="77">
        <f>E6203*A6187</f>
        <v>0</v>
      </c>
      <c r="B6203" s="160"/>
      <c r="C6203" s="154"/>
      <c r="D6203" s="368" t="s">
        <v>1850</v>
      </c>
      <c r="E6203" s="89">
        <v>2</v>
      </c>
      <c r="F6203">
        <f>SUMIF('список продуктов'!$A$8:$A$917,"="&amp;D4412,'список продуктов'!$C$8:$C$917)</f>
        <v>1</v>
      </c>
      <c r="M6203" s="572"/>
      <c r="N6203" s="573"/>
      <c r="O6203" s="573"/>
      <c r="P6203" s="573"/>
    </row>
    <row r="6204" spans="1:16" ht="30" thickBot="1" x14ac:dyDescent="0.3">
      <c r="A6204" s="229"/>
      <c r="B6204" s="231" t="s">
        <v>45</v>
      </c>
      <c r="C6204" s="73" t="s">
        <v>997</v>
      </c>
      <c r="D6204" s="188"/>
      <c r="E6204" s="191"/>
      <c r="F6204">
        <f>SUMIF('список продуктов'!$A$8:$A$917,"="&amp;D4413,'список продуктов'!$C$8:$C$917)</f>
        <v>1</v>
      </c>
      <c r="G6204" t="s">
        <v>2926</v>
      </c>
      <c r="M6204" s="572"/>
      <c r="N6204" s="573"/>
      <c r="O6204" s="573"/>
      <c r="P6204" s="573"/>
    </row>
    <row r="6205" spans="1:16" x14ac:dyDescent="0.25">
      <c r="A6205" s="77">
        <f>E6205*A6204</f>
        <v>0</v>
      </c>
      <c r="B6205" s="160"/>
      <c r="C6205" s="154"/>
      <c r="D6205" s="91" t="s">
        <v>2549</v>
      </c>
      <c r="E6205" s="89">
        <v>1</v>
      </c>
      <c r="F6205">
        <f>SUMIF('список продуктов'!$A$8:$A$917,"="&amp;D4414,'список продуктов'!$C$8:$C$917)</f>
        <v>1</v>
      </c>
      <c r="M6205" s="572"/>
      <c r="N6205" s="573"/>
      <c r="O6205" s="573"/>
      <c r="P6205" s="573"/>
    </row>
    <row r="6206" spans="1:16" x14ac:dyDescent="0.25">
      <c r="A6206" s="77">
        <f>E6206*A6204</f>
        <v>0</v>
      </c>
      <c r="B6206" s="160"/>
      <c r="C6206" s="452"/>
      <c r="D6206" s="91" t="s">
        <v>1674</v>
      </c>
      <c r="E6206" s="89">
        <v>5</v>
      </c>
      <c r="F6206">
        <f>SUMIF('список продуктов'!$A$8:$A$917,"="&amp;D4415,'список продуктов'!$C$8:$C$917)</f>
        <v>1</v>
      </c>
      <c r="M6206" s="572"/>
      <c r="N6206" s="573"/>
      <c r="O6206" s="573"/>
      <c r="P6206" s="573"/>
    </row>
    <row r="6207" spans="1:16" x14ac:dyDescent="0.25">
      <c r="A6207" s="77">
        <f>E6207*A6204</f>
        <v>0</v>
      </c>
      <c r="B6207" s="160"/>
      <c r="C6207" s="154"/>
      <c r="D6207" s="91" t="s">
        <v>2302</v>
      </c>
      <c r="E6207" s="89">
        <v>20</v>
      </c>
      <c r="F6207">
        <f>SUMIF('список продуктов'!$A$8:$A$917,"="&amp;D4416,'список продуктов'!$C$8:$C$917)</f>
        <v>1</v>
      </c>
      <c r="M6207" s="572"/>
      <c r="N6207" s="573"/>
      <c r="O6207" s="573"/>
      <c r="P6207" s="573"/>
    </row>
    <row r="6208" spans="1:16" x14ac:dyDescent="0.25">
      <c r="A6208" s="77">
        <f>E6208*A6204</f>
        <v>0</v>
      </c>
      <c r="B6208" s="160"/>
      <c r="C6208" s="154"/>
      <c r="D6208" s="91" t="s">
        <v>1936</v>
      </c>
      <c r="E6208" s="89">
        <v>10</v>
      </c>
      <c r="F6208">
        <f>SUMIF('список продуктов'!$A$8:$A$917,"="&amp;D4417,'список продуктов'!$C$8:$C$917)</f>
        <v>1</v>
      </c>
      <c r="M6208" s="572"/>
      <c r="N6208" s="573"/>
      <c r="O6208" s="573"/>
      <c r="P6208" s="573"/>
    </row>
    <row r="6209" spans="1:16" x14ac:dyDescent="0.25">
      <c r="A6209" s="77">
        <f>E6209*A6204</f>
        <v>0</v>
      </c>
      <c r="B6209" s="160"/>
      <c r="C6209" s="154"/>
      <c r="D6209" s="91" t="s">
        <v>1275</v>
      </c>
      <c r="E6209" s="89">
        <v>1</v>
      </c>
      <c r="F6209">
        <f>SUMIF('список продуктов'!$A$8:$A$917,"="&amp;D4418,'список продуктов'!$C$8:$C$917)</f>
        <v>0</v>
      </c>
      <c r="M6209" s="572"/>
      <c r="N6209" s="573"/>
      <c r="O6209" s="573"/>
      <c r="P6209" s="573"/>
    </row>
    <row r="6210" spans="1:16" ht="15.75" thickBot="1" x14ac:dyDescent="0.3">
      <c r="A6210" s="77">
        <f>E6210*A6204</f>
        <v>0</v>
      </c>
      <c r="B6210" s="160"/>
      <c r="C6210" s="154"/>
      <c r="D6210" s="91"/>
      <c r="E6210" s="89"/>
      <c r="F6210">
        <f>SUMIF('список продуктов'!$A$8:$A$917,"="&amp;D4419,'список продуктов'!$C$8:$C$917)</f>
        <v>0</v>
      </c>
      <c r="M6210" s="572"/>
      <c r="N6210" s="573"/>
      <c r="O6210" s="573"/>
      <c r="P6210" s="573"/>
    </row>
    <row r="6211" spans="1:16" ht="15.75" thickBot="1" x14ac:dyDescent="0.3">
      <c r="A6211" s="229"/>
      <c r="B6211" s="231" t="s">
        <v>42</v>
      </c>
      <c r="C6211" s="73" t="s">
        <v>998</v>
      </c>
      <c r="D6211" s="188"/>
      <c r="E6211" s="191"/>
      <c r="F6211">
        <f>SUMIF('список продуктов'!$A$8:$A$917,"="&amp;D4420,'список продуктов'!$C$8:$C$917)</f>
        <v>1</v>
      </c>
      <c r="G6211" t="s">
        <v>2926</v>
      </c>
      <c r="M6211" s="572"/>
      <c r="N6211" s="573"/>
      <c r="O6211" s="573"/>
      <c r="P6211" s="573"/>
    </row>
    <row r="6212" spans="1:16" x14ac:dyDescent="0.25">
      <c r="A6212" s="77">
        <f>E6212*A6211</f>
        <v>0</v>
      </c>
      <c r="B6212" s="160"/>
      <c r="C6212" s="154"/>
      <c r="D6212" s="91" t="s">
        <v>2551</v>
      </c>
      <c r="E6212" s="89">
        <v>0.5</v>
      </c>
      <c r="F6212">
        <f>SUMIF('список продуктов'!$A$8:$A$917,"="&amp;D4421,'список продуктов'!$C$8:$C$917)</f>
        <v>0</v>
      </c>
      <c r="M6212" s="572"/>
      <c r="N6212" s="573"/>
      <c r="O6212" s="573"/>
      <c r="P6212" s="573"/>
    </row>
    <row r="6213" spans="1:16" x14ac:dyDescent="0.25">
      <c r="A6213" s="77">
        <f>E6213*A6211</f>
        <v>0</v>
      </c>
      <c r="B6213" s="160"/>
      <c r="C6213" s="452"/>
      <c r="D6213" s="91" t="s">
        <v>1674</v>
      </c>
      <c r="E6213" s="89">
        <v>3</v>
      </c>
      <c r="F6213">
        <f>SUMIF('список продуктов'!$A$8:$A$917,"="&amp;D4422,'список продуктов'!$C$8:$C$917)</f>
        <v>1</v>
      </c>
      <c r="M6213" s="572"/>
      <c r="N6213" s="573"/>
      <c r="O6213" s="573"/>
      <c r="P6213" s="573"/>
    </row>
    <row r="6214" spans="1:16" x14ac:dyDescent="0.25">
      <c r="A6214" s="77">
        <f>E6214*A6211</f>
        <v>0</v>
      </c>
      <c r="B6214" s="160"/>
      <c r="C6214" s="154"/>
      <c r="D6214" s="91" t="s">
        <v>1719</v>
      </c>
      <c r="E6214" s="89">
        <v>10</v>
      </c>
      <c r="F6214">
        <f>SUMIF('список продуктов'!$A$8:$A$917,"="&amp;D4423,'список продуктов'!$C$8:$C$917)</f>
        <v>1</v>
      </c>
      <c r="M6214" s="572"/>
      <c r="N6214" s="573"/>
      <c r="O6214" s="573"/>
      <c r="P6214" s="573"/>
    </row>
    <row r="6215" spans="1:16" x14ac:dyDescent="0.25">
      <c r="A6215" s="77">
        <f>E6215*A6211</f>
        <v>0</v>
      </c>
      <c r="B6215" s="160"/>
      <c r="C6215" s="154"/>
      <c r="D6215" s="91" t="s">
        <v>1763</v>
      </c>
      <c r="E6215" s="89">
        <v>20</v>
      </c>
      <c r="F6215">
        <f>SUMIF('список продуктов'!$A$8:$A$917,"="&amp;D4424,'список продуктов'!$C$8:$C$917)</f>
        <v>0</v>
      </c>
      <c r="M6215" s="572"/>
      <c r="N6215" s="573"/>
      <c r="O6215" s="573"/>
      <c r="P6215" s="573"/>
    </row>
    <row r="6216" spans="1:16" x14ac:dyDescent="0.25">
      <c r="A6216" s="77">
        <f>E6216*A6211</f>
        <v>0</v>
      </c>
      <c r="B6216" s="160"/>
      <c r="C6216" s="154"/>
      <c r="D6216" s="91" t="s">
        <v>1538</v>
      </c>
      <c r="E6216" s="89">
        <v>2</v>
      </c>
      <c r="F6216">
        <f>SUMIF('список продуктов'!$A$8:$A$917,"="&amp;D4425,'список продуктов'!$C$8:$C$917)</f>
        <v>1</v>
      </c>
      <c r="M6216" s="572"/>
      <c r="N6216" s="573"/>
      <c r="O6216" s="573"/>
      <c r="P6216" s="573"/>
    </row>
    <row r="6217" spans="1:16" x14ac:dyDescent="0.25">
      <c r="A6217" s="77">
        <f>E6217*A6211</f>
        <v>0</v>
      </c>
      <c r="B6217" s="160"/>
      <c r="C6217" s="154"/>
      <c r="D6217" s="91" t="s">
        <v>1275</v>
      </c>
      <c r="E6217" s="89">
        <v>2</v>
      </c>
      <c r="F6217">
        <f>SUMIF('список продуктов'!$A$8:$A$917,"="&amp;D4426,'список продуктов'!$C$8:$C$917)</f>
        <v>0</v>
      </c>
      <c r="M6217" s="572"/>
      <c r="N6217" s="573"/>
      <c r="O6217" s="573"/>
      <c r="P6217" s="573"/>
    </row>
    <row r="6218" spans="1:16" x14ac:dyDescent="0.25">
      <c r="B6218" s="160"/>
      <c r="C6218" s="155" t="s">
        <v>2064</v>
      </c>
      <c r="D6218" s="91"/>
      <c r="E6218" s="89"/>
      <c r="F6218">
        <f>SUMIF('список продуктов'!$A$8:$A$917,"="&amp;D7506,'список продуктов'!$C$8:$C$917)</f>
        <v>1</v>
      </c>
      <c r="M6218" s="572"/>
      <c r="N6218" s="573"/>
      <c r="O6218" s="573"/>
      <c r="P6218" s="573"/>
    </row>
    <row r="6219" spans="1:16" x14ac:dyDescent="0.25">
      <c r="A6219" s="77">
        <f>E6219*A6211</f>
        <v>0</v>
      </c>
      <c r="B6219" s="160"/>
      <c r="C6219" s="154" t="s">
        <v>2065</v>
      </c>
      <c r="D6219" s="368" t="s">
        <v>2337</v>
      </c>
      <c r="E6219" s="89">
        <v>2</v>
      </c>
      <c r="F6219">
        <f>SUMIF('список продуктов'!$A$8:$A$917,"="&amp;D7507,'список продуктов'!$C$8:$C$917)</f>
        <v>1</v>
      </c>
      <c r="M6219" s="572"/>
      <c r="N6219" s="573"/>
      <c r="O6219" s="573"/>
      <c r="P6219" s="573"/>
    </row>
    <row r="6220" spans="1:16" ht="29.25" x14ac:dyDescent="0.25">
      <c r="A6220" s="77">
        <f>E6220*A6211</f>
        <v>0</v>
      </c>
      <c r="B6220" s="160"/>
      <c r="C6220" s="154" t="s">
        <v>2066</v>
      </c>
      <c r="D6220" s="368" t="s">
        <v>194</v>
      </c>
      <c r="E6220" s="89">
        <v>4</v>
      </c>
      <c r="F6220">
        <f>SUMIF('список продуктов'!$A$8:$A$917,"="&amp;D7508,'список продуктов'!$C$8:$C$917)</f>
        <v>1</v>
      </c>
      <c r="M6220" s="572"/>
      <c r="N6220" s="573"/>
      <c r="O6220" s="573"/>
      <c r="P6220" s="573"/>
    </row>
    <row r="6221" spans="1:16" x14ac:dyDescent="0.25">
      <c r="A6221" s="77">
        <f>E6221*A6211</f>
        <v>0</v>
      </c>
      <c r="B6221" s="160"/>
      <c r="C6221" s="154" t="s">
        <v>2067</v>
      </c>
      <c r="D6221" s="368" t="s">
        <v>1280</v>
      </c>
      <c r="E6221" s="89">
        <v>2</v>
      </c>
      <c r="F6221">
        <f>SUMIF('список продуктов'!$A$8:$A$917,"="&amp;D7509,'список продуктов'!$C$8:$C$917)</f>
        <v>1</v>
      </c>
      <c r="M6221" s="572"/>
      <c r="N6221" s="573"/>
      <c r="O6221" s="573"/>
      <c r="P6221" s="573"/>
    </row>
    <row r="6222" spans="1:16" x14ac:dyDescent="0.25">
      <c r="A6222" s="77">
        <f>E6222*A6211</f>
        <v>0</v>
      </c>
      <c r="B6222" s="160"/>
      <c r="C6222" s="154" t="s">
        <v>2068</v>
      </c>
      <c r="D6222" s="368" t="s">
        <v>2363</v>
      </c>
      <c r="E6222" s="89">
        <v>2</v>
      </c>
      <c r="F6222">
        <f>SUMIF('список продуктов'!$A$8:$A$917,"="&amp;D7510,'список продуктов'!$C$8:$C$917)</f>
        <v>1</v>
      </c>
      <c r="M6222" s="572"/>
      <c r="N6222" s="573"/>
      <c r="O6222" s="573"/>
      <c r="P6222" s="573"/>
    </row>
    <row r="6223" spans="1:16" x14ac:dyDescent="0.25">
      <c r="B6223" s="160"/>
      <c r="C6223" s="154"/>
      <c r="D6223" s="368"/>
      <c r="E6223" s="89"/>
      <c r="F6223">
        <f>SUMIF('список продуктов'!$A$8:$A$917,"="&amp;D7511,'список продуктов'!$C$8:$C$917)</f>
        <v>1</v>
      </c>
      <c r="M6223" s="572"/>
      <c r="N6223" s="573"/>
      <c r="O6223" s="573"/>
      <c r="P6223" s="573"/>
    </row>
    <row r="6224" spans="1:16" x14ac:dyDescent="0.25">
      <c r="B6224" s="160"/>
      <c r="C6224" s="154"/>
      <c r="D6224" s="368"/>
      <c r="E6224" s="89"/>
      <c r="F6224">
        <f>SUMIF('список продуктов'!$A$8:$A$917,"="&amp;D7512,'список продуктов'!$C$8:$C$917)</f>
        <v>1</v>
      </c>
      <c r="M6224" s="572"/>
      <c r="N6224" s="573"/>
      <c r="O6224" s="573"/>
      <c r="P6224" s="573"/>
    </row>
    <row r="6225" spans="1:16" x14ac:dyDescent="0.25">
      <c r="B6225" s="160"/>
      <c r="C6225" s="154"/>
      <c r="D6225" s="368"/>
      <c r="E6225" s="89"/>
      <c r="F6225">
        <f>SUMIF('список продуктов'!$A$8:$A$917,"="&amp;D7513,'список продуктов'!$C$8:$C$917)</f>
        <v>1</v>
      </c>
      <c r="M6225" s="572"/>
      <c r="N6225" s="573"/>
      <c r="O6225" s="573"/>
      <c r="P6225" s="573"/>
    </row>
    <row r="6226" spans="1:16" x14ac:dyDescent="0.25">
      <c r="B6226" s="160"/>
      <c r="C6226" s="154"/>
      <c r="D6226" s="368"/>
      <c r="E6226" s="89"/>
      <c r="F6226">
        <f>SUMIF('список продуктов'!$A$8:$A$917,"="&amp;D7514,'список продуктов'!$C$8:$C$917)</f>
        <v>1</v>
      </c>
      <c r="M6226" s="572"/>
      <c r="N6226" s="573"/>
      <c r="O6226" s="573"/>
      <c r="P6226" s="573"/>
    </row>
    <row r="6227" spans="1:16" x14ac:dyDescent="0.25">
      <c r="B6227" s="160"/>
      <c r="C6227" s="154"/>
      <c r="D6227" s="368"/>
      <c r="E6227" s="89"/>
      <c r="F6227">
        <f>SUMIF('список продуктов'!$A$8:$A$917,"="&amp;D7515,'список продуктов'!$C$8:$C$917)</f>
        <v>1</v>
      </c>
      <c r="M6227" s="572"/>
      <c r="N6227" s="573"/>
      <c r="O6227" s="573"/>
      <c r="P6227" s="573"/>
    </row>
    <row r="6228" spans="1:16" x14ac:dyDescent="0.25">
      <c r="B6228" s="160"/>
      <c r="C6228" s="154"/>
      <c r="D6228" s="91"/>
      <c r="E6228" s="89"/>
      <c r="F6228">
        <f>SUMIF('список продуктов'!$A$8:$A$917,"="&amp;D7516,'список продуктов'!$C$8:$C$917)</f>
        <v>1</v>
      </c>
      <c r="M6228" s="572"/>
      <c r="N6228" s="573"/>
      <c r="O6228" s="573"/>
      <c r="P6228" s="573"/>
    </row>
    <row r="6229" spans="1:16" x14ac:dyDescent="0.25">
      <c r="B6229" s="160"/>
      <c r="C6229" s="154"/>
      <c r="D6229" s="91"/>
      <c r="E6229" s="89"/>
      <c r="F6229">
        <f>SUMIF('список продуктов'!$A$8:$A$917,"="&amp;D7517,'список продуктов'!$C$8:$C$917)</f>
        <v>1</v>
      </c>
      <c r="M6229" s="572"/>
      <c r="N6229" s="573"/>
      <c r="O6229" s="573"/>
      <c r="P6229" s="573"/>
    </row>
    <row r="6230" spans="1:16" ht="15.75" thickBot="1" x14ac:dyDescent="0.3">
      <c r="B6230" s="160"/>
      <c r="C6230" s="154"/>
      <c r="D6230" s="91"/>
      <c r="E6230" s="89"/>
      <c r="F6230">
        <f>SUMIF('список продуктов'!$A$8:$A$917,"="&amp;D7518,'список продуктов'!$C$8:$C$917)</f>
        <v>0</v>
      </c>
      <c r="M6230" s="572"/>
      <c r="N6230" s="573"/>
      <c r="O6230" s="573"/>
      <c r="P6230" s="573"/>
    </row>
    <row r="6231" spans="1:16" ht="15.75" thickBot="1" x14ac:dyDescent="0.3">
      <c r="A6231" s="229"/>
      <c r="B6231" s="231" t="s">
        <v>51</v>
      </c>
      <c r="C6231" s="184" t="s">
        <v>1007</v>
      </c>
      <c r="D6231" s="188"/>
      <c r="E6231" s="191"/>
      <c r="F6231">
        <f>SUMIF('список продуктов'!$A$8:$A$917,"="&amp;D7519,'список продуктов'!$C$8:$C$917)</f>
        <v>0</v>
      </c>
      <c r="G6231" t="s">
        <v>2926</v>
      </c>
      <c r="M6231" s="572"/>
      <c r="N6231" s="573"/>
      <c r="O6231" s="573"/>
      <c r="P6231" s="573"/>
    </row>
    <row r="6232" spans="1:16" x14ac:dyDescent="0.25">
      <c r="A6232" s="77">
        <f>E6232*A6231</f>
        <v>0</v>
      </c>
      <c r="B6232" s="160"/>
      <c r="C6232" s="154"/>
      <c r="D6232" s="91" t="s">
        <v>2549</v>
      </c>
      <c r="E6232" s="89">
        <v>1</v>
      </c>
      <c r="F6232">
        <f>SUMIF('список продуктов'!$A$8:$A$917,"="&amp;D7520,'список продуктов'!$C$8:$C$917)</f>
        <v>1</v>
      </c>
      <c r="M6232" s="572"/>
      <c r="N6232" s="573"/>
      <c r="O6232" s="573"/>
      <c r="P6232" s="573"/>
    </row>
    <row r="6233" spans="1:16" x14ac:dyDescent="0.25">
      <c r="A6233" s="77">
        <f>E6233*A6231</f>
        <v>0</v>
      </c>
      <c r="B6233" s="160"/>
      <c r="C6233" s="452"/>
      <c r="D6233" s="91"/>
      <c r="E6233" s="89"/>
      <c r="F6233">
        <f>SUMIF('список продуктов'!$A$8:$A$917,"="&amp;D7521,'список продуктов'!$C$8:$C$917)</f>
        <v>1</v>
      </c>
      <c r="M6233" s="572"/>
      <c r="N6233" s="573"/>
      <c r="O6233" s="573"/>
      <c r="P6233" s="573"/>
    </row>
    <row r="6234" spans="1:16" x14ac:dyDescent="0.25">
      <c r="B6234" s="160"/>
      <c r="C6234" s="155" t="s">
        <v>2094</v>
      </c>
      <c r="D6234" s="91"/>
      <c r="E6234" s="89"/>
      <c r="F6234">
        <f>SUMIF('список продуктов'!$A$8:$A$917,"="&amp;D7522,'список продуктов'!$C$8:$C$917)</f>
        <v>1</v>
      </c>
      <c r="M6234" s="572"/>
      <c r="N6234" s="573"/>
      <c r="O6234" s="573"/>
      <c r="P6234" s="573"/>
    </row>
    <row r="6235" spans="1:16" x14ac:dyDescent="0.25">
      <c r="A6235" s="77">
        <f>E6235*A6231</f>
        <v>0</v>
      </c>
      <c r="B6235" s="160"/>
      <c r="C6235" s="154" t="s">
        <v>2095</v>
      </c>
      <c r="D6235" s="368" t="s">
        <v>1848</v>
      </c>
      <c r="E6235" s="89">
        <v>25</v>
      </c>
      <c r="F6235">
        <f>SUMIF('список продуктов'!$A$8:$A$917,"="&amp;D7523,'список продуктов'!$C$8:$C$917)</f>
        <v>1</v>
      </c>
      <c r="M6235" s="572"/>
      <c r="N6235" s="573"/>
      <c r="O6235" s="573"/>
      <c r="P6235" s="573"/>
    </row>
    <row r="6236" spans="1:16" ht="29.25" x14ac:dyDescent="0.25">
      <c r="A6236" s="77">
        <f>E6236*A6231</f>
        <v>0</v>
      </c>
      <c r="B6236" s="160"/>
      <c r="C6236" s="154" t="s">
        <v>2096</v>
      </c>
      <c r="D6236" s="368" t="s">
        <v>1730</v>
      </c>
      <c r="E6236" s="89">
        <v>15</v>
      </c>
      <c r="F6236">
        <f>SUMIF('список продуктов'!$A$8:$A$917,"="&amp;D7524,'список продуктов'!$C$8:$C$917)</f>
        <v>1</v>
      </c>
      <c r="M6236" s="572"/>
      <c r="N6236" s="573"/>
      <c r="O6236" s="573"/>
      <c r="P6236" s="573"/>
    </row>
    <row r="6237" spans="1:16" x14ac:dyDescent="0.25">
      <c r="A6237" s="77">
        <f>E6237*A6231</f>
        <v>0</v>
      </c>
      <c r="B6237" s="160"/>
      <c r="C6237" s="154"/>
      <c r="D6237" s="368" t="s">
        <v>1262</v>
      </c>
      <c r="E6237" s="89">
        <v>2</v>
      </c>
      <c r="F6237">
        <f>SUMIF('список продуктов'!$A$8:$A$917,"="&amp;D7525,'список продуктов'!$C$8:$C$917)</f>
        <v>1</v>
      </c>
      <c r="M6237" s="572"/>
      <c r="N6237" s="573"/>
      <c r="O6237" s="573"/>
      <c r="P6237" s="573"/>
    </row>
    <row r="6238" spans="1:16" x14ac:dyDescent="0.25">
      <c r="A6238" s="77">
        <f>E6238*A6231</f>
        <v>0</v>
      </c>
      <c r="B6238" s="160"/>
      <c r="C6238" s="154"/>
      <c r="D6238" s="91" t="s">
        <v>1538</v>
      </c>
      <c r="E6238" s="89">
        <v>20</v>
      </c>
      <c r="F6238">
        <f>SUMIF('список продуктов'!$A$8:$A$917,"="&amp;D7526,'список продуктов'!$C$8:$C$917)</f>
        <v>1</v>
      </c>
      <c r="M6238" s="572"/>
      <c r="N6238" s="573"/>
      <c r="O6238" s="573"/>
      <c r="P6238" s="573"/>
    </row>
    <row r="6239" spans="1:16" x14ac:dyDescent="0.25">
      <c r="A6239" s="77">
        <f>E6239*A6231</f>
        <v>0</v>
      </c>
      <c r="B6239" s="160"/>
      <c r="C6239" s="154"/>
      <c r="D6239" s="91" t="s">
        <v>1763</v>
      </c>
      <c r="E6239" s="89">
        <v>5</v>
      </c>
      <c r="F6239">
        <f>SUMIF('список продуктов'!$A$8:$A$917,"="&amp;D7527,'список продуктов'!$C$8:$C$917)</f>
        <v>1</v>
      </c>
      <c r="M6239" s="572"/>
      <c r="N6239" s="573"/>
      <c r="O6239" s="573"/>
      <c r="P6239" s="573"/>
    </row>
    <row r="6240" spans="1:16" ht="15.75" thickBot="1" x14ac:dyDescent="0.3">
      <c r="A6240" s="77">
        <f>E6240*A6231</f>
        <v>0</v>
      </c>
      <c r="B6240" s="160"/>
      <c r="C6240" s="154"/>
      <c r="D6240" s="91" t="s">
        <v>1275</v>
      </c>
      <c r="E6240" s="89">
        <v>5</v>
      </c>
      <c r="F6240">
        <f>SUMIF('список продуктов'!$A$8:$A$917,"="&amp;D7528,'список продуктов'!$C$8:$C$917)</f>
        <v>1</v>
      </c>
      <c r="M6240" s="572"/>
      <c r="N6240" s="573"/>
      <c r="O6240" s="573"/>
      <c r="P6240" s="573"/>
    </row>
    <row r="6241" spans="1:16" ht="15.75" thickBot="1" x14ac:dyDescent="0.3">
      <c r="A6241" s="229"/>
      <c r="B6241" s="231" t="s">
        <v>51</v>
      </c>
      <c r="C6241" s="73" t="s">
        <v>1008</v>
      </c>
      <c r="D6241" s="188"/>
      <c r="E6241" s="191"/>
      <c r="F6241">
        <f>SUMIF('список продуктов'!$A$8:$A$917,"="&amp;D7529,'список продуктов'!$C$8:$C$917)</f>
        <v>1</v>
      </c>
      <c r="G6241" t="s">
        <v>2926</v>
      </c>
      <c r="M6241" s="572"/>
      <c r="N6241" s="573"/>
      <c r="O6241" s="573"/>
      <c r="P6241" s="573"/>
    </row>
    <row r="6242" spans="1:16" x14ac:dyDescent="0.25">
      <c r="A6242" s="77">
        <f>E6242*A6241</f>
        <v>0</v>
      </c>
      <c r="B6242" s="160"/>
      <c r="C6242" s="154"/>
      <c r="D6242" s="91" t="s">
        <v>2549</v>
      </c>
      <c r="E6242" s="89">
        <v>1</v>
      </c>
      <c r="F6242">
        <f>SUMIF('список продуктов'!$A$8:$A$917,"="&amp;D7530,'список продуктов'!$C$8:$C$917)</f>
        <v>1</v>
      </c>
      <c r="M6242" s="572"/>
      <c r="N6242" s="573"/>
      <c r="O6242" s="573"/>
      <c r="P6242" s="573"/>
    </row>
    <row r="6243" spans="1:16" x14ac:dyDescent="0.25">
      <c r="A6243" s="77">
        <f>E6243*A6241</f>
        <v>0</v>
      </c>
      <c r="B6243" s="160"/>
      <c r="C6243" s="452"/>
      <c r="D6243" s="91" t="s">
        <v>1693</v>
      </c>
      <c r="E6243" s="89">
        <v>10</v>
      </c>
      <c r="F6243">
        <f>SUMIF('список продуктов'!$A$8:$A$917,"="&amp;D7531,'список продуктов'!$C$8:$C$917)</f>
        <v>1</v>
      </c>
      <c r="M6243" s="572"/>
      <c r="N6243" s="573"/>
      <c r="O6243" s="573"/>
      <c r="P6243" s="573"/>
    </row>
    <row r="6244" spans="1:16" x14ac:dyDescent="0.25">
      <c r="A6244" s="77">
        <f>E6244*A6241</f>
        <v>0</v>
      </c>
      <c r="B6244" s="160"/>
      <c r="C6244" s="154"/>
      <c r="D6244" s="91" t="s">
        <v>1775</v>
      </c>
      <c r="E6244" s="89">
        <v>20</v>
      </c>
      <c r="F6244">
        <f>SUMIF('список продуктов'!$A$8:$A$917,"="&amp;D7532,'список продуктов'!$C$8:$C$917)</f>
        <v>1</v>
      </c>
      <c r="M6244" s="572"/>
      <c r="N6244" s="573"/>
      <c r="O6244" s="573"/>
      <c r="P6244" s="573"/>
    </row>
    <row r="6245" spans="1:16" x14ac:dyDescent="0.25">
      <c r="A6245" s="77">
        <f>E6245*A6241</f>
        <v>0</v>
      </c>
      <c r="B6245" s="160"/>
      <c r="C6245" s="154"/>
      <c r="D6245" s="91" t="s">
        <v>1813</v>
      </c>
      <c r="E6245" s="89">
        <v>5</v>
      </c>
      <c r="F6245">
        <f>SUMIF('список продуктов'!$A$8:$A$917,"="&amp;D7533,'список продуктов'!$C$8:$C$917)</f>
        <v>1</v>
      </c>
      <c r="M6245" s="572"/>
      <c r="N6245" s="573"/>
      <c r="O6245" s="573"/>
      <c r="P6245" s="573"/>
    </row>
    <row r="6246" spans="1:16" x14ac:dyDescent="0.25">
      <c r="A6246" s="77">
        <f>E6246*A6241</f>
        <v>0</v>
      </c>
      <c r="B6246" s="160"/>
      <c r="C6246" s="154"/>
      <c r="D6246" s="91"/>
      <c r="E6246" s="89"/>
      <c r="F6246">
        <f>SUMIF('список продуктов'!$A$8:$A$917,"="&amp;D7534,'список продуктов'!$C$8:$C$917)</f>
        <v>0</v>
      </c>
      <c r="M6246" s="572"/>
      <c r="N6246" s="573"/>
      <c r="O6246" s="573"/>
      <c r="P6246" s="573"/>
    </row>
    <row r="6247" spans="1:16" x14ac:dyDescent="0.25">
      <c r="A6247" s="77">
        <f>E6247*A6241</f>
        <v>0</v>
      </c>
      <c r="B6247" s="160"/>
      <c r="C6247" s="154"/>
      <c r="D6247" s="91"/>
      <c r="E6247" s="89"/>
      <c r="F6247">
        <f>SUMIF('список продуктов'!$A$8:$A$917,"="&amp;D7535,'список продуктов'!$C$8:$C$917)</f>
        <v>0</v>
      </c>
      <c r="M6247" s="572"/>
      <c r="N6247" s="573"/>
      <c r="O6247" s="573"/>
      <c r="P6247" s="573"/>
    </row>
    <row r="6248" spans="1:16" x14ac:dyDescent="0.25">
      <c r="A6248" s="77">
        <f>E6248*A6241</f>
        <v>0</v>
      </c>
      <c r="B6248" s="160"/>
      <c r="C6248" s="154"/>
      <c r="D6248" s="91"/>
      <c r="E6248" s="89"/>
      <c r="F6248">
        <f>SUMIF('список продуктов'!$A$8:$A$917,"="&amp;D7536,'список продуктов'!$C$8:$C$917)</f>
        <v>1</v>
      </c>
      <c r="M6248" s="572"/>
      <c r="N6248" s="573"/>
      <c r="O6248" s="573"/>
      <c r="P6248" s="573"/>
    </row>
    <row r="6249" spans="1:16" x14ac:dyDescent="0.25">
      <c r="A6249" s="77">
        <f>E6249*A6241</f>
        <v>0</v>
      </c>
      <c r="B6249" s="160"/>
      <c r="C6249" s="154"/>
      <c r="D6249" s="91"/>
      <c r="E6249" s="89"/>
      <c r="F6249">
        <f>SUMIF('список продуктов'!$A$8:$A$917,"="&amp;D7537,'список продуктов'!$C$8:$C$917)</f>
        <v>1</v>
      </c>
      <c r="M6249" s="572"/>
      <c r="N6249" s="573"/>
      <c r="O6249" s="573"/>
      <c r="P6249" s="573"/>
    </row>
    <row r="6250" spans="1:16" ht="15.75" thickBot="1" x14ac:dyDescent="0.3">
      <c r="A6250" s="77">
        <f>E6250*A6241</f>
        <v>0</v>
      </c>
      <c r="B6250" s="160"/>
      <c r="C6250" s="154"/>
      <c r="D6250" s="91"/>
      <c r="E6250" s="89"/>
      <c r="F6250">
        <f>SUMIF('список продуктов'!$A$8:$A$917,"="&amp;D7538,'список продуктов'!$C$8:$C$917)</f>
        <v>1</v>
      </c>
      <c r="M6250" s="572"/>
      <c r="N6250" s="573"/>
      <c r="O6250" s="573"/>
      <c r="P6250" s="573"/>
    </row>
    <row r="6251" spans="1:16" ht="15.75" thickBot="1" x14ac:dyDescent="0.3">
      <c r="A6251" s="229"/>
      <c r="B6251" s="231" t="s">
        <v>51</v>
      </c>
      <c r="C6251" s="73" t="s">
        <v>1009</v>
      </c>
      <c r="D6251" s="188"/>
      <c r="E6251" s="191"/>
      <c r="F6251">
        <f>SUMIF('список продуктов'!$A$8:$A$917,"="&amp;D7539,'список продуктов'!$C$8:$C$917)</f>
        <v>1</v>
      </c>
      <c r="G6251" t="s">
        <v>2926</v>
      </c>
      <c r="M6251" s="572"/>
      <c r="N6251" s="573"/>
      <c r="O6251" s="573"/>
      <c r="P6251" s="573"/>
    </row>
    <row r="6252" spans="1:16" x14ac:dyDescent="0.25">
      <c r="A6252" s="77">
        <f>E6252*A6251</f>
        <v>0</v>
      </c>
      <c r="B6252" s="160"/>
      <c r="C6252" s="154"/>
      <c r="D6252" s="91" t="s">
        <v>2549</v>
      </c>
      <c r="E6252" s="89">
        <v>1</v>
      </c>
      <c r="F6252">
        <f>SUMIF('список продуктов'!$A$8:$A$917,"="&amp;D7540,'список продуктов'!$C$8:$C$917)</f>
        <v>1</v>
      </c>
      <c r="M6252" s="572"/>
      <c r="N6252" s="573"/>
      <c r="O6252" s="573"/>
      <c r="P6252" s="573"/>
    </row>
    <row r="6253" spans="1:16" x14ac:dyDescent="0.25">
      <c r="A6253" s="77">
        <f>E6253*A6251</f>
        <v>0</v>
      </c>
      <c r="B6253" s="160"/>
      <c r="C6253" s="452"/>
      <c r="D6253" s="91" t="s">
        <v>798</v>
      </c>
      <c r="E6253" s="89">
        <v>5</v>
      </c>
      <c r="F6253">
        <f>SUMIF('список продуктов'!$A$8:$A$917,"="&amp;D7541,'список продуктов'!$C$8:$C$917)</f>
        <v>0</v>
      </c>
      <c r="M6253" s="572"/>
      <c r="N6253" s="573"/>
      <c r="O6253" s="573"/>
      <c r="P6253" s="573"/>
    </row>
    <row r="6254" spans="1:16" x14ac:dyDescent="0.25">
      <c r="A6254" s="77">
        <f>E6254*A6251</f>
        <v>0</v>
      </c>
      <c r="B6254" s="160"/>
      <c r="C6254" s="154"/>
      <c r="D6254" s="91" t="s">
        <v>2292</v>
      </c>
      <c r="E6254" s="89">
        <v>20</v>
      </c>
      <c r="F6254">
        <f>SUMIF('список продуктов'!$A$8:$A$917,"="&amp;D7542,'список продуктов'!$C$8:$C$917)</f>
        <v>0</v>
      </c>
      <c r="M6254" s="572"/>
      <c r="N6254" s="573"/>
      <c r="O6254" s="573"/>
      <c r="P6254" s="573"/>
    </row>
    <row r="6255" spans="1:16" x14ac:dyDescent="0.25">
      <c r="A6255" s="77">
        <f>E6255*A6251</f>
        <v>0</v>
      </c>
      <c r="B6255" s="160"/>
      <c r="C6255" s="154"/>
      <c r="D6255" s="91" t="s">
        <v>1832</v>
      </c>
      <c r="E6255" s="89">
        <v>5</v>
      </c>
      <c r="F6255">
        <f>SUMIF('список продуктов'!$A$8:$A$917,"="&amp;D7543,'список продуктов'!$C$8:$C$917)</f>
        <v>0</v>
      </c>
      <c r="M6255" s="572"/>
      <c r="N6255" s="573"/>
      <c r="O6255" s="573"/>
      <c r="P6255" s="573"/>
    </row>
    <row r="6256" spans="1:16" x14ac:dyDescent="0.25">
      <c r="A6256" s="77">
        <f>E6256*A6251</f>
        <v>0</v>
      </c>
      <c r="B6256" s="160"/>
      <c r="C6256" s="154"/>
      <c r="D6256" s="91" t="s">
        <v>1275</v>
      </c>
      <c r="E6256" s="89">
        <v>1</v>
      </c>
      <c r="F6256">
        <f>SUMIF('список продуктов'!$A$8:$A$917,"="&amp;D7544,'список продуктов'!$C$8:$C$917)</f>
        <v>1</v>
      </c>
      <c r="M6256" s="572"/>
      <c r="N6256" s="573"/>
      <c r="O6256" s="573"/>
      <c r="P6256" s="573"/>
    </row>
    <row r="6257" spans="1:16" x14ac:dyDescent="0.25">
      <c r="A6257" s="77">
        <f>E6257*A6251</f>
        <v>0</v>
      </c>
      <c r="B6257" s="160"/>
      <c r="C6257" s="154"/>
      <c r="D6257" s="91"/>
      <c r="E6257" s="89"/>
      <c r="F6257">
        <f>SUMIF('список продуктов'!$A$8:$A$917,"="&amp;D7545,'список продуктов'!$C$8:$C$917)</f>
        <v>1</v>
      </c>
      <c r="M6257" s="572"/>
      <c r="N6257" s="573"/>
      <c r="O6257" s="573"/>
      <c r="P6257" s="573"/>
    </row>
    <row r="6258" spans="1:16" x14ac:dyDescent="0.25">
      <c r="A6258" s="77">
        <f>E6258*A6251</f>
        <v>0</v>
      </c>
      <c r="B6258" s="160"/>
      <c r="C6258" s="154"/>
      <c r="D6258" s="91"/>
      <c r="E6258" s="89"/>
      <c r="F6258">
        <f>SUMIF('список продуктов'!$A$8:$A$917,"="&amp;D7546,'список продуктов'!$C$8:$C$917)</f>
        <v>1</v>
      </c>
      <c r="M6258" s="572"/>
      <c r="N6258" s="573"/>
      <c r="O6258" s="573"/>
      <c r="P6258" s="573"/>
    </row>
    <row r="6259" spans="1:16" x14ac:dyDescent="0.25">
      <c r="A6259" s="77">
        <f>E6259*A6251</f>
        <v>0</v>
      </c>
      <c r="B6259" s="160"/>
      <c r="C6259" s="154"/>
      <c r="D6259" s="91"/>
      <c r="E6259" s="89"/>
      <c r="F6259">
        <f>SUMIF('список продуктов'!$A$8:$A$917,"="&amp;D7547,'список продуктов'!$C$8:$C$917)</f>
        <v>1</v>
      </c>
      <c r="M6259" s="572"/>
      <c r="N6259" s="573"/>
      <c r="O6259" s="573"/>
      <c r="P6259" s="573"/>
    </row>
    <row r="6260" spans="1:16" ht="15.75" thickBot="1" x14ac:dyDescent="0.3">
      <c r="A6260" s="77">
        <f>E6260*A6251</f>
        <v>0</v>
      </c>
      <c r="B6260" s="160"/>
      <c r="C6260" s="154"/>
      <c r="D6260" s="91"/>
      <c r="E6260" s="89"/>
      <c r="F6260">
        <f>SUMIF('список продуктов'!$A$8:$A$917,"="&amp;D7548,'список продуктов'!$C$8:$C$917)</f>
        <v>1</v>
      </c>
      <c r="M6260" s="572"/>
      <c r="N6260" s="573"/>
      <c r="O6260" s="573"/>
      <c r="P6260" s="573"/>
    </row>
    <row r="6261" spans="1:16" ht="15.75" thickBot="1" x14ac:dyDescent="0.3">
      <c r="A6261" s="229"/>
      <c r="B6261" s="231" t="s">
        <v>51</v>
      </c>
      <c r="C6261" s="73" t="s">
        <v>1010</v>
      </c>
      <c r="D6261" s="188"/>
      <c r="E6261" s="191"/>
      <c r="F6261">
        <f>SUMIF('список продуктов'!$A$8:$A$917,"="&amp;D7549,'список продуктов'!$C$8:$C$917)</f>
        <v>1</v>
      </c>
      <c r="G6261" t="s">
        <v>2926</v>
      </c>
      <c r="M6261" s="572"/>
      <c r="N6261" s="573"/>
      <c r="O6261" s="573"/>
      <c r="P6261" s="573"/>
    </row>
    <row r="6262" spans="1:16" x14ac:dyDescent="0.25">
      <c r="A6262" s="77">
        <f>E6262*A6261</f>
        <v>0</v>
      </c>
      <c r="B6262" s="160"/>
      <c r="C6262" s="154"/>
      <c r="D6262" s="91" t="s">
        <v>2549</v>
      </c>
      <c r="E6262" s="89">
        <v>1</v>
      </c>
      <c r="F6262">
        <f>SUMIF('список продуктов'!$A$8:$A$917,"="&amp;D7550,'список продуктов'!$C$8:$C$917)</f>
        <v>1</v>
      </c>
      <c r="M6262" s="572"/>
      <c r="N6262" s="573"/>
      <c r="O6262" s="573"/>
      <c r="P6262" s="573"/>
    </row>
    <row r="6263" spans="1:16" x14ac:dyDescent="0.25">
      <c r="A6263" s="77">
        <f>E6263*A6261</f>
        <v>0</v>
      </c>
      <c r="B6263" s="160"/>
      <c r="C6263" s="452"/>
      <c r="D6263" s="91"/>
      <c r="E6263" s="89"/>
      <c r="F6263">
        <f>SUMIF('список продуктов'!$A$8:$A$917,"="&amp;D7551,'список продуктов'!$C$8:$C$917)</f>
        <v>1</v>
      </c>
      <c r="M6263" s="572"/>
      <c r="N6263" s="573"/>
      <c r="O6263" s="573"/>
      <c r="P6263" s="573"/>
    </row>
    <row r="6264" spans="1:16" x14ac:dyDescent="0.25">
      <c r="B6264" s="160"/>
      <c r="C6264" s="155" t="s">
        <v>2094</v>
      </c>
      <c r="D6264" s="91"/>
      <c r="E6264" s="89"/>
      <c r="F6264">
        <f>SUMIF('список продуктов'!$A$8:$A$917,"="&amp;D7552,'список продуктов'!$C$8:$C$917)</f>
        <v>0</v>
      </c>
      <c r="M6264" s="572"/>
      <c r="N6264" s="573"/>
      <c r="O6264" s="573"/>
      <c r="P6264" s="573"/>
    </row>
    <row r="6265" spans="1:16" x14ac:dyDescent="0.25">
      <c r="A6265" s="77">
        <f>E6265*A6261</f>
        <v>0</v>
      </c>
      <c r="B6265" s="160"/>
      <c r="C6265" s="154" t="s">
        <v>2095</v>
      </c>
      <c r="D6265" s="368" t="s">
        <v>1848</v>
      </c>
      <c r="E6265" s="89">
        <v>25</v>
      </c>
      <c r="F6265">
        <f>SUMIF('список продуктов'!$A$8:$A$917,"="&amp;D7553,'список продуктов'!$C$8:$C$917)</f>
        <v>0</v>
      </c>
      <c r="M6265" s="572"/>
      <c r="N6265" s="573"/>
      <c r="O6265" s="573"/>
      <c r="P6265" s="573"/>
    </row>
    <row r="6266" spans="1:16" ht="29.25" x14ac:dyDescent="0.25">
      <c r="A6266" s="77">
        <f>E6266*A6261</f>
        <v>0</v>
      </c>
      <c r="B6266" s="160"/>
      <c r="C6266" s="154" t="s">
        <v>2096</v>
      </c>
      <c r="D6266" s="368" t="s">
        <v>1730</v>
      </c>
      <c r="E6266" s="89">
        <v>15</v>
      </c>
      <c r="F6266">
        <f>SUMIF('список продуктов'!$A$8:$A$917,"="&amp;D7554,'список продуктов'!$C$8:$C$917)</f>
        <v>1</v>
      </c>
      <c r="M6266" s="572"/>
      <c r="N6266" s="573"/>
      <c r="O6266" s="573"/>
      <c r="P6266" s="573"/>
    </row>
    <row r="6267" spans="1:16" x14ac:dyDescent="0.25">
      <c r="A6267" s="77">
        <f>E6267*A6261</f>
        <v>0</v>
      </c>
      <c r="B6267" s="160"/>
      <c r="C6267" s="154"/>
      <c r="D6267" s="368" t="s">
        <v>1262</v>
      </c>
      <c r="E6267" s="89">
        <v>2</v>
      </c>
      <c r="F6267">
        <f>SUMIF('список продуктов'!$A$8:$A$917,"="&amp;D7555,'список продуктов'!$C$8:$C$917)</f>
        <v>1</v>
      </c>
      <c r="M6267" s="572"/>
      <c r="N6267" s="573"/>
      <c r="O6267" s="573"/>
      <c r="P6267" s="573"/>
    </row>
    <row r="6268" spans="1:16" x14ac:dyDescent="0.25">
      <c r="A6268" s="77">
        <f>E6268*A6261</f>
        <v>0</v>
      </c>
      <c r="B6268" s="160"/>
      <c r="C6268" s="154"/>
      <c r="D6268" s="91" t="s">
        <v>1742</v>
      </c>
      <c r="E6268" s="89">
        <v>10</v>
      </c>
      <c r="F6268">
        <f>SUMIF('список продуктов'!$A$8:$A$917,"="&amp;D7556,'список продуктов'!$C$8:$C$917)</f>
        <v>1</v>
      </c>
      <c r="M6268" s="572"/>
      <c r="N6268" s="573"/>
      <c r="O6268" s="573"/>
      <c r="P6268" s="573"/>
    </row>
    <row r="6269" spans="1:16" x14ac:dyDescent="0.25">
      <c r="A6269" s="77">
        <f>E6269*A6261</f>
        <v>0</v>
      </c>
      <c r="B6269" s="160"/>
      <c r="C6269" s="154"/>
      <c r="D6269" s="91" t="s">
        <v>1739</v>
      </c>
      <c r="E6269" s="89">
        <v>5</v>
      </c>
      <c r="F6269">
        <f>SUMIF('список продуктов'!$A$8:$A$917,"="&amp;D7557,'список продуктов'!$C$8:$C$917)</f>
        <v>1</v>
      </c>
      <c r="M6269" s="572"/>
      <c r="N6269" s="573"/>
      <c r="O6269" s="573"/>
      <c r="P6269" s="573"/>
    </row>
    <row r="6270" spans="1:16" x14ac:dyDescent="0.25">
      <c r="A6270" s="77">
        <f>E6270*A6261</f>
        <v>0</v>
      </c>
      <c r="B6270" s="160"/>
      <c r="C6270" s="154"/>
      <c r="D6270" s="91" t="s">
        <v>1743</v>
      </c>
      <c r="E6270" s="89">
        <v>5</v>
      </c>
      <c r="F6270">
        <f>SUMIF('список продуктов'!$A$8:$A$917,"="&amp;D7558,'список продуктов'!$C$8:$C$917)</f>
        <v>1</v>
      </c>
      <c r="M6270" s="572"/>
      <c r="N6270" s="573"/>
      <c r="O6270" s="573"/>
      <c r="P6270" s="573"/>
    </row>
    <row r="6271" spans="1:16" x14ac:dyDescent="0.25">
      <c r="A6271" s="77">
        <f>E6271*A6261</f>
        <v>0</v>
      </c>
      <c r="B6271" s="160"/>
      <c r="C6271" s="154"/>
      <c r="D6271" s="91" t="s">
        <v>1275</v>
      </c>
      <c r="E6271" s="89">
        <v>1</v>
      </c>
      <c r="F6271">
        <f>SUMIF('список продуктов'!$A$8:$A$917,"="&amp;D7559,'список продуктов'!$C$8:$C$917)</f>
        <v>1</v>
      </c>
      <c r="M6271" s="572"/>
      <c r="N6271" s="573"/>
      <c r="O6271" s="573"/>
      <c r="P6271" s="573"/>
    </row>
    <row r="6272" spans="1:16" x14ac:dyDescent="0.25">
      <c r="B6272" s="160"/>
      <c r="C6272" s="155" t="s">
        <v>2097</v>
      </c>
      <c r="D6272" s="91"/>
      <c r="E6272" s="89"/>
      <c r="F6272">
        <f>SUMIF('список продуктов'!$A$8:$A$917,"="&amp;D7560,'список продуктов'!$C$8:$C$917)</f>
        <v>1</v>
      </c>
      <c r="M6272" s="572"/>
      <c r="N6272" s="573"/>
      <c r="O6272" s="573"/>
      <c r="P6272" s="573"/>
    </row>
    <row r="6273" spans="1:16" x14ac:dyDescent="0.25">
      <c r="B6273" s="160"/>
      <c r="C6273" s="154" t="s">
        <v>2098</v>
      </c>
      <c r="D6273" s="91"/>
      <c r="E6273" s="89"/>
      <c r="F6273">
        <f>SUMIF('список продуктов'!$A$8:$A$917,"="&amp;D7561,'список продуктов'!$C$8:$C$917)</f>
        <v>1</v>
      </c>
      <c r="M6273" s="572"/>
      <c r="N6273" s="573"/>
      <c r="O6273" s="573"/>
      <c r="P6273" s="573"/>
    </row>
    <row r="6274" spans="1:16" x14ac:dyDescent="0.25">
      <c r="B6274" s="160"/>
      <c r="C6274" s="154" t="s">
        <v>2099</v>
      </c>
      <c r="D6274" s="91"/>
      <c r="E6274" s="89"/>
      <c r="F6274">
        <f>SUMIF('список продуктов'!$A$8:$A$917,"="&amp;D7562,'список продуктов'!$C$8:$C$917)</f>
        <v>1</v>
      </c>
      <c r="M6274" s="572"/>
      <c r="N6274" s="573"/>
      <c r="O6274" s="573"/>
      <c r="P6274" s="573"/>
    </row>
    <row r="6275" spans="1:16" ht="15.75" thickBot="1" x14ac:dyDescent="0.3">
      <c r="B6275" s="160"/>
      <c r="C6275" s="154" t="s">
        <v>2100</v>
      </c>
      <c r="D6275" s="91"/>
      <c r="E6275" s="89"/>
      <c r="F6275">
        <f>SUMIF('список продуктов'!$A$8:$A$917,"="&amp;D7563,'список продуктов'!$C$8:$C$917)</f>
        <v>1</v>
      </c>
      <c r="M6275" s="572"/>
      <c r="N6275" s="573"/>
      <c r="O6275" s="573"/>
      <c r="P6275" s="573"/>
    </row>
    <row r="6276" spans="1:16" ht="15.75" thickBot="1" x14ac:dyDescent="0.3">
      <c r="A6276" s="229"/>
      <c r="B6276" s="231" t="s">
        <v>51</v>
      </c>
      <c r="C6276" s="73" t="s">
        <v>2844</v>
      </c>
      <c r="D6276" s="188"/>
      <c r="E6276" s="191"/>
      <c r="F6276">
        <f>SUMIF('список продуктов'!$A$8:$A$917,"="&amp;D7564,'список продуктов'!$C$8:$C$917)</f>
        <v>1</v>
      </c>
      <c r="G6276" t="s">
        <v>2926</v>
      </c>
      <c r="M6276" s="572"/>
      <c r="N6276" s="573"/>
      <c r="O6276" s="573"/>
      <c r="P6276" s="573"/>
    </row>
    <row r="6277" spans="1:16" x14ac:dyDescent="0.25">
      <c r="A6277" s="77">
        <f>E6277*A6276</f>
        <v>0</v>
      </c>
      <c r="B6277" s="160"/>
      <c r="C6277" s="154"/>
      <c r="D6277" s="91" t="s">
        <v>2549</v>
      </c>
      <c r="E6277" s="89">
        <v>1</v>
      </c>
      <c r="F6277">
        <f>SUMIF('список продуктов'!$A$8:$A$917,"="&amp;D7565,'список продуктов'!$C$8:$C$917)</f>
        <v>1</v>
      </c>
      <c r="M6277" s="572"/>
      <c r="N6277" s="573"/>
      <c r="O6277" s="573"/>
      <c r="P6277" s="573"/>
    </row>
    <row r="6278" spans="1:16" x14ac:dyDescent="0.25">
      <c r="A6278" s="77">
        <f>E6278*A6276</f>
        <v>0</v>
      </c>
      <c r="B6278" s="160"/>
      <c r="C6278" s="452"/>
      <c r="D6278" s="91" t="s">
        <v>1674</v>
      </c>
      <c r="E6278" s="89">
        <v>5</v>
      </c>
      <c r="F6278">
        <f>SUMIF('список продуктов'!$A$8:$A$917,"="&amp;D7566,'список продуктов'!$C$8:$C$917)</f>
        <v>1</v>
      </c>
      <c r="M6278" s="572"/>
      <c r="N6278" s="573"/>
      <c r="O6278" s="573"/>
      <c r="P6278" s="573"/>
    </row>
    <row r="6279" spans="1:16" x14ac:dyDescent="0.25">
      <c r="A6279" s="77">
        <f>E6279*A6276</f>
        <v>0</v>
      </c>
      <c r="B6279" s="160"/>
      <c r="C6279" s="154"/>
      <c r="D6279" s="91" t="s">
        <v>2302</v>
      </c>
      <c r="E6279" s="89">
        <v>20</v>
      </c>
      <c r="F6279">
        <f>SUMIF('список продуктов'!$A$8:$A$917,"="&amp;D7567,'список продуктов'!$C$8:$C$917)</f>
        <v>1</v>
      </c>
      <c r="M6279" s="572"/>
      <c r="N6279" s="573"/>
      <c r="O6279" s="573"/>
      <c r="P6279" s="573"/>
    </row>
    <row r="6280" spans="1:16" x14ac:dyDescent="0.25">
      <c r="A6280" s="77">
        <f>E6280*A6276</f>
        <v>0</v>
      </c>
      <c r="B6280" s="160"/>
      <c r="C6280" s="154"/>
      <c r="D6280" s="91" t="s">
        <v>2838</v>
      </c>
      <c r="E6280" s="89">
        <v>10</v>
      </c>
      <c r="F6280">
        <f>SUMIF('список продуктов'!$A$8:$A$917,"="&amp;D7568,'список продуктов'!$C$8:$C$917)</f>
        <v>0</v>
      </c>
      <c r="M6280" s="572"/>
      <c r="N6280" s="573"/>
      <c r="O6280" s="573"/>
      <c r="P6280" s="573"/>
    </row>
    <row r="6281" spans="1:16" x14ac:dyDescent="0.25">
      <c r="A6281" s="77">
        <f>E6281*A6276</f>
        <v>0</v>
      </c>
      <c r="B6281" s="160"/>
      <c r="C6281" s="154"/>
      <c r="D6281" s="91" t="s">
        <v>1275</v>
      </c>
      <c r="E6281" s="89">
        <v>1</v>
      </c>
      <c r="F6281">
        <f>SUMIF('список продуктов'!$A$8:$A$917,"="&amp;D7569,'список продуктов'!$C$8:$C$917)</f>
        <v>0</v>
      </c>
      <c r="M6281" s="572"/>
      <c r="N6281" s="573"/>
      <c r="O6281" s="573"/>
      <c r="P6281" s="573"/>
    </row>
    <row r="6282" spans="1:16" x14ac:dyDescent="0.25">
      <c r="A6282" s="77">
        <f>E6282*A6276</f>
        <v>0</v>
      </c>
      <c r="B6282" s="160"/>
      <c r="C6282" s="154"/>
      <c r="D6282" s="91"/>
      <c r="E6282" s="89"/>
      <c r="F6282">
        <f>SUMIF('список продуктов'!$A$8:$A$917,"="&amp;D7570,'список продуктов'!$C$8:$C$917)</f>
        <v>1</v>
      </c>
      <c r="M6282" s="572"/>
      <c r="N6282" s="573"/>
      <c r="O6282" s="573"/>
      <c r="P6282" s="573"/>
    </row>
    <row r="6283" spans="1:16" x14ac:dyDescent="0.25">
      <c r="A6283" s="77">
        <f>E6283*A6276</f>
        <v>0</v>
      </c>
      <c r="B6283" s="160"/>
      <c r="C6283" s="154"/>
      <c r="D6283" s="91"/>
      <c r="E6283" s="89"/>
      <c r="F6283">
        <f>SUMIF('список продуктов'!$A$8:$A$917,"="&amp;D7571,'список продуктов'!$C$8:$C$917)</f>
        <v>1</v>
      </c>
      <c r="M6283" s="572"/>
      <c r="N6283" s="573"/>
      <c r="O6283" s="573"/>
      <c r="P6283" s="573"/>
    </row>
    <row r="6284" spans="1:16" x14ac:dyDescent="0.25">
      <c r="A6284" s="77">
        <f>E6284*A6276</f>
        <v>0</v>
      </c>
      <c r="B6284" s="160"/>
      <c r="C6284" s="154"/>
      <c r="D6284" s="91"/>
      <c r="E6284" s="89"/>
      <c r="F6284">
        <f>SUMIF('список продуктов'!$A$8:$A$917,"="&amp;D7572,'список продуктов'!$C$8:$C$917)</f>
        <v>1</v>
      </c>
      <c r="M6284" s="572"/>
      <c r="N6284" s="573"/>
      <c r="O6284" s="573"/>
      <c r="P6284" s="573"/>
    </row>
    <row r="6285" spans="1:16" ht="15.75" thickBot="1" x14ac:dyDescent="0.3">
      <c r="A6285" s="77">
        <f>E6285*A6276</f>
        <v>0</v>
      </c>
      <c r="B6285" s="160"/>
      <c r="C6285" s="154"/>
      <c r="D6285" s="91"/>
      <c r="E6285" s="89"/>
      <c r="F6285">
        <f>SUMIF('список продуктов'!$A$8:$A$917,"="&amp;D7573,'список продуктов'!$C$8:$C$917)</f>
        <v>1</v>
      </c>
      <c r="M6285" s="572"/>
      <c r="N6285" s="573"/>
      <c r="O6285" s="573"/>
      <c r="P6285" s="573"/>
    </row>
    <row r="6286" spans="1:16" ht="15.75" thickBot="1" x14ac:dyDescent="0.3">
      <c r="A6286" s="229"/>
      <c r="B6286" s="231" t="s">
        <v>51</v>
      </c>
      <c r="C6286" s="73" t="s">
        <v>1011</v>
      </c>
      <c r="D6286" s="188"/>
      <c r="E6286" s="191"/>
      <c r="F6286">
        <f>SUMIF('список продуктов'!$A$8:$A$917,"="&amp;D7574,'список продуктов'!$C$8:$C$917)</f>
        <v>1</v>
      </c>
      <c r="G6286" t="s">
        <v>2926</v>
      </c>
      <c r="M6286" s="572"/>
      <c r="N6286" s="573"/>
      <c r="O6286" s="573"/>
      <c r="P6286" s="573"/>
    </row>
    <row r="6287" spans="1:16" x14ac:dyDescent="0.25">
      <c r="A6287" s="77">
        <f>E6287*A6286</f>
        <v>0</v>
      </c>
      <c r="B6287" s="160"/>
      <c r="C6287" s="154"/>
      <c r="D6287" s="91" t="s">
        <v>2549</v>
      </c>
      <c r="E6287" s="89">
        <v>1</v>
      </c>
      <c r="F6287">
        <f>SUMIF('список продуктов'!$A$8:$A$917,"="&amp;D7575,'список продуктов'!$C$8:$C$917)</f>
        <v>1</v>
      </c>
      <c r="M6287" s="572"/>
      <c r="N6287" s="573"/>
      <c r="O6287" s="573"/>
      <c r="P6287" s="573"/>
    </row>
    <row r="6288" spans="1:16" x14ac:dyDescent="0.25">
      <c r="A6288" s="77">
        <f>E6288*A6286</f>
        <v>0</v>
      </c>
      <c r="B6288" s="160"/>
      <c r="C6288" s="452"/>
      <c r="D6288" s="91" t="s">
        <v>2341</v>
      </c>
      <c r="E6288" s="89">
        <v>5</v>
      </c>
      <c r="F6288">
        <f>SUMIF('список продуктов'!$A$8:$A$917,"="&amp;D7576,'список продуктов'!$C$8:$C$917)</f>
        <v>1</v>
      </c>
      <c r="M6288" s="572"/>
      <c r="N6288" s="573"/>
      <c r="O6288" s="573"/>
      <c r="P6288" s="573"/>
    </row>
    <row r="6289" spans="1:16" x14ac:dyDescent="0.25">
      <c r="A6289" s="77">
        <f>E6289*A6286</f>
        <v>0</v>
      </c>
      <c r="B6289" s="160"/>
      <c r="C6289" s="154"/>
      <c r="D6289" s="91" t="s">
        <v>1551</v>
      </c>
      <c r="E6289" s="89">
        <v>1</v>
      </c>
      <c r="F6289">
        <f>SUMIF('список продуктов'!$A$8:$A$917,"="&amp;D7577,'список продуктов'!$C$8:$C$917)</f>
        <v>1</v>
      </c>
      <c r="M6289" s="572"/>
      <c r="N6289" s="573"/>
      <c r="O6289" s="573"/>
      <c r="P6289" s="573"/>
    </row>
    <row r="6290" spans="1:16" x14ac:dyDescent="0.25">
      <c r="A6290" s="77">
        <f>E6290*A6286</f>
        <v>0</v>
      </c>
      <c r="B6290" s="160"/>
      <c r="C6290" s="154"/>
      <c r="D6290" s="91" t="s">
        <v>311</v>
      </c>
      <c r="E6290" s="89">
        <v>10</v>
      </c>
      <c r="F6290">
        <f>SUMIF('список продуктов'!$A$8:$A$917,"="&amp;D7578,'список продуктов'!$C$8:$C$917)</f>
        <v>1</v>
      </c>
      <c r="M6290" s="572"/>
      <c r="N6290" s="573"/>
      <c r="O6290" s="573"/>
      <c r="P6290" s="573"/>
    </row>
    <row r="6291" spans="1:16" x14ac:dyDescent="0.25">
      <c r="A6291" s="77">
        <f>E6291*A6286</f>
        <v>0</v>
      </c>
      <c r="B6291" s="160"/>
      <c r="C6291" s="154"/>
      <c r="D6291" s="91" t="s">
        <v>1275</v>
      </c>
      <c r="E6291" s="89">
        <v>1</v>
      </c>
      <c r="F6291">
        <f>SUMIF('список продуктов'!$A$8:$A$917,"="&amp;D7579,'список продуктов'!$C$8:$C$917)</f>
        <v>1</v>
      </c>
      <c r="M6291" s="572"/>
      <c r="N6291" s="573"/>
      <c r="O6291" s="573"/>
      <c r="P6291" s="573"/>
    </row>
    <row r="6292" spans="1:16" x14ac:dyDescent="0.25">
      <c r="A6292" s="77">
        <f>E6292*A6286</f>
        <v>0</v>
      </c>
      <c r="B6292" s="160"/>
      <c r="C6292" s="154"/>
      <c r="D6292" s="91"/>
      <c r="E6292" s="89"/>
      <c r="F6292">
        <f>SUMIF('список продуктов'!$A$8:$A$917,"="&amp;D7580,'список продуктов'!$C$8:$C$917)</f>
        <v>1</v>
      </c>
      <c r="M6292" s="572"/>
      <c r="N6292" s="573"/>
      <c r="O6292" s="573"/>
      <c r="P6292" s="573"/>
    </row>
    <row r="6293" spans="1:16" x14ac:dyDescent="0.25">
      <c r="A6293" s="77">
        <f>E6293*A6286</f>
        <v>0</v>
      </c>
      <c r="B6293" s="160"/>
      <c r="C6293" s="154"/>
      <c r="D6293" s="91"/>
      <c r="E6293" s="89"/>
      <c r="F6293">
        <f>SUMIF('список продуктов'!$A$8:$A$917,"="&amp;D7581,'список продуктов'!$C$8:$C$917)</f>
        <v>1</v>
      </c>
      <c r="M6293" s="572"/>
      <c r="N6293" s="573"/>
      <c r="O6293" s="573"/>
      <c r="P6293" s="573"/>
    </row>
    <row r="6294" spans="1:16" x14ac:dyDescent="0.25">
      <c r="A6294" s="77">
        <f>E6294*A6286</f>
        <v>0</v>
      </c>
      <c r="B6294" s="160"/>
      <c r="C6294" s="154"/>
      <c r="D6294" s="91"/>
      <c r="E6294" s="89"/>
      <c r="F6294">
        <f>SUMIF('список продуктов'!$A$8:$A$917,"="&amp;D7582,'список продуктов'!$C$8:$C$917)</f>
        <v>1</v>
      </c>
      <c r="M6294" s="572"/>
      <c r="N6294" s="573"/>
      <c r="O6294" s="573"/>
      <c r="P6294" s="573"/>
    </row>
    <row r="6295" spans="1:16" ht="15.75" thickBot="1" x14ac:dyDescent="0.3">
      <c r="A6295" s="77">
        <f>E6295*A6286</f>
        <v>0</v>
      </c>
      <c r="B6295" s="160"/>
      <c r="C6295" s="154"/>
      <c r="D6295" s="91"/>
      <c r="E6295" s="89"/>
      <c r="F6295">
        <f>SUMIF('список продуктов'!$A$8:$A$917,"="&amp;D7583,'список продуктов'!$C$8:$C$917)</f>
        <v>1</v>
      </c>
      <c r="M6295" s="572"/>
      <c r="N6295" s="573"/>
      <c r="O6295" s="573"/>
      <c r="P6295" s="573"/>
    </row>
    <row r="6296" spans="1:16" ht="30" thickBot="1" x14ac:dyDescent="0.3">
      <c r="A6296" s="229"/>
      <c r="B6296" s="231" t="s">
        <v>51</v>
      </c>
      <c r="C6296" s="73" t="s">
        <v>1040</v>
      </c>
      <c r="D6296" s="188"/>
      <c r="E6296" s="191"/>
      <c r="F6296">
        <f>SUMIF('список продуктов'!$A$8:$A$917,"="&amp;D7584,'список продуктов'!$C$8:$C$917)</f>
        <v>1</v>
      </c>
      <c r="G6296" t="s">
        <v>2926</v>
      </c>
      <c r="M6296" s="572"/>
      <c r="N6296" s="573"/>
      <c r="O6296" s="573"/>
      <c r="P6296" s="573"/>
    </row>
    <row r="6297" spans="1:16" x14ac:dyDescent="0.25">
      <c r="A6297" s="77">
        <f>E6297*A6296</f>
        <v>0</v>
      </c>
      <c r="B6297" s="160"/>
      <c r="C6297" s="154"/>
      <c r="D6297" s="91" t="s">
        <v>2549</v>
      </c>
      <c r="E6297" s="89">
        <v>1</v>
      </c>
      <c r="F6297">
        <f>SUMIF('список продуктов'!$A$8:$A$917,"="&amp;D7585,'список продуктов'!$C$8:$C$917)</f>
        <v>0</v>
      </c>
      <c r="M6297" s="572"/>
      <c r="N6297" s="573"/>
      <c r="O6297" s="573"/>
      <c r="P6297" s="573"/>
    </row>
    <row r="6298" spans="1:16" x14ac:dyDescent="0.25">
      <c r="A6298" s="77">
        <f>E6298*A6296</f>
        <v>0</v>
      </c>
      <c r="B6298" s="160"/>
      <c r="C6298" s="452"/>
      <c r="D6298" s="91" t="s">
        <v>1039</v>
      </c>
      <c r="E6298" s="89">
        <v>5</v>
      </c>
      <c r="F6298">
        <f>SUMIF('список продуктов'!$A$8:$A$917,"="&amp;D7586,'список продуктов'!$C$8:$C$917)</f>
        <v>1</v>
      </c>
      <c r="M6298" s="572"/>
      <c r="N6298" s="573"/>
      <c r="O6298" s="573"/>
      <c r="P6298" s="573"/>
    </row>
    <row r="6299" spans="1:16" x14ac:dyDescent="0.25">
      <c r="A6299" s="77">
        <f>E6299*A6297</f>
        <v>0</v>
      </c>
      <c r="B6299" s="160"/>
      <c r="C6299" s="155" t="s">
        <v>2101</v>
      </c>
      <c r="D6299" s="91"/>
      <c r="E6299" s="89"/>
      <c r="F6299">
        <f>SUMIF('список продуктов'!$A$8:$A$917,"="&amp;D7587,'список продуктов'!$C$8:$C$917)</f>
        <v>1</v>
      </c>
      <c r="M6299" s="572"/>
      <c r="N6299" s="573"/>
      <c r="O6299" s="573"/>
      <c r="P6299" s="573"/>
    </row>
    <row r="6300" spans="1:16" x14ac:dyDescent="0.25">
      <c r="A6300" s="77">
        <f>E6300*A6296</f>
        <v>0</v>
      </c>
      <c r="B6300" s="160"/>
      <c r="C6300" s="154" t="s">
        <v>2102</v>
      </c>
      <c r="D6300" s="368" t="s">
        <v>311</v>
      </c>
      <c r="E6300" s="89">
        <v>5</v>
      </c>
      <c r="F6300">
        <f>SUMIF('список продуктов'!$A$8:$A$917,"="&amp;D7588,'список продуктов'!$C$8:$C$917)</f>
        <v>0</v>
      </c>
      <c r="M6300" s="572"/>
      <c r="N6300" s="573"/>
      <c r="O6300" s="573"/>
      <c r="P6300" s="573"/>
    </row>
    <row r="6301" spans="1:16" ht="29.25" x14ac:dyDescent="0.25">
      <c r="A6301" s="77">
        <f>E6301*A6296</f>
        <v>0</v>
      </c>
      <c r="B6301" s="160"/>
      <c r="C6301" s="154" t="s">
        <v>2103</v>
      </c>
      <c r="D6301" s="368" t="s">
        <v>1793</v>
      </c>
      <c r="E6301" s="89">
        <v>3</v>
      </c>
      <c r="F6301">
        <f>SUMIF('список продуктов'!$A$8:$A$917,"="&amp;D7589,'список продуктов'!$C$8:$C$917)</f>
        <v>0</v>
      </c>
      <c r="M6301" s="572"/>
      <c r="N6301" s="573"/>
      <c r="O6301" s="573"/>
      <c r="P6301" s="573"/>
    </row>
    <row r="6302" spans="1:16" ht="29.25" x14ac:dyDescent="0.25">
      <c r="A6302" s="77">
        <f>E6302*A6296</f>
        <v>0</v>
      </c>
      <c r="B6302" s="160"/>
      <c r="C6302" s="154" t="s">
        <v>2104</v>
      </c>
      <c r="D6302" s="368" t="s">
        <v>1478</v>
      </c>
      <c r="E6302" s="89">
        <v>1</v>
      </c>
      <c r="F6302">
        <f>SUMIF('список продуктов'!$A$8:$A$917,"="&amp;D7590,'список продуктов'!$C$8:$C$917)</f>
        <v>1</v>
      </c>
      <c r="M6302" s="572"/>
      <c r="N6302" s="573"/>
      <c r="O6302" s="573"/>
      <c r="P6302" s="573"/>
    </row>
    <row r="6303" spans="1:16" x14ac:dyDescent="0.25">
      <c r="A6303" s="77">
        <f>E6303*A6296</f>
        <v>0</v>
      </c>
      <c r="B6303" s="160"/>
      <c r="C6303" s="154"/>
      <c r="D6303" s="368" t="s">
        <v>2365</v>
      </c>
      <c r="E6303" s="89">
        <v>2</v>
      </c>
      <c r="F6303">
        <f>SUMIF('список продуктов'!$A$8:$A$917,"="&amp;D7591,'список продуктов'!$C$8:$C$917)</f>
        <v>1</v>
      </c>
      <c r="M6303" s="572"/>
      <c r="N6303" s="573"/>
      <c r="O6303" s="573"/>
      <c r="P6303" s="573"/>
    </row>
    <row r="6304" spans="1:16" x14ac:dyDescent="0.25">
      <c r="A6304" s="77">
        <f>E6304*A6296</f>
        <v>0</v>
      </c>
      <c r="B6304" s="160"/>
      <c r="C6304" s="154"/>
      <c r="D6304" s="368" t="s">
        <v>2591</v>
      </c>
      <c r="E6304" s="89">
        <v>10</v>
      </c>
      <c r="F6304">
        <f>SUMIF('список продуктов'!$A$8:$A$917,"="&amp;D7592,'список продуктов'!$C$8:$C$917)</f>
        <v>1</v>
      </c>
      <c r="M6304" s="572"/>
      <c r="N6304" s="573"/>
      <c r="O6304" s="573"/>
      <c r="P6304" s="573"/>
    </row>
    <row r="6305" spans="1:16" x14ac:dyDescent="0.25">
      <c r="A6305" s="77">
        <f>E6305*A6296</f>
        <v>0</v>
      </c>
      <c r="B6305" s="160"/>
      <c r="C6305" s="154"/>
      <c r="D6305" s="368" t="s">
        <v>1662</v>
      </c>
      <c r="E6305" s="89">
        <v>3</v>
      </c>
      <c r="F6305">
        <f>SUMIF('список продуктов'!$A$8:$A$917,"="&amp;D7593,'список продуктов'!$C$8:$C$917)</f>
        <v>1</v>
      </c>
      <c r="M6305" s="572"/>
      <c r="N6305" s="573"/>
      <c r="O6305" s="573"/>
      <c r="P6305" s="573"/>
    </row>
    <row r="6306" spans="1:16" x14ac:dyDescent="0.25">
      <c r="A6306" s="77">
        <f>E6306*A6300</f>
        <v>0</v>
      </c>
      <c r="B6306" s="160"/>
      <c r="C6306" s="154"/>
      <c r="D6306" s="368" t="s">
        <v>2244</v>
      </c>
      <c r="E6306" s="89">
        <v>2</v>
      </c>
      <c r="F6306">
        <f>SUMIF('список продуктов'!$A$8:$A$917,"="&amp;D7594,'список продуктов'!$C$8:$C$917)</f>
        <v>1</v>
      </c>
      <c r="M6306" s="572"/>
      <c r="N6306" s="573"/>
      <c r="O6306" s="573"/>
      <c r="P6306" s="573"/>
    </row>
    <row r="6307" spans="1:16" x14ac:dyDescent="0.25">
      <c r="B6307" s="160"/>
      <c r="C6307" s="154"/>
      <c r="D6307" s="91"/>
      <c r="E6307" s="89"/>
      <c r="F6307">
        <f>SUMIF('список продуктов'!$A$8:$A$917,"="&amp;D7595,'список продуктов'!$C$8:$C$917)</f>
        <v>1</v>
      </c>
      <c r="M6307" s="572"/>
      <c r="N6307" s="573"/>
      <c r="O6307" s="573"/>
      <c r="P6307" s="573"/>
    </row>
    <row r="6308" spans="1:16" x14ac:dyDescent="0.25">
      <c r="A6308" s="77">
        <f>E6308*A6296</f>
        <v>0</v>
      </c>
      <c r="B6308" s="160"/>
      <c r="C6308" s="154"/>
      <c r="D6308" s="91" t="s">
        <v>1555</v>
      </c>
      <c r="E6308" s="89">
        <v>20</v>
      </c>
      <c r="F6308">
        <f>SUMIF('список продуктов'!$A$8:$A$917,"="&amp;D7596,'список продуктов'!$C$8:$C$917)</f>
        <v>1</v>
      </c>
      <c r="M6308" s="572"/>
      <c r="N6308" s="573"/>
      <c r="O6308" s="573"/>
      <c r="P6308" s="573"/>
    </row>
    <row r="6309" spans="1:16" x14ac:dyDescent="0.25">
      <c r="A6309" s="77">
        <f>E6309*A6296</f>
        <v>0</v>
      </c>
      <c r="B6309" s="160"/>
      <c r="C6309" s="154"/>
      <c r="D6309" s="91"/>
      <c r="E6309" s="89"/>
      <c r="F6309">
        <f>SUMIF('список продуктов'!$A$8:$A$917,"="&amp;D7597,'список продуктов'!$C$8:$C$917)</f>
        <v>1</v>
      </c>
      <c r="M6309" s="572"/>
      <c r="N6309" s="573"/>
      <c r="O6309" s="573"/>
      <c r="P6309" s="573"/>
    </row>
    <row r="6310" spans="1:16" x14ac:dyDescent="0.25">
      <c r="B6310" s="160"/>
      <c r="C6310" s="155" t="s">
        <v>2105</v>
      </c>
      <c r="D6310" s="91"/>
      <c r="E6310" s="89"/>
      <c r="F6310">
        <f>SUMIF('список продуктов'!$A$8:$A$917,"="&amp;D7598,'список продуктов'!$C$8:$C$917)</f>
        <v>1</v>
      </c>
      <c r="M6310" s="572"/>
      <c r="N6310" s="573"/>
      <c r="O6310" s="573"/>
      <c r="P6310" s="573"/>
    </row>
    <row r="6311" spans="1:16" x14ac:dyDescent="0.25">
      <c r="A6311" s="77">
        <f>E6311*A6296</f>
        <v>0</v>
      </c>
      <c r="B6311" s="160"/>
      <c r="C6311" s="154"/>
      <c r="D6311" s="368" t="s">
        <v>1736</v>
      </c>
      <c r="E6311" s="89">
        <v>10</v>
      </c>
      <c r="F6311">
        <f>SUMIF('список продуктов'!$A$8:$A$917,"="&amp;D7599,'список продуктов'!$C$8:$C$917)</f>
        <v>1</v>
      </c>
      <c r="M6311" s="572"/>
      <c r="N6311" s="573"/>
      <c r="O6311" s="573"/>
      <c r="P6311" s="573"/>
    </row>
    <row r="6312" spans="1:16" x14ac:dyDescent="0.25">
      <c r="A6312" s="77">
        <f>E6312*A6296</f>
        <v>0</v>
      </c>
      <c r="B6312" s="160"/>
      <c r="C6312" s="154" t="s">
        <v>2106</v>
      </c>
      <c r="D6312" s="368" t="s">
        <v>2508</v>
      </c>
      <c r="E6312" s="89">
        <v>3</v>
      </c>
      <c r="F6312">
        <f>SUMIF('список продуктов'!$A$8:$A$917,"="&amp;D7600,'список продуктов'!$C$8:$C$917)</f>
        <v>1</v>
      </c>
      <c r="M6312" s="572"/>
      <c r="N6312" s="573"/>
      <c r="O6312" s="573"/>
      <c r="P6312" s="573"/>
    </row>
    <row r="6313" spans="1:16" ht="29.25" x14ac:dyDescent="0.25">
      <c r="A6313" s="77">
        <f>E6313*A6296</f>
        <v>0</v>
      </c>
      <c r="B6313" s="160"/>
      <c r="C6313" s="154" t="s">
        <v>2107</v>
      </c>
      <c r="D6313" s="368" t="s">
        <v>194</v>
      </c>
      <c r="E6313" s="89">
        <v>3</v>
      </c>
      <c r="F6313">
        <f>SUMIF('список продуктов'!$A$8:$A$917,"="&amp;D7601,'список продуктов'!$C$8:$C$917)</f>
        <v>1</v>
      </c>
      <c r="M6313" s="572"/>
      <c r="N6313" s="573"/>
      <c r="O6313" s="573"/>
      <c r="P6313" s="573"/>
    </row>
    <row r="6314" spans="1:16" x14ac:dyDescent="0.25">
      <c r="A6314" s="77">
        <f>E6314*A6296</f>
        <v>0</v>
      </c>
      <c r="B6314" s="160"/>
      <c r="C6314" s="154" t="s">
        <v>2108</v>
      </c>
      <c r="D6314" s="368" t="s">
        <v>1280</v>
      </c>
      <c r="E6314" s="89">
        <v>7</v>
      </c>
      <c r="F6314">
        <f>SUMIF('список продуктов'!$A$8:$A$917,"="&amp;D7602,'список продуктов'!$C$8:$C$917)</f>
        <v>1</v>
      </c>
      <c r="M6314" s="572"/>
      <c r="N6314" s="573"/>
      <c r="O6314" s="573"/>
      <c r="P6314" s="573"/>
    </row>
    <row r="6315" spans="1:16" ht="29.25" x14ac:dyDescent="0.25">
      <c r="A6315" s="77">
        <f>E6315*A6296</f>
        <v>0</v>
      </c>
      <c r="B6315" s="160"/>
      <c r="C6315" s="154" t="s">
        <v>2109</v>
      </c>
      <c r="D6315" s="368" t="s">
        <v>2365</v>
      </c>
      <c r="E6315" s="89">
        <v>3</v>
      </c>
      <c r="F6315">
        <f>SUMIF('список продуктов'!$A$8:$A$917,"="&amp;D7603,'список продуктов'!$C$8:$C$917)</f>
        <v>0</v>
      </c>
      <c r="M6315" s="572"/>
      <c r="N6315" s="573"/>
      <c r="O6315" s="573"/>
      <c r="P6315" s="573"/>
    </row>
    <row r="6316" spans="1:16" ht="15.75" thickBot="1" x14ac:dyDescent="0.3">
      <c r="A6316" s="77">
        <f>E6316*A6296</f>
        <v>0</v>
      </c>
      <c r="B6316" s="160"/>
      <c r="C6316" s="154"/>
      <c r="D6316" s="91" t="s">
        <v>1275</v>
      </c>
      <c r="E6316" s="89">
        <v>1</v>
      </c>
      <c r="F6316">
        <f>SUMIF('список продуктов'!$A$8:$A$917,"="&amp;D7604,'список продуктов'!$C$8:$C$917)</f>
        <v>0</v>
      </c>
      <c r="M6316" s="572"/>
      <c r="N6316" s="573"/>
      <c r="O6316" s="573"/>
      <c r="P6316" s="573"/>
    </row>
    <row r="6317" spans="1:16" ht="15.75" thickBot="1" x14ac:dyDescent="0.3">
      <c r="A6317" s="229"/>
      <c r="B6317" s="231" t="s">
        <v>51</v>
      </c>
      <c r="C6317" s="73" t="s">
        <v>1012</v>
      </c>
      <c r="D6317" s="188"/>
      <c r="E6317" s="191"/>
      <c r="F6317">
        <f>SUMIF('список продуктов'!$A$8:$A$917,"="&amp;D7605,'список продуктов'!$C$8:$C$917)</f>
        <v>1</v>
      </c>
      <c r="G6317" t="s">
        <v>2926</v>
      </c>
      <c r="M6317" s="572"/>
      <c r="N6317" s="573"/>
      <c r="O6317" s="573"/>
      <c r="P6317" s="573"/>
    </row>
    <row r="6318" spans="1:16" x14ac:dyDescent="0.25">
      <c r="A6318" s="77">
        <f>E6318*A6317</f>
        <v>0</v>
      </c>
      <c r="B6318" s="160"/>
      <c r="C6318" s="154"/>
      <c r="D6318" s="367" t="s">
        <v>2549</v>
      </c>
      <c r="E6318" s="89">
        <v>1</v>
      </c>
      <c r="F6318">
        <f>SUMIF('список продуктов'!$A$8:$A$917,"="&amp;D7606,'список продуктов'!$C$8:$C$917)</f>
        <v>1</v>
      </c>
      <c r="M6318" s="572"/>
      <c r="N6318" s="573"/>
      <c r="O6318" s="573"/>
      <c r="P6318" s="573"/>
    </row>
    <row r="6319" spans="1:16" x14ac:dyDescent="0.25">
      <c r="A6319" s="77">
        <f>E6319*A6317</f>
        <v>0</v>
      </c>
      <c r="B6319" s="160"/>
      <c r="C6319" s="452"/>
      <c r="D6319" s="367" t="s">
        <v>2341</v>
      </c>
      <c r="E6319" s="89">
        <v>5</v>
      </c>
      <c r="F6319">
        <f>SUMIF('список продуктов'!$A$8:$A$917,"="&amp;D7607,'список продуктов'!$C$8:$C$917)</f>
        <v>1</v>
      </c>
      <c r="M6319" s="572"/>
      <c r="N6319" s="573"/>
      <c r="O6319" s="573"/>
      <c r="P6319" s="573"/>
    </row>
    <row r="6320" spans="1:16" x14ac:dyDescent="0.25">
      <c r="A6320" s="77">
        <f>E6320*A6317</f>
        <v>0</v>
      </c>
      <c r="B6320" s="160"/>
      <c r="C6320" s="154"/>
      <c r="D6320" s="367" t="s">
        <v>1589</v>
      </c>
      <c r="E6320" s="89">
        <v>20</v>
      </c>
      <c r="F6320">
        <f>SUMIF('список продуктов'!$A$8:$A$917,"="&amp;D7608,'список продуктов'!$C$8:$C$917)</f>
        <v>1</v>
      </c>
      <c r="M6320" s="572"/>
      <c r="N6320" s="573"/>
      <c r="O6320" s="573"/>
      <c r="P6320" s="573"/>
    </row>
    <row r="6321" spans="1:16" x14ac:dyDescent="0.25">
      <c r="A6321" s="77">
        <f>E6321*A6317</f>
        <v>0</v>
      </c>
      <c r="B6321" s="160"/>
      <c r="C6321" s="154"/>
      <c r="D6321" s="367" t="s">
        <v>924</v>
      </c>
      <c r="E6321" s="89">
        <v>5</v>
      </c>
      <c r="F6321">
        <f>SUMIF('список продуктов'!$A$8:$A$917,"="&amp;D7609,'список продуктов'!$C$8:$C$917)</f>
        <v>1</v>
      </c>
      <c r="M6321" s="572"/>
      <c r="N6321" s="573"/>
      <c r="O6321" s="573"/>
      <c r="P6321" s="573"/>
    </row>
    <row r="6322" spans="1:16" x14ac:dyDescent="0.25">
      <c r="A6322" s="77">
        <f>E6322*A6317</f>
        <v>0</v>
      </c>
      <c r="B6322" s="160"/>
      <c r="C6322" s="154"/>
      <c r="D6322" s="367" t="s">
        <v>82</v>
      </c>
      <c r="E6322" s="89">
        <v>5</v>
      </c>
      <c r="F6322">
        <f>SUMIF('список продуктов'!$A$8:$A$917,"="&amp;D7610,'список продуктов'!$C$8:$C$917)</f>
        <v>1</v>
      </c>
      <c r="M6322" s="572"/>
      <c r="N6322" s="573"/>
      <c r="O6322" s="573"/>
      <c r="P6322" s="573"/>
    </row>
    <row r="6323" spans="1:16" x14ac:dyDescent="0.25">
      <c r="B6323" s="160"/>
      <c r="C6323" s="155" t="s">
        <v>2110</v>
      </c>
      <c r="D6323" s="91"/>
      <c r="E6323" s="89"/>
      <c r="F6323">
        <f>SUMIF('список продуктов'!$A$8:$A$917,"="&amp;D7611,'список продуктов'!$C$8:$C$917)</f>
        <v>1</v>
      </c>
      <c r="M6323" s="572"/>
      <c r="N6323" s="573"/>
      <c r="O6323" s="573"/>
      <c r="P6323" s="573"/>
    </row>
    <row r="6324" spans="1:16" ht="29.25" x14ac:dyDescent="0.25">
      <c r="A6324" s="77">
        <f>E6324*A6317</f>
        <v>0</v>
      </c>
      <c r="B6324" s="160"/>
      <c r="C6324" s="154" t="s">
        <v>2111</v>
      </c>
      <c r="D6324" s="368" t="s">
        <v>1711</v>
      </c>
      <c r="E6324" s="89">
        <v>1</v>
      </c>
      <c r="F6324">
        <f>SUMIF('список продуктов'!$A$8:$A$917,"="&amp;D7612,'список продуктов'!$C$8:$C$917)</f>
        <v>1</v>
      </c>
      <c r="M6324" s="572"/>
      <c r="N6324" s="573"/>
      <c r="O6324" s="573"/>
      <c r="P6324" s="573"/>
    </row>
    <row r="6325" spans="1:16" x14ac:dyDescent="0.25">
      <c r="A6325" s="77">
        <f>E6325*A6317</f>
        <v>0</v>
      </c>
      <c r="B6325" s="160"/>
      <c r="C6325" s="154" t="s">
        <v>2112</v>
      </c>
      <c r="D6325" s="368" t="s">
        <v>2475</v>
      </c>
      <c r="E6325" s="89">
        <v>15</v>
      </c>
      <c r="F6325">
        <f>SUMIF('список продуктов'!$A$8:$A$917,"="&amp;D7613,'список продуктов'!$C$8:$C$917)</f>
        <v>1</v>
      </c>
      <c r="M6325" s="572"/>
      <c r="N6325" s="573"/>
      <c r="O6325" s="573"/>
      <c r="P6325" s="573"/>
    </row>
    <row r="6326" spans="1:16" x14ac:dyDescent="0.25">
      <c r="A6326" s="77">
        <f>E6326*A6317</f>
        <v>0</v>
      </c>
      <c r="B6326" s="160"/>
      <c r="C6326" s="154" t="s">
        <v>2113</v>
      </c>
      <c r="D6326" s="368" t="s">
        <v>925</v>
      </c>
      <c r="E6326" s="89">
        <v>3</v>
      </c>
      <c r="F6326">
        <f>SUMIF('список продуктов'!$A$8:$A$917,"="&amp;D7614,'список продуктов'!$C$8:$C$917)</f>
        <v>1</v>
      </c>
      <c r="M6326" s="572"/>
      <c r="N6326" s="573"/>
      <c r="O6326" s="573"/>
      <c r="P6326" s="573"/>
    </row>
    <row r="6327" spans="1:16" x14ac:dyDescent="0.25">
      <c r="A6327" s="77">
        <f>E6327*A6317</f>
        <v>0</v>
      </c>
      <c r="B6327" s="160"/>
      <c r="C6327" s="154"/>
      <c r="D6327" s="368" t="s">
        <v>2375</v>
      </c>
      <c r="E6327" s="89">
        <v>1</v>
      </c>
      <c r="F6327">
        <f>SUMIF('список продуктов'!$A$8:$A$917,"="&amp;D7615,'список продуктов'!$C$8:$C$917)</f>
        <v>1</v>
      </c>
      <c r="M6327" s="572"/>
      <c r="N6327" s="573"/>
      <c r="O6327" s="573"/>
      <c r="P6327" s="573"/>
    </row>
    <row r="6328" spans="1:16" x14ac:dyDescent="0.25">
      <c r="A6328" s="77">
        <f>E6328*A6317</f>
        <v>0</v>
      </c>
      <c r="B6328" s="160"/>
      <c r="C6328" s="154"/>
      <c r="D6328" s="368" t="s">
        <v>2377</v>
      </c>
      <c r="E6328" s="89">
        <v>1</v>
      </c>
      <c r="F6328">
        <f>SUMIF('список продуктов'!$A$8:$A$917,"="&amp;D7616,'список продуктов'!$C$8:$C$917)</f>
        <v>1</v>
      </c>
      <c r="M6328" s="572"/>
      <c r="N6328" s="573"/>
      <c r="O6328" s="573"/>
      <c r="P6328" s="573"/>
    </row>
    <row r="6329" spans="1:16" ht="15.75" thickBot="1" x14ac:dyDescent="0.3">
      <c r="A6329" s="77">
        <f>E6329*A6317</f>
        <v>0</v>
      </c>
      <c r="B6329" s="160"/>
      <c r="C6329" s="154"/>
      <c r="D6329" s="91" t="s">
        <v>1275</v>
      </c>
      <c r="E6329" s="89">
        <v>1</v>
      </c>
      <c r="F6329">
        <f>SUMIF('список продуктов'!$A$8:$A$917,"="&amp;D7617,'список продуктов'!$C$8:$C$917)</f>
        <v>1</v>
      </c>
      <c r="M6329" s="572"/>
      <c r="N6329" s="573"/>
      <c r="O6329" s="573"/>
      <c r="P6329" s="573"/>
    </row>
    <row r="6330" spans="1:16" ht="15.75" thickBot="1" x14ac:dyDescent="0.3">
      <c r="A6330" s="229"/>
      <c r="B6330" s="231" t="s">
        <v>51</v>
      </c>
      <c r="C6330" s="73" t="s">
        <v>1013</v>
      </c>
      <c r="D6330" s="188"/>
      <c r="E6330" s="191"/>
      <c r="F6330">
        <f>SUMIF('список продуктов'!$A$8:$A$917,"="&amp;D7618,'список продуктов'!$C$8:$C$917)</f>
        <v>1</v>
      </c>
      <c r="G6330" t="s">
        <v>2926</v>
      </c>
      <c r="M6330" s="572"/>
      <c r="N6330" s="573"/>
      <c r="O6330" s="573"/>
      <c r="P6330" s="573"/>
    </row>
    <row r="6331" spans="1:16" x14ac:dyDescent="0.25">
      <c r="A6331" s="77">
        <f>E6331*A6330</f>
        <v>0</v>
      </c>
      <c r="B6331" s="160"/>
      <c r="C6331" s="154"/>
      <c r="D6331" s="91" t="s">
        <v>2549</v>
      </c>
      <c r="E6331" s="89">
        <v>1</v>
      </c>
      <c r="F6331">
        <f>SUMIF('список продуктов'!$A$8:$A$917,"="&amp;D7649,'список продуктов'!$C$8:$C$917)</f>
        <v>0</v>
      </c>
      <c r="M6331" s="572"/>
      <c r="N6331" s="573"/>
      <c r="O6331" s="573"/>
      <c r="P6331" s="573"/>
    </row>
    <row r="6332" spans="1:16" x14ac:dyDescent="0.25">
      <c r="A6332" s="77">
        <f>E6332*A6330</f>
        <v>0</v>
      </c>
      <c r="B6332" s="160"/>
      <c r="C6332" s="452"/>
      <c r="D6332" s="91"/>
      <c r="E6332" s="89"/>
      <c r="F6332">
        <f>SUMIF('список продуктов'!$A$8:$A$917,"="&amp;D7619,'список продуктов'!$C$8:$C$917)</f>
        <v>0</v>
      </c>
      <c r="M6332" s="572"/>
      <c r="N6332" s="573"/>
      <c r="O6332" s="573"/>
      <c r="P6332" s="573"/>
    </row>
    <row r="6333" spans="1:16" x14ac:dyDescent="0.25">
      <c r="B6333" s="160"/>
      <c r="C6333" s="155" t="s">
        <v>2094</v>
      </c>
      <c r="D6333" s="91"/>
      <c r="E6333" s="89"/>
      <c r="F6333">
        <f>SUMIF('список продуктов'!$A$8:$A$917,"="&amp;D7620,'список продуктов'!$C$8:$C$917)</f>
        <v>1</v>
      </c>
      <c r="M6333" s="572"/>
      <c r="N6333" s="573"/>
      <c r="O6333" s="573"/>
      <c r="P6333" s="573"/>
    </row>
    <row r="6334" spans="1:16" x14ac:dyDescent="0.25">
      <c r="A6334" s="77">
        <f>E6334*A6330</f>
        <v>0</v>
      </c>
      <c r="B6334" s="160"/>
      <c r="C6334" s="154" t="s">
        <v>2095</v>
      </c>
      <c r="D6334" s="368" t="s">
        <v>1848</v>
      </c>
      <c r="E6334" s="89">
        <v>25</v>
      </c>
      <c r="F6334">
        <f>SUMIF('список продуктов'!$A$8:$A$917,"="&amp;D7621,'список продуктов'!$C$8:$C$917)</f>
        <v>1</v>
      </c>
      <c r="M6334" s="572"/>
      <c r="N6334" s="573"/>
      <c r="O6334" s="573"/>
      <c r="P6334" s="573"/>
    </row>
    <row r="6335" spans="1:16" ht="29.25" x14ac:dyDescent="0.25">
      <c r="A6335" s="77">
        <f>E6335*A6330</f>
        <v>0</v>
      </c>
      <c r="B6335" s="160"/>
      <c r="C6335" s="154" t="s">
        <v>2096</v>
      </c>
      <c r="D6335" s="368" t="s">
        <v>1730</v>
      </c>
      <c r="E6335" s="89">
        <v>15</v>
      </c>
      <c r="F6335">
        <f>SUMIF('список продуктов'!$A$8:$A$917,"="&amp;D7622,'список продуктов'!$C$8:$C$917)</f>
        <v>1</v>
      </c>
      <c r="M6335" s="572"/>
      <c r="N6335" s="573"/>
      <c r="O6335" s="573"/>
      <c r="P6335" s="573"/>
    </row>
    <row r="6336" spans="1:16" x14ac:dyDescent="0.25">
      <c r="A6336" s="77">
        <f>E6336*A6330</f>
        <v>0</v>
      </c>
      <c r="B6336" s="160"/>
      <c r="C6336" s="154"/>
      <c r="D6336" s="91" t="s">
        <v>2297</v>
      </c>
      <c r="E6336" s="89">
        <v>15</v>
      </c>
      <c r="F6336">
        <f>SUMIF('список продуктов'!$A$8:$A$917,"="&amp;D7623,'список продуктов'!$C$8:$C$917)</f>
        <v>1</v>
      </c>
      <c r="M6336" s="572"/>
      <c r="N6336" s="573"/>
      <c r="O6336" s="573"/>
      <c r="P6336" s="573"/>
    </row>
    <row r="6337" spans="1:16" x14ac:dyDescent="0.25">
      <c r="A6337" s="77">
        <f>E6337*A6330</f>
        <v>0</v>
      </c>
      <c r="B6337" s="160"/>
      <c r="C6337" s="154"/>
      <c r="D6337" s="91"/>
      <c r="E6337" s="89"/>
      <c r="F6337">
        <f>SUMIF('список продуктов'!$A$8:$A$917,"="&amp;D7624,'список продуктов'!$C$8:$C$917)</f>
        <v>1</v>
      </c>
      <c r="M6337" s="572"/>
      <c r="N6337" s="573"/>
      <c r="O6337" s="573"/>
      <c r="P6337" s="573"/>
    </row>
    <row r="6338" spans="1:16" x14ac:dyDescent="0.25">
      <c r="B6338" s="160"/>
      <c r="C6338" s="155" t="s">
        <v>2114</v>
      </c>
      <c r="D6338" s="91"/>
      <c r="E6338" s="89"/>
      <c r="F6338">
        <f>SUMIF('список продуктов'!$A$8:$A$917,"="&amp;D7625,'список продуктов'!$C$8:$C$917)</f>
        <v>1</v>
      </c>
      <c r="M6338" s="572"/>
      <c r="N6338" s="573"/>
      <c r="O6338" s="573"/>
      <c r="P6338" s="573"/>
    </row>
    <row r="6339" spans="1:16" x14ac:dyDescent="0.25">
      <c r="A6339" s="77">
        <f>E6339*A6330</f>
        <v>0</v>
      </c>
      <c r="B6339" s="160"/>
      <c r="C6339" s="154" t="s">
        <v>2115</v>
      </c>
      <c r="D6339" s="368" t="s">
        <v>313</v>
      </c>
      <c r="E6339" s="89">
        <v>2</v>
      </c>
      <c r="F6339">
        <f>SUMIF('список продуктов'!$A$8:$A$917,"="&amp;D7626,'список продуктов'!$C$8:$C$917)</f>
        <v>1</v>
      </c>
      <c r="M6339" s="572"/>
      <c r="N6339" s="573"/>
      <c r="O6339" s="573"/>
      <c r="P6339" s="573"/>
    </row>
    <row r="6340" spans="1:16" x14ac:dyDescent="0.25">
      <c r="A6340" s="77">
        <f>E6340*A6330</f>
        <v>0</v>
      </c>
      <c r="B6340" s="160"/>
      <c r="C6340" s="154" t="s">
        <v>2116</v>
      </c>
      <c r="D6340" s="368" t="s">
        <v>2358</v>
      </c>
      <c r="E6340" s="89">
        <v>7</v>
      </c>
      <c r="F6340">
        <f>SUMIF('список продуктов'!$A$8:$A$917,"="&amp;D7627,'список продуктов'!$C$8:$C$917)</f>
        <v>1</v>
      </c>
      <c r="M6340" s="572"/>
      <c r="N6340" s="573"/>
      <c r="O6340" s="573"/>
      <c r="P6340" s="573"/>
    </row>
    <row r="6341" spans="1:16" x14ac:dyDescent="0.25">
      <c r="A6341" s="77">
        <f>E6341*A6330</f>
        <v>0</v>
      </c>
      <c r="B6341" s="160"/>
      <c r="C6341" s="154" t="s">
        <v>2117</v>
      </c>
      <c r="D6341" s="368" t="s">
        <v>1489</v>
      </c>
      <c r="E6341" s="89">
        <v>3</v>
      </c>
      <c r="F6341">
        <f>SUMIF('список продуктов'!$A$8:$A$917,"="&amp;D7628,'список продуктов'!$C$8:$C$917)</f>
        <v>1</v>
      </c>
      <c r="M6341" s="572"/>
      <c r="N6341" s="573"/>
      <c r="O6341" s="573"/>
      <c r="P6341" s="573"/>
    </row>
    <row r="6342" spans="1:16" x14ac:dyDescent="0.25">
      <c r="A6342" s="77">
        <f>E6342*A6330</f>
        <v>0</v>
      </c>
      <c r="B6342" s="160"/>
      <c r="C6342" s="154" t="s">
        <v>2118</v>
      </c>
      <c r="D6342" s="368" t="s">
        <v>1262</v>
      </c>
      <c r="E6342" s="89">
        <v>2</v>
      </c>
      <c r="F6342">
        <f>SUMIF('список продуктов'!$A$8:$A$917,"="&amp;D7629,'список продуктов'!$C$8:$C$917)</f>
        <v>1</v>
      </c>
      <c r="M6342" s="572"/>
      <c r="N6342" s="573"/>
      <c r="O6342" s="573"/>
      <c r="P6342" s="573"/>
    </row>
    <row r="6343" spans="1:16" x14ac:dyDescent="0.25">
      <c r="A6343" s="77">
        <f>E6343*A6330</f>
        <v>0</v>
      </c>
      <c r="B6343" s="160"/>
      <c r="C6343" s="154"/>
      <c r="D6343" s="368" t="s">
        <v>1280</v>
      </c>
      <c r="E6343" s="89">
        <v>1</v>
      </c>
      <c r="F6343">
        <f>SUMIF('список продуктов'!$A$8:$A$917,"="&amp;D7630,'список продуктов'!$C$8:$C$917)</f>
        <v>1</v>
      </c>
      <c r="M6343" s="572"/>
      <c r="N6343" s="573"/>
      <c r="O6343" s="573"/>
      <c r="P6343" s="573"/>
    </row>
    <row r="6344" spans="1:16" x14ac:dyDescent="0.25">
      <c r="A6344" s="77">
        <f>E6344*A6330</f>
        <v>0</v>
      </c>
      <c r="B6344" s="160"/>
      <c r="C6344" s="154"/>
      <c r="D6344" s="368" t="s">
        <v>2399</v>
      </c>
      <c r="E6344" s="89">
        <v>1</v>
      </c>
      <c r="F6344">
        <f>SUMIF('список продуктов'!$A$8:$A$917,"="&amp;D7631,'список продуктов'!$C$8:$C$917)</f>
        <v>1</v>
      </c>
      <c r="M6344" s="572"/>
      <c r="N6344" s="573"/>
      <c r="O6344" s="573"/>
      <c r="P6344" s="573"/>
    </row>
    <row r="6345" spans="1:16" x14ac:dyDescent="0.25">
      <c r="A6345" s="77">
        <f>E6345*A6330</f>
        <v>0</v>
      </c>
      <c r="B6345" s="160"/>
      <c r="C6345" s="154"/>
      <c r="D6345" s="368" t="s">
        <v>1801</v>
      </c>
      <c r="E6345" s="89">
        <v>3</v>
      </c>
      <c r="F6345">
        <f>SUMIF('список продуктов'!$A$8:$A$917,"="&amp;D7632,'список продуктов'!$C$8:$C$917)</f>
        <v>1</v>
      </c>
      <c r="M6345" s="572"/>
      <c r="N6345" s="573"/>
      <c r="O6345" s="573"/>
      <c r="P6345" s="573"/>
    </row>
    <row r="6346" spans="1:16" ht="15.75" thickBot="1" x14ac:dyDescent="0.3">
      <c r="A6346" s="77">
        <f>E6346*A6330</f>
        <v>0</v>
      </c>
      <c r="B6346" s="160"/>
      <c r="C6346" s="154"/>
      <c r="D6346" s="91" t="s">
        <v>1275</v>
      </c>
      <c r="E6346" s="89">
        <v>1</v>
      </c>
      <c r="F6346">
        <f>SUMIF('список продуктов'!$A$8:$A$917,"="&amp;D7633,'список продуктов'!$C$8:$C$917)</f>
        <v>1</v>
      </c>
      <c r="M6346" s="572"/>
      <c r="N6346" s="573"/>
      <c r="O6346" s="573"/>
      <c r="P6346" s="573"/>
    </row>
    <row r="6347" spans="1:16" ht="15.75" thickBot="1" x14ac:dyDescent="0.3">
      <c r="A6347" s="229"/>
      <c r="B6347" s="231" t="s">
        <v>51</v>
      </c>
      <c r="C6347" s="73" t="s">
        <v>1014</v>
      </c>
      <c r="D6347" s="188"/>
      <c r="E6347" s="191"/>
      <c r="F6347">
        <f>SUMIF('список продуктов'!$A$8:$A$917,"="&amp;D7634,'список продуктов'!$C$8:$C$917)</f>
        <v>1</v>
      </c>
      <c r="G6347" t="s">
        <v>2926</v>
      </c>
      <c r="M6347" s="572"/>
      <c r="N6347" s="573"/>
      <c r="O6347" s="573"/>
      <c r="P6347" s="573"/>
    </row>
    <row r="6348" spans="1:16" x14ac:dyDescent="0.25">
      <c r="A6348" s="77">
        <f>E6348*A6347</f>
        <v>0</v>
      </c>
      <c r="B6348" s="160"/>
      <c r="C6348" s="154"/>
      <c r="D6348" s="91" t="s">
        <v>2549</v>
      </c>
      <c r="E6348" s="89">
        <v>1</v>
      </c>
      <c r="F6348">
        <f>SUMIF('список продуктов'!$A$8:$A$917,"="&amp;D7635,'список продуктов'!$C$8:$C$917)</f>
        <v>1</v>
      </c>
      <c r="M6348" s="572"/>
      <c r="N6348" s="573"/>
      <c r="O6348" s="573"/>
      <c r="P6348" s="573"/>
    </row>
    <row r="6349" spans="1:16" x14ac:dyDescent="0.25">
      <c r="A6349" s="77">
        <f>E6349*A6347</f>
        <v>0</v>
      </c>
      <c r="B6349" s="160"/>
      <c r="C6349" s="452"/>
      <c r="D6349" s="91"/>
      <c r="E6349" s="89"/>
      <c r="F6349">
        <f>SUMIF('список продуктов'!$A$8:$A$917,"="&amp;D7636,'список продуктов'!$C$8:$C$917)</f>
        <v>0</v>
      </c>
      <c r="M6349" s="572"/>
      <c r="N6349" s="573"/>
      <c r="O6349" s="573"/>
      <c r="P6349" s="573"/>
    </row>
    <row r="6350" spans="1:16" x14ac:dyDescent="0.25">
      <c r="B6350" s="160"/>
      <c r="C6350" s="155" t="s">
        <v>2119</v>
      </c>
      <c r="D6350" s="91"/>
      <c r="E6350" s="89"/>
      <c r="F6350">
        <f>SUMIF('список продуктов'!$A$8:$A$917,"="&amp;D7637,'список продуктов'!$C$8:$C$917)</f>
        <v>0</v>
      </c>
      <c r="M6350" s="572"/>
      <c r="N6350" s="573"/>
      <c r="O6350" s="573"/>
      <c r="P6350" s="573"/>
    </row>
    <row r="6351" spans="1:16" ht="29.25" x14ac:dyDescent="0.25">
      <c r="A6351" s="77">
        <f>E6351*A6347</f>
        <v>0</v>
      </c>
      <c r="B6351" s="160"/>
      <c r="C6351" s="154" t="s">
        <v>2120</v>
      </c>
      <c r="D6351" s="368" t="s">
        <v>2432</v>
      </c>
      <c r="E6351" s="89">
        <v>10</v>
      </c>
      <c r="F6351">
        <f>SUMIF('список продуктов'!$A$8:$A$917,"="&amp;D7638,'список продуктов'!$C$8:$C$917)</f>
        <v>1</v>
      </c>
      <c r="M6351" s="572"/>
      <c r="N6351" s="573"/>
      <c r="O6351" s="573"/>
      <c r="P6351" s="573"/>
    </row>
    <row r="6352" spans="1:16" x14ac:dyDescent="0.25">
      <c r="A6352" s="77">
        <f>E6352*A6347</f>
        <v>0</v>
      </c>
      <c r="B6352" s="160"/>
      <c r="C6352" s="154" t="s">
        <v>2121</v>
      </c>
      <c r="D6352" s="368" t="s">
        <v>2469</v>
      </c>
      <c r="E6352" s="89">
        <v>2</v>
      </c>
      <c r="F6352">
        <f>SUMIF('список продуктов'!$A$8:$A$917,"="&amp;D7639,'список продуктов'!$C$8:$C$917)</f>
        <v>1</v>
      </c>
      <c r="M6352" s="572"/>
      <c r="N6352" s="573"/>
      <c r="O6352" s="573"/>
      <c r="P6352" s="573"/>
    </row>
    <row r="6353" spans="1:16" x14ac:dyDescent="0.25">
      <c r="A6353" s="77">
        <f>E6353*A6347</f>
        <v>0</v>
      </c>
      <c r="B6353" s="160"/>
      <c r="C6353" s="154" t="s">
        <v>2122</v>
      </c>
      <c r="D6353" s="368" t="s">
        <v>798</v>
      </c>
      <c r="E6353" s="89">
        <v>5</v>
      </c>
      <c r="F6353">
        <f>SUMIF('список продуктов'!$A$8:$A$917,"="&amp;D7640,'список продуктов'!$C$8:$C$917)</f>
        <v>1</v>
      </c>
      <c r="M6353" s="572"/>
      <c r="N6353" s="573"/>
      <c r="O6353" s="573"/>
      <c r="P6353" s="573"/>
    </row>
    <row r="6354" spans="1:16" x14ac:dyDescent="0.25">
      <c r="A6354" s="77">
        <f>E6354*A6347</f>
        <v>0</v>
      </c>
      <c r="B6354" s="160"/>
      <c r="C6354" s="154"/>
      <c r="D6354" s="368" t="s">
        <v>2591</v>
      </c>
      <c r="E6354" s="89">
        <v>70</v>
      </c>
      <c r="F6354">
        <f>SUMIF('список продуктов'!$A$8:$A$917,"="&amp;D7641,'список продуктов'!$C$8:$C$917)</f>
        <v>1</v>
      </c>
      <c r="M6354" s="572"/>
      <c r="N6354" s="573"/>
      <c r="O6354" s="573"/>
      <c r="P6354" s="573"/>
    </row>
    <row r="6355" spans="1:16" x14ac:dyDescent="0.25">
      <c r="A6355" s="77">
        <f>E6355*A6347</f>
        <v>0</v>
      </c>
      <c r="B6355" s="160"/>
      <c r="C6355" s="154"/>
      <c r="D6355" s="368" t="s">
        <v>192</v>
      </c>
      <c r="E6355" s="89">
        <v>5</v>
      </c>
      <c r="F6355">
        <f>SUMIF('список продуктов'!$A$8:$A$917,"="&amp;D7642,'список продуктов'!$C$8:$C$917)</f>
        <v>1</v>
      </c>
      <c r="M6355" s="572"/>
      <c r="N6355" s="573"/>
      <c r="O6355" s="573"/>
      <c r="P6355" s="573"/>
    </row>
    <row r="6356" spans="1:16" x14ac:dyDescent="0.25">
      <c r="A6356" s="77">
        <f>E6356*A6347</f>
        <v>0</v>
      </c>
      <c r="B6356" s="160"/>
      <c r="C6356" s="154"/>
      <c r="D6356" s="368" t="s">
        <v>1262</v>
      </c>
      <c r="E6356" s="89">
        <v>3</v>
      </c>
      <c r="F6356">
        <f>SUMIF('список продуктов'!$A$8:$A$917,"="&amp;D7643,'список продуктов'!$C$8:$C$917)</f>
        <v>1</v>
      </c>
      <c r="M6356" s="572"/>
      <c r="N6356" s="573"/>
      <c r="O6356" s="573"/>
      <c r="P6356" s="573"/>
    </row>
    <row r="6357" spans="1:16" x14ac:dyDescent="0.25">
      <c r="A6357" s="77">
        <f>E6357*A6347</f>
        <v>0</v>
      </c>
      <c r="B6357" s="160"/>
      <c r="C6357" s="154"/>
      <c r="D6357" s="91" t="s">
        <v>1648</v>
      </c>
      <c r="E6357" s="89">
        <v>20</v>
      </c>
      <c r="F6357">
        <f>SUMIF('список продуктов'!$A$8:$A$917,"="&amp;D7644,'список продуктов'!$C$8:$C$917)</f>
        <v>1</v>
      </c>
      <c r="M6357" s="572"/>
      <c r="N6357" s="573"/>
      <c r="O6357" s="573"/>
      <c r="P6357" s="573"/>
    </row>
    <row r="6358" spans="1:16" x14ac:dyDescent="0.25">
      <c r="A6358" s="77">
        <f>E6358*A6347</f>
        <v>0</v>
      </c>
      <c r="B6358" s="160"/>
      <c r="C6358" s="154"/>
      <c r="D6358" s="91" t="s">
        <v>311</v>
      </c>
      <c r="E6358" s="89">
        <v>10</v>
      </c>
      <c r="F6358">
        <f>SUMIF('список продуктов'!$A$8:$A$917,"="&amp;D7645,'список продуктов'!$C$8:$C$917)</f>
        <v>1</v>
      </c>
      <c r="M6358" s="572"/>
      <c r="N6358" s="573"/>
      <c r="O6358" s="573"/>
      <c r="P6358" s="573"/>
    </row>
    <row r="6359" spans="1:16" ht="15.75" thickBot="1" x14ac:dyDescent="0.3">
      <c r="A6359" s="77">
        <f>E6359*A6347</f>
        <v>0</v>
      </c>
      <c r="B6359" s="160"/>
      <c r="C6359" s="154"/>
      <c r="D6359" s="91" t="s">
        <v>1275</v>
      </c>
      <c r="E6359" s="89">
        <v>1</v>
      </c>
      <c r="F6359">
        <f>SUMIF('список продуктов'!$A$8:$A$917,"="&amp;D7646,'список продуктов'!$C$8:$C$917)</f>
        <v>1</v>
      </c>
      <c r="M6359" s="572"/>
      <c r="N6359" s="573"/>
      <c r="O6359" s="573"/>
      <c r="P6359" s="573"/>
    </row>
    <row r="6360" spans="1:16" ht="15.75" thickBot="1" x14ac:dyDescent="0.3">
      <c r="A6360" s="229"/>
      <c r="B6360" s="231" t="s">
        <v>51</v>
      </c>
      <c r="C6360" s="73" t="s">
        <v>1015</v>
      </c>
      <c r="D6360" s="188"/>
      <c r="E6360" s="191"/>
      <c r="F6360">
        <f>SUMIF('список продуктов'!$A$8:$A$917,"="&amp;D7647,'список продуктов'!$C$8:$C$917)</f>
        <v>1</v>
      </c>
      <c r="G6360" t="s">
        <v>2926</v>
      </c>
      <c r="M6360" s="572"/>
      <c r="N6360" s="573"/>
      <c r="O6360" s="573"/>
      <c r="P6360" s="573"/>
    </row>
    <row r="6361" spans="1:16" x14ac:dyDescent="0.25">
      <c r="A6361" s="77">
        <f>E6361*A6360</f>
        <v>0</v>
      </c>
      <c r="B6361" s="160"/>
      <c r="C6361" s="154"/>
      <c r="D6361" s="91" t="s">
        <v>2549</v>
      </c>
      <c r="E6361" s="89">
        <v>1</v>
      </c>
      <c r="F6361">
        <f>SUMIF('список продуктов'!$A$8:$A$917,"="&amp;D7648,'список продуктов'!$C$8:$C$917)</f>
        <v>1</v>
      </c>
      <c r="M6361" s="572"/>
      <c r="N6361" s="573"/>
      <c r="O6361" s="573"/>
      <c r="P6361" s="573"/>
    </row>
    <row r="6362" spans="1:16" x14ac:dyDescent="0.25">
      <c r="A6362" s="77">
        <f>E6362*A6360</f>
        <v>0</v>
      </c>
      <c r="B6362" s="160"/>
      <c r="C6362" s="452"/>
      <c r="D6362" s="91" t="s">
        <v>1671</v>
      </c>
      <c r="E6362" s="89">
        <v>5</v>
      </c>
      <c r="F6362">
        <f>SUMIF('список продуктов'!$A$8:$A$917,"="&amp;#REF!,'список продуктов'!$C$8:$C$917)</f>
        <v>0</v>
      </c>
      <c r="M6362" s="572"/>
      <c r="N6362" s="573"/>
      <c r="O6362" s="573"/>
      <c r="P6362" s="573"/>
    </row>
    <row r="6363" spans="1:16" x14ac:dyDescent="0.25">
      <c r="A6363" s="77">
        <f>E6363*A6360</f>
        <v>0</v>
      </c>
      <c r="B6363" s="160"/>
      <c r="C6363" s="154"/>
      <c r="D6363" s="91" t="s">
        <v>1789</v>
      </c>
      <c r="E6363" s="89">
        <v>15</v>
      </c>
      <c r="F6363">
        <f>SUMIF('список продуктов'!$A$8:$A$917,"="&amp;#REF!,'список продуктов'!$C$8:$C$917)</f>
        <v>0</v>
      </c>
      <c r="M6363" s="572"/>
      <c r="N6363" s="573"/>
      <c r="O6363" s="573"/>
      <c r="P6363" s="573"/>
    </row>
    <row r="6364" spans="1:16" x14ac:dyDescent="0.25">
      <c r="A6364" s="77">
        <f>E6364*A6360</f>
        <v>0</v>
      </c>
      <c r="B6364" s="160"/>
      <c r="C6364" s="154"/>
      <c r="D6364" s="91" t="s">
        <v>1763</v>
      </c>
      <c r="E6364" s="89">
        <v>10</v>
      </c>
      <c r="F6364">
        <f>SUMIF('список продуктов'!$A$8:$A$917,"="&amp;D7658,'список продуктов'!$C$8:$C$917)</f>
        <v>0</v>
      </c>
      <c r="M6364" s="572"/>
      <c r="N6364" s="573"/>
      <c r="O6364" s="573"/>
      <c r="P6364" s="573"/>
    </row>
    <row r="6365" spans="1:16" x14ac:dyDescent="0.25">
      <c r="A6365" s="77">
        <f>E6365*A6360</f>
        <v>0</v>
      </c>
      <c r="B6365" s="160"/>
      <c r="C6365" s="154"/>
      <c r="D6365" s="91" t="s">
        <v>1275</v>
      </c>
      <c r="E6365" s="89">
        <v>1</v>
      </c>
      <c r="F6365">
        <f>SUMIF('список продуктов'!$A$8:$A$917,"="&amp;D7659,'список продуктов'!$C$8:$C$917)</f>
        <v>1</v>
      </c>
      <c r="M6365" s="572"/>
      <c r="N6365" s="573"/>
      <c r="O6365" s="573"/>
      <c r="P6365" s="573"/>
    </row>
    <row r="6366" spans="1:16" x14ac:dyDescent="0.25">
      <c r="A6366" s="77">
        <f>E6366*A6360</f>
        <v>0</v>
      </c>
      <c r="B6366" s="160"/>
      <c r="C6366" s="154"/>
      <c r="D6366" s="91"/>
      <c r="E6366" s="89"/>
      <c r="F6366">
        <f>SUMIF('список продуктов'!$A$8:$A$917,"="&amp;D7660,'список продуктов'!$C$8:$C$917)</f>
        <v>1</v>
      </c>
      <c r="M6366" s="572"/>
      <c r="N6366" s="573"/>
      <c r="O6366" s="573"/>
      <c r="P6366" s="573"/>
    </row>
    <row r="6367" spans="1:16" x14ac:dyDescent="0.25">
      <c r="A6367" s="77">
        <f>E6367*A6360</f>
        <v>0</v>
      </c>
      <c r="B6367" s="160"/>
      <c r="C6367" s="154"/>
      <c r="D6367" s="91"/>
      <c r="E6367" s="89"/>
      <c r="F6367">
        <f>SUMIF('список продуктов'!$A$8:$A$917,"="&amp;D7661,'список продуктов'!$C$8:$C$917)</f>
        <v>1</v>
      </c>
      <c r="M6367" s="572"/>
      <c r="N6367" s="573"/>
      <c r="O6367" s="573"/>
      <c r="P6367" s="573"/>
    </row>
    <row r="6368" spans="1:16" x14ac:dyDescent="0.25">
      <c r="A6368" s="77">
        <f>E6368*A6360</f>
        <v>0</v>
      </c>
      <c r="B6368" s="160"/>
      <c r="C6368" s="154"/>
      <c r="D6368" s="91"/>
      <c r="E6368" s="89"/>
      <c r="F6368">
        <f>SUMIF('список продуктов'!$A$8:$A$917,"="&amp;D7662,'список продуктов'!$C$8:$C$917)</f>
        <v>1</v>
      </c>
      <c r="M6368" s="572"/>
      <c r="N6368" s="573"/>
      <c r="O6368" s="573"/>
      <c r="P6368" s="573"/>
    </row>
    <row r="6369" spans="1:16" ht="15.75" thickBot="1" x14ac:dyDescent="0.3">
      <c r="A6369" s="77">
        <f>E6369*A6360</f>
        <v>0</v>
      </c>
      <c r="B6369" s="160"/>
      <c r="C6369" s="154"/>
      <c r="D6369" s="91"/>
      <c r="E6369" s="89"/>
      <c r="F6369">
        <f>SUMIF('список продуктов'!$A$8:$A$917,"="&amp;D7663,'список продуктов'!$C$8:$C$917)</f>
        <v>1</v>
      </c>
      <c r="M6369" s="572"/>
      <c r="N6369" s="573"/>
      <c r="O6369" s="573"/>
      <c r="P6369" s="573"/>
    </row>
    <row r="6370" spans="1:16" ht="15.75" thickBot="1" x14ac:dyDescent="0.3">
      <c r="A6370" s="229"/>
      <c r="B6370" s="231" t="s">
        <v>51</v>
      </c>
      <c r="C6370" s="73" t="s">
        <v>1016</v>
      </c>
      <c r="D6370" s="188"/>
      <c r="E6370" s="191"/>
      <c r="F6370">
        <f>SUMIF('список продуктов'!$A$8:$A$917,"="&amp;D7664,'список продуктов'!$C$8:$C$917)</f>
        <v>0</v>
      </c>
      <c r="G6370" t="s">
        <v>2926</v>
      </c>
      <c r="M6370" s="572"/>
      <c r="N6370" s="573"/>
      <c r="O6370" s="573"/>
      <c r="P6370" s="573"/>
    </row>
    <row r="6371" spans="1:16" x14ac:dyDescent="0.25">
      <c r="A6371" s="77">
        <f>E6371*A6370</f>
        <v>0</v>
      </c>
      <c r="B6371" s="160"/>
      <c r="C6371" s="154"/>
      <c r="D6371" s="91" t="s">
        <v>2549</v>
      </c>
      <c r="E6371" s="89">
        <v>1</v>
      </c>
      <c r="F6371">
        <f>SUMIF('список продуктов'!$A$8:$A$917,"="&amp;D7665,'список продуктов'!$C$8:$C$917)</f>
        <v>0</v>
      </c>
      <c r="M6371" s="572"/>
      <c r="N6371" s="573"/>
      <c r="O6371" s="573"/>
      <c r="P6371" s="573"/>
    </row>
    <row r="6372" spans="1:16" x14ac:dyDescent="0.25">
      <c r="A6372" s="77">
        <f>E6372*A6370</f>
        <v>0</v>
      </c>
      <c r="B6372" s="160"/>
      <c r="C6372" s="452"/>
      <c r="D6372" s="91" t="s">
        <v>2341</v>
      </c>
      <c r="E6372" s="89">
        <v>5</v>
      </c>
      <c r="F6372">
        <f>SUMIF('список продуктов'!$A$8:$A$917,"="&amp;D7666,'список продуктов'!$C$8:$C$917)</f>
        <v>1</v>
      </c>
      <c r="M6372" s="572"/>
      <c r="N6372" s="573"/>
      <c r="O6372" s="573"/>
      <c r="P6372" s="573"/>
    </row>
    <row r="6373" spans="1:16" x14ac:dyDescent="0.25">
      <c r="A6373" s="77">
        <f>E6373*A6370</f>
        <v>0</v>
      </c>
      <c r="B6373" s="160"/>
      <c r="C6373" s="154"/>
      <c r="D6373" s="91"/>
      <c r="E6373" s="89"/>
      <c r="F6373">
        <f>SUMIF('список продуктов'!$A$8:$A$917,"="&amp;D7667,'список продуктов'!$C$8:$C$917)</f>
        <v>1</v>
      </c>
      <c r="M6373" s="572"/>
      <c r="N6373" s="573"/>
      <c r="O6373" s="573"/>
      <c r="P6373" s="573"/>
    </row>
    <row r="6374" spans="1:16" x14ac:dyDescent="0.25">
      <c r="B6374" s="160"/>
      <c r="C6374" s="155" t="s">
        <v>2123</v>
      </c>
      <c r="D6374" s="91"/>
      <c r="E6374" s="89"/>
      <c r="F6374">
        <f>SUMIF('список продуктов'!$A$8:$A$917,"="&amp;D7668,'список продуктов'!$C$8:$C$917)</f>
        <v>1</v>
      </c>
      <c r="M6374" s="572"/>
      <c r="N6374" s="573"/>
      <c r="O6374" s="573"/>
      <c r="P6374" s="573"/>
    </row>
    <row r="6375" spans="1:16" x14ac:dyDescent="0.25">
      <c r="A6375" s="77">
        <f>E6375*A6370</f>
        <v>0</v>
      </c>
      <c r="B6375" s="160"/>
      <c r="C6375" s="154" t="s">
        <v>2124</v>
      </c>
      <c r="D6375" s="368" t="s">
        <v>1789</v>
      </c>
      <c r="E6375" s="89">
        <v>10</v>
      </c>
      <c r="F6375">
        <f>SUMIF('список продуктов'!$A$8:$A$917,"="&amp;D7669,'список продуктов'!$C$8:$C$917)</f>
        <v>1</v>
      </c>
      <c r="M6375" s="572"/>
      <c r="N6375" s="573"/>
      <c r="O6375" s="573"/>
      <c r="P6375" s="573"/>
    </row>
    <row r="6376" spans="1:16" x14ac:dyDescent="0.25">
      <c r="A6376" s="77">
        <f>E6376*A6370</f>
        <v>0</v>
      </c>
      <c r="B6376" s="160"/>
      <c r="C6376" s="154"/>
      <c r="D6376" s="368" t="s">
        <v>2595</v>
      </c>
      <c r="E6376" s="89">
        <v>2</v>
      </c>
      <c r="F6376">
        <f>SUMIF('список продуктов'!$A$8:$A$917,"="&amp;D7670,'список продуктов'!$C$8:$C$917)</f>
        <v>1</v>
      </c>
      <c r="M6376" s="572"/>
      <c r="N6376" s="573"/>
      <c r="O6376" s="573"/>
      <c r="P6376" s="573"/>
    </row>
    <row r="6377" spans="1:16" x14ac:dyDescent="0.25">
      <c r="A6377" s="77">
        <f>E6377*A6370</f>
        <v>0</v>
      </c>
      <c r="B6377" s="160"/>
      <c r="C6377" s="154"/>
      <c r="D6377" s="368" t="s">
        <v>1478</v>
      </c>
      <c r="E6377" s="89">
        <v>3</v>
      </c>
      <c r="F6377">
        <f>SUMIF('список продуктов'!$A$8:$A$917,"="&amp;D7671,'список продуктов'!$C$8:$C$917)</f>
        <v>0</v>
      </c>
      <c r="M6377" s="572"/>
      <c r="N6377" s="573"/>
      <c r="O6377" s="573"/>
      <c r="P6377" s="573"/>
    </row>
    <row r="6378" spans="1:16" x14ac:dyDescent="0.25">
      <c r="A6378" s="77">
        <f>E6378*A6370</f>
        <v>0</v>
      </c>
      <c r="B6378" s="160"/>
      <c r="C6378" s="154"/>
      <c r="D6378" s="368" t="s">
        <v>1807</v>
      </c>
      <c r="E6378" s="89">
        <v>1</v>
      </c>
      <c r="F6378">
        <f>SUMIF('список продуктов'!$A$8:$A$917,"="&amp;D7672,'список продуктов'!$C$8:$C$917)</f>
        <v>1</v>
      </c>
      <c r="M6378" s="572"/>
      <c r="N6378" s="573"/>
      <c r="O6378" s="573"/>
      <c r="P6378" s="573"/>
    </row>
    <row r="6379" spans="1:16" x14ac:dyDescent="0.25">
      <c r="A6379" s="77">
        <f>E6379*A6370</f>
        <v>0</v>
      </c>
      <c r="B6379" s="160"/>
      <c r="C6379" s="154"/>
      <c r="D6379" s="367" t="s">
        <v>1694</v>
      </c>
      <c r="E6379" s="89">
        <v>15</v>
      </c>
      <c r="F6379">
        <f>SUMIF('список продуктов'!$A$8:$A$917,"="&amp;D7673,'список продуктов'!$C$8:$C$917)</f>
        <v>1</v>
      </c>
      <c r="M6379" s="572"/>
      <c r="N6379" s="573"/>
      <c r="O6379" s="573"/>
      <c r="P6379" s="573"/>
    </row>
    <row r="6380" spans="1:16" ht="15.75" thickBot="1" x14ac:dyDescent="0.3">
      <c r="A6380" s="77">
        <f>E6380*A6370</f>
        <v>0</v>
      </c>
      <c r="B6380" s="160"/>
      <c r="C6380" s="154"/>
      <c r="D6380" s="367" t="s">
        <v>1275</v>
      </c>
      <c r="E6380" s="89">
        <v>1</v>
      </c>
      <c r="F6380">
        <f>SUMIF('список продуктов'!$A$8:$A$917,"="&amp;D7674,'список продуктов'!$C$8:$C$917)</f>
        <v>1</v>
      </c>
      <c r="M6380" s="572"/>
      <c r="N6380" s="573"/>
      <c r="O6380" s="573"/>
      <c r="P6380" s="573"/>
    </row>
    <row r="6381" spans="1:16" ht="15.75" thickBot="1" x14ac:dyDescent="0.3">
      <c r="A6381" s="229"/>
      <c r="B6381" s="231" t="s">
        <v>51</v>
      </c>
      <c r="C6381" s="73" t="s">
        <v>1017</v>
      </c>
      <c r="D6381" s="188"/>
      <c r="E6381" s="191"/>
      <c r="F6381">
        <f>SUMIF('список продуктов'!$A$8:$A$917,"="&amp;D7675,'список продуктов'!$C$8:$C$917)</f>
        <v>1</v>
      </c>
      <c r="G6381" t="s">
        <v>2926</v>
      </c>
      <c r="M6381" s="572"/>
      <c r="N6381" s="573"/>
      <c r="O6381" s="573"/>
      <c r="P6381" s="573"/>
    </row>
    <row r="6382" spans="1:16" x14ac:dyDescent="0.25">
      <c r="A6382" s="77">
        <f>E6382*A6381</f>
        <v>0</v>
      </c>
      <c r="B6382" s="160"/>
      <c r="C6382" s="154"/>
      <c r="D6382" s="91" t="s">
        <v>2549</v>
      </c>
      <c r="E6382" s="89">
        <v>1</v>
      </c>
      <c r="F6382">
        <f>SUMIF('список продуктов'!$A$8:$A$917,"="&amp;D7676,'список продуктов'!$C$8:$C$917)</f>
        <v>1</v>
      </c>
      <c r="M6382" s="572"/>
      <c r="N6382" s="573"/>
      <c r="O6382" s="573"/>
      <c r="P6382" s="573"/>
    </row>
    <row r="6383" spans="1:16" x14ac:dyDescent="0.25">
      <c r="A6383" s="77">
        <f>E6383*A6381</f>
        <v>0</v>
      </c>
      <c r="B6383" s="160"/>
      <c r="C6383" s="452"/>
      <c r="D6383" s="91" t="s">
        <v>1674</v>
      </c>
      <c r="E6383" s="89">
        <v>5</v>
      </c>
      <c r="F6383">
        <f>SUMIF('список продуктов'!$A$8:$A$917,"="&amp;D7677,'список продуктов'!$C$8:$C$917)</f>
        <v>0</v>
      </c>
      <c r="M6383" s="572"/>
      <c r="N6383" s="573"/>
      <c r="O6383" s="573"/>
      <c r="P6383" s="573"/>
    </row>
    <row r="6384" spans="1:16" x14ac:dyDescent="0.25">
      <c r="A6384" s="77">
        <f>E6384*A6381</f>
        <v>0</v>
      </c>
      <c r="B6384" s="160"/>
      <c r="C6384" s="154"/>
      <c r="D6384" s="91" t="s">
        <v>1365</v>
      </c>
      <c r="E6384" s="89">
        <v>20</v>
      </c>
      <c r="F6384">
        <f>SUMIF('список продуктов'!$A$8:$A$917,"="&amp;D7678,'список продуктов'!$C$8:$C$917)</f>
        <v>0</v>
      </c>
      <c r="M6384" s="572"/>
      <c r="N6384" s="573"/>
      <c r="O6384" s="573"/>
      <c r="P6384" s="573"/>
    </row>
    <row r="6385" spans="1:16" x14ac:dyDescent="0.25">
      <c r="A6385" s="77">
        <f>E6385*A6381</f>
        <v>0</v>
      </c>
      <c r="B6385" s="160"/>
      <c r="C6385" s="154"/>
      <c r="D6385" s="91" t="s">
        <v>1721</v>
      </c>
      <c r="E6385" s="89">
        <v>6</v>
      </c>
      <c r="F6385">
        <f>SUMIF('список продуктов'!$A$8:$A$917,"="&amp;D7679,'список продуктов'!$C$8:$C$917)</f>
        <v>1</v>
      </c>
      <c r="M6385" s="572"/>
      <c r="N6385" s="573"/>
      <c r="O6385" s="573"/>
      <c r="P6385" s="573"/>
    </row>
    <row r="6386" spans="1:16" x14ac:dyDescent="0.25">
      <c r="A6386" s="77">
        <f>E6386*A6381</f>
        <v>0</v>
      </c>
      <c r="B6386" s="160"/>
      <c r="C6386" s="154"/>
      <c r="D6386" s="91" t="s">
        <v>1275</v>
      </c>
      <c r="E6386" s="89">
        <v>1</v>
      </c>
      <c r="F6386">
        <f>SUMIF('список продуктов'!$A$8:$A$917,"="&amp;D7680,'список продуктов'!$C$8:$C$917)</f>
        <v>1</v>
      </c>
      <c r="M6386" s="572"/>
      <c r="N6386" s="573"/>
      <c r="O6386" s="573"/>
      <c r="P6386" s="573"/>
    </row>
    <row r="6387" spans="1:16" x14ac:dyDescent="0.25">
      <c r="A6387" s="77">
        <f>E6387*A6381</f>
        <v>0</v>
      </c>
      <c r="B6387" s="160"/>
      <c r="C6387" s="154"/>
      <c r="D6387" s="91"/>
      <c r="E6387" s="89"/>
      <c r="F6387">
        <f>SUMIF('список продуктов'!$A$8:$A$917,"="&amp;D7681,'список продуктов'!$C$8:$C$917)</f>
        <v>1</v>
      </c>
      <c r="M6387" s="572"/>
      <c r="N6387" s="573"/>
      <c r="O6387" s="573"/>
      <c r="P6387" s="573"/>
    </row>
    <row r="6388" spans="1:16" x14ac:dyDescent="0.25">
      <c r="A6388" s="77">
        <f>E6388*A6381</f>
        <v>0</v>
      </c>
      <c r="B6388" s="160"/>
      <c r="C6388" s="154"/>
      <c r="D6388" s="91"/>
      <c r="E6388" s="89"/>
      <c r="F6388">
        <f>SUMIF('список продуктов'!$A$8:$A$917,"="&amp;#REF!,'список продуктов'!$C$8:$C$917)</f>
        <v>0</v>
      </c>
      <c r="M6388" s="572"/>
      <c r="N6388" s="573"/>
      <c r="O6388" s="573"/>
      <c r="P6388" s="573"/>
    </row>
    <row r="6389" spans="1:16" x14ac:dyDescent="0.25">
      <c r="A6389" s="77">
        <f>E6389*A6381</f>
        <v>0</v>
      </c>
      <c r="B6389" s="160"/>
      <c r="C6389" s="154"/>
      <c r="D6389" s="91"/>
      <c r="E6389" s="89"/>
      <c r="F6389">
        <f>SUMIF('список продуктов'!$A$8:$A$917,"="&amp;#REF!,'список продуктов'!$C$8:$C$917)</f>
        <v>0</v>
      </c>
      <c r="M6389" s="572"/>
      <c r="N6389" s="573"/>
      <c r="O6389" s="573"/>
      <c r="P6389" s="573"/>
    </row>
    <row r="6390" spans="1:16" ht="15.75" thickBot="1" x14ac:dyDescent="0.3">
      <c r="A6390" s="77">
        <f>E6390*A6381</f>
        <v>0</v>
      </c>
      <c r="B6390" s="160"/>
      <c r="C6390" s="154"/>
      <c r="D6390" s="91"/>
      <c r="E6390" s="89"/>
      <c r="F6390">
        <f>SUMIF('список продуктов'!$A$8:$A$917,"="&amp;#REF!,'список продуктов'!$C$8:$C$917)</f>
        <v>0</v>
      </c>
      <c r="M6390" s="572"/>
      <c r="N6390" s="573"/>
      <c r="O6390" s="573"/>
      <c r="P6390" s="573"/>
    </row>
    <row r="6391" spans="1:16" ht="15.75" thickBot="1" x14ac:dyDescent="0.3">
      <c r="A6391" s="229"/>
      <c r="B6391" s="231" t="s">
        <v>51</v>
      </c>
      <c r="C6391" s="73" t="s">
        <v>1018</v>
      </c>
      <c r="D6391" s="188"/>
      <c r="E6391" s="191"/>
      <c r="F6391">
        <f>SUMIF('список продуктов'!$A$8:$A$917,"="&amp;#REF!,'список продуктов'!$C$8:$C$917)</f>
        <v>0</v>
      </c>
      <c r="G6391" t="s">
        <v>2926</v>
      </c>
      <c r="M6391" s="572"/>
      <c r="N6391" s="573"/>
      <c r="O6391" s="573"/>
      <c r="P6391" s="573"/>
    </row>
    <row r="6392" spans="1:16" x14ac:dyDescent="0.25">
      <c r="A6392" s="77">
        <f>E6392*A6391</f>
        <v>0</v>
      </c>
      <c r="B6392" s="160"/>
      <c r="C6392" s="154"/>
      <c r="D6392" s="91" t="s">
        <v>2549</v>
      </c>
      <c r="E6392" s="89">
        <v>1</v>
      </c>
      <c r="F6392">
        <f>SUMIF('список продуктов'!$A$8:$A$917,"="&amp;#REF!,'список продуктов'!$C$8:$C$917)</f>
        <v>0</v>
      </c>
      <c r="M6392" s="572"/>
      <c r="N6392" s="573"/>
      <c r="O6392" s="573"/>
      <c r="P6392" s="573"/>
    </row>
    <row r="6393" spans="1:16" x14ac:dyDescent="0.25">
      <c r="A6393" s="77">
        <f>E6393*A6391</f>
        <v>0</v>
      </c>
      <c r="B6393" s="160"/>
      <c r="C6393" s="452"/>
      <c r="D6393" s="91" t="s">
        <v>926</v>
      </c>
      <c r="E6393" s="89">
        <v>15</v>
      </c>
      <c r="F6393">
        <f>SUMIF('список продуктов'!$A$8:$A$917,"="&amp;#REF!,'список продуктов'!$C$8:$C$917)</f>
        <v>0</v>
      </c>
      <c r="M6393" s="572"/>
      <c r="N6393" s="573"/>
      <c r="O6393" s="573"/>
      <c r="P6393" s="573"/>
    </row>
    <row r="6394" spans="1:16" x14ac:dyDescent="0.25">
      <c r="A6394" s="77">
        <f>E6394*A6391</f>
        <v>0</v>
      </c>
      <c r="B6394" s="160"/>
      <c r="C6394" s="154"/>
      <c r="D6394" s="91" t="s">
        <v>1739</v>
      </c>
      <c r="E6394" s="89">
        <v>15</v>
      </c>
      <c r="F6394">
        <f>SUMIF('список продуктов'!$A$8:$A$917,"="&amp;#REF!,'список продуктов'!$C$8:$C$917)</f>
        <v>0</v>
      </c>
      <c r="M6394" s="572"/>
      <c r="N6394" s="573"/>
      <c r="O6394" s="573"/>
      <c r="P6394" s="573"/>
    </row>
    <row r="6395" spans="1:16" ht="15.75" thickBot="1" x14ac:dyDescent="0.3">
      <c r="A6395" s="77">
        <f>E6395*A6391</f>
        <v>0</v>
      </c>
      <c r="B6395" s="160"/>
      <c r="C6395" s="154"/>
      <c r="D6395" s="91" t="s">
        <v>1275</v>
      </c>
      <c r="E6395" s="89">
        <v>1</v>
      </c>
      <c r="F6395">
        <f>SUMIF('список продуктов'!$A$8:$A$917,"="&amp;#REF!,'список продуктов'!$C$8:$C$917)</f>
        <v>0</v>
      </c>
      <c r="M6395" s="572"/>
      <c r="N6395" s="573"/>
      <c r="O6395" s="573"/>
      <c r="P6395" s="573"/>
    </row>
    <row r="6396" spans="1:16" ht="15.75" thickBot="1" x14ac:dyDescent="0.3">
      <c r="A6396" s="229"/>
      <c r="B6396" s="231" t="s">
        <v>51</v>
      </c>
      <c r="C6396" s="73" t="s">
        <v>1019</v>
      </c>
      <c r="D6396" s="188"/>
      <c r="E6396" s="191"/>
      <c r="F6396">
        <f>SUMIF('список продуктов'!$A$8:$A$917,"="&amp;D7683,'список продуктов'!$C$8:$C$917)</f>
        <v>0</v>
      </c>
      <c r="G6396" t="s">
        <v>2926</v>
      </c>
      <c r="M6396" s="572"/>
      <c r="N6396" s="573"/>
      <c r="O6396" s="573"/>
      <c r="P6396" s="573"/>
    </row>
    <row r="6397" spans="1:16" x14ac:dyDescent="0.25">
      <c r="A6397" s="77">
        <f>E6397*A6396</f>
        <v>0</v>
      </c>
      <c r="B6397" s="160"/>
      <c r="C6397" s="154"/>
      <c r="D6397" s="91" t="s">
        <v>2549</v>
      </c>
      <c r="E6397" s="89">
        <v>1</v>
      </c>
      <c r="F6397">
        <f>SUMIF('список продуктов'!$A$8:$A$917,"="&amp;D7684,'список продуктов'!$C$8:$C$917)</f>
        <v>1</v>
      </c>
      <c r="M6397" s="572"/>
      <c r="N6397" s="573"/>
      <c r="O6397" s="573"/>
      <c r="P6397" s="573"/>
    </row>
    <row r="6398" spans="1:16" x14ac:dyDescent="0.25">
      <c r="A6398" s="77">
        <f>E6398*A6396</f>
        <v>0</v>
      </c>
      <c r="B6398" s="160"/>
      <c r="C6398" s="452"/>
      <c r="D6398" s="91" t="s">
        <v>2341</v>
      </c>
      <c r="E6398" s="89">
        <v>5</v>
      </c>
      <c r="F6398">
        <f>SUMIF('список продуктов'!$A$8:$A$917,"="&amp;D7685,'список продуктов'!$C$8:$C$917)</f>
        <v>1</v>
      </c>
      <c r="M6398" s="572"/>
      <c r="N6398" s="573"/>
      <c r="O6398" s="573"/>
      <c r="P6398" s="573"/>
    </row>
    <row r="6399" spans="1:16" x14ac:dyDescent="0.25">
      <c r="A6399" s="77">
        <f>E6399*A6396</f>
        <v>0</v>
      </c>
      <c r="B6399" s="160"/>
      <c r="C6399" s="154"/>
      <c r="D6399" s="91" t="s">
        <v>2316</v>
      </c>
      <c r="E6399" s="89">
        <v>20</v>
      </c>
      <c r="F6399">
        <f>SUMIF('список продуктов'!$A$8:$A$917,"="&amp;D7686,'список продуктов'!$C$8:$C$917)</f>
        <v>1</v>
      </c>
      <c r="M6399" s="572"/>
      <c r="N6399" s="573"/>
      <c r="O6399" s="573"/>
      <c r="P6399" s="573"/>
    </row>
    <row r="6400" spans="1:16" x14ac:dyDescent="0.25">
      <c r="A6400" s="77">
        <f>E6400*A6396</f>
        <v>0</v>
      </c>
      <c r="B6400" s="160"/>
      <c r="C6400" s="154"/>
      <c r="D6400" s="91" t="s">
        <v>311</v>
      </c>
      <c r="E6400" s="89">
        <v>10</v>
      </c>
      <c r="F6400">
        <f>SUMIF('список продуктов'!$A$8:$A$917,"="&amp;D7687,'список продуктов'!$C$8:$C$917)</f>
        <v>1</v>
      </c>
      <c r="M6400" s="572"/>
      <c r="N6400" s="573"/>
      <c r="O6400" s="573"/>
      <c r="P6400" s="573"/>
    </row>
    <row r="6401" spans="1:16" x14ac:dyDescent="0.25">
      <c r="A6401" s="77">
        <f>E6401*A6396</f>
        <v>0</v>
      </c>
      <c r="B6401" s="160"/>
      <c r="C6401" s="154"/>
      <c r="D6401" s="91" t="s">
        <v>1275</v>
      </c>
      <c r="E6401" s="89">
        <v>1</v>
      </c>
      <c r="F6401">
        <f>SUMIF('список продуктов'!$A$8:$A$917,"="&amp;D7688,'список продуктов'!$C$8:$C$917)</f>
        <v>1</v>
      </c>
      <c r="M6401" s="572"/>
      <c r="N6401" s="573"/>
      <c r="O6401" s="573"/>
      <c r="P6401" s="573"/>
    </row>
    <row r="6402" spans="1:16" ht="15.75" thickBot="1" x14ac:dyDescent="0.3">
      <c r="B6402" s="394"/>
      <c r="C6402" s="470"/>
      <c r="D6402" s="395"/>
      <c r="E6402" s="396"/>
      <c r="F6402">
        <f>SUMIF('список продуктов'!$A$8:$A$917,"="&amp;D7689,'список продуктов'!$C$8:$C$917)</f>
        <v>1</v>
      </c>
      <c r="M6402" s="572"/>
      <c r="N6402" s="573"/>
      <c r="O6402" s="573"/>
      <c r="P6402" s="573"/>
    </row>
    <row r="6403" spans="1:16" ht="26.25" thickBot="1" x14ac:dyDescent="0.4">
      <c r="A6403" s="563" t="s">
        <v>2831</v>
      </c>
      <c r="B6403" s="564"/>
      <c r="C6403" s="564"/>
      <c r="D6403" s="564"/>
      <c r="E6403" s="565"/>
      <c r="F6403">
        <f>SUMIF('список продуктов'!$A$8:$A$917,"="&amp;D7690,'список продуктов'!$C$8:$C$917)</f>
        <v>1</v>
      </c>
      <c r="G6403" t="s">
        <v>2926</v>
      </c>
      <c r="M6403" s="572"/>
      <c r="N6403" s="573"/>
      <c r="O6403" s="573"/>
      <c r="P6403" s="573"/>
    </row>
    <row r="6404" spans="1:16" ht="15.75" thickBot="1" x14ac:dyDescent="0.3">
      <c r="A6404" s="229"/>
      <c r="B6404" s="231" t="s">
        <v>0</v>
      </c>
      <c r="C6404" s="144" t="s">
        <v>1283</v>
      </c>
      <c r="D6404" s="188"/>
      <c r="E6404" s="191">
        <f>SUM(E6405:E6409)</f>
        <v>38</v>
      </c>
      <c r="F6404">
        <f>SUMIF('список продуктов'!$A$8:$A$917,"="&amp;D7691,'список продуктов'!$C$8:$C$917)</f>
        <v>1</v>
      </c>
      <c r="G6404" t="s">
        <v>2926</v>
      </c>
      <c r="M6404" s="572"/>
      <c r="N6404" s="573"/>
      <c r="O6404" s="573"/>
      <c r="P6404" s="573"/>
    </row>
    <row r="6405" spans="1:16" x14ac:dyDescent="0.25">
      <c r="A6405" s="77">
        <f>E6405*A6404</f>
        <v>0</v>
      </c>
      <c r="B6405" s="160"/>
      <c r="C6405" s="154"/>
      <c r="D6405" s="91" t="s">
        <v>2220</v>
      </c>
      <c r="E6405" s="89">
        <v>6</v>
      </c>
      <c r="F6405">
        <f>SUMIF('список продуктов'!$A$8:$A$917,"="&amp;D7692,'список продуктов'!$C$8:$C$917)</f>
        <v>1</v>
      </c>
      <c r="M6405" s="572"/>
      <c r="N6405" s="573"/>
      <c r="O6405" s="573"/>
      <c r="P6405" s="573"/>
    </row>
    <row r="6406" spans="1:16" x14ac:dyDescent="0.25">
      <c r="A6406" s="77">
        <f>A6404*E6406</f>
        <v>0</v>
      </c>
      <c r="B6406" s="160"/>
      <c r="C6406" s="154"/>
      <c r="D6406" s="91" t="s">
        <v>2244</v>
      </c>
      <c r="E6406" s="89">
        <v>4</v>
      </c>
      <c r="F6406">
        <f>SUMIF('список продуктов'!$A$8:$A$917,"="&amp;D7693,'список продуктов'!$C$8:$C$917)</f>
        <v>1</v>
      </c>
      <c r="M6406" s="572"/>
      <c r="N6406" s="573"/>
      <c r="O6406" s="573"/>
      <c r="P6406" s="573"/>
    </row>
    <row r="6407" spans="1:16" x14ac:dyDescent="0.25">
      <c r="A6407" s="77">
        <f>A6404*E6407</f>
        <v>0</v>
      </c>
      <c r="B6407" s="160"/>
      <c r="C6407" s="154"/>
      <c r="D6407" s="91" t="s">
        <v>1804</v>
      </c>
      <c r="E6407" s="89">
        <v>4</v>
      </c>
      <c r="F6407">
        <f>SUMIF('список продуктов'!$A$8:$A$917,"="&amp;D7694,'список продуктов'!$C$8:$C$917)</f>
        <v>0</v>
      </c>
      <c r="M6407" s="572"/>
      <c r="N6407" s="573"/>
      <c r="O6407" s="573"/>
      <c r="P6407" s="573"/>
    </row>
    <row r="6408" spans="1:16" x14ac:dyDescent="0.25">
      <c r="A6408" s="77">
        <f>A6404*E6408</f>
        <v>0</v>
      </c>
      <c r="B6408" s="160"/>
      <c r="C6408" s="154"/>
      <c r="D6408" s="91" t="s">
        <v>2194</v>
      </c>
      <c r="E6408" s="89">
        <v>4</v>
      </c>
      <c r="F6408">
        <f>SUMIF('список продуктов'!$A$8:$A$917,"="&amp;D7695,'список продуктов'!$C$8:$C$917)</f>
        <v>0</v>
      </c>
      <c r="M6408" s="572"/>
      <c r="N6408" s="573"/>
      <c r="O6408" s="573"/>
      <c r="P6408" s="573"/>
    </row>
    <row r="6409" spans="1:16" x14ac:dyDescent="0.25">
      <c r="B6409" s="160"/>
      <c r="C6409" s="155" t="s">
        <v>2163</v>
      </c>
      <c r="D6409" s="91"/>
      <c r="E6409" s="142">
        <v>20</v>
      </c>
      <c r="F6409">
        <f>SUMIF('список продуктов'!$A$8:$A$917,"="&amp;D7696,'список продуктов'!$C$8:$C$917)</f>
        <v>1</v>
      </c>
      <c r="M6409" s="572"/>
      <c r="N6409" s="573"/>
      <c r="O6409" s="573"/>
      <c r="P6409" s="573"/>
    </row>
    <row r="6410" spans="1:16" x14ac:dyDescent="0.25">
      <c r="A6410" s="77">
        <f>E6410*A6404</f>
        <v>0</v>
      </c>
      <c r="B6410" s="160"/>
      <c r="C6410" s="452"/>
      <c r="D6410" s="368" t="s">
        <v>1864</v>
      </c>
      <c r="E6410" s="89">
        <v>10</v>
      </c>
      <c r="F6410">
        <f>SUMIF('список продуктов'!$A$8:$A$917,"="&amp;D7697,'список продуктов'!$C$8:$C$917)</f>
        <v>1</v>
      </c>
      <c r="M6410" s="572"/>
      <c r="N6410" s="573"/>
      <c r="O6410" s="573"/>
      <c r="P6410" s="573"/>
    </row>
    <row r="6411" spans="1:16" x14ac:dyDescent="0.25">
      <c r="A6411" s="77">
        <f>E6411*A6404</f>
        <v>0</v>
      </c>
      <c r="B6411" s="160"/>
      <c r="C6411" s="154"/>
      <c r="D6411" s="368" t="s">
        <v>2469</v>
      </c>
      <c r="E6411" s="89">
        <v>2</v>
      </c>
      <c r="F6411">
        <f>SUMIF('список продуктов'!$A$8:$A$917,"="&amp;D7698,'список продуктов'!$C$8:$C$917)</f>
        <v>1</v>
      </c>
      <c r="M6411" s="572"/>
      <c r="N6411" s="573"/>
      <c r="O6411" s="573"/>
      <c r="P6411" s="573"/>
    </row>
    <row r="6412" spans="1:16" x14ac:dyDescent="0.25">
      <c r="A6412" s="77">
        <f>E6412*A6404</f>
        <v>0</v>
      </c>
      <c r="B6412" s="160"/>
      <c r="C6412" s="154"/>
      <c r="D6412" s="368" t="s">
        <v>1268</v>
      </c>
      <c r="E6412" s="89">
        <v>5</v>
      </c>
      <c r="F6412">
        <f>SUMIF('список продуктов'!$A$8:$A$917,"="&amp;D7699,'список продуктов'!$C$8:$C$917)</f>
        <v>1</v>
      </c>
      <c r="M6412" s="572"/>
      <c r="N6412" s="573"/>
      <c r="O6412" s="573"/>
      <c r="P6412" s="573"/>
    </row>
    <row r="6413" spans="1:16" x14ac:dyDescent="0.25">
      <c r="A6413" s="77">
        <f>E6413*A6404</f>
        <v>0</v>
      </c>
      <c r="B6413" s="160"/>
      <c r="C6413" s="154"/>
      <c r="D6413" s="368" t="s">
        <v>1478</v>
      </c>
      <c r="E6413" s="89">
        <v>0.1</v>
      </c>
      <c r="F6413">
        <f>SUMIF('список продуктов'!$A$8:$A$917,"="&amp;D7700,'список продуктов'!$C$8:$C$917)</f>
        <v>1</v>
      </c>
      <c r="M6413" s="572"/>
      <c r="N6413" s="573"/>
      <c r="O6413" s="573"/>
      <c r="P6413" s="573"/>
    </row>
    <row r="6414" spans="1:16" ht="15.75" thickBot="1" x14ac:dyDescent="0.3">
      <c r="A6414" s="77">
        <f>E6414*A6404</f>
        <v>0</v>
      </c>
      <c r="B6414" s="160"/>
      <c r="C6414" s="154"/>
      <c r="D6414" s="368" t="s">
        <v>2643</v>
      </c>
      <c r="E6414" s="89">
        <v>10</v>
      </c>
      <c r="F6414">
        <f>SUMIF('список продуктов'!$A$8:$A$917,"="&amp;D7701,'список продуктов'!$C$8:$C$917)</f>
        <v>1</v>
      </c>
      <c r="M6414" s="572"/>
      <c r="N6414" s="573"/>
      <c r="O6414" s="573"/>
      <c r="P6414" s="573"/>
    </row>
    <row r="6415" spans="1:16" ht="15.75" thickBot="1" x14ac:dyDescent="0.3">
      <c r="A6415" s="229"/>
      <c r="B6415" s="231" t="s">
        <v>0</v>
      </c>
      <c r="C6415" s="144" t="s">
        <v>1259</v>
      </c>
      <c r="D6415" s="188"/>
      <c r="E6415" s="191">
        <f>SUM(E6416:E6419)</f>
        <v>38</v>
      </c>
      <c r="F6415">
        <f>SUMIF('список продуктов'!$A$8:$A$917,"="&amp;D7702,'список продуктов'!$C$8:$C$917)</f>
        <v>1</v>
      </c>
      <c r="G6415" t="s">
        <v>2926</v>
      </c>
      <c r="M6415" s="572"/>
      <c r="N6415" s="573"/>
      <c r="O6415" s="573"/>
      <c r="P6415" s="573"/>
    </row>
    <row r="6416" spans="1:16" x14ac:dyDescent="0.25">
      <c r="A6416" s="77">
        <f>E6416*A6415</f>
        <v>0</v>
      </c>
      <c r="B6416" s="160"/>
      <c r="C6416" s="154"/>
      <c r="D6416" s="91" t="s">
        <v>2396</v>
      </c>
      <c r="E6416" s="89">
        <v>4</v>
      </c>
      <c r="F6416">
        <f>SUMIF('список продуктов'!$A$8:$A$917,"="&amp;D7703,'список продуктов'!$C$8:$C$917)</f>
        <v>1</v>
      </c>
      <c r="M6416" s="572"/>
      <c r="N6416" s="573"/>
      <c r="O6416" s="573"/>
      <c r="P6416" s="573"/>
    </row>
    <row r="6417" spans="1:16" x14ac:dyDescent="0.25">
      <c r="A6417" s="77">
        <f>A6415*E6417</f>
        <v>0</v>
      </c>
      <c r="B6417" s="160"/>
      <c r="C6417" s="154"/>
      <c r="D6417" s="91" t="s">
        <v>2845</v>
      </c>
      <c r="E6417" s="89">
        <v>4</v>
      </c>
      <c r="F6417">
        <f>SUMIF('список продуктов'!$A$8:$A$917,"="&amp;D7704,'список продуктов'!$C$8:$C$917)</f>
        <v>1</v>
      </c>
      <c r="M6417" s="572"/>
      <c r="N6417" s="573"/>
      <c r="O6417" s="573"/>
      <c r="P6417" s="573"/>
    </row>
    <row r="6418" spans="1:16" x14ac:dyDescent="0.25">
      <c r="A6418" s="77">
        <f>A6415*E6418</f>
        <v>0</v>
      </c>
      <c r="B6418" s="160"/>
      <c r="C6418" s="154"/>
      <c r="D6418" s="91" t="s">
        <v>2292</v>
      </c>
      <c r="E6418" s="89">
        <v>10</v>
      </c>
      <c r="F6418">
        <f>SUMIF('список продуктов'!$A$8:$A$917,"="&amp;D7705,'список продуктов'!$C$8:$C$917)</f>
        <v>1</v>
      </c>
      <c r="M6418" s="572"/>
      <c r="N6418" s="573"/>
      <c r="O6418" s="573"/>
      <c r="P6418" s="573"/>
    </row>
    <row r="6419" spans="1:16" x14ac:dyDescent="0.25">
      <c r="B6419" s="160"/>
      <c r="C6419" s="155" t="s">
        <v>2163</v>
      </c>
      <c r="D6419" s="91"/>
      <c r="E6419" s="142">
        <v>20</v>
      </c>
      <c r="F6419">
        <f>SUMIF('список продуктов'!$A$8:$A$917,"="&amp;D7706,'список продуктов'!$C$8:$C$917)</f>
        <v>1</v>
      </c>
      <c r="M6419" s="572"/>
      <c r="N6419" s="573"/>
      <c r="O6419" s="573"/>
      <c r="P6419" s="573"/>
    </row>
    <row r="6420" spans="1:16" x14ac:dyDescent="0.25">
      <c r="A6420" s="77">
        <f>E6420*A6415</f>
        <v>0</v>
      </c>
      <c r="B6420" s="160"/>
      <c r="C6420" s="452"/>
      <c r="D6420" s="368" t="s">
        <v>1864</v>
      </c>
      <c r="E6420" s="89">
        <v>10</v>
      </c>
      <c r="F6420">
        <f>SUMIF('список продуктов'!$A$8:$A$917,"="&amp;D7707,'список продуктов'!$C$8:$C$917)</f>
        <v>1</v>
      </c>
      <c r="M6420" s="572"/>
      <c r="N6420" s="573"/>
      <c r="O6420" s="573"/>
      <c r="P6420" s="573"/>
    </row>
    <row r="6421" spans="1:16" x14ac:dyDescent="0.25">
      <c r="A6421" s="77">
        <f>E6421*A6415</f>
        <v>0</v>
      </c>
      <c r="B6421" s="160"/>
      <c r="C6421" s="154"/>
      <c r="D6421" s="368" t="s">
        <v>2469</v>
      </c>
      <c r="E6421" s="89">
        <v>2</v>
      </c>
      <c r="F6421">
        <f>SUMIF('список продуктов'!$A$8:$A$917,"="&amp;D7708,'список продуктов'!$C$8:$C$917)</f>
        <v>1</v>
      </c>
      <c r="M6421" s="572"/>
      <c r="N6421" s="573"/>
      <c r="O6421" s="573"/>
      <c r="P6421" s="573"/>
    </row>
    <row r="6422" spans="1:16" x14ac:dyDescent="0.25">
      <c r="A6422" s="77">
        <f>E6422*A6415</f>
        <v>0</v>
      </c>
      <c r="B6422" s="160"/>
      <c r="C6422" s="154"/>
      <c r="D6422" s="368" t="s">
        <v>1268</v>
      </c>
      <c r="E6422" s="89">
        <v>5</v>
      </c>
      <c r="F6422">
        <f>SUMIF('список продуктов'!$A$8:$A$917,"="&amp;D7709,'список продуктов'!$C$8:$C$917)</f>
        <v>1</v>
      </c>
      <c r="M6422" s="572"/>
      <c r="N6422" s="573"/>
      <c r="O6422" s="573"/>
      <c r="P6422" s="573"/>
    </row>
    <row r="6423" spans="1:16" x14ac:dyDescent="0.25">
      <c r="A6423" s="77">
        <f>E6423*A6415</f>
        <v>0</v>
      </c>
      <c r="B6423" s="160"/>
      <c r="C6423" s="154"/>
      <c r="D6423" s="368" t="s">
        <v>1478</v>
      </c>
      <c r="E6423" s="89">
        <v>0.1</v>
      </c>
      <c r="F6423">
        <f>SUMIF('список продуктов'!$A$8:$A$917,"="&amp;D7710,'список продуктов'!$C$8:$C$917)</f>
        <v>1</v>
      </c>
      <c r="M6423" s="572"/>
      <c r="N6423" s="573"/>
      <c r="O6423" s="573"/>
      <c r="P6423" s="573"/>
    </row>
    <row r="6424" spans="1:16" ht="15.75" thickBot="1" x14ac:dyDescent="0.3">
      <c r="A6424" s="77">
        <f>E6424*A6415</f>
        <v>0</v>
      </c>
      <c r="B6424" s="160"/>
      <c r="C6424" s="154"/>
      <c r="D6424" s="368" t="s">
        <v>2643</v>
      </c>
      <c r="E6424" s="89">
        <v>10</v>
      </c>
      <c r="F6424">
        <f>SUMIF('список продуктов'!$A$8:$A$917,"="&amp;D7711,'список продуктов'!$C$8:$C$917)</f>
        <v>0</v>
      </c>
      <c r="M6424" s="572"/>
      <c r="N6424" s="573"/>
      <c r="O6424" s="573"/>
      <c r="P6424" s="573"/>
    </row>
    <row r="6425" spans="1:16" ht="15.75" thickBot="1" x14ac:dyDescent="0.3">
      <c r="A6425" s="229"/>
      <c r="B6425" s="231" t="s">
        <v>0</v>
      </c>
      <c r="C6425" s="144" t="s">
        <v>1260</v>
      </c>
      <c r="D6425" s="188"/>
      <c r="E6425" s="191">
        <f>SUM(E6426:E6429)</f>
        <v>38</v>
      </c>
      <c r="F6425">
        <f>SUMIF('список продуктов'!$A$8:$A$917,"="&amp;D7712,'список продуктов'!$C$8:$C$917)</f>
        <v>0</v>
      </c>
      <c r="G6425" t="s">
        <v>2926</v>
      </c>
      <c r="M6425" s="572"/>
      <c r="N6425" s="573"/>
      <c r="O6425" s="573"/>
      <c r="P6425" s="573"/>
    </row>
    <row r="6426" spans="1:16" x14ac:dyDescent="0.25">
      <c r="A6426" s="77">
        <f>E6426*A6425</f>
        <v>0</v>
      </c>
      <c r="B6426" s="160"/>
      <c r="C6426" s="154"/>
      <c r="D6426" s="91" t="s">
        <v>1538</v>
      </c>
      <c r="E6426" s="89">
        <v>14</v>
      </c>
      <c r="F6426">
        <f>SUMIF('список продуктов'!$A$8:$A$917,"="&amp;D7713,'список продуктов'!$C$8:$C$917)</f>
        <v>0</v>
      </c>
      <c r="M6426" s="572"/>
      <c r="N6426" s="573"/>
      <c r="O6426" s="573"/>
      <c r="P6426" s="573"/>
    </row>
    <row r="6427" spans="1:16" x14ac:dyDescent="0.25">
      <c r="A6427" s="77">
        <f>A6425*E6427</f>
        <v>0</v>
      </c>
      <c r="B6427" s="160"/>
      <c r="C6427" s="154"/>
      <c r="D6427" s="91" t="s">
        <v>1920</v>
      </c>
      <c r="E6427" s="89">
        <v>4</v>
      </c>
      <c r="F6427">
        <f>SUMIF('список продуктов'!$A$8:$A$917,"="&amp;D7714,'список продуктов'!$C$8:$C$917)</f>
        <v>1</v>
      </c>
      <c r="M6427" s="572"/>
      <c r="N6427" s="573"/>
      <c r="O6427" s="573"/>
      <c r="P6427" s="573"/>
    </row>
    <row r="6428" spans="1:16" x14ac:dyDescent="0.25">
      <c r="B6428" s="160"/>
      <c r="C6428" s="154"/>
      <c r="D6428" s="91"/>
      <c r="E6428" s="89"/>
      <c r="F6428">
        <f>SUMIF('список продуктов'!$A$8:$A$917,"="&amp;D7715,'список продуктов'!$C$8:$C$917)</f>
        <v>1</v>
      </c>
      <c r="M6428" s="572"/>
      <c r="N6428" s="573"/>
      <c r="O6428" s="573"/>
      <c r="P6428" s="573"/>
    </row>
    <row r="6429" spans="1:16" x14ac:dyDescent="0.25">
      <c r="B6429" s="160"/>
      <c r="C6429" s="155" t="s">
        <v>2163</v>
      </c>
      <c r="D6429" s="91"/>
      <c r="E6429" s="142">
        <v>20</v>
      </c>
      <c r="F6429">
        <f>SUMIF('список продуктов'!$A$8:$A$917,"="&amp;D7716,'список продуктов'!$C$8:$C$917)</f>
        <v>1</v>
      </c>
      <c r="M6429" s="572"/>
      <c r="N6429" s="573"/>
      <c r="O6429" s="573"/>
      <c r="P6429" s="573"/>
    </row>
    <row r="6430" spans="1:16" x14ac:dyDescent="0.25">
      <c r="A6430" s="77">
        <f>A6425*E6430</f>
        <v>0</v>
      </c>
      <c r="B6430" s="160"/>
      <c r="C6430" s="452"/>
      <c r="D6430" s="368" t="s">
        <v>1864</v>
      </c>
      <c r="E6430" s="89">
        <v>10</v>
      </c>
      <c r="F6430">
        <f>SUMIF('список продуктов'!$A$8:$A$917,"="&amp;D7717,'список продуктов'!$C$8:$C$917)</f>
        <v>1</v>
      </c>
      <c r="M6430" s="572"/>
      <c r="N6430" s="573"/>
      <c r="O6430" s="573"/>
      <c r="P6430" s="573"/>
    </row>
    <row r="6431" spans="1:16" x14ac:dyDescent="0.25">
      <c r="A6431" s="77">
        <f>E6431*A6425</f>
        <v>0</v>
      </c>
      <c r="B6431" s="160"/>
      <c r="C6431" s="154"/>
      <c r="D6431" s="368" t="s">
        <v>2469</v>
      </c>
      <c r="E6431" s="89">
        <v>2</v>
      </c>
      <c r="F6431">
        <f>SUMIF('список продуктов'!$A$8:$A$917,"="&amp;D7718,'список продуктов'!$C$8:$C$917)</f>
        <v>1</v>
      </c>
      <c r="M6431" s="572"/>
      <c r="N6431" s="573"/>
      <c r="O6431" s="573"/>
      <c r="P6431" s="573"/>
    </row>
    <row r="6432" spans="1:16" x14ac:dyDescent="0.25">
      <c r="A6432" s="77">
        <f>E6432*A6425</f>
        <v>0</v>
      </c>
      <c r="B6432" s="160"/>
      <c r="C6432" s="154"/>
      <c r="D6432" s="368" t="s">
        <v>1268</v>
      </c>
      <c r="E6432" s="89">
        <v>5</v>
      </c>
      <c r="F6432">
        <f>SUMIF('список продуктов'!$A$8:$A$917,"="&amp;D7719,'список продуктов'!$C$8:$C$917)</f>
        <v>1</v>
      </c>
      <c r="M6432" s="572"/>
      <c r="N6432" s="573"/>
      <c r="O6432" s="573"/>
      <c r="P6432" s="573"/>
    </row>
    <row r="6433" spans="1:16" x14ac:dyDescent="0.25">
      <c r="A6433" s="77">
        <f>E6433*A6425</f>
        <v>0</v>
      </c>
      <c r="B6433" s="160"/>
      <c r="C6433" s="154"/>
      <c r="D6433" s="368" t="s">
        <v>1151</v>
      </c>
      <c r="E6433" s="89">
        <v>0.1</v>
      </c>
      <c r="F6433">
        <f>SUMIF('список продуктов'!$A$8:$A$917,"="&amp;D7720,'список продуктов'!$C$8:$C$917)</f>
        <v>1</v>
      </c>
      <c r="M6433" s="572"/>
      <c r="N6433" s="573"/>
      <c r="O6433" s="573"/>
      <c r="P6433" s="573"/>
    </row>
    <row r="6434" spans="1:16" ht="15.75" thickBot="1" x14ac:dyDescent="0.3">
      <c r="A6434" s="77">
        <f>E6434*A6425</f>
        <v>0</v>
      </c>
      <c r="B6434" s="160"/>
      <c r="C6434" s="154"/>
      <c r="D6434" s="368" t="s">
        <v>2643</v>
      </c>
      <c r="E6434" s="89">
        <v>10</v>
      </c>
      <c r="F6434">
        <f>SUMIF('список продуктов'!$A$8:$A$917,"="&amp;D7721,'список продуктов'!$C$8:$C$917)</f>
        <v>1</v>
      </c>
      <c r="M6434" s="572"/>
      <c r="N6434" s="573"/>
      <c r="O6434" s="573"/>
      <c r="P6434" s="573"/>
    </row>
    <row r="6435" spans="1:16" ht="30" thickBot="1" x14ac:dyDescent="0.3">
      <c r="A6435" s="229"/>
      <c r="B6435" s="231" t="s">
        <v>0</v>
      </c>
      <c r="C6435" s="144" t="s">
        <v>1287</v>
      </c>
      <c r="D6435" s="188"/>
      <c r="E6435" s="191">
        <f>SUM(E6436:E6439)</f>
        <v>38</v>
      </c>
      <c r="F6435">
        <f>SUMIF('список продуктов'!$A$8:$A$917,"="&amp;D7722,'список продуктов'!$C$8:$C$917)</f>
        <v>1</v>
      </c>
      <c r="G6435" t="s">
        <v>2926</v>
      </c>
      <c r="M6435" s="572"/>
      <c r="N6435" s="573"/>
      <c r="O6435" s="573"/>
      <c r="P6435" s="573"/>
    </row>
    <row r="6436" spans="1:16" x14ac:dyDescent="0.25">
      <c r="A6436" s="77">
        <f>E6436*A6435</f>
        <v>0</v>
      </c>
      <c r="B6436" s="160"/>
      <c r="C6436" s="154"/>
      <c r="D6436" s="91" t="s">
        <v>320</v>
      </c>
      <c r="E6436" s="89">
        <v>6</v>
      </c>
      <c r="F6436">
        <f>SUMIF('список продуктов'!$A$8:$A$917,"="&amp;D7723,'список продуктов'!$C$8:$C$917)</f>
        <v>1</v>
      </c>
      <c r="M6436" s="572"/>
      <c r="N6436" s="573"/>
      <c r="O6436" s="573"/>
      <c r="P6436" s="573"/>
    </row>
    <row r="6437" spans="1:16" x14ac:dyDescent="0.25">
      <c r="A6437" s="77">
        <f>A6435*E6437</f>
        <v>0</v>
      </c>
      <c r="B6437" s="160"/>
      <c r="C6437" s="154"/>
      <c r="D6437" s="91" t="s">
        <v>2201</v>
      </c>
      <c r="E6437" s="89">
        <v>12</v>
      </c>
      <c r="F6437">
        <f>SUMIF('список продуктов'!$A$8:$A$917,"="&amp;D7724,'список продуктов'!$C$8:$C$917)</f>
        <v>1</v>
      </c>
      <c r="M6437" s="572"/>
      <c r="N6437" s="573"/>
      <c r="O6437" s="573"/>
      <c r="P6437" s="573"/>
    </row>
    <row r="6438" spans="1:16" x14ac:dyDescent="0.25">
      <c r="B6438" s="160"/>
      <c r="C6438" s="154"/>
      <c r="D6438" s="91"/>
      <c r="E6438" s="89"/>
      <c r="F6438">
        <f>SUMIF('список продуктов'!$A$8:$A$917,"="&amp;D7725,'список продуктов'!$C$8:$C$917)</f>
        <v>1</v>
      </c>
      <c r="M6438" s="572"/>
      <c r="N6438" s="573"/>
      <c r="O6438" s="573"/>
      <c r="P6438" s="573"/>
    </row>
    <row r="6439" spans="1:16" x14ac:dyDescent="0.25">
      <c r="B6439" s="160"/>
      <c r="C6439" s="155" t="s">
        <v>2163</v>
      </c>
      <c r="D6439" s="91"/>
      <c r="E6439" s="142">
        <v>20</v>
      </c>
      <c r="F6439">
        <f>SUMIF('список продуктов'!$A$8:$A$917,"="&amp;D7726,'список продуктов'!$C$8:$C$917)</f>
        <v>1</v>
      </c>
      <c r="M6439" s="572"/>
      <c r="N6439" s="573"/>
      <c r="O6439" s="573"/>
      <c r="P6439" s="573"/>
    </row>
    <row r="6440" spans="1:16" x14ac:dyDescent="0.25">
      <c r="A6440" s="77">
        <f>A6435*E6440</f>
        <v>0</v>
      </c>
      <c r="B6440" s="160"/>
      <c r="C6440" s="452"/>
      <c r="D6440" s="368" t="s">
        <v>1864</v>
      </c>
      <c r="E6440" s="89">
        <v>10</v>
      </c>
      <c r="F6440">
        <f>SUMIF('список продуктов'!$A$8:$A$917,"="&amp;D7727,'список продуктов'!$C$8:$C$917)</f>
        <v>1</v>
      </c>
      <c r="M6440" s="572"/>
      <c r="N6440" s="573"/>
      <c r="O6440" s="573"/>
      <c r="P6440" s="573"/>
    </row>
    <row r="6441" spans="1:16" x14ac:dyDescent="0.25">
      <c r="A6441" s="77">
        <f>E6441*A6435</f>
        <v>0</v>
      </c>
      <c r="B6441" s="160"/>
      <c r="C6441" s="154"/>
      <c r="D6441" s="368" t="s">
        <v>2469</v>
      </c>
      <c r="E6441" s="89">
        <v>2</v>
      </c>
      <c r="F6441">
        <f>SUMIF('список продуктов'!$A$8:$A$917,"="&amp;D7728,'список продуктов'!$C$8:$C$917)</f>
        <v>1</v>
      </c>
      <c r="M6441" s="572"/>
      <c r="N6441" s="573"/>
      <c r="O6441" s="573"/>
      <c r="P6441" s="573"/>
    </row>
    <row r="6442" spans="1:16" x14ac:dyDescent="0.25">
      <c r="A6442" s="77">
        <f>E6442*A6435</f>
        <v>0</v>
      </c>
      <c r="B6442" s="160"/>
      <c r="C6442" s="154"/>
      <c r="D6442" s="368" t="s">
        <v>1268</v>
      </c>
      <c r="E6442" s="89">
        <v>5</v>
      </c>
      <c r="F6442">
        <f>SUMIF('список продуктов'!$A$8:$A$917,"="&amp;D7729,'список продуктов'!$C$8:$C$917)</f>
        <v>0</v>
      </c>
      <c r="M6442" s="572"/>
      <c r="N6442" s="573"/>
      <c r="O6442" s="573"/>
      <c r="P6442" s="573"/>
    </row>
    <row r="6443" spans="1:16" x14ac:dyDescent="0.25">
      <c r="A6443" s="77">
        <f>E6443*A6435</f>
        <v>0</v>
      </c>
      <c r="B6443" s="160"/>
      <c r="C6443" s="154"/>
      <c r="D6443" s="368" t="s">
        <v>1478</v>
      </c>
      <c r="E6443" s="89">
        <v>0.1</v>
      </c>
      <c r="F6443">
        <f>SUMIF('список продуктов'!$A$8:$A$917,"="&amp;D7730,'список продуктов'!$C$8:$C$917)</f>
        <v>0</v>
      </c>
      <c r="M6443" s="572"/>
      <c r="N6443" s="573"/>
      <c r="O6443" s="573"/>
      <c r="P6443" s="573"/>
    </row>
    <row r="6444" spans="1:16" ht="15.75" thickBot="1" x14ac:dyDescent="0.3">
      <c r="A6444" s="77">
        <f>E6444*A6435</f>
        <v>0</v>
      </c>
      <c r="B6444" s="160"/>
      <c r="C6444" s="154"/>
      <c r="D6444" s="368" t="s">
        <v>2643</v>
      </c>
      <c r="E6444" s="89">
        <v>10</v>
      </c>
      <c r="F6444">
        <f>SUMIF('список продуктов'!$A$8:$A$917,"="&amp;D7731,'список продуктов'!$C$8:$C$917)</f>
        <v>0</v>
      </c>
      <c r="M6444" s="572"/>
      <c r="N6444" s="573"/>
      <c r="O6444" s="573"/>
      <c r="P6444" s="573"/>
    </row>
    <row r="6445" spans="1:16" ht="15.75" thickBot="1" x14ac:dyDescent="0.3">
      <c r="A6445" s="229"/>
      <c r="B6445" s="231" t="s">
        <v>45</v>
      </c>
      <c r="C6445" s="144" t="s">
        <v>1296</v>
      </c>
      <c r="D6445" s="188"/>
      <c r="E6445" s="158">
        <f>SUM(E6446:E6451)</f>
        <v>51</v>
      </c>
      <c r="F6445">
        <f>SUMIF('список продуктов'!$A$8:$A$917,"="&amp;D7732,'список продуктов'!$C$8:$C$917)</f>
        <v>1</v>
      </c>
      <c r="G6445" t="s">
        <v>2926</v>
      </c>
      <c r="M6445" s="572"/>
      <c r="N6445" s="573"/>
      <c r="O6445" s="573"/>
      <c r="P6445" s="573"/>
    </row>
    <row r="6446" spans="1:16" x14ac:dyDescent="0.25">
      <c r="A6446" s="77">
        <f>E6446*A6445</f>
        <v>0</v>
      </c>
      <c r="B6446" s="172"/>
      <c r="C6446" s="154"/>
      <c r="D6446" s="91" t="s">
        <v>1895</v>
      </c>
      <c r="E6446" s="80">
        <v>1</v>
      </c>
      <c r="F6446">
        <f>SUMIF('список продуктов'!$A$8:$A$917,"="&amp;D7733,'список продуктов'!$C$8:$C$917)</f>
        <v>1</v>
      </c>
      <c r="M6446" s="572"/>
      <c r="N6446" s="573"/>
      <c r="O6446" s="573"/>
      <c r="P6446" s="573"/>
    </row>
    <row r="6447" spans="1:16" x14ac:dyDescent="0.25">
      <c r="A6447" s="77">
        <f>E6447*A6445</f>
        <v>0</v>
      </c>
      <c r="B6447" s="160"/>
      <c r="C6447" s="154"/>
      <c r="D6447" s="91" t="s">
        <v>1763</v>
      </c>
      <c r="E6447" s="80">
        <v>12</v>
      </c>
      <c r="F6447">
        <f>SUMIF('список продуктов'!$A$8:$A$917,"="&amp;D7734,'список продуктов'!$C$8:$C$917)</f>
        <v>1</v>
      </c>
      <c r="M6447" s="572"/>
      <c r="N6447" s="573"/>
      <c r="O6447" s="573"/>
      <c r="P6447" s="573"/>
    </row>
    <row r="6448" spans="1:16" x14ac:dyDescent="0.25">
      <c r="A6448" s="77">
        <f>E6448*A6445</f>
        <v>0</v>
      </c>
      <c r="B6448" s="160"/>
      <c r="C6448" s="154"/>
      <c r="D6448" s="91" t="s">
        <v>1674</v>
      </c>
      <c r="E6448" s="80">
        <v>10</v>
      </c>
      <c r="F6448">
        <f>SUMIF('список продуктов'!$A$8:$A$917,"="&amp;D7735,'список продуктов'!$C$8:$C$917)</f>
        <v>1</v>
      </c>
      <c r="M6448" s="572"/>
      <c r="N6448" s="573"/>
      <c r="O6448" s="573"/>
      <c r="P6448" s="573"/>
    </row>
    <row r="6449" spans="1:16" x14ac:dyDescent="0.25">
      <c r="A6449" s="77">
        <f>E6449*A6445</f>
        <v>0</v>
      </c>
      <c r="B6449" s="160"/>
      <c r="C6449" s="154"/>
      <c r="D6449" s="91" t="s">
        <v>1813</v>
      </c>
      <c r="E6449" s="80">
        <v>4</v>
      </c>
      <c r="F6449">
        <f>SUMIF('список продуктов'!$A$8:$A$917,"="&amp;D7736,'список продуктов'!$C$8:$C$917)</f>
        <v>1</v>
      </c>
      <c r="M6449" s="572"/>
      <c r="N6449" s="573"/>
      <c r="O6449" s="573"/>
      <c r="P6449" s="573"/>
    </row>
    <row r="6450" spans="1:16" x14ac:dyDescent="0.25">
      <c r="A6450" s="77">
        <f>E6450*A6445</f>
        <v>0</v>
      </c>
      <c r="B6450" s="160"/>
      <c r="C6450" s="154"/>
      <c r="D6450" s="91" t="s">
        <v>1538</v>
      </c>
      <c r="E6450" s="80">
        <v>20</v>
      </c>
      <c r="F6450">
        <f>SUMIF('список продуктов'!$A$8:$A$917,"="&amp;D7737,'список продуктов'!$C$8:$C$917)</f>
        <v>1</v>
      </c>
      <c r="M6450" s="572"/>
      <c r="N6450" s="573"/>
      <c r="O6450" s="573"/>
      <c r="P6450" s="573"/>
    </row>
    <row r="6451" spans="1:16" ht="15.75" thickBot="1" x14ac:dyDescent="0.3">
      <c r="A6451" s="77">
        <f>E6451*A6445</f>
        <v>0</v>
      </c>
      <c r="B6451" s="160"/>
      <c r="C6451" s="154"/>
      <c r="D6451" s="91" t="s">
        <v>2327</v>
      </c>
      <c r="E6451" s="80">
        <v>4</v>
      </c>
      <c r="F6451">
        <f>SUMIF('список продуктов'!$A$8:$A$917,"="&amp;D7738,'список продуктов'!$C$8:$C$917)</f>
        <v>1</v>
      </c>
      <c r="M6451" s="572"/>
      <c r="N6451" s="573"/>
      <c r="O6451" s="573"/>
      <c r="P6451" s="573"/>
    </row>
    <row r="6452" spans="1:16" ht="15.75" thickBot="1" x14ac:dyDescent="0.3">
      <c r="A6452" s="229"/>
      <c r="B6452" s="231" t="s">
        <v>45</v>
      </c>
      <c r="C6452" s="144" t="s">
        <v>1297</v>
      </c>
      <c r="D6452" s="188"/>
      <c r="E6452" s="158">
        <f>SUM(E6453:E6457)+25</f>
        <v>50</v>
      </c>
      <c r="F6452">
        <f>SUMIF('список продуктов'!$A$8:$A$917,"="&amp;D7739,'список продуктов'!$C$8:$C$917)</f>
        <v>1</v>
      </c>
      <c r="G6452" t="s">
        <v>2926</v>
      </c>
      <c r="M6452" s="572"/>
      <c r="N6452" s="573"/>
      <c r="O6452" s="573"/>
      <c r="P6452" s="573"/>
    </row>
    <row r="6453" spans="1:16" x14ac:dyDescent="0.25">
      <c r="A6453" s="77">
        <f>E6453*A6452</f>
        <v>0</v>
      </c>
      <c r="B6453" s="160"/>
      <c r="C6453" s="154"/>
      <c r="D6453" s="91" t="s">
        <v>1894</v>
      </c>
      <c r="E6453" s="80">
        <v>1</v>
      </c>
      <c r="F6453">
        <f>SUMIF('список продуктов'!$A$8:$A$917,"="&amp;D7740,'список продуктов'!$C$8:$C$917)</f>
        <v>1</v>
      </c>
      <c r="M6453" s="572"/>
      <c r="N6453" s="573"/>
      <c r="O6453" s="573"/>
      <c r="P6453" s="573"/>
    </row>
    <row r="6454" spans="1:16" x14ac:dyDescent="0.25">
      <c r="A6454" s="77">
        <f>E6454*A6452</f>
        <v>0</v>
      </c>
      <c r="B6454" s="160"/>
      <c r="C6454" s="154"/>
      <c r="D6454" s="91" t="s">
        <v>320</v>
      </c>
      <c r="E6454" s="80">
        <v>15</v>
      </c>
      <c r="F6454">
        <f>SUMIF('список продуктов'!$A$8:$A$917,"="&amp;D7741,'список продуктов'!$C$8:$C$917)</f>
        <v>1</v>
      </c>
      <c r="M6454" s="572"/>
      <c r="N6454" s="573"/>
      <c r="O6454" s="573"/>
      <c r="P6454" s="573"/>
    </row>
    <row r="6455" spans="1:16" x14ac:dyDescent="0.25">
      <c r="A6455" s="77">
        <f>E6455*A6452</f>
        <v>0</v>
      </c>
      <c r="B6455" s="160"/>
      <c r="C6455" s="154"/>
      <c r="D6455" s="91" t="s">
        <v>1813</v>
      </c>
      <c r="E6455" s="80">
        <v>4</v>
      </c>
      <c r="F6455">
        <f>SUMIF('список продуктов'!$A$8:$A$917,"="&amp;D7742,'список продуктов'!$C$8:$C$917)</f>
        <v>1</v>
      </c>
      <c r="M6455" s="572"/>
      <c r="N6455" s="573"/>
      <c r="O6455" s="573"/>
      <c r="P6455" s="573"/>
    </row>
    <row r="6456" spans="1:16" x14ac:dyDescent="0.25">
      <c r="A6456" s="77">
        <f>E6456*A6452</f>
        <v>0</v>
      </c>
      <c r="B6456" s="160"/>
      <c r="C6456" s="154"/>
      <c r="D6456" s="91" t="s">
        <v>1551</v>
      </c>
      <c r="E6456" s="80">
        <v>1</v>
      </c>
      <c r="F6456">
        <f>SUMIF('список продуктов'!$A$8:$A$917,"="&amp;D7743,'список продуктов'!$C$8:$C$917)</f>
        <v>0</v>
      </c>
      <c r="M6456" s="572"/>
      <c r="N6456" s="573"/>
      <c r="O6456" s="573"/>
      <c r="P6456" s="573"/>
    </row>
    <row r="6457" spans="1:16" ht="15.75" thickBot="1" x14ac:dyDescent="0.3">
      <c r="A6457" s="77">
        <f>E6457*A6452</f>
        <v>0</v>
      </c>
      <c r="B6457" s="160"/>
      <c r="C6457" s="154"/>
      <c r="D6457" s="91" t="s">
        <v>2353</v>
      </c>
      <c r="E6457" s="80">
        <v>4</v>
      </c>
      <c r="F6457">
        <f>SUMIF('список продуктов'!$A$8:$A$917,"="&amp;D7744,'список продуктов'!$C$8:$C$917)</f>
        <v>0</v>
      </c>
      <c r="M6457" s="572"/>
      <c r="N6457" s="573"/>
      <c r="O6457" s="573"/>
      <c r="P6457" s="573"/>
    </row>
    <row r="6458" spans="1:16" ht="15.75" thickBot="1" x14ac:dyDescent="0.3">
      <c r="A6458" s="229"/>
      <c r="B6458" s="231" t="s">
        <v>45</v>
      </c>
      <c r="C6458" s="144" t="s">
        <v>1298</v>
      </c>
      <c r="D6458" s="188"/>
      <c r="E6458" s="158">
        <f>SUM(E6459:E6463)</f>
        <v>49</v>
      </c>
      <c r="F6458">
        <f>SUMIF('список продуктов'!$A$8:$A$917,"="&amp;D7745,'список продуктов'!$C$8:$C$917)</f>
        <v>1</v>
      </c>
      <c r="G6458" t="s">
        <v>2926</v>
      </c>
      <c r="M6458" s="572"/>
      <c r="N6458" s="573"/>
      <c r="O6458" s="573"/>
      <c r="P6458" s="573"/>
    </row>
    <row r="6459" spans="1:16" x14ac:dyDescent="0.25">
      <c r="A6459" s="77">
        <f>E6459*A6458</f>
        <v>0</v>
      </c>
      <c r="B6459" s="160"/>
      <c r="C6459" s="154"/>
      <c r="D6459" s="91" t="s">
        <v>1894</v>
      </c>
      <c r="E6459" s="80">
        <v>1</v>
      </c>
      <c r="F6459">
        <f>SUMIF('список продуктов'!$A$8:$A$917,"="&amp;D7746,'список продуктов'!$C$8:$C$917)</f>
        <v>1</v>
      </c>
      <c r="M6459" s="572"/>
      <c r="N6459" s="573"/>
      <c r="O6459" s="573"/>
      <c r="P6459" s="573"/>
    </row>
    <row r="6460" spans="1:16" x14ac:dyDescent="0.25">
      <c r="A6460" s="77">
        <f>E6460*A6458</f>
        <v>0</v>
      </c>
      <c r="B6460" s="160"/>
      <c r="C6460" s="154"/>
      <c r="D6460" s="91" t="s">
        <v>2316</v>
      </c>
      <c r="E6460" s="80">
        <v>20</v>
      </c>
      <c r="F6460">
        <f>SUMIF('список продуктов'!$A$8:$A$917,"="&amp;D7747,'список продуктов'!$C$8:$C$917)</f>
        <v>1</v>
      </c>
      <c r="M6460" s="572"/>
      <c r="N6460" s="573"/>
      <c r="O6460" s="573"/>
      <c r="P6460" s="573"/>
    </row>
    <row r="6461" spans="1:16" x14ac:dyDescent="0.25">
      <c r="A6461" s="77">
        <f>E6461*A6458</f>
        <v>0</v>
      </c>
      <c r="B6461" s="160"/>
      <c r="C6461" s="154"/>
      <c r="D6461" s="91" t="s">
        <v>1813</v>
      </c>
      <c r="E6461" s="80">
        <v>4</v>
      </c>
      <c r="F6461">
        <f>SUMIF('список продуктов'!$A$8:$A$917,"="&amp;D7748,'список продуктов'!$C$8:$C$917)</f>
        <v>1</v>
      </c>
      <c r="M6461" s="572"/>
      <c r="N6461" s="573"/>
      <c r="O6461" s="573"/>
      <c r="P6461" s="573"/>
    </row>
    <row r="6462" spans="1:16" x14ac:dyDescent="0.25">
      <c r="A6462" s="77">
        <f>E6462*A6458</f>
        <v>0</v>
      </c>
      <c r="B6462" s="160"/>
      <c r="C6462" s="154"/>
      <c r="D6462" s="91" t="s">
        <v>1739</v>
      </c>
      <c r="E6462" s="80">
        <v>20</v>
      </c>
      <c r="F6462">
        <f>SUMIF('список продуктов'!$A$8:$A$917,"="&amp;D7749,'список продуктов'!$C$8:$C$917)</f>
        <v>1</v>
      </c>
      <c r="M6462" s="572"/>
      <c r="N6462" s="573"/>
      <c r="O6462" s="573"/>
      <c r="P6462" s="573"/>
    </row>
    <row r="6463" spans="1:16" ht="15.75" thickBot="1" x14ac:dyDescent="0.3">
      <c r="A6463" s="77">
        <f>E6463*A6458</f>
        <v>0</v>
      </c>
      <c r="B6463" s="160"/>
      <c r="C6463" s="154"/>
      <c r="D6463" s="91" t="s">
        <v>2355</v>
      </c>
      <c r="E6463" s="80">
        <v>4</v>
      </c>
      <c r="F6463">
        <f>SUMIF('список продуктов'!$A$8:$A$917,"="&amp;D7750,'список продуктов'!$C$8:$C$917)</f>
        <v>1</v>
      </c>
      <c r="M6463" s="572"/>
      <c r="N6463" s="573"/>
      <c r="O6463" s="573"/>
      <c r="P6463" s="573"/>
    </row>
    <row r="6464" spans="1:16" ht="15.75" thickBot="1" x14ac:dyDescent="0.3">
      <c r="A6464" s="229"/>
      <c r="B6464" s="231" t="s">
        <v>45</v>
      </c>
      <c r="C6464" s="144" t="s">
        <v>1299</v>
      </c>
      <c r="D6464" s="188"/>
      <c r="E6464" s="158">
        <f>SUM(E6465:E6470)</f>
        <v>51</v>
      </c>
      <c r="F6464">
        <f>SUMIF('список продуктов'!$A$8:$A$917,"="&amp;D7751,'список продуктов'!$C$8:$C$917)</f>
        <v>1</v>
      </c>
      <c r="G6464" t="s">
        <v>2926</v>
      </c>
      <c r="M6464" s="572"/>
      <c r="N6464" s="573"/>
      <c r="O6464" s="573"/>
      <c r="P6464" s="573"/>
    </row>
    <row r="6465" spans="1:16" x14ac:dyDescent="0.25">
      <c r="A6465" s="77">
        <f>E6465*A6464</f>
        <v>0</v>
      </c>
      <c r="B6465" s="160"/>
      <c r="C6465" s="154"/>
      <c r="D6465" s="91" t="s">
        <v>1894</v>
      </c>
      <c r="E6465" s="80">
        <v>1</v>
      </c>
      <c r="F6465">
        <f>SUMIF('список продуктов'!$A$8:$A$917,"="&amp;D7752,'список продуктов'!$C$8:$C$917)</f>
        <v>1</v>
      </c>
      <c r="M6465" s="572"/>
      <c r="N6465" s="573"/>
      <c r="O6465" s="573"/>
      <c r="P6465" s="573"/>
    </row>
    <row r="6466" spans="1:16" x14ac:dyDescent="0.25">
      <c r="A6466" s="77">
        <f>E6466*A6464</f>
        <v>0</v>
      </c>
      <c r="B6466" s="160"/>
      <c r="C6466" s="154"/>
      <c r="D6466" s="91" t="s">
        <v>320</v>
      </c>
      <c r="E6466" s="80">
        <v>10</v>
      </c>
      <c r="F6466">
        <f>SUMIF('список продуктов'!$A$8:$A$917,"="&amp;D7753,'список продуктов'!$C$8:$C$917)</f>
        <v>1</v>
      </c>
      <c r="M6466" s="572"/>
      <c r="N6466" s="573"/>
      <c r="O6466" s="573"/>
      <c r="P6466" s="573"/>
    </row>
    <row r="6467" spans="1:16" x14ac:dyDescent="0.25">
      <c r="A6467" s="77">
        <f>E6467*A6464</f>
        <v>0</v>
      </c>
      <c r="B6467" s="160"/>
      <c r="C6467" s="154"/>
      <c r="D6467" s="91" t="s">
        <v>313</v>
      </c>
      <c r="E6467" s="80">
        <v>20</v>
      </c>
      <c r="F6467">
        <f>SUMIF('список продуктов'!$A$8:$A$917,"="&amp;D7754,'список продуктов'!$C$8:$C$917)</f>
        <v>1</v>
      </c>
      <c r="M6467" s="572"/>
      <c r="N6467" s="573"/>
      <c r="O6467" s="573"/>
      <c r="P6467" s="573"/>
    </row>
    <row r="6468" spans="1:16" x14ac:dyDescent="0.25">
      <c r="A6468" s="77">
        <f>E6468*A6464</f>
        <v>0</v>
      </c>
      <c r="B6468" s="160"/>
      <c r="C6468" s="154"/>
      <c r="D6468" s="91" t="s">
        <v>1813</v>
      </c>
      <c r="E6468" s="80">
        <v>4</v>
      </c>
      <c r="F6468">
        <f>SUMIF('список продуктов'!$A$8:$A$917,"="&amp;D7755,'список продуктов'!$C$8:$C$917)</f>
        <v>1</v>
      </c>
      <c r="M6468" s="572"/>
      <c r="N6468" s="573"/>
      <c r="O6468" s="573"/>
      <c r="P6468" s="573"/>
    </row>
    <row r="6469" spans="1:16" x14ac:dyDescent="0.25">
      <c r="A6469" s="77">
        <f>E6469*A6464</f>
        <v>0</v>
      </c>
      <c r="B6469" s="160"/>
      <c r="C6469" s="154"/>
      <c r="D6469" s="91" t="s">
        <v>1763</v>
      </c>
      <c r="E6469" s="80">
        <v>12</v>
      </c>
      <c r="F6469">
        <f>SUMIF('список продуктов'!$A$8:$A$917,"="&amp;D7756,'список продуктов'!$C$8:$C$917)</f>
        <v>1</v>
      </c>
      <c r="M6469" s="572"/>
      <c r="N6469" s="573"/>
      <c r="O6469" s="573"/>
      <c r="P6469" s="573"/>
    </row>
    <row r="6470" spans="1:16" ht="15.75" thickBot="1" x14ac:dyDescent="0.3">
      <c r="A6470" s="77">
        <f>E6470*A6464</f>
        <v>0</v>
      </c>
      <c r="B6470" s="160"/>
      <c r="C6470" s="154"/>
      <c r="D6470" s="91" t="s">
        <v>1274</v>
      </c>
      <c r="E6470" s="80">
        <v>4</v>
      </c>
      <c r="F6470">
        <f>SUMIF('список продуктов'!$A$8:$A$917,"="&amp;D7757,'список продуктов'!$C$8:$C$917)</f>
        <v>0</v>
      </c>
      <c r="M6470" s="572"/>
      <c r="N6470" s="573"/>
      <c r="O6470" s="573"/>
      <c r="P6470" s="573"/>
    </row>
    <row r="6471" spans="1:16" ht="15.75" thickBot="1" x14ac:dyDescent="0.3">
      <c r="A6471" s="229"/>
      <c r="B6471" s="231" t="s">
        <v>45</v>
      </c>
      <c r="C6471" s="144" t="s">
        <v>1307</v>
      </c>
      <c r="D6471" s="188"/>
      <c r="E6471" s="158">
        <f>SUM(E6472:E6477)+40</f>
        <v>67.2</v>
      </c>
      <c r="F6471">
        <f>SUMIF('список продуктов'!$A$8:$A$917,"="&amp;D7758,'список продуктов'!$C$8:$C$917)</f>
        <v>0</v>
      </c>
      <c r="G6471" t="s">
        <v>2926</v>
      </c>
      <c r="M6471" s="572"/>
      <c r="N6471" s="573"/>
      <c r="O6471" s="573"/>
      <c r="P6471" s="573"/>
    </row>
    <row r="6472" spans="1:16" x14ac:dyDescent="0.25">
      <c r="A6472" s="77">
        <f>A6471*E6472</f>
        <v>0</v>
      </c>
      <c r="B6472" s="172"/>
      <c r="C6472" s="154"/>
      <c r="D6472" s="91" t="s">
        <v>1763</v>
      </c>
      <c r="E6472" s="80">
        <v>5</v>
      </c>
      <c r="F6472">
        <f>SUMIF('список продуктов'!$A$8:$A$917,"="&amp;D7759,'список продуктов'!$C$8:$C$917)</f>
        <v>1</v>
      </c>
      <c r="M6472" s="572"/>
      <c r="N6472" s="573"/>
      <c r="O6472" s="573"/>
      <c r="P6472" s="573"/>
    </row>
    <row r="6473" spans="1:16" x14ac:dyDescent="0.25">
      <c r="A6473" s="77">
        <f>A6471*E6473</f>
        <v>0</v>
      </c>
      <c r="B6473" s="160"/>
      <c r="C6473" s="154"/>
      <c r="D6473" s="91" t="s">
        <v>1538</v>
      </c>
      <c r="E6473" s="80">
        <v>16</v>
      </c>
      <c r="F6473">
        <f>SUMIF('список продуктов'!$A$8:$A$917,"="&amp;D7760,'список продуктов'!$C$8:$C$917)</f>
        <v>1</v>
      </c>
      <c r="M6473" s="572"/>
      <c r="N6473" s="573"/>
      <c r="O6473" s="573"/>
      <c r="P6473" s="573"/>
    </row>
    <row r="6474" spans="1:16" x14ac:dyDescent="0.25">
      <c r="A6474" s="77">
        <f>A6471*E6474</f>
        <v>0</v>
      </c>
      <c r="B6474" s="160"/>
      <c r="C6474" s="154"/>
      <c r="D6474" s="91" t="s">
        <v>1268</v>
      </c>
      <c r="E6474" s="80">
        <v>4</v>
      </c>
      <c r="F6474">
        <f>SUMIF('список продуктов'!$A$8:$A$917,"="&amp;D7761,'список продуктов'!$C$8:$C$917)</f>
        <v>0</v>
      </c>
      <c r="M6474" s="572"/>
      <c r="N6474" s="573"/>
      <c r="O6474" s="573"/>
      <c r="P6474" s="573"/>
    </row>
    <row r="6475" spans="1:16" x14ac:dyDescent="0.25">
      <c r="A6475" s="77">
        <f>E6475*A6471</f>
        <v>0</v>
      </c>
      <c r="B6475" s="160"/>
      <c r="C6475" s="154"/>
      <c r="D6475" s="91" t="s">
        <v>2348</v>
      </c>
      <c r="E6475" s="80">
        <v>1</v>
      </c>
      <c r="F6475">
        <f>SUMIF('список продуктов'!$A$8:$A$917,"="&amp;D7762,'список продуктов'!$C$8:$C$917)</f>
        <v>1</v>
      </c>
      <c r="M6475" s="572"/>
      <c r="N6475" s="573"/>
      <c r="O6475" s="573"/>
      <c r="P6475" s="573"/>
    </row>
    <row r="6476" spans="1:16" x14ac:dyDescent="0.25">
      <c r="A6476" s="77">
        <f>E6476*A6471</f>
        <v>0</v>
      </c>
      <c r="B6476" s="160"/>
      <c r="C6476" s="154"/>
      <c r="D6476" s="91" t="s">
        <v>1920</v>
      </c>
      <c r="E6476" s="80">
        <v>1</v>
      </c>
      <c r="F6476">
        <f>SUMIF('список продуктов'!$A$8:$A$917,"="&amp;D7763,'список продуктов'!$C$8:$C$917)</f>
        <v>1</v>
      </c>
      <c r="M6476" s="572"/>
      <c r="N6476" s="573"/>
      <c r="O6476" s="573"/>
      <c r="P6476" s="573"/>
    </row>
    <row r="6477" spans="1:16" x14ac:dyDescent="0.25">
      <c r="A6477" s="77">
        <f>E6477*A6471</f>
        <v>0</v>
      </c>
      <c r="B6477" s="160"/>
      <c r="C6477" s="154"/>
      <c r="D6477" s="91" t="s">
        <v>1886</v>
      </c>
      <c r="E6477" s="80">
        <v>0.2</v>
      </c>
      <c r="F6477">
        <f>SUMIF('список продуктов'!$A$8:$A$917,"="&amp;D7764,'список продуктов'!$C$8:$C$917)</f>
        <v>1</v>
      </c>
      <c r="M6477" s="572"/>
      <c r="N6477" s="573"/>
      <c r="O6477" s="573"/>
      <c r="P6477" s="573"/>
    </row>
    <row r="6478" spans="1:16" x14ac:dyDescent="0.25">
      <c r="B6478" s="160"/>
      <c r="C6478" s="155" t="s">
        <v>2175</v>
      </c>
      <c r="D6478" s="91"/>
      <c r="E6478" s="89" t="s">
        <v>1269</v>
      </c>
      <c r="F6478">
        <f>SUMIF('список продуктов'!$A$8:$A$917,"="&amp;D7765,'список продуктов'!$C$8:$C$917)</f>
        <v>1</v>
      </c>
      <c r="M6478" s="572"/>
      <c r="N6478" s="573"/>
      <c r="O6478" s="573"/>
      <c r="P6478" s="573"/>
    </row>
    <row r="6479" spans="1:16" x14ac:dyDescent="0.25">
      <c r="A6479" s="77">
        <f>A6471*E6479</f>
        <v>0</v>
      </c>
      <c r="B6479" s="160"/>
      <c r="C6479" s="452"/>
      <c r="D6479" s="368" t="s">
        <v>1885</v>
      </c>
      <c r="E6479" s="89">
        <v>20</v>
      </c>
      <c r="F6479">
        <f>SUMIF('список продуктов'!$A$8:$A$917,"="&amp;D7766,'список продуктов'!$C$8:$C$917)</f>
        <v>1</v>
      </c>
      <c r="M6479" s="572"/>
      <c r="N6479" s="573"/>
      <c r="O6479" s="573"/>
      <c r="P6479" s="573"/>
    </row>
    <row r="6480" spans="1:16" x14ac:dyDescent="0.25">
      <c r="A6480" s="77">
        <f>E6480*A6471</f>
        <v>0</v>
      </c>
      <c r="B6480" s="160"/>
      <c r="C6480" s="154"/>
      <c r="D6480" s="368" t="s">
        <v>1888</v>
      </c>
      <c r="E6480" s="89">
        <v>2</v>
      </c>
      <c r="F6480">
        <f>SUMIF('список продуктов'!$A$8:$A$917,"="&amp;D7767,'список продуктов'!$C$8:$C$917)</f>
        <v>1</v>
      </c>
      <c r="M6480" s="572"/>
      <c r="N6480" s="573"/>
      <c r="O6480" s="573"/>
      <c r="P6480" s="573"/>
    </row>
    <row r="6481" spans="1:16" x14ac:dyDescent="0.25">
      <c r="A6481" s="77">
        <f>E6481*A6471</f>
        <v>0</v>
      </c>
      <c r="B6481" s="160"/>
      <c r="C6481" s="154"/>
      <c r="D6481" s="368" t="s">
        <v>1262</v>
      </c>
      <c r="E6481" s="89">
        <v>1</v>
      </c>
      <c r="F6481">
        <f>SUMIF('список продуктов'!$A$8:$A$917,"="&amp;D7768,'список продуктов'!$C$8:$C$917)</f>
        <v>1</v>
      </c>
      <c r="M6481" s="572"/>
      <c r="N6481" s="573"/>
      <c r="O6481" s="573"/>
      <c r="P6481" s="573"/>
    </row>
    <row r="6482" spans="1:16" ht="15.75" thickBot="1" x14ac:dyDescent="0.3">
      <c r="A6482" s="77">
        <f>E6482*A6471</f>
        <v>0</v>
      </c>
      <c r="B6482" s="160"/>
      <c r="C6482" s="154"/>
      <c r="D6482" s="368" t="s">
        <v>1280</v>
      </c>
      <c r="E6482" s="89">
        <v>2</v>
      </c>
      <c r="F6482">
        <f>SUMIF('список продуктов'!$A$8:$A$917,"="&amp;D7769,'список продуктов'!$C$8:$C$917)</f>
        <v>1</v>
      </c>
      <c r="M6482" s="572"/>
      <c r="N6482" s="573"/>
      <c r="O6482" s="573"/>
      <c r="P6482" s="573"/>
    </row>
    <row r="6483" spans="1:16" ht="15.75" thickBot="1" x14ac:dyDescent="0.3">
      <c r="A6483" s="229"/>
      <c r="B6483" s="231" t="s">
        <v>45</v>
      </c>
      <c r="C6483" s="144" t="s">
        <v>1308</v>
      </c>
      <c r="D6483" s="188"/>
      <c r="E6483" s="158">
        <f>SUM(E6484:E6490)+24+9</f>
        <v>51</v>
      </c>
      <c r="F6483">
        <f>SUMIF('список продуктов'!$A$8:$A$917,"="&amp;D7770,'список продуктов'!$C$8:$C$917)</f>
        <v>0</v>
      </c>
      <c r="G6483" t="s">
        <v>2926</v>
      </c>
      <c r="M6483" s="572"/>
      <c r="N6483" s="573"/>
      <c r="O6483" s="573"/>
      <c r="P6483" s="573"/>
    </row>
    <row r="6484" spans="1:16" x14ac:dyDescent="0.25">
      <c r="A6484" s="77">
        <f>A6483*E6484</f>
        <v>0</v>
      </c>
      <c r="B6484" s="160"/>
      <c r="C6484" s="154"/>
      <c r="D6484" s="91" t="s">
        <v>1551</v>
      </c>
      <c r="E6484" s="80">
        <v>1</v>
      </c>
      <c r="F6484">
        <f>SUMIF('список продуктов'!$A$8:$A$917,"="&amp;D7771,'список продуктов'!$C$8:$C$917)</f>
        <v>0</v>
      </c>
      <c r="M6484" s="572"/>
      <c r="N6484" s="573"/>
      <c r="O6484" s="573"/>
      <c r="P6484" s="573"/>
    </row>
    <row r="6485" spans="1:16" x14ac:dyDescent="0.25">
      <c r="A6485" s="77">
        <f>E6485*A6483</f>
        <v>0</v>
      </c>
      <c r="B6485" s="160"/>
      <c r="C6485" s="154"/>
      <c r="D6485" s="91" t="s">
        <v>1674</v>
      </c>
      <c r="E6485" s="80">
        <v>6</v>
      </c>
      <c r="F6485">
        <f>SUMIF('список продуктов'!$A$8:$A$917,"="&amp;D7772,'список продуктов'!$C$8:$C$917)</f>
        <v>1</v>
      </c>
      <c r="M6485" s="572"/>
      <c r="N6485" s="573"/>
      <c r="O6485" s="573"/>
      <c r="P6485" s="573"/>
    </row>
    <row r="6486" spans="1:16" x14ac:dyDescent="0.25">
      <c r="A6486" s="77">
        <f>A6483*E6486</f>
        <v>0</v>
      </c>
      <c r="B6486" s="160"/>
      <c r="C6486" s="154"/>
      <c r="D6486" s="91" t="s">
        <v>1268</v>
      </c>
      <c r="E6486" s="80">
        <v>4</v>
      </c>
      <c r="F6486">
        <f>SUMIF('список продуктов'!$A$8:$A$917,"="&amp;D7773,'список продуктов'!$C$8:$C$917)</f>
        <v>1</v>
      </c>
      <c r="M6486" s="572"/>
      <c r="N6486" s="573"/>
      <c r="O6486" s="573"/>
      <c r="P6486" s="573"/>
    </row>
    <row r="6487" spans="1:16" x14ac:dyDescent="0.25">
      <c r="A6487" s="77">
        <f>E6487*A6483</f>
        <v>0</v>
      </c>
      <c r="B6487" s="160"/>
      <c r="C6487" s="154"/>
      <c r="D6487" s="91" t="s">
        <v>2348</v>
      </c>
      <c r="E6487" s="80">
        <v>1</v>
      </c>
      <c r="F6487">
        <f>SUMIF('список продуктов'!$A$8:$A$917,"="&amp;D7774,'список продуктов'!$C$8:$C$917)</f>
        <v>1</v>
      </c>
      <c r="M6487" s="572"/>
      <c r="N6487" s="573"/>
      <c r="O6487" s="573"/>
      <c r="P6487" s="573"/>
    </row>
    <row r="6488" spans="1:16" x14ac:dyDescent="0.25">
      <c r="A6488" s="77">
        <f>A6483*E6488</f>
        <v>0</v>
      </c>
      <c r="B6488" s="160"/>
      <c r="C6488" s="154"/>
      <c r="D6488" s="91" t="s">
        <v>1920</v>
      </c>
      <c r="E6488" s="80">
        <v>1</v>
      </c>
      <c r="F6488">
        <f>SUMIF('список продуктов'!$A$8:$A$917,"="&amp;D7775,'список продуктов'!$C$8:$C$917)</f>
        <v>1</v>
      </c>
      <c r="M6488" s="572"/>
      <c r="N6488" s="573"/>
      <c r="O6488" s="573"/>
      <c r="P6488" s="573"/>
    </row>
    <row r="6489" spans="1:16" x14ac:dyDescent="0.25">
      <c r="A6489" s="77">
        <f>E6489*A6483</f>
        <v>0</v>
      </c>
      <c r="B6489" s="160"/>
      <c r="C6489" s="154"/>
      <c r="D6489" s="91" t="s">
        <v>1818</v>
      </c>
      <c r="E6489" s="80">
        <v>4</v>
      </c>
      <c r="F6489">
        <f>SUMIF('список продуктов'!$A$8:$A$917,"="&amp;D7776,'список продуктов'!$C$8:$C$917)</f>
        <v>1</v>
      </c>
      <c r="M6489" s="572"/>
      <c r="N6489" s="573"/>
      <c r="O6489" s="573"/>
      <c r="P6489" s="573"/>
    </row>
    <row r="6490" spans="1:16" ht="15.75" thickBot="1" x14ac:dyDescent="0.3">
      <c r="A6490" s="77">
        <f>E6490*A6483</f>
        <v>0</v>
      </c>
      <c r="B6490" s="160"/>
      <c r="C6490" s="154"/>
      <c r="D6490" s="91" t="s">
        <v>2549</v>
      </c>
      <c r="E6490" s="89">
        <v>1</v>
      </c>
      <c r="F6490">
        <f>SUMIF('список продуктов'!$A$8:$A$917,"="&amp;D7777,'список продуктов'!$C$8:$C$917)</f>
        <v>1</v>
      </c>
      <c r="M6490" s="572"/>
      <c r="N6490" s="573"/>
      <c r="O6490" s="573"/>
      <c r="P6490" s="573"/>
    </row>
    <row r="6491" spans="1:16" ht="30" thickBot="1" x14ac:dyDescent="0.3">
      <c r="A6491" s="229"/>
      <c r="B6491" s="231" t="s">
        <v>42</v>
      </c>
      <c r="C6491" s="144" t="s">
        <v>1309</v>
      </c>
      <c r="D6491" s="188"/>
      <c r="E6491" s="158">
        <f>SUM(E6492:E6496)+9</f>
        <v>42</v>
      </c>
      <c r="F6491">
        <f>SUMIF('список продуктов'!$A$8:$A$917,"="&amp;D7778,'список продуктов'!$C$8:$C$917)</f>
        <v>1</v>
      </c>
      <c r="G6491" t="s">
        <v>2926</v>
      </c>
      <c r="M6491" s="572"/>
      <c r="N6491" s="573"/>
      <c r="O6491" s="573"/>
      <c r="P6491" s="573"/>
    </row>
    <row r="6492" spans="1:16" x14ac:dyDescent="0.25">
      <c r="A6492" s="77">
        <f>A6491*E6492</f>
        <v>0</v>
      </c>
      <c r="B6492" s="160"/>
      <c r="C6492" s="154"/>
      <c r="D6492" s="91" t="s">
        <v>1674</v>
      </c>
      <c r="E6492" s="80">
        <v>6</v>
      </c>
      <c r="F6492">
        <f>SUMIF('список продуктов'!$A$8:$A$917,"="&amp;D7779,'список продуктов'!$C$8:$C$917)</f>
        <v>1</v>
      </c>
      <c r="M6492" s="572"/>
      <c r="N6492" s="573"/>
      <c r="O6492" s="573"/>
      <c r="P6492" s="573"/>
    </row>
    <row r="6493" spans="1:16" x14ac:dyDescent="0.25">
      <c r="A6493" s="77">
        <f>A6491*E6493</f>
        <v>0</v>
      </c>
      <c r="B6493" s="160"/>
      <c r="C6493" s="154"/>
      <c r="D6493" s="91" t="s">
        <v>1818</v>
      </c>
      <c r="E6493" s="80">
        <v>22</v>
      </c>
      <c r="F6493">
        <f>SUMIF('список продуктов'!$A$8:$A$917,"="&amp;D7780,'список продуктов'!$C$8:$C$917)</f>
        <v>1</v>
      </c>
      <c r="M6493" s="572"/>
      <c r="N6493" s="573"/>
      <c r="O6493" s="573"/>
      <c r="P6493" s="573"/>
    </row>
    <row r="6494" spans="1:16" x14ac:dyDescent="0.25">
      <c r="A6494" s="77">
        <f>A6491*E6494</f>
        <v>0</v>
      </c>
      <c r="B6494" s="160"/>
      <c r="C6494" s="154"/>
      <c r="D6494" s="91" t="s">
        <v>2327</v>
      </c>
      <c r="E6494" s="80">
        <v>2</v>
      </c>
      <c r="F6494">
        <f>SUMIF('список продуктов'!$A$8:$A$917,"="&amp;D7781,'список продуктов'!$C$8:$C$917)</f>
        <v>1</v>
      </c>
      <c r="M6494" s="572"/>
      <c r="N6494" s="573"/>
      <c r="O6494" s="573"/>
      <c r="P6494" s="573"/>
    </row>
    <row r="6495" spans="1:16" x14ac:dyDescent="0.25">
      <c r="A6495" s="77">
        <f>A6491*E6495</f>
        <v>0</v>
      </c>
      <c r="B6495" s="160"/>
      <c r="C6495" s="154"/>
      <c r="D6495" s="91" t="s">
        <v>1281</v>
      </c>
      <c r="E6495" s="80">
        <v>2</v>
      </c>
      <c r="F6495">
        <f>SUMIF('список продуктов'!$A$8:$A$917,"="&amp;D7782,'список продуктов'!$C$8:$C$917)</f>
        <v>1</v>
      </c>
      <c r="M6495" s="572"/>
      <c r="N6495" s="573"/>
      <c r="O6495" s="573"/>
      <c r="P6495" s="573"/>
    </row>
    <row r="6496" spans="1:16" ht="15.75" thickBot="1" x14ac:dyDescent="0.3">
      <c r="A6496" s="77">
        <f>E6496*A6491</f>
        <v>0</v>
      </c>
      <c r="B6496" s="160"/>
      <c r="C6496" s="154"/>
      <c r="D6496" s="91" t="s">
        <v>2549</v>
      </c>
      <c r="E6496" s="89">
        <v>1</v>
      </c>
      <c r="F6496">
        <f>SUMIF('список продуктов'!$A$8:$A$917,"="&amp;D7783,'список продуктов'!$C$8:$C$917)</f>
        <v>1</v>
      </c>
      <c r="M6496" s="572"/>
      <c r="N6496" s="573"/>
      <c r="O6496" s="573"/>
      <c r="P6496" s="573"/>
    </row>
    <row r="6497" spans="1:18" ht="15.75" thickBot="1" x14ac:dyDescent="0.3">
      <c r="A6497" s="229"/>
      <c r="B6497" s="231" t="s">
        <v>42</v>
      </c>
      <c r="C6497" s="144" t="s">
        <v>1282</v>
      </c>
      <c r="D6497" s="188"/>
      <c r="E6497" s="158">
        <f>SUM(E6498:E6501)+9+20</f>
        <v>45</v>
      </c>
      <c r="F6497">
        <f>SUMIF('список продуктов'!$A$8:$A$917,"="&amp;D7784,'список продуктов'!$C$8:$C$917)</f>
        <v>0</v>
      </c>
      <c r="G6497" t="s">
        <v>2926</v>
      </c>
      <c r="M6497" s="572"/>
      <c r="N6497" s="573"/>
      <c r="O6497" s="573"/>
      <c r="P6497" s="573"/>
    </row>
    <row r="6498" spans="1:18" x14ac:dyDescent="0.25">
      <c r="A6498" s="77">
        <f>E6498*A6497</f>
        <v>0</v>
      </c>
      <c r="B6498" s="160"/>
      <c r="C6498" s="154"/>
      <c r="D6498" s="91" t="s">
        <v>1674</v>
      </c>
      <c r="E6498" s="80">
        <v>6</v>
      </c>
      <c r="F6498">
        <f>SUMIF('список продуктов'!$A$8:$A$917,"="&amp;D7785,'список продуктов'!$C$8:$C$917)</f>
        <v>0</v>
      </c>
      <c r="M6498" s="572"/>
      <c r="N6498" s="573"/>
      <c r="O6498" s="573"/>
      <c r="P6498" s="573"/>
    </row>
    <row r="6499" spans="1:18" x14ac:dyDescent="0.25">
      <c r="A6499" s="77">
        <f>A6497*E6499</f>
        <v>0</v>
      </c>
      <c r="B6499" s="160"/>
      <c r="C6499" s="154"/>
      <c r="D6499" s="91" t="s">
        <v>1565</v>
      </c>
      <c r="E6499" s="80">
        <v>6</v>
      </c>
      <c r="F6499">
        <f>SUMIF('список продуктов'!$A$8:$A$917,"="&amp;D7786,'список продуктов'!$C$8:$C$917)</f>
        <v>1</v>
      </c>
      <c r="M6499" s="572"/>
      <c r="N6499" s="573"/>
      <c r="O6499" s="573"/>
      <c r="P6499" s="573"/>
    </row>
    <row r="6500" spans="1:18" x14ac:dyDescent="0.25">
      <c r="A6500" s="77">
        <f>A6497*E6500</f>
        <v>0</v>
      </c>
      <c r="B6500" s="160"/>
      <c r="C6500" s="154"/>
      <c r="D6500" s="91" t="s">
        <v>2220</v>
      </c>
      <c r="E6500" s="80">
        <v>3</v>
      </c>
      <c r="F6500">
        <f>SUMIF('список продуктов'!$A$8:$A$917,"="&amp;D7787,'список продуктов'!$C$8:$C$917)</f>
        <v>1</v>
      </c>
      <c r="M6500" s="572"/>
      <c r="N6500" s="573"/>
      <c r="O6500" s="573"/>
      <c r="P6500" s="573"/>
    </row>
    <row r="6501" spans="1:18" x14ac:dyDescent="0.25">
      <c r="A6501" s="77">
        <f>E6501*A6497</f>
        <v>0</v>
      </c>
      <c r="B6501" s="160"/>
      <c r="C6501" s="154"/>
      <c r="D6501" s="91" t="s">
        <v>2549</v>
      </c>
      <c r="E6501" s="89">
        <v>1</v>
      </c>
      <c r="F6501">
        <f>SUMIF('список продуктов'!$A$8:$A$917,"="&amp;D7788,'список продуктов'!$C$8:$C$917)</f>
        <v>1</v>
      </c>
      <c r="M6501" s="572"/>
      <c r="N6501" s="573"/>
      <c r="O6501" s="573"/>
      <c r="P6501" s="573"/>
    </row>
    <row r="6502" spans="1:18" x14ac:dyDescent="0.25">
      <c r="B6502" s="160"/>
      <c r="C6502" s="155" t="s">
        <v>2176</v>
      </c>
      <c r="D6502" s="91"/>
      <c r="E6502" s="89" t="s">
        <v>1258</v>
      </c>
      <c r="F6502">
        <f>SUMIF('список продуктов'!$A$8:$A$917,"="&amp;D7789,'список продуктов'!$C$8:$C$917)</f>
        <v>1</v>
      </c>
      <c r="M6502" s="572"/>
      <c r="N6502" s="573"/>
      <c r="O6502" s="573"/>
      <c r="P6502" s="573"/>
    </row>
    <row r="6503" spans="1:18" x14ac:dyDescent="0.25">
      <c r="A6503" s="77">
        <f>E6503*A6497</f>
        <v>0</v>
      </c>
      <c r="B6503" s="160"/>
      <c r="C6503" s="452"/>
      <c r="D6503" s="368" t="s">
        <v>311</v>
      </c>
      <c r="E6503" s="89">
        <v>40</v>
      </c>
      <c r="F6503">
        <f>SUMIF('список продуктов'!$A$8:$A$917,"="&amp;D7790,'список продуктов'!$C$8:$C$917)</f>
        <v>1</v>
      </c>
      <c r="M6503" s="572"/>
      <c r="N6503" s="573"/>
      <c r="O6503" s="573"/>
      <c r="P6503" s="573"/>
    </row>
    <row r="6504" spans="1:18" x14ac:dyDescent="0.25">
      <c r="A6504" s="77">
        <f>E6504*A6497</f>
        <v>0</v>
      </c>
      <c r="B6504" s="160"/>
      <c r="C6504" s="154"/>
      <c r="D6504" s="368" t="s">
        <v>2591</v>
      </c>
      <c r="E6504" s="89">
        <v>1</v>
      </c>
      <c r="F6504">
        <f>SUMIF('список продуктов'!$A$8:$A$917,"="&amp;D7791,'список продуктов'!$C$8:$C$917)</f>
        <v>1</v>
      </c>
      <c r="M6504" s="572"/>
      <c r="N6504" s="573"/>
      <c r="O6504" s="573"/>
      <c r="P6504" s="573"/>
    </row>
    <row r="6505" spans="1:18" x14ac:dyDescent="0.25">
      <c r="A6505" s="77">
        <f>E6505*A6497</f>
        <v>0</v>
      </c>
      <c r="B6505" s="160"/>
      <c r="C6505" s="154"/>
      <c r="D6505" s="368" t="s">
        <v>1262</v>
      </c>
      <c r="E6505" s="89">
        <v>1</v>
      </c>
      <c r="F6505">
        <f>SUMIF('список продуктов'!$A$8:$A$917,"="&amp;D7792,'список продуктов'!$C$8:$C$917)</f>
        <v>1</v>
      </c>
      <c r="M6505" s="572"/>
      <c r="N6505" s="573"/>
      <c r="O6505" s="573"/>
      <c r="P6505" s="573"/>
    </row>
    <row r="6506" spans="1:18" x14ac:dyDescent="0.25">
      <c r="A6506" s="77">
        <f>E6506*A6497</f>
        <v>0</v>
      </c>
      <c r="B6506" s="160"/>
      <c r="C6506" s="154"/>
      <c r="D6506" s="368" t="s">
        <v>192</v>
      </c>
      <c r="E6506" s="89">
        <v>12</v>
      </c>
      <c r="F6506">
        <f>SUMIF('список продуктов'!$A$8:$A$917,"="&amp;D7793,'список продуктов'!$C$8:$C$917)</f>
        <v>1</v>
      </c>
      <c r="M6506" s="572"/>
      <c r="N6506" s="573"/>
      <c r="O6506" s="573"/>
      <c r="P6506" s="573"/>
      <c r="R6506" t="s">
        <v>183</v>
      </c>
    </row>
    <row r="6507" spans="1:18" x14ac:dyDescent="0.25">
      <c r="A6507" s="77">
        <f>E6507*A6497</f>
        <v>0</v>
      </c>
      <c r="B6507" s="160"/>
      <c r="C6507" s="513"/>
      <c r="D6507" s="368" t="s">
        <v>1272</v>
      </c>
      <c r="E6507" s="89">
        <v>1</v>
      </c>
      <c r="F6507">
        <f>SUMIF('список продуктов'!$A$8:$A$917,"="&amp;D7794,'список продуктов'!$C$8:$C$917)</f>
        <v>1</v>
      </c>
      <c r="M6507" s="572"/>
      <c r="N6507" s="573"/>
      <c r="O6507" s="573"/>
      <c r="P6507" s="573"/>
    </row>
    <row r="6508" spans="1:18" ht="15.75" thickBot="1" x14ac:dyDescent="0.3">
      <c r="A6508" s="77">
        <f>E6508*A6497</f>
        <v>0</v>
      </c>
      <c r="B6508" s="160"/>
      <c r="C6508" s="512"/>
      <c r="D6508" s="384" t="s">
        <v>1280</v>
      </c>
      <c r="E6508" s="89">
        <v>2</v>
      </c>
      <c r="F6508">
        <f>SUMIF('список продуктов'!$A$8:$A$917,"="&amp;D7795,'список продуктов'!$C$8:$C$917)</f>
        <v>1</v>
      </c>
      <c r="M6508" s="572"/>
      <c r="N6508" s="573"/>
      <c r="O6508" s="573"/>
      <c r="P6508" s="573"/>
    </row>
    <row r="6509" spans="1:18" ht="30" thickBot="1" x14ac:dyDescent="0.3">
      <c r="A6509" s="229"/>
      <c r="B6509" s="231" t="s">
        <v>1509</v>
      </c>
      <c r="C6509" s="144" t="s">
        <v>2832</v>
      </c>
      <c r="D6509" s="188"/>
      <c r="E6509" s="191"/>
      <c r="F6509">
        <f>SUMIF('список продуктов'!$A$8:$A$917,"="&amp;D7796,'список продуктов'!$C$8:$C$917)</f>
        <v>0</v>
      </c>
      <c r="G6509" t="s">
        <v>2926</v>
      </c>
      <c r="M6509" s="572"/>
      <c r="N6509" s="573"/>
      <c r="O6509" s="573"/>
      <c r="P6509" s="573"/>
    </row>
    <row r="6510" spans="1:18" x14ac:dyDescent="0.25">
      <c r="A6510" s="77">
        <f>E6510*A6509</f>
        <v>0</v>
      </c>
      <c r="B6510" s="160"/>
      <c r="C6510" s="494" t="s">
        <v>2191</v>
      </c>
      <c r="D6510" s="91" t="s">
        <v>211</v>
      </c>
      <c r="E6510" s="89">
        <v>50</v>
      </c>
      <c r="F6510">
        <f>SUMIF('список продуктов'!$A$8:$A$917,"="&amp;D7797,'список продуктов'!$C$8:$C$917)</f>
        <v>0</v>
      </c>
      <c r="M6510" s="572"/>
      <c r="N6510" s="573"/>
      <c r="O6510" s="573"/>
      <c r="P6510" s="573"/>
    </row>
    <row r="6511" spans="1:18" x14ac:dyDescent="0.25">
      <c r="A6511" s="77">
        <f>A6509*E6511</f>
        <v>0</v>
      </c>
      <c r="B6511" s="160"/>
      <c r="C6511" s="154"/>
      <c r="D6511" s="91" t="s">
        <v>1621</v>
      </c>
      <c r="E6511" s="89">
        <v>150</v>
      </c>
      <c r="F6511">
        <f>SUMIF('список продуктов'!$A$8:$A$917,"="&amp;D7798,'список продуктов'!$C$8:$C$917)</f>
        <v>1</v>
      </c>
      <c r="M6511" s="572"/>
      <c r="N6511" s="573"/>
      <c r="O6511" s="573"/>
      <c r="P6511" s="573"/>
    </row>
    <row r="6512" spans="1:18" x14ac:dyDescent="0.25">
      <c r="A6512" s="77">
        <f>A6509*E6512</f>
        <v>0</v>
      </c>
      <c r="B6512" s="160"/>
      <c r="C6512" s="154"/>
      <c r="D6512" s="91" t="s">
        <v>2471</v>
      </c>
      <c r="E6512" s="89">
        <v>6</v>
      </c>
      <c r="F6512">
        <f>SUMIF('список продуктов'!$A$8:$A$917,"="&amp;D7799,'список продуктов'!$C$8:$C$917)</f>
        <v>1</v>
      </c>
      <c r="M6512" s="572"/>
      <c r="N6512" s="573"/>
      <c r="O6512" s="573"/>
      <c r="P6512" s="573"/>
    </row>
    <row r="6513" spans="1:16" x14ac:dyDescent="0.25">
      <c r="A6513" s="77">
        <f>A6509*E6513</f>
        <v>0</v>
      </c>
      <c r="B6513" s="160"/>
      <c r="C6513" s="154"/>
      <c r="D6513" s="91" t="s">
        <v>1264</v>
      </c>
      <c r="E6513" s="89">
        <v>70</v>
      </c>
      <c r="F6513">
        <f>SUMIF('список продуктов'!$A$8:$A$917,"="&amp;D7800,'список продуктов'!$C$8:$C$917)</f>
        <v>1</v>
      </c>
      <c r="M6513" s="572"/>
      <c r="N6513" s="573"/>
      <c r="O6513" s="573"/>
      <c r="P6513" s="573"/>
    </row>
    <row r="6514" spans="1:16" x14ac:dyDescent="0.25">
      <c r="A6514" s="77">
        <f>A6509*E6514</f>
        <v>0</v>
      </c>
      <c r="B6514" s="160"/>
      <c r="C6514" s="154"/>
      <c r="D6514" s="91" t="s">
        <v>2469</v>
      </c>
      <c r="E6514" s="89">
        <v>1</v>
      </c>
      <c r="F6514">
        <f>SUMIF('список продуктов'!$A$8:$A$917,"="&amp;D7801,'список продуктов'!$C$8:$C$917)</f>
        <v>1</v>
      </c>
      <c r="M6514" s="572"/>
      <c r="N6514" s="573"/>
      <c r="O6514" s="573"/>
      <c r="P6514" s="573"/>
    </row>
    <row r="6515" spans="1:16" x14ac:dyDescent="0.25">
      <c r="A6515" s="77">
        <f>E6515*A6509</f>
        <v>0</v>
      </c>
      <c r="B6515" s="160"/>
      <c r="C6515" s="452"/>
      <c r="D6515" s="91" t="s">
        <v>1789</v>
      </c>
      <c r="E6515" s="89">
        <v>70</v>
      </c>
      <c r="F6515">
        <f>SUMIF('список продуктов'!$A$8:$A$917,"="&amp;D7802,'список продуктов'!$C$8:$C$917)</f>
        <v>1</v>
      </c>
      <c r="M6515" s="572"/>
      <c r="N6515" s="573"/>
      <c r="O6515" s="573"/>
      <c r="P6515" s="573"/>
    </row>
    <row r="6516" spans="1:16" ht="15.75" thickBot="1" x14ac:dyDescent="0.3">
      <c r="A6516" s="77">
        <f>E6516*A6509</f>
        <v>0</v>
      </c>
      <c r="B6516" s="160"/>
      <c r="C6516" s="154"/>
      <c r="D6516" s="91" t="s">
        <v>1793</v>
      </c>
      <c r="E6516" s="89">
        <v>12</v>
      </c>
      <c r="F6516">
        <f>SUMIF('список продуктов'!$A$8:$A$917,"="&amp;D7803,'список продуктов'!$C$8:$C$917)</f>
        <v>1</v>
      </c>
      <c r="M6516" s="572"/>
      <c r="N6516" s="573"/>
      <c r="O6516" s="573"/>
      <c r="P6516" s="573"/>
    </row>
    <row r="6517" spans="1:16" ht="15.75" thickBot="1" x14ac:dyDescent="0.3">
      <c r="A6517" s="229"/>
      <c r="B6517" s="231" t="s">
        <v>35</v>
      </c>
      <c r="C6517" s="144" t="s">
        <v>1505</v>
      </c>
      <c r="D6517" s="188"/>
      <c r="E6517" s="191"/>
      <c r="F6517">
        <f>SUMIF('список продуктов'!$A$8:$A$917,"="&amp;D7804,'список продуктов'!$C$8:$C$917)</f>
        <v>1</v>
      </c>
      <c r="G6517" t="s">
        <v>2926</v>
      </c>
      <c r="M6517" s="572"/>
      <c r="N6517" s="573"/>
      <c r="O6517" s="573"/>
      <c r="P6517" s="573"/>
    </row>
    <row r="6518" spans="1:16" x14ac:dyDescent="0.25">
      <c r="A6518" s="77">
        <f>E6518*A6517</f>
        <v>0</v>
      </c>
      <c r="B6518" s="160"/>
      <c r="C6518" s="154"/>
      <c r="D6518" s="91" t="s">
        <v>1894</v>
      </c>
      <c r="E6518" s="89">
        <v>2</v>
      </c>
      <c r="F6518">
        <f>SUMIF('список продуктов'!$A$8:$A$917,"="&amp;D7805,'список продуктов'!$C$8:$C$917)</f>
        <v>1</v>
      </c>
      <c r="M6518" s="572"/>
      <c r="N6518" s="573"/>
      <c r="O6518" s="573"/>
      <c r="P6518" s="573"/>
    </row>
    <row r="6519" spans="1:16" x14ac:dyDescent="0.25">
      <c r="A6519" s="77">
        <f>A6517*E6519</f>
        <v>0</v>
      </c>
      <c r="B6519" s="160"/>
      <c r="C6519" s="154"/>
      <c r="D6519" s="91" t="s">
        <v>311</v>
      </c>
      <c r="E6519" s="89">
        <v>75</v>
      </c>
      <c r="F6519">
        <f>SUMIF('список продуктов'!$A$8:$A$917,"="&amp;D7806,'список продуктов'!$C$8:$C$917)</f>
        <v>1</v>
      </c>
      <c r="M6519" s="572"/>
      <c r="N6519" s="573"/>
      <c r="O6519" s="573"/>
      <c r="P6519" s="573"/>
    </row>
    <row r="6520" spans="1:16" x14ac:dyDescent="0.25">
      <c r="A6520" s="77">
        <f>A6517*E6520</f>
        <v>0</v>
      </c>
      <c r="B6520" s="160"/>
      <c r="C6520" s="154"/>
      <c r="D6520" s="91" t="s">
        <v>1676</v>
      </c>
      <c r="E6520" s="89">
        <v>45</v>
      </c>
      <c r="F6520">
        <f>SUMIF('список продуктов'!$A$8:$A$917,"="&amp;D7807,'список продуктов'!$C$8:$C$917)</f>
        <v>1</v>
      </c>
      <c r="M6520" s="572"/>
      <c r="N6520" s="573"/>
      <c r="O6520" s="573"/>
      <c r="P6520" s="573"/>
    </row>
    <row r="6521" spans="1:16" x14ac:dyDescent="0.25">
      <c r="A6521" s="77">
        <f>A6517*E6521</f>
        <v>0</v>
      </c>
      <c r="B6521" s="160"/>
      <c r="C6521" s="154"/>
      <c r="D6521" s="91" t="s">
        <v>2269</v>
      </c>
      <c r="E6521" s="89">
        <v>35</v>
      </c>
      <c r="F6521">
        <f>SUMIF('список продуктов'!$A$8:$A$917,"="&amp;D7808,'список продуктов'!$C$8:$C$917)</f>
        <v>1</v>
      </c>
      <c r="M6521" s="572"/>
      <c r="N6521" s="573"/>
      <c r="O6521" s="573"/>
      <c r="P6521" s="573"/>
    </row>
    <row r="6522" spans="1:16" x14ac:dyDescent="0.25">
      <c r="A6522" s="77">
        <f>A6517*E6522</f>
        <v>0</v>
      </c>
      <c r="B6522" s="160"/>
      <c r="C6522" s="154"/>
      <c r="D6522" s="91" t="s">
        <v>1793</v>
      </c>
      <c r="E6522" s="89">
        <v>4</v>
      </c>
      <c r="F6522">
        <f>SUMIF('список продуктов'!$A$8:$A$917,"="&amp;D7809,'список продуктов'!$C$8:$C$917)</f>
        <v>1</v>
      </c>
      <c r="M6522" s="572"/>
      <c r="N6522" s="573"/>
      <c r="O6522" s="573"/>
      <c r="P6522" s="573"/>
    </row>
    <row r="6523" spans="1:16" x14ac:dyDescent="0.25">
      <c r="A6523" s="77">
        <f>E6523*A6517</f>
        <v>0</v>
      </c>
      <c r="B6523" s="160"/>
      <c r="C6523" s="153"/>
      <c r="D6523" s="367" t="s">
        <v>1797</v>
      </c>
      <c r="E6523" s="89">
        <v>5</v>
      </c>
      <c r="F6523">
        <f>SUMIF('список продуктов'!$A$8:$A$917,"="&amp;D7810,'список продуктов'!$C$8:$C$917)</f>
        <v>1</v>
      </c>
      <c r="M6523" s="572"/>
      <c r="N6523" s="573"/>
      <c r="O6523" s="573"/>
      <c r="P6523" s="573"/>
    </row>
    <row r="6524" spans="1:16" x14ac:dyDescent="0.25">
      <c r="A6524" s="77">
        <f>E6524*A6517</f>
        <v>0</v>
      </c>
      <c r="B6524" s="160"/>
      <c r="C6524" s="154"/>
      <c r="D6524" s="91" t="s">
        <v>1796</v>
      </c>
      <c r="E6524" s="89">
        <v>3</v>
      </c>
      <c r="F6524">
        <f>SUMIF('список продуктов'!$A$8:$A$917,"="&amp;D7811,'список продуктов'!$C$8:$C$917)</f>
        <v>1</v>
      </c>
      <c r="M6524" s="572"/>
      <c r="N6524" s="573"/>
      <c r="O6524" s="573"/>
      <c r="P6524" s="573"/>
    </row>
    <row r="6525" spans="1:16" x14ac:dyDescent="0.25">
      <c r="A6525" s="77">
        <f>E6525*A6517</f>
        <v>0</v>
      </c>
      <c r="B6525" s="160"/>
      <c r="C6525" s="154"/>
      <c r="D6525" s="91" t="s">
        <v>2327</v>
      </c>
      <c r="E6525" s="89">
        <v>14</v>
      </c>
      <c r="F6525">
        <f>SUMIF('список продуктов'!$A$8:$A$917,"="&amp;D7812,'список продуктов'!$C$8:$C$917)</f>
        <v>1</v>
      </c>
      <c r="M6525" s="572"/>
      <c r="N6525" s="573"/>
      <c r="O6525" s="573"/>
      <c r="P6525" s="573"/>
    </row>
    <row r="6526" spans="1:16" x14ac:dyDescent="0.25">
      <c r="A6526" s="77">
        <f>E6526*A6517</f>
        <v>0</v>
      </c>
      <c r="B6526" s="160"/>
      <c r="C6526" s="154"/>
      <c r="D6526" s="91" t="s">
        <v>1228</v>
      </c>
      <c r="E6526" s="89">
        <v>1</v>
      </c>
      <c r="F6526">
        <f>SUMIF('список продуктов'!$A$8:$A$917,"="&amp;D7813,'список продуктов'!$C$8:$C$917)</f>
        <v>0</v>
      </c>
      <c r="M6526" s="572"/>
      <c r="N6526" s="573"/>
      <c r="O6526" s="573"/>
      <c r="P6526" s="573"/>
    </row>
    <row r="6527" spans="1:16" x14ac:dyDescent="0.25">
      <c r="A6527" s="77">
        <f>E6527*A6517</f>
        <v>0</v>
      </c>
      <c r="B6527" s="160"/>
      <c r="C6527" s="154"/>
      <c r="D6527" s="91" t="s">
        <v>2399</v>
      </c>
      <c r="E6527" s="89">
        <v>1</v>
      </c>
      <c r="F6527">
        <f>SUMIF('список продуктов'!$A$8:$A$917,"="&amp;D7814,'список продуктов'!$C$8:$C$917)</f>
        <v>0</v>
      </c>
      <c r="M6527" s="572"/>
      <c r="N6527" s="573"/>
      <c r="O6527" s="573"/>
      <c r="P6527" s="573"/>
    </row>
    <row r="6528" spans="1:16" x14ac:dyDescent="0.25">
      <c r="A6528" s="77">
        <f>E6528*A6517</f>
        <v>0</v>
      </c>
      <c r="B6528" s="160"/>
      <c r="C6528" s="154"/>
      <c r="D6528" s="91" t="s">
        <v>1275</v>
      </c>
      <c r="E6528" s="89">
        <v>5</v>
      </c>
      <c r="F6528">
        <f>SUMIF('список продуктов'!$A$8:$A$917,"="&amp;D7815,'список продуктов'!$C$8:$C$917)</f>
        <v>1</v>
      </c>
      <c r="M6528" s="572"/>
      <c r="N6528" s="573"/>
      <c r="O6528" s="573"/>
      <c r="P6528" s="573"/>
    </row>
    <row r="6529" spans="1:16" x14ac:dyDescent="0.25">
      <c r="A6529" s="77">
        <f>E6529*A6517</f>
        <v>0</v>
      </c>
      <c r="B6529" s="160"/>
      <c r="C6529" s="154"/>
      <c r="D6529" s="91" t="s">
        <v>1275</v>
      </c>
      <c r="E6529" s="89">
        <v>2</v>
      </c>
      <c r="F6529">
        <f>SUMIF('список продуктов'!$A$8:$A$917,"="&amp;D7816,'список продуктов'!$C$8:$C$917)</f>
        <v>1</v>
      </c>
      <c r="M6529" s="572"/>
      <c r="N6529" s="573"/>
      <c r="O6529" s="573"/>
      <c r="P6529" s="573"/>
    </row>
    <row r="6530" spans="1:16" x14ac:dyDescent="0.25">
      <c r="A6530" s="77">
        <f>E6530*A6517</f>
        <v>0</v>
      </c>
      <c r="B6530" s="160"/>
      <c r="C6530" s="154"/>
      <c r="D6530" s="91" t="s">
        <v>1506</v>
      </c>
      <c r="E6530" s="89">
        <v>1</v>
      </c>
      <c r="F6530">
        <f>SUMIF('список продуктов'!$A$8:$A$917,"="&amp;D7817,'список продуктов'!$C$8:$C$917)</f>
        <v>1</v>
      </c>
      <c r="M6530" s="572"/>
      <c r="N6530" s="573"/>
      <c r="O6530" s="573"/>
      <c r="P6530" s="573"/>
    </row>
    <row r="6531" spans="1:16" x14ac:dyDescent="0.25">
      <c r="A6531" s="77">
        <f>E6531*A6517</f>
        <v>0</v>
      </c>
      <c r="B6531" s="160"/>
      <c r="C6531" s="154"/>
      <c r="D6531" s="91" t="s">
        <v>2514</v>
      </c>
      <c r="E6531" s="89">
        <v>1</v>
      </c>
      <c r="F6531">
        <f>SUMIF('список продуктов'!$A$8:$A$917,"="&amp;D7818,'список продуктов'!$C$8:$C$917)</f>
        <v>1</v>
      </c>
      <c r="M6531" s="572"/>
      <c r="N6531" s="573"/>
      <c r="O6531" s="573"/>
      <c r="P6531" s="573"/>
    </row>
    <row r="6532" spans="1:16" x14ac:dyDescent="0.25">
      <c r="A6532" s="77">
        <f>E6532*A6509</f>
        <v>0</v>
      </c>
      <c r="B6532" s="160"/>
      <c r="C6532" s="154"/>
      <c r="D6532" s="91"/>
      <c r="E6532" s="89"/>
      <c r="F6532">
        <f>SUMIF('список продуктов'!$A$8:$A$917,"="&amp;D7819,'список продуктов'!$C$8:$C$917)</f>
        <v>1</v>
      </c>
      <c r="M6532" s="572"/>
      <c r="N6532" s="573"/>
      <c r="O6532" s="573"/>
      <c r="P6532" s="573"/>
    </row>
    <row r="6533" spans="1:16" ht="15.75" thickBot="1" x14ac:dyDescent="0.3">
      <c r="A6533" s="77">
        <f>E6533*A6509</f>
        <v>0</v>
      </c>
      <c r="B6533" s="160"/>
      <c r="C6533" s="154"/>
      <c r="D6533" s="91"/>
      <c r="E6533" s="89"/>
      <c r="F6533">
        <f>SUMIF('список продуктов'!$A$8:$A$917,"="&amp;D7820,'список продуктов'!$C$8:$C$917)</f>
        <v>1</v>
      </c>
      <c r="M6533" s="572"/>
      <c r="N6533" s="573"/>
      <c r="O6533" s="573"/>
      <c r="P6533" s="573"/>
    </row>
    <row r="6534" spans="1:16" ht="30" thickBot="1" x14ac:dyDescent="0.3">
      <c r="A6534" s="229"/>
      <c r="B6534" s="231" t="s">
        <v>203</v>
      </c>
      <c r="C6534" s="144" t="s">
        <v>2824</v>
      </c>
      <c r="D6534" s="188"/>
      <c r="E6534" s="191"/>
      <c r="F6534">
        <f>SUMIF('список продуктов'!$A$8:$A$917,"="&amp;D7821,'список продуктов'!$C$8:$C$917)</f>
        <v>1</v>
      </c>
      <c r="G6534" t="s">
        <v>2926</v>
      </c>
      <c r="M6534" s="572"/>
      <c r="N6534" s="573"/>
      <c r="O6534" s="573"/>
      <c r="P6534" s="573"/>
    </row>
    <row r="6535" spans="1:16" x14ac:dyDescent="0.25">
      <c r="A6535" s="77">
        <f>E6535*A6534</f>
        <v>0</v>
      </c>
      <c r="B6535" s="160"/>
      <c r="C6535" s="494"/>
      <c r="D6535" s="91" t="s">
        <v>1745</v>
      </c>
      <c r="E6535" s="89">
        <v>30</v>
      </c>
      <c r="F6535">
        <f>SUMIF('список продуктов'!$A$8:$A$917,"="&amp;D7822,'список продуктов'!$C$8:$C$917)</f>
        <v>1</v>
      </c>
      <c r="M6535" s="572"/>
      <c r="N6535" s="573"/>
      <c r="O6535" s="573"/>
      <c r="P6535" s="573"/>
    </row>
    <row r="6536" spans="1:16" x14ac:dyDescent="0.25">
      <c r="A6536" s="77">
        <f>A6534*E6536</f>
        <v>0</v>
      </c>
      <c r="B6536" s="160"/>
      <c r="C6536" s="154"/>
      <c r="D6536" s="91" t="s">
        <v>1671</v>
      </c>
      <c r="E6536" s="89">
        <v>15</v>
      </c>
      <c r="F6536">
        <f>SUMIF('список продуктов'!$A$8:$A$917,"="&amp;D7823,'список продуктов'!$C$8:$C$917)</f>
        <v>1</v>
      </c>
      <c r="M6536" s="572"/>
      <c r="N6536" s="573"/>
      <c r="O6536" s="573"/>
      <c r="P6536" s="573"/>
    </row>
    <row r="6537" spans="1:16" x14ac:dyDescent="0.25">
      <c r="A6537" s="77">
        <f>A6534*E6537</f>
        <v>0</v>
      </c>
      <c r="B6537" s="160"/>
      <c r="C6537" s="154"/>
      <c r="D6537" s="91" t="s">
        <v>2269</v>
      </c>
      <c r="E6537" s="89">
        <v>15</v>
      </c>
      <c r="F6537">
        <f>SUMIF('список продуктов'!$A$8:$A$917,"="&amp;D7824,'список продуктов'!$C$8:$C$917)</f>
        <v>1</v>
      </c>
      <c r="M6537" s="572"/>
      <c r="N6537" s="573"/>
      <c r="O6537" s="573"/>
      <c r="P6537" s="573"/>
    </row>
    <row r="6538" spans="1:16" x14ac:dyDescent="0.25">
      <c r="A6538" s="77">
        <f>A6534*E6538</f>
        <v>0</v>
      </c>
      <c r="B6538" s="160"/>
      <c r="C6538" s="154"/>
      <c r="D6538" s="91" t="s">
        <v>1478</v>
      </c>
      <c r="E6538" s="89">
        <v>1</v>
      </c>
      <c r="F6538">
        <f>SUMIF('список продуктов'!$A$8:$A$917,"="&amp;#REF!,'список продуктов'!$C$8:$C$917)</f>
        <v>0</v>
      </c>
      <c r="M6538" s="572"/>
      <c r="N6538" s="573"/>
      <c r="O6538" s="573"/>
      <c r="P6538" s="573"/>
    </row>
    <row r="6539" spans="1:16" x14ac:dyDescent="0.25">
      <c r="A6539" s="77">
        <f>A6534*E6539</f>
        <v>0</v>
      </c>
      <c r="B6539" s="160"/>
      <c r="C6539" s="154"/>
      <c r="D6539" s="91" t="s">
        <v>2392</v>
      </c>
      <c r="E6539" s="89">
        <v>1</v>
      </c>
      <c r="F6539">
        <f>SUMIF('список продуктов'!$A$8:$A$917,"="&amp;#REF!,'список продуктов'!$C$8:$C$917)</f>
        <v>0</v>
      </c>
      <c r="M6539" s="572"/>
      <c r="N6539" s="573"/>
      <c r="O6539" s="573"/>
      <c r="P6539" s="573"/>
    </row>
    <row r="6540" spans="1:16" x14ac:dyDescent="0.25">
      <c r="A6540" s="77">
        <f>E6540*A6534</f>
        <v>0</v>
      </c>
      <c r="B6540" s="160"/>
      <c r="C6540" s="452"/>
      <c r="D6540" s="91" t="s">
        <v>1262</v>
      </c>
      <c r="E6540" s="89">
        <v>1</v>
      </c>
      <c r="F6540">
        <f>SUMIF('список продуктов'!$A$8:$A$917,"="&amp;D13090,'список продуктов'!$C$8:$C$917)</f>
        <v>0</v>
      </c>
      <c r="M6540" s="572"/>
      <c r="N6540" s="573"/>
      <c r="O6540" s="573"/>
      <c r="P6540" s="573"/>
    </row>
    <row r="6541" spans="1:16" x14ac:dyDescent="0.25">
      <c r="A6541" s="77">
        <f>E6541*A6534</f>
        <v>0</v>
      </c>
      <c r="B6541" s="160"/>
      <c r="C6541" s="154"/>
      <c r="D6541" s="91" t="s">
        <v>2399</v>
      </c>
      <c r="E6541" s="89">
        <v>1</v>
      </c>
      <c r="F6541">
        <f>SUMIF('список продуктов'!$A$8:$A$917,"="&amp;D7826,'список продуктов'!$C$8:$C$917)</f>
        <v>0</v>
      </c>
      <c r="M6541" s="572"/>
      <c r="N6541" s="573"/>
      <c r="O6541" s="573"/>
      <c r="P6541" s="573"/>
    </row>
    <row r="6542" spans="1:16" x14ac:dyDescent="0.25">
      <c r="A6542" s="77">
        <f>E6542*A6534</f>
        <v>0</v>
      </c>
      <c r="B6542" s="160"/>
      <c r="C6542" s="154"/>
      <c r="D6542" s="91" t="s">
        <v>2591</v>
      </c>
      <c r="E6542" s="89">
        <v>3</v>
      </c>
      <c r="F6542">
        <f>SUMIF('список продуктов'!$A$8:$A$917,"="&amp;D7827,'список продуктов'!$C$8:$C$917)</f>
        <v>1</v>
      </c>
      <c r="M6542" s="572"/>
      <c r="N6542" s="573"/>
      <c r="O6542" s="573"/>
      <c r="P6542" s="573"/>
    </row>
    <row r="6543" spans="1:16" ht="15.75" thickBot="1" x14ac:dyDescent="0.3">
      <c r="A6543" s="77">
        <f>E6543*A6534</f>
        <v>0</v>
      </c>
      <c r="B6543" s="160"/>
      <c r="C6543" s="154"/>
      <c r="D6543" s="91" t="s">
        <v>1275</v>
      </c>
      <c r="E6543" s="89">
        <v>1</v>
      </c>
      <c r="F6543">
        <f>SUMIF('список продуктов'!$A$8:$A$917,"="&amp;D7828,'список продуктов'!$C$8:$C$917)</f>
        <v>1</v>
      </c>
      <c r="M6543" s="572"/>
      <c r="N6543" s="573"/>
      <c r="O6543" s="573"/>
      <c r="P6543" s="573"/>
    </row>
    <row r="6544" spans="1:16" ht="15.75" thickBot="1" x14ac:dyDescent="0.3">
      <c r="A6544" s="229"/>
      <c r="B6544" s="293" t="s">
        <v>45</v>
      </c>
      <c r="C6544" s="188" t="s">
        <v>1511</v>
      </c>
      <c r="D6544" s="188"/>
      <c r="E6544" s="232"/>
      <c r="F6544">
        <f>SUMIF('список продуктов'!$A$8:$A$917,"="&amp;D7829,'список продуктов'!$C$8:$C$917)</f>
        <v>0</v>
      </c>
      <c r="G6544" t="s">
        <v>2926</v>
      </c>
      <c r="M6544" s="572"/>
      <c r="N6544" s="573"/>
      <c r="O6544" s="573"/>
      <c r="P6544" s="573"/>
    </row>
    <row r="6545" spans="1:16" x14ac:dyDescent="0.25">
      <c r="A6545" s="77">
        <f>E6545*A6544</f>
        <v>0</v>
      </c>
      <c r="B6545" s="160"/>
      <c r="C6545" s="154"/>
      <c r="D6545" s="91" t="s">
        <v>2553</v>
      </c>
      <c r="E6545" s="89">
        <v>1</v>
      </c>
      <c r="F6545">
        <f>SUMIF('список продуктов'!$A$8:$A$917,"="&amp;D7830,'список продуктов'!$C$8:$C$917)</f>
        <v>0</v>
      </c>
      <c r="M6545" s="572"/>
      <c r="N6545" s="573"/>
      <c r="O6545" s="573"/>
      <c r="P6545" s="573"/>
    </row>
    <row r="6546" spans="1:16" x14ac:dyDescent="0.25">
      <c r="A6546" s="77">
        <f>E6546*A6544</f>
        <v>0</v>
      </c>
      <c r="B6546" s="160"/>
      <c r="C6546" s="154"/>
      <c r="D6546" s="91" t="s">
        <v>1697</v>
      </c>
      <c r="E6546" s="89">
        <v>10</v>
      </c>
      <c r="F6546">
        <f>SUMIF('список продуктов'!$A$8:$A$917,"="&amp;D7831,'список продуктов'!$C$8:$C$917)</f>
        <v>1</v>
      </c>
      <c r="M6546" s="572"/>
      <c r="N6546" s="573"/>
      <c r="O6546" s="573"/>
      <c r="P6546" s="573"/>
    </row>
    <row r="6547" spans="1:16" x14ac:dyDescent="0.25">
      <c r="A6547" s="77">
        <f>E6547*A6544</f>
        <v>0</v>
      </c>
      <c r="B6547" s="160"/>
      <c r="C6547" s="154"/>
      <c r="D6547" s="91" t="s">
        <v>1758</v>
      </c>
      <c r="E6547" s="89">
        <v>20</v>
      </c>
      <c r="F6547">
        <f>SUMIF('список продуктов'!$A$8:$A$917,"="&amp;D7832,'список продуктов'!$C$8:$C$917)</f>
        <v>1</v>
      </c>
      <c r="M6547" s="572"/>
      <c r="N6547" s="573"/>
      <c r="O6547" s="573"/>
      <c r="P6547" s="573"/>
    </row>
    <row r="6548" spans="1:16" x14ac:dyDescent="0.25">
      <c r="A6548" s="77">
        <f>E6548*A6544</f>
        <v>0</v>
      </c>
      <c r="B6548" s="160"/>
      <c r="C6548" s="154"/>
      <c r="D6548" s="91" t="s">
        <v>1739</v>
      </c>
      <c r="E6548" s="89">
        <v>50</v>
      </c>
      <c r="F6548">
        <f>SUMIF('список продуктов'!$A$8:$A$917,"="&amp;D7833,'список продуктов'!$C$8:$C$917)</f>
        <v>0</v>
      </c>
      <c r="M6548" s="572"/>
      <c r="N6548" s="573"/>
      <c r="O6548" s="573"/>
      <c r="P6548" s="573"/>
    </row>
    <row r="6549" spans="1:16" x14ac:dyDescent="0.25">
      <c r="A6549" s="77">
        <f>E6549*A6544</f>
        <v>0</v>
      </c>
      <c r="B6549" s="160"/>
      <c r="C6549" s="452"/>
      <c r="D6549" s="91" t="s">
        <v>1275</v>
      </c>
      <c r="E6549" s="89">
        <v>1</v>
      </c>
      <c r="F6549">
        <f>SUMIF('список продуктов'!$A$8:$A$917,"="&amp;D7834,'список продуктов'!$C$8:$C$917)</f>
        <v>0</v>
      </c>
      <c r="M6549" s="572"/>
      <c r="N6549" s="573"/>
      <c r="O6549" s="573"/>
      <c r="P6549" s="573"/>
    </row>
    <row r="6550" spans="1:16" x14ac:dyDescent="0.25">
      <c r="A6550" s="77">
        <f>E6550*A6544</f>
        <v>0</v>
      </c>
      <c r="B6550" s="160"/>
      <c r="C6550" s="154"/>
      <c r="D6550" s="91" t="s">
        <v>1228</v>
      </c>
      <c r="E6550" s="89">
        <v>1</v>
      </c>
      <c r="F6550">
        <f>SUMIF('список продуктов'!$A$8:$A$917,"="&amp;D7835,'список продуктов'!$C$8:$C$917)</f>
        <v>1</v>
      </c>
      <c r="M6550" s="572"/>
      <c r="N6550" s="573"/>
      <c r="O6550" s="573"/>
      <c r="P6550" s="573"/>
    </row>
    <row r="6551" spans="1:16" x14ac:dyDescent="0.25">
      <c r="A6551" s="77">
        <f>E6551*A6544</f>
        <v>0</v>
      </c>
      <c r="B6551" s="160"/>
      <c r="C6551" s="154"/>
      <c r="D6551" s="91" t="s">
        <v>2399</v>
      </c>
      <c r="E6551" s="89">
        <v>1</v>
      </c>
      <c r="F6551">
        <f>SUMIF('список продуктов'!$A$8:$A$917,"="&amp;D7836,'список продуктов'!$C$8:$C$917)</f>
        <v>1</v>
      </c>
      <c r="M6551" s="572"/>
      <c r="N6551" s="573"/>
      <c r="O6551" s="573"/>
      <c r="P6551" s="573"/>
    </row>
    <row r="6552" spans="1:16" ht="15.75" thickBot="1" x14ac:dyDescent="0.3">
      <c r="A6552" s="77">
        <f>E6552*A6544</f>
        <v>0</v>
      </c>
      <c r="B6552" s="160"/>
      <c r="C6552" s="154"/>
      <c r="D6552" s="91" t="s">
        <v>2591</v>
      </c>
      <c r="E6552" s="89">
        <v>5</v>
      </c>
      <c r="F6552">
        <f>SUMIF('список продуктов'!$A$8:$A$917,"="&amp;D7837,'список продуктов'!$C$8:$C$917)</f>
        <v>1</v>
      </c>
      <c r="M6552" s="572"/>
      <c r="N6552" s="573"/>
      <c r="O6552" s="573"/>
      <c r="P6552" s="573"/>
    </row>
    <row r="6553" spans="1:16" ht="15.75" thickBot="1" x14ac:dyDescent="0.3">
      <c r="A6553" s="229"/>
      <c r="B6553" s="179">
        <v>40</v>
      </c>
      <c r="C6553" s="197" t="s">
        <v>2833</v>
      </c>
      <c r="D6553" s="188"/>
      <c r="E6553" s="158">
        <f>SUM(E6554:E6558)</f>
        <v>59</v>
      </c>
      <c r="G6553" t="s">
        <v>2926</v>
      </c>
      <c r="M6553" s="72"/>
      <c r="N6553" s="68"/>
      <c r="O6553" s="68"/>
      <c r="P6553" s="68"/>
    </row>
    <row r="6554" spans="1:16" x14ac:dyDescent="0.25">
      <c r="A6554" s="137">
        <f>E6554*A6553</f>
        <v>0</v>
      </c>
      <c r="B6554" s="239"/>
      <c r="C6554" s="516"/>
      <c r="D6554" s="91" t="s">
        <v>2549</v>
      </c>
      <c r="E6554" s="80">
        <v>1</v>
      </c>
      <c r="M6554" s="72"/>
      <c r="N6554" s="68"/>
      <c r="O6554" s="68"/>
      <c r="P6554" s="68"/>
    </row>
    <row r="6555" spans="1:16" x14ac:dyDescent="0.25">
      <c r="A6555" s="137">
        <f>E6555*A6553</f>
        <v>0</v>
      </c>
      <c r="B6555" s="239"/>
      <c r="C6555" s="516"/>
      <c r="D6555" s="91" t="s">
        <v>1850</v>
      </c>
      <c r="E6555" s="80">
        <v>5</v>
      </c>
      <c r="M6555" s="72"/>
      <c r="N6555" s="68"/>
      <c r="O6555" s="68"/>
      <c r="P6555" s="68"/>
    </row>
    <row r="6556" spans="1:16" x14ac:dyDescent="0.25">
      <c r="A6556" s="137">
        <f>E6556*A6553</f>
        <v>0</v>
      </c>
      <c r="B6556" s="239"/>
      <c r="C6556" s="516"/>
      <c r="D6556" s="91" t="s">
        <v>1579</v>
      </c>
      <c r="E6556" s="80">
        <v>30</v>
      </c>
      <c r="M6556" s="72"/>
      <c r="N6556" s="68"/>
      <c r="O6556" s="68"/>
      <c r="P6556" s="68"/>
    </row>
    <row r="6557" spans="1:16" x14ac:dyDescent="0.25">
      <c r="A6557" s="137">
        <f>E6557*A6553</f>
        <v>0</v>
      </c>
      <c r="B6557" s="239"/>
      <c r="C6557" s="516"/>
      <c r="D6557" s="91" t="s">
        <v>1763</v>
      </c>
      <c r="E6557" s="80">
        <v>20</v>
      </c>
      <c r="M6557" s="72"/>
      <c r="N6557" s="68"/>
      <c r="O6557" s="68"/>
      <c r="P6557" s="68"/>
    </row>
    <row r="6558" spans="1:16" x14ac:dyDescent="0.25">
      <c r="A6558" s="137">
        <f>E6558*A6553</f>
        <v>0</v>
      </c>
      <c r="B6558" s="239"/>
      <c r="C6558" s="516"/>
      <c r="D6558" s="91" t="s">
        <v>1804</v>
      </c>
      <c r="E6558" s="80">
        <v>3</v>
      </c>
      <c r="M6558" s="72"/>
      <c r="N6558" s="68"/>
      <c r="O6558" s="68"/>
      <c r="P6558" s="68"/>
    </row>
    <row r="6559" spans="1:16" ht="15.75" thickBot="1" x14ac:dyDescent="0.3">
      <c r="A6559" s="137">
        <f>E6559*A6553</f>
        <v>0</v>
      </c>
      <c r="B6559" s="160"/>
      <c r="C6559" s="154"/>
      <c r="D6559" s="91" t="s">
        <v>2220</v>
      </c>
      <c r="E6559" s="89">
        <v>15</v>
      </c>
      <c r="M6559" s="72"/>
      <c r="N6559" s="68"/>
      <c r="O6559" s="68"/>
      <c r="P6559" s="68"/>
    </row>
    <row r="6560" spans="1:16" ht="15.75" thickBot="1" x14ac:dyDescent="0.3">
      <c r="A6560" s="403"/>
      <c r="B6560" s="402">
        <v>40</v>
      </c>
      <c r="C6560" s="188" t="s">
        <v>2688</v>
      </c>
      <c r="D6560" s="399"/>
      <c r="E6560" s="399"/>
      <c r="G6560" t="s">
        <v>2926</v>
      </c>
      <c r="M6560" s="72"/>
      <c r="N6560" s="68"/>
      <c r="O6560" s="68"/>
      <c r="P6560" s="68"/>
    </row>
    <row r="6561" spans="1:16" x14ac:dyDescent="0.25">
      <c r="A6561" s="433">
        <f>E6561*A6560</f>
        <v>0</v>
      </c>
      <c r="B6561" s="400"/>
      <c r="C6561" s="400"/>
      <c r="D6561" s="401" t="s">
        <v>2316</v>
      </c>
      <c r="E6561" s="431">
        <v>20</v>
      </c>
      <c r="M6561" s="72"/>
      <c r="N6561" s="68"/>
      <c r="O6561" s="68"/>
      <c r="P6561" s="68"/>
    </row>
    <row r="6562" spans="1:16" x14ac:dyDescent="0.25">
      <c r="A6562" s="433">
        <f>E6562*A6560</f>
        <v>0</v>
      </c>
      <c r="B6562" s="400"/>
      <c r="C6562" s="400"/>
      <c r="D6562" s="401" t="s">
        <v>2216</v>
      </c>
      <c r="E6562" s="431">
        <v>15</v>
      </c>
      <c r="M6562" s="72"/>
      <c r="N6562" s="68"/>
      <c r="O6562" s="68"/>
      <c r="P6562" s="68"/>
    </row>
    <row r="6563" spans="1:16" x14ac:dyDescent="0.25">
      <c r="A6563" s="433">
        <f>E6563*A6560</f>
        <v>0</v>
      </c>
      <c r="B6563" s="400"/>
      <c r="C6563" s="400"/>
      <c r="D6563" s="401" t="s">
        <v>2549</v>
      </c>
      <c r="E6563" s="431">
        <v>1</v>
      </c>
      <c r="M6563" s="72"/>
      <c r="N6563" s="68"/>
      <c r="O6563" s="68"/>
      <c r="P6563" s="68"/>
    </row>
    <row r="6564" spans="1:16" ht="15.75" thickBot="1" x14ac:dyDescent="0.3">
      <c r="A6564" s="433">
        <f>E6564*A6560</f>
        <v>0</v>
      </c>
      <c r="B6564" s="400"/>
      <c r="C6564" s="400"/>
      <c r="D6564" s="401" t="s">
        <v>1674</v>
      </c>
      <c r="E6564" s="431">
        <v>5</v>
      </c>
      <c r="M6564" s="72"/>
      <c r="N6564" s="68"/>
      <c r="O6564" s="68"/>
      <c r="P6564" s="68"/>
    </row>
    <row r="6565" spans="1:16" ht="15.75" thickBot="1" x14ac:dyDescent="0.3">
      <c r="A6565" s="229"/>
      <c r="B6565" s="179">
        <v>40</v>
      </c>
      <c r="C6565" s="182" t="s">
        <v>2834</v>
      </c>
      <c r="D6565" s="188"/>
      <c r="E6565" s="158"/>
      <c r="G6565" t="s">
        <v>2926</v>
      </c>
      <c r="M6565" s="72"/>
      <c r="N6565" s="68"/>
      <c r="O6565" s="68"/>
      <c r="P6565" s="68"/>
    </row>
    <row r="6566" spans="1:16" x14ac:dyDescent="0.25">
      <c r="A6566" s="137">
        <f>E6566*A6565</f>
        <v>0</v>
      </c>
      <c r="B6566" s="173"/>
      <c r="C6566" s="449"/>
      <c r="D6566" s="91" t="s">
        <v>2549</v>
      </c>
      <c r="E6566" s="80">
        <v>1</v>
      </c>
      <c r="M6566" s="72"/>
      <c r="N6566" s="68"/>
      <c r="O6566" s="68"/>
      <c r="P6566" s="68"/>
    </row>
    <row r="6567" spans="1:16" x14ac:dyDescent="0.25">
      <c r="A6567" s="137">
        <f>E6567*A6565</f>
        <v>0</v>
      </c>
      <c r="B6567" s="173"/>
      <c r="C6567" s="449"/>
      <c r="D6567" s="91" t="s">
        <v>2291</v>
      </c>
      <c r="E6567" s="80">
        <v>12</v>
      </c>
      <c r="M6567" s="72"/>
      <c r="N6567" s="68"/>
      <c r="O6567" s="68"/>
      <c r="P6567" s="68"/>
    </row>
    <row r="6568" spans="1:16" x14ac:dyDescent="0.25">
      <c r="A6568" s="137">
        <f>E6568*A6565</f>
        <v>0</v>
      </c>
      <c r="B6568" s="173"/>
      <c r="C6568" s="449"/>
      <c r="D6568" s="91" t="s">
        <v>1265</v>
      </c>
      <c r="E6568" s="80">
        <v>3</v>
      </c>
      <c r="M6568" s="72"/>
      <c r="N6568" s="68"/>
      <c r="O6568" s="68"/>
      <c r="P6568" s="68"/>
    </row>
    <row r="6569" spans="1:16" x14ac:dyDescent="0.25">
      <c r="A6569" s="137">
        <f>E6569*A6565</f>
        <v>0</v>
      </c>
      <c r="B6569" s="173"/>
      <c r="C6569" s="449"/>
      <c r="D6569" s="91" t="s">
        <v>1674</v>
      </c>
      <c r="E6569" s="80">
        <v>8</v>
      </c>
      <c r="M6569" s="72"/>
      <c r="N6569" s="68"/>
      <c r="O6569" s="68"/>
      <c r="P6569" s="68"/>
    </row>
    <row r="6570" spans="1:16" x14ac:dyDescent="0.25">
      <c r="A6570" s="137">
        <f>E6570*A6565</f>
        <v>0</v>
      </c>
      <c r="B6570" s="173"/>
      <c r="C6570" s="449"/>
      <c r="D6570" s="91" t="s">
        <v>1789</v>
      </c>
      <c r="E6570" s="80">
        <v>15</v>
      </c>
      <c r="M6570" s="72"/>
      <c r="N6570" s="68"/>
      <c r="O6570" s="68"/>
      <c r="P6570" s="68"/>
    </row>
    <row r="6571" spans="1:16" ht="15.75" thickBot="1" x14ac:dyDescent="0.3">
      <c r="A6571" s="137">
        <f>E6571*A6565</f>
        <v>0</v>
      </c>
      <c r="B6571" s="173"/>
      <c r="C6571" s="449"/>
      <c r="D6571" s="91" t="s">
        <v>1275</v>
      </c>
      <c r="E6571" s="80">
        <v>1</v>
      </c>
      <c r="M6571" s="72"/>
      <c r="N6571" s="68"/>
      <c r="O6571" s="68"/>
      <c r="P6571" s="68"/>
    </row>
    <row r="6572" spans="1:16" ht="30" thickBot="1" x14ac:dyDescent="0.3">
      <c r="A6572" s="403"/>
      <c r="B6572" s="402">
        <v>40</v>
      </c>
      <c r="C6572" s="188" t="s">
        <v>2684</v>
      </c>
      <c r="D6572" s="399"/>
      <c r="E6572" s="432"/>
      <c r="G6572" t="s">
        <v>2926</v>
      </c>
      <c r="M6572" s="72"/>
      <c r="N6572" s="68"/>
      <c r="O6572" s="68"/>
      <c r="P6572" s="68"/>
    </row>
    <row r="6573" spans="1:16" x14ac:dyDescent="0.25">
      <c r="A6573" s="434">
        <f>E6573*A6572</f>
        <v>0</v>
      </c>
      <c r="B6573" s="400"/>
      <c r="C6573" s="400"/>
      <c r="D6573" s="401" t="s">
        <v>2685</v>
      </c>
      <c r="E6573" s="431">
        <v>20</v>
      </c>
      <c r="M6573" s="72"/>
      <c r="N6573" s="68"/>
      <c r="O6573" s="68"/>
      <c r="P6573" s="68"/>
    </row>
    <row r="6574" spans="1:16" x14ac:dyDescent="0.25">
      <c r="A6574" s="434">
        <f>E6574*A6572</f>
        <v>0</v>
      </c>
      <c r="B6574" s="400"/>
      <c r="C6574" s="400"/>
      <c r="D6574" s="401" t="s">
        <v>2686</v>
      </c>
      <c r="E6574" s="431">
        <v>15</v>
      </c>
      <c r="M6574" s="72"/>
      <c r="N6574" s="68"/>
      <c r="O6574" s="68"/>
      <c r="P6574" s="68"/>
    </row>
    <row r="6575" spans="1:16" x14ac:dyDescent="0.25">
      <c r="A6575" s="434">
        <f>E6575*A6572</f>
        <v>0</v>
      </c>
      <c r="B6575" s="400"/>
      <c r="C6575" s="400"/>
      <c r="D6575" s="401" t="s">
        <v>2549</v>
      </c>
      <c r="E6575" s="431">
        <v>1</v>
      </c>
      <c r="M6575" s="72"/>
      <c r="N6575" s="68"/>
      <c r="O6575" s="68"/>
      <c r="P6575" s="68"/>
    </row>
    <row r="6576" spans="1:16" x14ac:dyDescent="0.25">
      <c r="A6576" s="434">
        <f>E6576*A6572</f>
        <v>0</v>
      </c>
      <c r="B6576" s="400"/>
      <c r="C6576" s="400"/>
      <c r="D6576" s="401" t="s">
        <v>1275</v>
      </c>
      <c r="E6576" s="431">
        <v>1</v>
      </c>
      <c r="M6576" s="72"/>
      <c r="N6576" s="68"/>
      <c r="O6576" s="68"/>
      <c r="P6576" s="68"/>
    </row>
    <row r="6577" spans="1:16" x14ac:dyDescent="0.25">
      <c r="A6577" s="434">
        <f>E6577*A6572</f>
        <v>0</v>
      </c>
      <c r="B6577" s="400"/>
      <c r="C6577" s="400"/>
      <c r="D6577" s="401" t="s">
        <v>1674</v>
      </c>
      <c r="E6577" s="431">
        <v>3</v>
      </c>
      <c r="M6577" s="72"/>
      <c r="N6577" s="68"/>
      <c r="O6577" s="68"/>
      <c r="P6577" s="68"/>
    </row>
    <row r="6578" spans="1:16" x14ac:dyDescent="0.25">
      <c r="A6578" s="434">
        <f>E6578*A6572</f>
        <v>0</v>
      </c>
      <c r="B6578" s="400"/>
      <c r="C6578" s="400"/>
      <c r="D6578" s="401" t="s">
        <v>1275</v>
      </c>
      <c r="E6578" s="431">
        <v>1</v>
      </c>
      <c r="M6578" s="72"/>
      <c r="N6578" s="68"/>
      <c r="O6578" s="68"/>
      <c r="P6578" s="68"/>
    </row>
    <row r="6579" spans="1:16" ht="30" thickBot="1" x14ac:dyDescent="0.3">
      <c r="A6579" s="434">
        <f>E6579*A6572</f>
        <v>0</v>
      </c>
      <c r="B6579" s="400"/>
      <c r="C6579" s="400"/>
      <c r="D6579" s="401" t="s">
        <v>2641</v>
      </c>
      <c r="E6579" s="431">
        <v>1</v>
      </c>
      <c r="M6579" s="72"/>
      <c r="N6579" s="68"/>
      <c r="O6579" s="68"/>
      <c r="P6579" s="68"/>
    </row>
    <row r="6580" spans="1:16" ht="15.75" thickBot="1" x14ac:dyDescent="0.3">
      <c r="A6580" s="403"/>
      <c r="B6580" s="402">
        <v>40</v>
      </c>
      <c r="C6580" s="188" t="s">
        <v>2687</v>
      </c>
      <c r="D6580" s="399"/>
      <c r="E6580" s="432"/>
      <c r="G6580" t="s">
        <v>2926</v>
      </c>
      <c r="M6580" s="72"/>
      <c r="N6580" s="68"/>
      <c r="O6580" s="68"/>
      <c r="P6580" s="68"/>
    </row>
    <row r="6581" spans="1:16" x14ac:dyDescent="0.25">
      <c r="A6581" s="433">
        <f>E6581*A6580</f>
        <v>0</v>
      </c>
      <c r="B6581" s="400"/>
      <c r="C6581" s="400"/>
      <c r="D6581" s="401" t="s">
        <v>2304</v>
      </c>
      <c r="E6581" s="431">
        <v>20</v>
      </c>
      <c r="M6581" s="72"/>
      <c r="N6581" s="68"/>
      <c r="O6581" s="68"/>
      <c r="P6581" s="68"/>
    </row>
    <row r="6582" spans="1:16" x14ac:dyDescent="0.25">
      <c r="A6582" s="433">
        <f>E6582*A6580</f>
        <v>0</v>
      </c>
      <c r="B6582" s="400"/>
      <c r="C6582" s="400"/>
      <c r="D6582" s="401" t="s">
        <v>1265</v>
      </c>
      <c r="E6582" s="431">
        <v>15</v>
      </c>
      <c r="M6582" s="72"/>
      <c r="N6582" s="68"/>
      <c r="O6582" s="68"/>
      <c r="P6582" s="68"/>
    </row>
    <row r="6583" spans="1:16" x14ac:dyDescent="0.25">
      <c r="A6583" s="433">
        <f>E6583*A6580</f>
        <v>0</v>
      </c>
      <c r="B6583" s="400"/>
      <c r="C6583" s="400"/>
      <c r="D6583" s="401" t="s">
        <v>2549</v>
      </c>
      <c r="E6583" s="431">
        <v>1</v>
      </c>
      <c r="M6583" s="72"/>
      <c r="N6583" s="68"/>
      <c r="O6583" s="68"/>
      <c r="P6583" s="68"/>
    </row>
    <row r="6584" spans="1:16" x14ac:dyDescent="0.25">
      <c r="A6584" s="433">
        <f>E6584*A6580</f>
        <v>0</v>
      </c>
      <c r="B6584" s="400"/>
      <c r="C6584" s="400"/>
      <c r="D6584" s="401" t="s">
        <v>1674</v>
      </c>
      <c r="E6584" s="431">
        <v>3</v>
      </c>
      <c r="M6584" s="72"/>
      <c r="N6584" s="68"/>
      <c r="O6584" s="68"/>
      <c r="P6584" s="68"/>
    </row>
    <row r="6585" spans="1:16" x14ac:dyDescent="0.25">
      <c r="A6585" s="433">
        <f>E6585*A6580</f>
        <v>0</v>
      </c>
      <c r="B6585" s="400"/>
      <c r="C6585" s="400"/>
      <c r="D6585" s="401" t="s">
        <v>1275</v>
      </c>
      <c r="E6585" s="431">
        <v>1</v>
      </c>
      <c r="M6585" s="72"/>
      <c r="N6585" s="68"/>
      <c r="O6585" s="68"/>
      <c r="P6585" s="68"/>
    </row>
    <row r="6586" spans="1:16" ht="30" thickBot="1" x14ac:dyDescent="0.3">
      <c r="A6586" s="434">
        <f>E6586*A6580</f>
        <v>0</v>
      </c>
      <c r="B6586" s="400"/>
      <c r="C6586" s="400"/>
      <c r="D6586" s="401" t="s">
        <v>2641</v>
      </c>
      <c r="E6586" s="431">
        <v>1</v>
      </c>
      <c r="M6586" s="72"/>
      <c r="N6586" s="68"/>
      <c r="O6586" s="68"/>
      <c r="P6586" s="68"/>
    </row>
    <row r="6587" spans="1:16" ht="15.75" thickBot="1" x14ac:dyDescent="0.3">
      <c r="A6587" s="403"/>
      <c r="B6587" s="402">
        <v>40</v>
      </c>
      <c r="C6587" s="188" t="s">
        <v>2683</v>
      </c>
      <c r="D6587" s="399"/>
      <c r="E6587" s="432"/>
      <c r="G6587" t="s">
        <v>2926</v>
      </c>
      <c r="M6587" s="72"/>
      <c r="N6587" s="68"/>
      <c r="O6587" s="68"/>
      <c r="P6587" s="68"/>
    </row>
    <row r="6588" spans="1:16" x14ac:dyDescent="0.25">
      <c r="A6588" s="433">
        <f>E6588*A6587</f>
        <v>0</v>
      </c>
      <c r="B6588" s="400"/>
      <c r="C6588" s="400"/>
      <c r="D6588" s="401" t="s">
        <v>1665</v>
      </c>
      <c r="E6588" s="431">
        <v>10</v>
      </c>
      <c r="M6588" s="72"/>
      <c r="N6588" s="68"/>
      <c r="O6588" s="68"/>
      <c r="P6588" s="68"/>
    </row>
    <row r="6589" spans="1:16" x14ac:dyDescent="0.25">
      <c r="A6589" s="435">
        <f>E6589*A6587</f>
        <v>0</v>
      </c>
      <c r="B6589" s="400"/>
      <c r="C6589" s="400"/>
      <c r="D6589" s="401" t="s">
        <v>311</v>
      </c>
      <c r="E6589" s="431">
        <v>10</v>
      </c>
      <c r="M6589" s="72"/>
      <c r="N6589" s="68"/>
      <c r="O6589" s="68"/>
      <c r="P6589" s="68"/>
    </row>
    <row r="6590" spans="1:16" x14ac:dyDescent="0.25">
      <c r="A6590" s="433">
        <f>E6590*A6587</f>
        <v>0</v>
      </c>
      <c r="B6590" s="400"/>
      <c r="C6590" s="400"/>
      <c r="D6590" s="401" t="s">
        <v>2341</v>
      </c>
      <c r="E6590" s="431">
        <v>10</v>
      </c>
      <c r="M6590" s="72"/>
      <c r="N6590" s="68"/>
      <c r="O6590" s="68"/>
      <c r="P6590" s="68"/>
    </row>
    <row r="6591" spans="1:16" x14ac:dyDescent="0.25">
      <c r="A6591" s="433">
        <f>E6591*A6587</f>
        <v>0</v>
      </c>
      <c r="B6591" s="400"/>
      <c r="C6591" s="400"/>
      <c r="D6591" s="401" t="s">
        <v>2549</v>
      </c>
      <c r="E6591" s="431">
        <v>1</v>
      </c>
      <c r="M6591" s="72"/>
      <c r="N6591" s="68"/>
      <c r="O6591" s="68"/>
      <c r="P6591" s="68"/>
    </row>
    <row r="6592" spans="1:16" ht="15.75" thickBot="1" x14ac:dyDescent="0.3">
      <c r="A6592" s="433">
        <f>E6592*A6587</f>
        <v>0</v>
      </c>
      <c r="B6592" s="436"/>
      <c r="C6592" s="436"/>
      <c r="D6592" s="437" t="s">
        <v>1275</v>
      </c>
      <c r="E6592" s="438">
        <v>1</v>
      </c>
      <c r="M6592" s="72"/>
      <c r="N6592" s="68"/>
      <c r="O6592" s="68"/>
      <c r="P6592" s="68"/>
    </row>
    <row r="6593" spans="1:16" ht="26.25" thickBot="1" x14ac:dyDescent="0.4">
      <c r="A6593" s="622" t="s">
        <v>65</v>
      </c>
      <c r="B6593" s="623"/>
      <c r="C6593" s="623"/>
      <c r="D6593" s="623"/>
      <c r="E6593" s="624"/>
      <c r="F6593">
        <f>SUMIF('список продуктов'!$A$8:$A$917,"="&amp;D7839,'список продуктов'!$C$8:$C$917)</f>
        <v>0</v>
      </c>
      <c r="G6593" t="s">
        <v>2926</v>
      </c>
      <c r="M6593" s="572"/>
      <c r="N6593" s="573"/>
      <c r="O6593" s="573"/>
      <c r="P6593" s="573"/>
    </row>
    <row r="6594" spans="1:16" ht="15.75" thickBot="1" x14ac:dyDescent="0.3">
      <c r="B6594" s="406"/>
      <c r="C6594" s="517"/>
      <c r="D6594" s="397"/>
      <c r="E6594" s="398"/>
      <c r="F6594">
        <f>SUMIF('список продуктов'!$A$8:$A$917,"="&amp;D7840,'список продуктов'!$C$8:$C$917)</f>
        <v>0</v>
      </c>
      <c r="M6594" s="572"/>
      <c r="N6594" s="573"/>
      <c r="O6594" s="573"/>
      <c r="P6594" s="573"/>
    </row>
    <row r="6595" spans="1:16" ht="15.75" thickBot="1" x14ac:dyDescent="0.3">
      <c r="A6595" s="229"/>
      <c r="B6595" s="231" t="s">
        <v>51</v>
      </c>
      <c r="C6595" s="184" t="s">
        <v>941</v>
      </c>
      <c r="D6595" s="188"/>
      <c r="E6595" s="191"/>
      <c r="F6595">
        <f>SUMIF('список продуктов'!$A$8:$A$917,"="&amp;D7841,'список продуктов'!$C$8:$C$917)</f>
        <v>1</v>
      </c>
      <c r="G6595" t="s">
        <v>2926</v>
      </c>
      <c r="M6595" s="572"/>
      <c r="N6595" s="573"/>
      <c r="O6595" s="573"/>
      <c r="P6595" s="573"/>
    </row>
    <row r="6596" spans="1:16" x14ac:dyDescent="0.25">
      <c r="A6596" s="77">
        <f>E6596*A6595</f>
        <v>0</v>
      </c>
      <c r="B6596" s="160"/>
      <c r="C6596" s="460"/>
      <c r="D6596" s="91" t="s">
        <v>924</v>
      </c>
      <c r="E6596" s="89">
        <v>15</v>
      </c>
      <c r="F6596">
        <f>SUMIF('список продуктов'!$A$8:$A$917,"="&amp;D7842,'список продуктов'!$C$8:$C$917)</f>
        <v>1</v>
      </c>
      <c r="M6596" s="572"/>
      <c r="N6596" s="573"/>
      <c r="O6596" s="573"/>
      <c r="P6596" s="573"/>
    </row>
    <row r="6597" spans="1:16" x14ac:dyDescent="0.25">
      <c r="A6597" s="77">
        <f>E6597*A6595</f>
        <v>0</v>
      </c>
      <c r="B6597" s="160"/>
      <c r="C6597" s="469"/>
      <c r="D6597" s="91" t="s">
        <v>1706</v>
      </c>
      <c r="E6597" s="89">
        <v>15</v>
      </c>
      <c r="F6597">
        <f>SUMIF('список продуктов'!$A$8:$A$917,"="&amp;D7843,'список продуктов'!$C$8:$C$917)</f>
        <v>0</v>
      </c>
      <c r="M6597" s="572"/>
      <c r="N6597" s="573"/>
      <c r="O6597" s="573"/>
      <c r="P6597" s="573"/>
    </row>
    <row r="6598" spans="1:16" x14ac:dyDescent="0.25">
      <c r="A6598" s="77">
        <f>E6598*A6595</f>
        <v>0</v>
      </c>
      <c r="B6598" s="160"/>
      <c r="C6598" s="460"/>
      <c r="D6598" s="91" t="s">
        <v>2302</v>
      </c>
      <c r="E6598" s="89">
        <v>15</v>
      </c>
      <c r="F6598">
        <f>SUMIF('список продуктов'!$A$8:$A$917,"="&amp;D7844,'список продуктов'!$C$8:$C$917)</f>
        <v>0</v>
      </c>
      <c r="M6598" s="572"/>
      <c r="N6598" s="573"/>
      <c r="O6598" s="573"/>
      <c r="P6598" s="573"/>
    </row>
    <row r="6599" spans="1:16" ht="15.75" thickBot="1" x14ac:dyDescent="0.3">
      <c r="A6599" s="77">
        <f>E6599*A6595</f>
        <v>0</v>
      </c>
      <c r="B6599" s="160"/>
      <c r="C6599" s="460"/>
      <c r="D6599" s="91"/>
      <c r="E6599" s="89"/>
      <c r="F6599">
        <f>SUMIF('список продуктов'!$A$8:$A$917,"="&amp;D7845,'список продуктов'!$C$8:$C$917)</f>
        <v>1</v>
      </c>
      <c r="M6599" s="572"/>
      <c r="N6599" s="573"/>
      <c r="O6599" s="573"/>
      <c r="P6599" s="573"/>
    </row>
    <row r="6600" spans="1:16" ht="15.75" thickBot="1" x14ac:dyDescent="0.3">
      <c r="A6600" s="229"/>
      <c r="B6600" s="231" t="s">
        <v>45</v>
      </c>
      <c r="C6600" s="184" t="s">
        <v>892</v>
      </c>
      <c r="D6600" s="188"/>
      <c r="E6600" s="191"/>
      <c r="F6600">
        <f>SUMIF('список продуктов'!$A$8:$A$917,"="&amp;D7846,'список продуктов'!$C$8:$C$917)</f>
        <v>1</v>
      </c>
      <c r="G6600" t="s">
        <v>2926</v>
      </c>
      <c r="M6600" s="572"/>
      <c r="N6600" s="573"/>
      <c r="O6600" s="573"/>
      <c r="P6600" s="573"/>
    </row>
    <row r="6601" spans="1:16" x14ac:dyDescent="0.25">
      <c r="A6601" s="77">
        <f>E6601*A6600</f>
        <v>0</v>
      </c>
      <c r="B6601" s="160"/>
      <c r="C6601" s="460"/>
      <c r="D6601" s="91" t="s">
        <v>1589</v>
      </c>
      <c r="E6601" s="89">
        <v>20</v>
      </c>
      <c r="F6601">
        <f>SUMIF('список продуктов'!$A$8:$A$917,"="&amp;D7847,'список продуктов'!$C$8:$C$917)</f>
        <v>1</v>
      </c>
      <c r="M6601" s="572"/>
      <c r="N6601" s="573"/>
      <c r="O6601" s="573"/>
      <c r="P6601" s="573"/>
    </row>
    <row r="6602" spans="1:16" x14ac:dyDescent="0.25">
      <c r="A6602" s="77">
        <f>E6602*A6600</f>
        <v>0</v>
      </c>
      <c r="B6602" s="160"/>
      <c r="C6602" s="469"/>
      <c r="D6602" s="91" t="s">
        <v>1722</v>
      </c>
      <c r="E6602" s="89">
        <v>20</v>
      </c>
      <c r="F6602">
        <f>SUMIF('список продуктов'!$A$8:$A$917,"="&amp;D7848,'список продуктов'!$C$8:$C$917)</f>
        <v>1</v>
      </c>
      <c r="M6602" s="572"/>
      <c r="N6602" s="573"/>
      <c r="O6602" s="573"/>
      <c r="P6602" s="573"/>
    </row>
    <row r="6603" spans="1:16" ht="15.75" thickBot="1" x14ac:dyDescent="0.3">
      <c r="A6603" s="77">
        <f>E6603*A6600</f>
        <v>0</v>
      </c>
      <c r="B6603" s="160"/>
      <c r="C6603" s="460"/>
      <c r="D6603" s="91" t="s">
        <v>2210</v>
      </c>
      <c r="E6603" s="89">
        <v>10</v>
      </c>
      <c r="F6603">
        <f>SUMIF('список продуктов'!$A$8:$A$917,"="&amp;D7849,'список продуктов'!$C$8:$C$917)</f>
        <v>0</v>
      </c>
      <c r="M6603" s="572"/>
      <c r="N6603" s="573"/>
      <c r="O6603" s="573"/>
      <c r="P6603" s="573"/>
    </row>
    <row r="6604" spans="1:16" ht="30" thickBot="1" x14ac:dyDescent="0.3">
      <c r="A6604" s="229"/>
      <c r="B6604" s="231" t="s">
        <v>51</v>
      </c>
      <c r="C6604" s="73" t="s">
        <v>1217</v>
      </c>
      <c r="D6604" s="188"/>
      <c r="E6604" s="191"/>
      <c r="F6604">
        <f>SUMIF('список продуктов'!$A$8:$A$917,"="&amp;D7850,'список продуктов'!$C$8:$C$917)</f>
        <v>0</v>
      </c>
      <c r="G6604" t="s">
        <v>2926</v>
      </c>
      <c r="M6604" s="572"/>
      <c r="N6604" s="573"/>
      <c r="O6604" s="573"/>
      <c r="P6604" s="573"/>
    </row>
    <row r="6605" spans="1:16" x14ac:dyDescent="0.25">
      <c r="A6605" s="77">
        <f>E6605*A6604</f>
        <v>0</v>
      </c>
      <c r="B6605" s="160"/>
      <c r="C6605" s="154"/>
      <c r="D6605" s="91" t="s">
        <v>1936</v>
      </c>
      <c r="E6605" s="89">
        <v>20</v>
      </c>
      <c r="F6605">
        <f>SUMIF('список продуктов'!$A$8:$A$917,"="&amp;D7851,'список продуктов'!$C$8:$C$917)</f>
        <v>1</v>
      </c>
      <c r="M6605" s="572"/>
      <c r="N6605" s="573"/>
      <c r="O6605" s="573"/>
      <c r="P6605" s="573"/>
    </row>
    <row r="6606" spans="1:16" x14ac:dyDescent="0.25">
      <c r="A6606" s="77">
        <f>E6606*A6604</f>
        <v>0</v>
      </c>
      <c r="B6606" s="160"/>
      <c r="C6606" s="452"/>
      <c r="D6606" s="91" t="s">
        <v>2302</v>
      </c>
      <c r="E6606" s="89">
        <v>10</v>
      </c>
      <c r="F6606">
        <f>SUMIF('список продуктов'!$A$8:$A$917,"="&amp;D7852,'список продуктов'!$C$8:$C$917)</f>
        <v>1</v>
      </c>
      <c r="M6606" s="572"/>
      <c r="N6606" s="573"/>
      <c r="O6606" s="573"/>
      <c r="P6606" s="573"/>
    </row>
    <row r="6607" spans="1:16" x14ac:dyDescent="0.25">
      <c r="A6607" s="77">
        <f>E6607*A6604</f>
        <v>0</v>
      </c>
      <c r="B6607" s="160"/>
      <c r="C6607" s="154"/>
      <c r="D6607" s="91" t="s">
        <v>1668</v>
      </c>
      <c r="E6607" s="89">
        <v>10</v>
      </c>
      <c r="F6607">
        <f>SUMIF('список продуктов'!$A$8:$A$917,"="&amp;D7853,'список продуктов'!$C$8:$C$917)</f>
        <v>1</v>
      </c>
      <c r="M6607" s="572"/>
      <c r="N6607" s="573"/>
      <c r="O6607" s="573"/>
      <c r="P6607" s="573"/>
    </row>
    <row r="6608" spans="1:16" ht="15.75" thickBot="1" x14ac:dyDescent="0.3">
      <c r="A6608" s="77">
        <f>E6608*A6604</f>
        <v>0</v>
      </c>
      <c r="B6608" s="160"/>
      <c r="C6608" s="154"/>
      <c r="D6608" s="91" t="s">
        <v>1793</v>
      </c>
      <c r="E6608" s="89">
        <v>2</v>
      </c>
      <c r="F6608">
        <f>SUMIF('список продуктов'!$A$8:$A$917,"="&amp;D7854,'список продуктов'!$C$8:$C$917)</f>
        <v>0</v>
      </c>
      <c r="M6608" s="572"/>
      <c r="N6608" s="573"/>
      <c r="O6608" s="573"/>
      <c r="P6608" s="573"/>
    </row>
    <row r="6609" spans="1:16" ht="15.75" thickBot="1" x14ac:dyDescent="0.3">
      <c r="A6609" s="105"/>
      <c r="B6609" s="179" t="s">
        <v>38</v>
      </c>
      <c r="C6609" s="159" t="s">
        <v>394</v>
      </c>
      <c r="D6609" s="188"/>
      <c r="E6609" s="158">
        <f>SUM(E6610:E6614)</f>
        <v>38</v>
      </c>
      <c r="F6609">
        <f>SUMIF('список продуктов'!$A$8:$A$917,"="&amp;D7856,'список продуктов'!$C$8:$C$917)</f>
        <v>1</v>
      </c>
      <c r="G6609" t="s">
        <v>2926</v>
      </c>
      <c r="M6609" s="572"/>
      <c r="N6609" s="573"/>
      <c r="O6609" s="573"/>
      <c r="P6609" s="573"/>
    </row>
    <row r="6610" spans="1:16" x14ac:dyDescent="0.25">
      <c r="A6610" s="77">
        <f>E6610*A6609</f>
        <v>0</v>
      </c>
      <c r="B6610" s="168"/>
      <c r="C6610" s="505"/>
      <c r="D6610" s="91" t="s">
        <v>1558</v>
      </c>
      <c r="E6610" s="80">
        <v>11</v>
      </c>
      <c r="F6610">
        <f>SUMIF('список продуктов'!$A$8:$A$917,"="&amp;D7857,'список продуктов'!$C$8:$C$917)</f>
        <v>1</v>
      </c>
      <c r="M6610" s="572"/>
      <c r="N6610" s="573"/>
      <c r="O6610" s="573"/>
      <c r="P6610" s="573"/>
    </row>
    <row r="6611" spans="1:16" x14ac:dyDescent="0.25">
      <c r="A6611" s="77">
        <f>E6611*A6609</f>
        <v>0</v>
      </c>
      <c r="B6611" s="168"/>
      <c r="C6611" s="505"/>
      <c r="D6611" s="91" t="s">
        <v>1763</v>
      </c>
      <c r="E6611" s="80">
        <v>10</v>
      </c>
      <c r="F6611">
        <f>SUMIF('список продуктов'!$A$8:$A$917,"="&amp;D7858,'список продуктов'!$C$8:$C$917)</f>
        <v>1</v>
      </c>
      <c r="M6611" s="572"/>
      <c r="N6611" s="573"/>
      <c r="O6611" s="573"/>
      <c r="P6611" s="573"/>
    </row>
    <row r="6612" spans="1:16" x14ac:dyDescent="0.25">
      <c r="A6612" s="77">
        <f>E6612*A6609</f>
        <v>0</v>
      </c>
      <c r="B6612" s="168"/>
      <c r="C6612" s="505"/>
      <c r="D6612" s="91" t="s">
        <v>1268</v>
      </c>
      <c r="E6612" s="80">
        <v>5</v>
      </c>
      <c r="F6612">
        <f>SUMIF('список продуктов'!$A$8:$A$917,"="&amp;D7859,'список продуктов'!$C$8:$C$917)</f>
        <v>1</v>
      </c>
      <c r="M6612" s="572"/>
      <c r="N6612" s="573"/>
      <c r="O6612" s="573"/>
      <c r="P6612" s="573"/>
    </row>
    <row r="6613" spans="1:16" x14ac:dyDescent="0.25">
      <c r="A6613" s="77">
        <f>E6613*A6609</f>
        <v>0</v>
      </c>
      <c r="B6613" s="168"/>
      <c r="C6613" s="505"/>
      <c r="D6613" s="91" t="s">
        <v>2446</v>
      </c>
      <c r="E6613" s="80">
        <v>10</v>
      </c>
      <c r="F6613">
        <f>SUMIF('список продуктов'!$A$8:$A$917,"="&amp;D7860,'список продуктов'!$C$8:$C$917)</f>
        <v>1</v>
      </c>
      <c r="M6613" s="572"/>
      <c r="N6613" s="573"/>
      <c r="O6613" s="573"/>
      <c r="P6613" s="573"/>
    </row>
    <row r="6614" spans="1:16" x14ac:dyDescent="0.25">
      <c r="A6614" s="77">
        <f>E6614*A6609</f>
        <v>0</v>
      </c>
      <c r="B6614" s="168"/>
      <c r="C6614" s="505"/>
      <c r="D6614" s="91" t="s">
        <v>1815</v>
      </c>
      <c r="E6614" s="80">
        <v>2</v>
      </c>
      <c r="F6614">
        <f>SUMIF('список продуктов'!$A$8:$A$917,"="&amp;D7861,'список продуктов'!$C$8:$C$917)</f>
        <v>1</v>
      </c>
      <c r="M6614" s="572"/>
      <c r="N6614" s="573"/>
      <c r="O6614" s="573"/>
      <c r="P6614" s="573"/>
    </row>
    <row r="6615" spans="1:16" x14ac:dyDescent="0.25">
      <c r="B6615" s="160"/>
      <c r="D6615" s="91"/>
      <c r="E6615" s="89"/>
      <c r="F6615">
        <f>SUMIF('список продуктов'!$A$8:$A$917,"="&amp;D7862,'список продуктов'!$C$8:$C$917)</f>
        <v>1</v>
      </c>
      <c r="M6615" s="572"/>
      <c r="N6615" s="573"/>
      <c r="O6615" s="573"/>
      <c r="P6615" s="573"/>
    </row>
    <row r="6616" spans="1:16" x14ac:dyDescent="0.25">
      <c r="F6616">
        <f>SUMIF('список продуктов'!$A$8:$A$917,"="&amp;D7863,'список продуктов'!$C$8:$C$917)</f>
        <v>0</v>
      </c>
      <c r="M6616" s="572"/>
      <c r="N6616" s="573"/>
      <c r="O6616" s="573"/>
      <c r="P6616" s="573"/>
    </row>
    <row r="6617" spans="1:16" x14ac:dyDescent="0.25">
      <c r="F6617">
        <f>SUMIF('список продуктов'!$A$8:$A$917,"="&amp;D7864,'список продуктов'!$C$8:$C$917)</f>
        <v>0</v>
      </c>
      <c r="M6617" s="572"/>
      <c r="N6617" s="573"/>
      <c r="O6617" s="573"/>
      <c r="P6617" s="573"/>
    </row>
    <row r="6618" spans="1:16" x14ac:dyDescent="0.25">
      <c r="F6618">
        <f>SUMIF('список продуктов'!$A$8:$A$917,"="&amp;D7865,'список продуктов'!$C$8:$C$917)</f>
        <v>0</v>
      </c>
      <c r="M6618" s="572"/>
      <c r="N6618" s="573"/>
      <c r="O6618" s="573"/>
      <c r="P6618" s="573"/>
    </row>
    <row r="6619" spans="1:16" x14ac:dyDescent="0.25">
      <c r="F6619">
        <f>SUMIF('список продуктов'!$A$8:$A$917,"="&amp;D7866,'список продуктов'!$C$8:$C$917)</f>
        <v>1</v>
      </c>
      <c r="M6619" s="572"/>
      <c r="N6619" s="573"/>
      <c r="O6619" s="573"/>
      <c r="P6619" s="573"/>
    </row>
    <row r="6620" spans="1:16" x14ac:dyDescent="0.25">
      <c r="F6620">
        <f>SUMIF('список продуктов'!$A$8:$A$917,"="&amp;D7867,'список продуктов'!$C$8:$C$917)</f>
        <v>1</v>
      </c>
      <c r="M6620" s="572"/>
      <c r="N6620" s="573"/>
      <c r="O6620" s="573"/>
      <c r="P6620" s="573"/>
    </row>
    <row r="6621" spans="1:16" x14ac:dyDescent="0.25">
      <c r="B6621" s="160"/>
      <c r="D6621" s="91"/>
      <c r="E6621" s="89"/>
      <c r="F6621">
        <f>SUMIF('список продуктов'!$A$8:$A$917,"="&amp;D7868,'список продуктов'!$C$8:$C$917)</f>
        <v>0</v>
      </c>
      <c r="M6621" s="572"/>
      <c r="N6621" s="573"/>
      <c r="O6621" s="573"/>
      <c r="P6621" s="573"/>
    </row>
    <row r="6622" spans="1:16" x14ac:dyDescent="0.25">
      <c r="F6622">
        <f>SUMIF('список продуктов'!$A$8:$A$917,"="&amp;D7869,'список продуктов'!$C$8:$C$917)</f>
        <v>1</v>
      </c>
      <c r="M6622" s="572"/>
      <c r="N6622" s="573"/>
      <c r="O6622" s="573"/>
      <c r="P6622" s="573"/>
    </row>
    <row r="6623" spans="1:16" x14ac:dyDescent="0.25">
      <c r="F6623">
        <f>SUMIF('список продуктов'!$A$8:$A$917,"="&amp;D7870,'список продуктов'!$C$8:$C$917)</f>
        <v>0</v>
      </c>
      <c r="M6623" s="572"/>
      <c r="N6623" s="573"/>
      <c r="O6623" s="573"/>
      <c r="P6623" s="573"/>
    </row>
    <row r="6624" spans="1:16" x14ac:dyDescent="0.25">
      <c r="F6624">
        <f>SUMIF('список продуктов'!$A$8:$A$917,"="&amp;D7871,'список продуктов'!$C$8:$C$917)</f>
        <v>0</v>
      </c>
      <c r="M6624" s="572"/>
      <c r="N6624" s="573"/>
      <c r="O6624" s="573"/>
      <c r="P6624" s="573"/>
    </row>
    <row r="6625" spans="1:16" x14ac:dyDescent="0.25">
      <c r="F6625">
        <f>SUMIF('список продуктов'!$A$8:$A$917,"="&amp;D7872,'список продуктов'!$C$8:$C$917)</f>
        <v>1</v>
      </c>
      <c r="M6625" s="572"/>
      <c r="N6625" s="573"/>
      <c r="O6625" s="573"/>
      <c r="P6625" s="573"/>
    </row>
    <row r="6626" spans="1:16" x14ac:dyDescent="0.25">
      <c r="F6626">
        <f>SUMIF('список продуктов'!$A$8:$A$917,"="&amp;D7873,'список продуктов'!$C$8:$C$917)</f>
        <v>1</v>
      </c>
      <c r="M6626" s="572"/>
      <c r="N6626" s="573"/>
      <c r="O6626" s="573"/>
      <c r="P6626" s="573"/>
    </row>
    <row r="6627" spans="1:16" x14ac:dyDescent="0.25">
      <c r="F6627">
        <f>SUMIF('список продуктов'!$A$8:$A$917,"="&amp;D7874,'список продуктов'!$C$8:$C$917)</f>
        <v>1</v>
      </c>
      <c r="M6627" s="572"/>
      <c r="N6627" s="573"/>
      <c r="O6627" s="573"/>
      <c r="P6627" s="573"/>
    </row>
    <row r="6628" spans="1:16" ht="15.75" thickBot="1" x14ac:dyDescent="0.3">
      <c r="F6628">
        <f>SUMIF('список продуктов'!$A$8:$A$917,"="&amp;D7875,'список продуктов'!$C$8:$C$917)</f>
        <v>0</v>
      </c>
      <c r="M6628" s="572"/>
      <c r="N6628" s="573"/>
      <c r="O6628" s="573"/>
      <c r="P6628" s="573"/>
    </row>
    <row r="6629" spans="1:16" ht="15.75" thickBot="1" x14ac:dyDescent="0.3">
      <c r="A6629" s="105"/>
      <c r="B6629" s="179">
        <v>35</v>
      </c>
      <c r="C6629" s="159" t="s">
        <v>397</v>
      </c>
      <c r="D6629" s="188"/>
      <c r="E6629" s="158">
        <f>SUM(E6630:E6634)</f>
        <v>38</v>
      </c>
      <c r="F6629">
        <f>SUMIF('список продуктов'!$A$8:$A$917,"="&amp;D7876,'список продуктов'!$C$8:$C$917)</f>
        <v>0</v>
      </c>
      <c r="G6629" t="s">
        <v>2926</v>
      </c>
      <c r="M6629" s="572"/>
      <c r="N6629" s="573"/>
      <c r="O6629" s="573"/>
      <c r="P6629" s="573"/>
    </row>
    <row r="6630" spans="1:16" x14ac:dyDescent="0.25">
      <c r="A6630" s="77">
        <f>E6630*A6629</f>
        <v>0</v>
      </c>
      <c r="B6630" s="168"/>
      <c r="C6630" s="505"/>
      <c r="D6630" s="91" t="s">
        <v>1265</v>
      </c>
      <c r="E6630" s="80">
        <v>11</v>
      </c>
      <c r="F6630">
        <f>SUMIF('список продуктов'!$A$8:$A$917,"="&amp;D7877,'список продуктов'!$C$8:$C$917)</f>
        <v>0</v>
      </c>
      <c r="M6630" s="572"/>
      <c r="N6630" s="573"/>
      <c r="O6630" s="573"/>
      <c r="P6630" s="573"/>
    </row>
    <row r="6631" spans="1:16" x14ac:dyDescent="0.25">
      <c r="A6631" s="77">
        <f>E6631*A6629</f>
        <v>0</v>
      </c>
      <c r="B6631" s="168"/>
      <c r="C6631" s="505"/>
      <c r="D6631" s="91" t="s">
        <v>319</v>
      </c>
      <c r="E6631" s="80">
        <v>7</v>
      </c>
      <c r="F6631">
        <f>SUMIF('список продуктов'!$A$8:$A$917,"="&amp;D7878,'список продуктов'!$C$8:$C$917)</f>
        <v>1</v>
      </c>
      <c r="M6631" s="572"/>
      <c r="N6631" s="573"/>
      <c r="O6631" s="573"/>
      <c r="P6631" s="573"/>
    </row>
    <row r="6632" spans="1:16" x14ac:dyDescent="0.25">
      <c r="A6632" s="77">
        <f>E6632*A6629</f>
        <v>0</v>
      </c>
      <c r="B6632" s="168"/>
      <c r="C6632" s="505"/>
      <c r="D6632" s="91" t="s">
        <v>2201</v>
      </c>
      <c r="E6632" s="80">
        <v>7</v>
      </c>
      <c r="F6632">
        <f>SUMIF('список продуктов'!$A$8:$A$917,"="&amp;D7879,'список продуктов'!$C$8:$C$917)</f>
        <v>1</v>
      </c>
      <c r="M6632" s="572"/>
      <c r="N6632" s="573"/>
      <c r="O6632" s="573"/>
      <c r="P6632" s="573"/>
    </row>
    <row r="6633" spans="1:16" x14ac:dyDescent="0.25">
      <c r="A6633" s="77">
        <f>E6633*A6629</f>
        <v>0</v>
      </c>
      <c r="B6633" s="168"/>
      <c r="C6633" s="505"/>
      <c r="D6633" s="91" t="s">
        <v>1836</v>
      </c>
      <c r="E6633" s="80">
        <v>10</v>
      </c>
      <c r="F6633">
        <f>SUMIF('список продуктов'!$A$8:$A$917,"="&amp;D7880,'список продуктов'!$C$8:$C$917)</f>
        <v>1</v>
      </c>
      <c r="M6633" s="572"/>
      <c r="N6633" s="573"/>
      <c r="O6633" s="573"/>
      <c r="P6633" s="573"/>
    </row>
    <row r="6634" spans="1:16" x14ac:dyDescent="0.25">
      <c r="A6634" s="77">
        <f>E6634*A6629</f>
        <v>0</v>
      </c>
      <c r="B6634" s="168"/>
      <c r="C6634" s="505"/>
      <c r="D6634" s="91" t="s">
        <v>2231</v>
      </c>
      <c r="E6634" s="80">
        <v>3</v>
      </c>
      <c r="F6634">
        <f>SUMIF('список продуктов'!$A$8:$A$917,"="&amp;D7881,'список продуктов'!$C$8:$C$917)</f>
        <v>0</v>
      </c>
      <c r="M6634" s="572"/>
      <c r="N6634" s="573"/>
      <c r="O6634" s="573"/>
      <c r="P6634" s="573"/>
    </row>
    <row r="6635" spans="1:16" x14ac:dyDescent="0.25">
      <c r="B6635" s="160"/>
      <c r="D6635" s="91"/>
      <c r="E6635" s="89"/>
      <c r="F6635">
        <f>SUMIF('список продуктов'!$A$8:$A$917,"="&amp;D7882,'список продуктов'!$C$8:$C$917)</f>
        <v>0</v>
      </c>
      <c r="M6635" s="572"/>
      <c r="N6635" s="573"/>
      <c r="O6635" s="573"/>
      <c r="P6635" s="573"/>
    </row>
    <row r="6636" spans="1:16" x14ac:dyDescent="0.25">
      <c r="F6636">
        <f>SUMIF('список продуктов'!$A$8:$A$917,"="&amp;D13518,'список продуктов'!$C$8:$C$917)</f>
        <v>0</v>
      </c>
      <c r="M6636" s="572"/>
      <c r="N6636" s="573"/>
      <c r="O6636" s="573"/>
      <c r="P6636" s="573"/>
    </row>
    <row r="6637" spans="1:16" x14ac:dyDescent="0.25">
      <c r="F6637">
        <f>SUMIF('список продуктов'!$A$8:$A$917,"="&amp;D13519,'список продуктов'!$C$8:$C$917)</f>
        <v>1</v>
      </c>
      <c r="M6637" s="572"/>
      <c r="N6637" s="573"/>
      <c r="O6637" s="573"/>
      <c r="P6637" s="573"/>
    </row>
    <row r="6638" spans="1:16" x14ac:dyDescent="0.25">
      <c r="F6638">
        <f>SUMIF('список продуктов'!$A$8:$A$917,"="&amp;D13520,'список продуктов'!$C$8:$C$917)</f>
        <v>1</v>
      </c>
      <c r="M6638" s="572"/>
      <c r="N6638" s="573"/>
      <c r="O6638" s="573"/>
      <c r="P6638" s="573"/>
    </row>
    <row r="6639" spans="1:16" x14ac:dyDescent="0.25">
      <c r="F6639">
        <f>SUMIF('список продуктов'!$A$8:$A$917,"="&amp;D13521,'список продуктов'!$C$8:$C$917)</f>
        <v>1</v>
      </c>
      <c r="M6639" s="572"/>
      <c r="N6639" s="573"/>
      <c r="O6639" s="573"/>
      <c r="P6639" s="573"/>
    </row>
    <row r="6640" spans="1:16" x14ac:dyDescent="0.25">
      <c r="F6640">
        <f>SUMIF('список продуктов'!$A$8:$A$917,"="&amp;D13522,'список продуктов'!$C$8:$C$917)</f>
        <v>1</v>
      </c>
      <c r="M6640" s="572"/>
      <c r="N6640" s="573"/>
      <c r="O6640" s="573"/>
      <c r="P6640" s="573"/>
    </row>
    <row r="6641" spans="1:16" x14ac:dyDescent="0.25">
      <c r="F6641">
        <f>SUMIF('список продуктов'!$A$8:$A$917,"="&amp;#REF!,'список продуктов'!$C$8:$C$917)</f>
        <v>0</v>
      </c>
      <c r="M6641" s="572"/>
      <c r="N6641" s="573"/>
      <c r="O6641" s="573"/>
      <c r="P6641" s="573"/>
    </row>
    <row r="6642" spans="1:16" x14ac:dyDescent="0.25">
      <c r="F6642">
        <f>SUMIF('список продуктов'!$A$8:$A$917,"="&amp;D7883,'список продуктов'!$C$8:$C$917)</f>
        <v>0</v>
      </c>
      <c r="M6642" s="572"/>
      <c r="N6642" s="573"/>
      <c r="O6642" s="573"/>
      <c r="P6642" s="573"/>
    </row>
    <row r="6643" spans="1:16" ht="15.75" thickBot="1" x14ac:dyDescent="0.3">
      <c r="B6643" s="160"/>
      <c r="D6643" s="91"/>
      <c r="E6643" s="89"/>
      <c r="F6643">
        <f>SUMIF('список продуктов'!$A$8:$A$917,"="&amp;D7884,'список продуктов'!$C$8:$C$917)</f>
        <v>0</v>
      </c>
      <c r="M6643" s="572"/>
      <c r="N6643" s="573"/>
      <c r="O6643" s="573"/>
      <c r="P6643" s="573"/>
    </row>
    <row r="6644" spans="1:16" ht="15.75" thickBot="1" x14ac:dyDescent="0.3">
      <c r="A6644" s="229"/>
      <c r="B6644" s="179" t="s">
        <v>38</v>
      </c>
      <c r="C6644" s="159" t="s">
        <v>2674</v>
      </c>
      <c r="D6644" s="188"/>
      <c r="E6644" s="158">
        <f>SUM(E6645:E6647)</f>
        <v>31</v>
      </c>
      <c r="F6644">
        <f>SUMIF('список продуктов'!$A$8:$A$917,"="&amp;D7885,'список продуктов'!$C$8:$C$917)</f>
        <v>1</v>
      </c>
      <c r="G6644" t="s">
        <v>2926</v>
      </c>
      <c r="M6644" s="572"/>
      <c r="N6644" s="573"/>
      <c r="O6644" s="573"/>
      <c r="P6644" s="573"/>
    </row>
    <row r="6645" spans="1:16" x14ac:dyDescent="0.25">
      <c r="A6645" s="77">
        <f>E6645*A6644</f>
        <v>0</v>
      </c>
      <c r="B6645" s="168"/>
      <c r="C6645" s="505"/>
      <c r="D6645" s="91" t="s">
        <v>1670</v>
      </c>
      <c r="E6645" s="80">
        <v>11</v>
      </c>
      <c r="F6645">
        <f>SUMIF('список продуктов'!$A$8:$A$917,"="&amp;D7886,'список продуктов'!$C$8:$C$917)</f>
        <v>1</v>
      </c>
      <c r="M6645" s="572"/>
      <c r="N6645" s="573"/>
      <c r="O6645" s="573"/>
      <c r="P6645" s="573"/>
    </row>
    <row r="6646" spans="1:16" x14ac:dyDescent="0.25">
      <c r="A6646" s="77">
        <f>E6646*A6644</f>
        <v>0</v>
      </c>
      <c r="B6646" s="168"/>
      <c r="C6646" s="505"/>
      <c r="D6646" s="91" t="s">
        <v>2675</v>
      </c>
      <c r="E6646" s="80">
        <v>15</v>
      </c>
      <c r="F6646">
        <f>SUMIF('список продуктов'!$A$8:$A$917,"="&amp;D7887,'список продуктов'!$C$8:$C$917)</f>
        <v>1</v>
      </c>
      <c r="M6646" s="572"/>
      <c r="N6646" s="573"/>
      <c r="O6646" s="573"/>
      <c r="P6646" s="573"/>
    </row>
    <row r="6647" spans="1:16" x14ac:dyDescent="0.25">
      <c r="A6647" s="77">
        <f>E6647*A6644</f>
        <v>0</v>
      </c>
      <c r="B6647" s="168"/>
      <c r="C6647" s="505"/>
      <c r="D6647" s="91" t="s">
        <v>1796</v>
      </c>
      <c r="E6647" s="80">
        <v>5</v>
      </c>
      <c r="F6647">
        <f>SUMIF('список продуктов'!$A$8:$A$917,"="&amp;D7888,'список продуктов'!$C$8:$C$917)</f>
        <v>1</v>
      </c>
      <c r="M6647" s="572"/>
      <c r="N6647" s="573"/>
      <c r="O6647" s="573"/>
      <c r="P6647" s="573"/>
    </row>
    <row r="6648" spans="1:16" ht="15.75" thickBot="1" x14ac:dyDescent="0.3">
      <c r="B6648" s="160"/>
      <c r="D6648" s="91"/>
      <c r="E6648" s="89"/>
      <c r="F6648">
        <f>SUMIF('список продуктов'!$A$8:$A$917,"="&amp;D7889,'список продуктов'!$C$8:$C$917)</f>
        <v>1</v>
      </c>
      <c r="M6648" s="572"/>
      <c r="N6648" s="573"/>
      <c r="O6648" s="573"/>
      <c r="P6648" s="573"/>
    </row>
    <row r="6649" spans="1:16" ht="30" thickBot="1" x14ac:dyDescent="0.3">
      <c r="A6649" s="105"/>
      <c r="B6649" s="179">
        <v>40</v>
      </c>
      <c r="C6649" s="204" t="s">
        <v>399</v>
      </c>
      <c r="D6649" s="188"/>
      <c r="E6649" s="158">
        <f>SUM(E6650:E6652)</f>
        <v>41</v>
      </c>
      <c r="F6649">
        <f>SUMIF('список продуктов'!$A$8:$A$917,"="&amp;D7890,'список продуктов'!$C$8:$C$917)</f>
        <v>1</v>
      </c>
      <c r="G6649" t="s">
        <v>2926</v>
      </c>
      <c r="M6649" s="572"/>
      <c r="N6649" s="573"/>
      <c r="O6649" s="573"/>
      <c r="P6649" s="573"/>
    </row>
    <row r="6650" spans="1:16" x14ac:dyDescent="0.25">
      <c r="A6650" s="77">
        <f>E6650*A6649</f>
        <v>0</v>
      </c>
      <c r="B6650" s="168"/>
      <c r="C6650" s="505"/>
      <c r="D6650" s="91" t="s">
        <v>2207</v>
      </c>
      <c r="E6650" s="80">
        <v>20</v>
      </c>
      <c r="F6650">
        <f>SUMIF('список продуктов'!$A$8:$A$917,"="&amp;D7891,'список продуктов'!$C$8:$C$917)</f>
        <v>1</v>
      </c>
      <c r="M6650" s="572"/>
      <c r="N6650" s="573"/>
      <c r="O6650" s="573"/>
      <c r="P6650" s="573"/>
    </row>
    <row r="6651" spans="1:16" x14ac:dyDescent="0.25">
      <c r="A6651" s="77">
        <f>E6651*A6649</f>
        <v>0</v>
      </c>
      <c r="B6651" s="168"/>
      <c r="C6651" s="505"/>
      <c r="D6651" s="91" t="s">
        <v>2211</v>
      </c>
      <c r="E6651" s="80">
        <v>16</v>
      </c>
      <c r="F6651">
        <f>SUMIF('список продуктов'!$A$8:$A$917,"="&amp;#REF!,'список продуктов'!$C$8:$C$917)</f>
        <v>0</v>
      </c>
      <c r="M6651" s="572"/>
      <c r="N6651" s="573"/>
      <c r="O6651" s="573"/>
      <c r="P6651" s="573"/>
    </row>
    <row r="6652" spans="1:16" x14ac:dyDescent="0.25">
      <c r="A6652" s="77">
        <f>E6652*A6649</f>
        <v>0</v>
      </c>
      <c r="B6652" s="168"/>
      <c r="C6652" s="505"/>
      <c r="D6652" s="91" t="s">
        <v>2219</v>
      </c>
      <c r="E6652" s="80">
        <v>5</v>
      </c>
      <c r="F6652">
        <f>SUMIF('список продуктов'!$A$8:$A$917,"="&amp;#REF!,'список продуктов'!$C$8:$C$917)</f>
        <v>0</v>
      </c>
      <c r="M6652" s="572"/>
      <c r="N6652" s="573"/>
      <c r="O6652" s="573"/>
      <c r="P6652" s="573"/>
    </row>
    <row r="6653" spans="1:16" ht="15.75" thickBot="1" x14ac:dyDescent="0.3">
      <c r="B6653" s="160"/>
      <c r="D6653" s="91"/>
      <c r="E6653" s="89"/>
      <c r="F6653">
        <f>SUMIF('список продуктов'!$A$8:$A$917,"="&amp;#REF!,'список продуктов'!$C$8:$C$917)</f>
        <v>0</v>
      </c>
      <c r="M6653" s="572"/>
      <c r="N6653" s="573"/>
      <c r="O6653" s="573"/>
      <c r="P6653" s="573"/>
    </row>
    <row r="6654" spans="1:16" ht="15.75" thickBot="1" x14ac:dyDescent="0.3">
      <c r="A6654" s="105"/>
      <c r="B6654" s="179" t="s">
        <v>38</v>
      </c>
      <c r="C6654" s="159" t="s">
        <v>400</v>
      </c>
      <c r="D6654" s="188"/>
      <c r="E6654" s="158">
        <f>SUM(E6655:E6660)</f>
        <v>40.200000000000003</v>
      </c>
      <c r="F6654">
        <f>SUMIF('список продуктов'!$A$8:$A$917,"="&amp;D7894,'список продуктов'!$C$8:$C$917)</f>
        <v>0</v>
      </c>
      <c r="G6654" t="s">
        <v>2926</v>
      </c>
      <c r="M6654" s="572"/>
      <c r="N6654" s="573"/>
      <c r="O6654" s="573"/>
      <c r="P6654" s="573"/>
    </row>
    <row r="6655" spans="1:16" x14ac:dyDescent="0.25">
      <c r="A6655" s="77">
        <f>E6655*A6654</f>
        <v>0</v>
      </c>
      <c r="B6655" s="168"/>
      <c r="C6655" s="505"/>
      <c r="D6655" s="91" t="s">
        <v>2291</v>
      </c>
      <c r="E6655" s="80">
        <v>18</v>
      </c>
      <c r="F6655">
        <f>SUMIF('список продуктов'!$A$8:$A$917,"="&amp;D7895,'список продуктов'!$C$8:$C$917)</f>
        <v>1</v>
      </c>
      <c r="M6655" s="572"/>
      <c r="N6655" s="573"/>
      <c r="O6655" s="573"/>
      <c r="P6655" s="573"/>
    </row>
    <row r="6656" spans="1:16" x14ac:dyDescent="0.25">
      <c r="A6656" s="77">
        <f>E6656*A6654</f>
        <v>0</v>
      </c>
      <c r="B6656" s="168"/>
      <c r="C6656" s="505"/>
      <c r="D6656" s="91" t="s">
        <v>1748</v>
      </c>
      <c r="E6656" s="80">
        <v>15</v>
      </c>
      <c r="F6656">
        <f>SUMIF('список продуктов'!$A$8:$A$917,"="&amp;D7896,'список продуктов'!$C$8:$C$917)</f>
        <v>0</v>
      </c>
      <c r="M6656" s="572"/>
      <c r="N6656" s="573"/>
      <c r="O6656" s="573"/>
      <c r="P6656" s="573"/>
    </row>
    <row r="6657" spans="1:16" x14ac:dyDescent="0.25">
      <c r="A6657" s="77">
        <f>E6657*A6654</f>
        <v>0</v>
      </c>
      <c r="B6657" s="168"/>
      <c r="C6657" s="505"/>
      <c r="D6657" s="91" t="s">
        <v>1805</v>
      </c>
      <c r="E6657" s="80">
        <v>5</v>
      </c>
      <c r="F6657">
        <f>SUMIF('список продуктов'!$A$8:$A$917,"="&amp;D7897,'список продуктов'!$C$8:$C$917)</f>
        <v>0</v>
      </c>
      <c r="M6657" s="572"/>
      <c r="N6657" s="573"/>
      <c r="O6657" s="573"/>
      <c r="P6657" s="573"/>
    </row>
    <row r="6658" spans="1:16" x14ac:dyDescent="0.25">
      <c r="A6658" s="77">
        <f>E6658*A6654</f>
        <v>0</v>
      </c>
      <c r="B6658" s="168"/>
      <c r="C6658" s="505"/>
      <c r="D6658" s="91" t="s">
        <v>1262</v>
      </c>
      <c r="E6658" s="80">
        <v>0.1</v>
      </c>
      <c r="F6658">
        <f>SUMIF('список продуктов'!$A$8:$A$917,"="&amp;D7898,'список продуктов'!$C$8:$C$917)</f>
        <v>1</v>
      </c>
      <c r="M6658" s="572"/>
      <c r="N6658" s="573"/>
      <c r="O6658" s="573"/>
      <c r="P6658" s="573"/>
    </row>
    <row r="6659" spans="1:16" x14ac:dyDescent="0.25">
      <c r="A6659" s="77">
        <f>E6659*A6654</f>
        <v>0</v>
      </c>
      <c r="B6659" s="168"/>
      <c r="C6659" s="505"/>
      <c r="D6659" s="91" t="s">
        <v>2365</v>
      </c>
      <c r="E6659" s="80">
        <v>0.1</v>
      </c>
      <c r="F6659">
        <f>SUMIF('список продуктов'!$A$8:$A$917,"="&amp;D7899,'список продуктов'!$C$8:$C$917)</f>
        <v>0</v>
      </c>
      <c r="M6659" s="572"/>
      <c r="N6659" s="573"/>
      <c r="O6659" s="573"/>
      <c r="P6659" s="573"/>
    </row>
    <row r="6660" spans="1:16" x14ac:dyDescent="0.25">
      <c r="A6660" s="77">
        <f>E6660*A6654</f>
        <v>0</v>
      </c>
      <c r="B6660" s="168"/>
      <c r="C6660" s="505"/>
      <c r="D6660" s="91" t="s">
        <v>2337</v>
      </c>
      <c r="E6660" s="80">
        <v>2</v>
      </c>
      <c r="F6660">
        <f>SUMIF('список продуктов'!$A$8:$A$917,"="&amp;D7900,'список продуктов'!$C$8:$C$917)</f>
        <v>0</v>
      </c>
      <c r="M6660" s="572"/>
      <c r="N6660" s="573"/>
      <c r="O6660" s="573"/>
      <c r="P6660" s="573"/>
    </row>
    <row r="6661" spans="1:16" ht="15.75" thickBot="1" x14ac:dyDescent="0.3">
      <c r="B6661" s="160"/>
      <c r="D6661" s="91"/>
      <c r="E6661" s="89"/>
      <c r="F6661">
        <f>SUMIF('список продуктов'!$A$8:$A$917,"="&amp;D7901,'список продуктов'!$C$8:$C$917)</f>
        <v>1</v>
      </c>
      <c r="M6661" s="572"/>
      <c r="N6661" s="573"/>
      <c r="O6661" s="573"/>
      <c r="P6661" s="573"/>
    </row>
    <row r="6662" spans="1:16" ht="15.75" thickBot="1" x14ac:dyDescent="0.3">
      <c r="A6662" s="105"/>
      <c r="B6662" s="179" t="s">
        <v>38</v>
      </c>
      <c r="C6662" s="159" t="s">
        <v>401</v>
      </c>
      <c r="D6662" s="188"/>
      <c r="E6662" s="158">
        <f>SUM(E6663:E6665)</f>
        <v>32</v>
      </c>
      <c r="F6662">
        <f>SUMIF('список продуктов'!$A$8:$A$917,"="&amp;D7902,'список продуктов'!$C$8:$C$917)</f>
        <v>0</v>
      </c>
      <c r="G6662" t="s">
        <v>2926</v>
      </c>
      <c r="M6662" s="572"/>
      <c r="N6662" s="573"/>
      <c r="O6662" s="573"/>
      <c r="P6662" s="573"/>
    </row>
    <row r="6663" spans="1:16" x14ac:dyDescent="0.25">
      <c r="A6663" s="77">
        <f>E6663*A6662</f>
        <v>0</v>
      </c>
      <c r="B6663" s="166"/>
      <c r="C6663" s="505"/>
      <c r="D6663" s="91" t="s">
        <v>924</v>
      </c>
      <c r="E6663" s="80">
        <v>15</v>
      </c>
      <c r="F6663">
        <f>SUMIF('список продуктов'!$A$8:$A$917,"="&amp;D7903,'список продуктов'!$C$8:$C$917)</f>
        <v>0</v>
      </c>
      <c r="M6663" s="572"/>
      <c r="N6663" s="573"/>
      <c r="O6663" s="573"/>
      <c r="P6663" s="573"/>
    </row>
    <row r="6664" spans="1:16" x14ac:dyDescent="0.25">
      <c r="A6664" s="77">
        <f>E6664*A6662</f>
        <v>0</v>
      </c>
      <c r="B6664" s="166"/>
      <c r="C6664" s="505"/>
      <c r="D6664" s="91" t="s">
        <v>2293</v>
      </c>
      <c r="E6664" s="80">
        <v>11</v>
      </c>
      <c r="F6664">
        <f>SUMIF('список продуктов'!$A$8:$A$917,"="&amp;D7904,'список продуктов'!$C$8:$C$917)</f>
        <v>1</v>
      </c>
      <c r="M6664" s="572"/>
      <c r="N6664" s="573"/>
      <c r="O6664" s="573"/>
      <c r="P6664" s="573"/>
    </row>
    <row r="6665" spans="1:16" x14ac:dyDescent="0.25">
      <c r="A6665" s="77">
        <f>E6665*A6662</f>
        <v>0</v>
      </c>
      <c r="B6665" s="166"/>
      <c r="C6665" s="505"/>
      <c r="D6665" s="91" t="s">
        <v>1815</v>
      </c>
      <c r="E6665" s="80">
        <v>6</v>
      </c>
      <c r="F6665">
        <f>SUMIF('список продуктов'!$A$8:$A$917,"="&amp;D7905,'список продуктов'!$C$8:$C$917)</f>
        <v>0</v>
      </c>
      <c r="M6665" s="572"/>
      <c r="N6665" s="573"/>
      <c r="O6665" s="573"/>
      <c r="P6665" s="573"/>
    </row>
    <row r="6666" spans="1:16" ht="15.75" thickBot="1" x14ac:dyDescent="0.3">
      <c r="B6666" s="160"/>
      <c r="D6666" s="91"/>
      <c r="E6666" s="89"/>
      <c r="F6666">
        <f>SUMIF('список продуктов'!$A$8:$A$917,"="&amp;D7906,'список продуктов'!$C$8:$C$917)</f>
        <v>0</v>
      </c>
      <c r="M6666" s="572"/>
      <c r="N6666" s="573"/>
      <c r="O6666" s="573"/>
      <c r="P6666" s="573"/>
    </row>
    <row r="6667" spans="1:16" ht="15.75" thickBot="1" x14ac:dyDescent="0.3">
      <c r="A6667" s="105"/>
      <c r="B6667" s="179" t="s">
        <v>53</v>
      </c>
      <c r="C6667" s="159" t="s">
        <v>402</v>
      </c>
      <c r="D6667" s="188"/>
      <c r="E6667" s="158">
        <f>SUM(E6668:E6673)</f>
        <v>51</v>
      </c>
      <c r="F6667">
        <f>SUMIF('список продуктов'!$A$8:$A$917,"="&amp;D7907,'список продуктов'!$C$8:$C$917)</f>
        <v>1</v>
      </c>
      <c r="G6667" t="s">
        <v>2926</v>
      </c>
      <c r="M6667" s="572"/>
      <c r="N6667" s="573"/>
      <c r="O6667" s="573"/>
      <c r="P6667" s="573"/>
    </row>
    <row r="6668" spans="1:16" x14ac:dyDescent="0.25">
      <c r="A6668" s="77">
        <f>E6668*A6667</f>
        <v>0</v>
      </c>
      <c r="B6668" s="168"/>
      <c r="C6668" s="505"/>
      <c r="D6668" s="91" t="s">
        <v>2292</v>
      </c>
      <c r="E6668" s="80">
        <v>18</v>
      </c>
      <c r="F6668">
        <f>SUMIF('список продуктов'!$A$8:$A$917,"="&amp;D7908,'список продуктов'!$C$8:$C$917)</f>
        <v>0</v>
      </c>
      <c r="M6668" s="572"/>
      <c r="N6668" s="573"/>
      <c r="O6668" s="573"/>
      <c r="P6668" s="573"/>
    </row>
    <row r="6669" spans="1:16" x14ac:dyDescent="0.25">
      <c r="A6669" s="77">
        <f>E6669*A6667</f>
        <v>0</v>
      </c>
      <c r="B6669" s="168"/>
      <c r="C6669" s="505"/>
      <c r="D6669" s="91" t="s">
        <v>1745</v>
      </c>
      <c r="E6669" s="80">
        <v>23</v>
      </c>
      <c r="F6669">
        <f>SUMIF('список продуктов'!$A$8:$A$917,"="&amp;D7909,'список продуктов'!$C$8:$C$917)</f>
        <v>0</v>
      </c>
      <c r="M6669" s="572"/>
      <c r="N6669" s="573"/>
      <c r="O6669" s="573"/>
      <c r="P6669" s="573"/>
    </row>
    <row r="6670" spans="1:16" x14ac:dyDescent="0.25">
      <c r="A6670" s="77">
        <f>E6670*A6667</f>
        <v>0</v>
      </c>
      <c r="B6670" s="168"/>
      <c r="C6670" s="505"/>
      <c r="D6670" s="91" t="s">
        <v>2591</v>
      </c>
      <c r="E6670" s="80">
        <v>5</v>
      </c>
      <c r="F6670">
        <f>SUMIF('список продуктов'!$A$8:$A$917,"="&amp;D7910,'список продуктов'!$C$8:$C$917)</f>
        <v>1</v>
      </c>
      <c r="M6670" s="572"/>
      <c r="N6670" s="573"/>
      <c r="O6670" s="573"/>
      <c r="P6670" s="573"/>
    </row>
    <row r="6671" spans="1:16" x14ac:dyDescent="0.25">
      <c r="A6671" s="77">
        <f>E6671*A6667</f>
        <v>0</v>
      </c>
      <c r="B6671" s="168"/>
      <c r="C6671" s="505"/>
      <c r="D6671" s="91" t="s">
        <v>1815</v>
      </c>
      <c r="E6671" s="80">
        <v>3</v>
      </c>
      <c r="F6671">
        <f>SUMIF('список продуктов'!$A$8:$A$917,"="&amp;D7911,'список продуктов'!$C$8:$C$917)</f>
        <v>0</v>
      </c>
      <c r="M6671" s="572"/>
      <c r="N6671" s="573"/>
      <c r="O6671" s="573"/>
      <c r="P6671" s="573"/>
    </row>
    <row r="6672" spans="1:16" x14ac:dyDescent="0.25">
      <c r="A6672" s="77">
        <f>E6672*A6667</f>
        <v>0</v>
      </c>
      <c r="B6672" s="160"/>
      <c r="C6672" s="505"/>
      <c r="D6672" s="91" t="s">
        <v>1262</v>
      </c>
      <c r="E6672" s="89">
        <v>1</v>
      </c>
      <c r="F6672">
        <f>SUMIF('список продуктов'!$A$8:$A$917,"="&amp;D7912,'список продуктов'!$C$8:$C$917)</f>
        <v>0</v>
      </c>
      <c r="M6672" s="572"/>
      <c r="N6672" s="573"/>
      <c r="O6672" s="573"/>
      <c r="P6672" s="573"/>
    </row>
    <row r="6673" spans="1:16" ht="15.75" thickBot="1" x14ac:dyDescent="0.3">
      <c r="A6673" s="77">
        <f>E6673*A6667</f>
        <v>0</v>
      </c>
      <c r="B6673" s="163"/>
      <c r="C6673" s="505"/>
      <c r="D6673" s="91" t="s">
        <v>2399</v>
      </c>
      <c r="E6673" s="89">
        <v>1</v>
      </c>
      <c r="F6673">
        <f>SUMIF('список продуктов'!$A$8:$A$917,"="&amp;D7913,'список продуктов'!$C$8:$C$917)</f>
        <v>1</v>
      </c>
      <c r="M6673" s="572"/>
      <c r="N6673" s="573"/>
      <c r="O6673" s="573"/>
      <c r="P6673" s="573"/>
    </row>
    <row r="6674" spans="1:16" ht="15.75" thickBot="1" x14ac:dyDescent="0.3">
      <c r="A6674" s="105"/>
      <c r="B6674" s="179" t="s">
        <v>38</v>
      </c>
      <c r="C6674" s="159" t="s">
        <v>403</v>
      </c>
      <c r="D6674" s="188"/>
      <c r="E6674" s="158">
        <f>SUM(E6675:E6678)</f>
        <v>35</v>
      </c>
      <c r="F6674">
        <f>SUMIF('список продуктов'!$A$8:$A$917,"="&amp;D7914,'список продуктов'!$C$8:$C$917)</f>
        <v>0</v>
      </c>
      <c r="G6674" t="s">
        <v>2926</v>
      </c>
      <c r="M6674" s="572"/>
      <c r="N6674" s="573"/>
      <c r="O6674" s="573"/>
      <c r="P6674" s="573"/>
    </row>
    <row r="6675" spans="1:16" x14ac:dyDescent="0.25">
      <c r="A6675" s="77">
        <f>E6675*A6674</f>
        <v>0</v>
      </c>
      <c r="B6675" s="168"/>
      <c r="C6675" s="505"/>
      <c r="D6675" s="91" t="s">
        <v>1682</v>
      </c>
      <c r="E6675" s="80">
        <v>11</v>
      </c>
      <c r="F6675">
        <f>SUMIF('список продуктов'!$A$8:$A$917,"="&amp;D7915,'список продуктов'!$C$8:$C$917)</f>
        <v>0</v>
      </c>
      <c r="M6675" s="572"/>
      <c r="N6675" s="573"/>
      <c r="O6675" s="573"/>
      <c r="P6675" s="573"/>
    </row>
    <row r="6676" spans="1:16" x14ac:dyDescent="0.25">
      <c r="A6676" s="77">
        <f>E6676*A6674</f>
        <v>0</v>
      </c>
      <c r="B6676" s="168"/>
      <c r="C6676" s="505"/>
      <c r="D6676" s="91" t="s">
        <v>1550</v>
      </c>
      <c r="E6676" s="80">
        <v>17</v>
      </c>
      <c r="F6676">
        <f>SUMIF('список продуктов'!$A$8:$A$917,"="&amp;D7916,'список продуктов'!$C$8:$C$917)</f>
        <v>1</v>
      </c>
      <c r="M6676" s="572"/>
      <c r="N6676" s="573"/>
      <c r="O6676" s="573"/>
      <c r="P6676" s="573"/>
    </row>
    <row r="6677" spans="1:16" x14ac:dyDescent="0.25">
      <c r="A6677" s="77">
        <f>E6677*A6674</f>
        <v>0</v>
      </c>
      <c r="B6677" s="168"/>
      <c r="C6677" s="505"/>
      <c r="D6677" s="91" t="s">
        <v>192</v>
      </c>
      <c r="E6677" s="80">
        <v>5</v>
      </c>
      <c r="F6677">
        <f>SUMIF('список продуктов'!$A$8:$A$917,"="&amp;D7917,'список продуктов'!$C$8:$C$917)</f>
        <v>1</v>
      </c>
      <c r="M6677" s="572"/>
      <c r="N6677" s="573"/>
      <c r="O6677" s="573"/>
      <c r="P6677" s="573"/>
    </row>
    <row r="6678" spans="1:16" x14ac:dyDescent="0.25">
      <c r="A6678" s="77">
        <f>E6678*A6674</f>
        <v>0</v>
      </c>
      <c r="B6678" s="168"/>
      <c r="C6678" s="505"/>
      <c r="D6678" s="91" t="s">
        <v>1804</v>
      </c>
      <c r="E6678" s="80">
        <v>2</v>
      </c>
      <c r="F6678">
        <f>SUMIF('список продуктов'!$A$8:$A$917,"="&amp;D7918,'список продуктов'!$C$8:$C$917)</f>
        <v>1</v>
      </c>
      <c r="M6678" s="572"/>
      <c r="N6678" s="573"/>
      <c r="O6678" s="573"/>
      <c r="P6678" s="573"/>
    </row>
    <row r="6679" spans="1:16" ht="15.75" thickBot="1" x14ac:dyDescent="0.3">
      <c r="B6679" s="160"/>
      <c r="D6679" s="91"/>
      <c r="E6679" s="89"/>
      <c r="F6679">
        <f>SUMIF('список продуктов'!$A$8:$A$917,"="&amp;D7919,'список продуктов'!$C$8:$C$917)</f>
        <v>1</v>
      </c>
      <c r="M6679" s="572"/>
      <c r="N6679" s="573"/>
      <c r="O6679" s="573"/>
      <c r="P6679" s="573"/>
    </row>
    <row r="6680" spans="1:16" ht="15.75" thickBot="1" x14ac:dyDescent="0.3">
      <c r="A6680" s="105"/>
      <c r="B6680" s="179" t="s">
        <v>38</v>
      </c>
      <c r="C6680" s="159" t="s">
        <v>404</v>
      </c>
      <c r="D6680" s="188"/>
      <c r="E6680" s="158">
        <f>SUM(E6681:E6684)</f>
        <v>41</v>
      </c>
      <c r="F6680">
        <f>SUMIF('список продуктов'!$A$8:$A$917,"="&amp;D7920,'список продуктов'!$C$8:$C$917)</f>
        <v>0</v>
      </c>
      <c r="G6680" t="s">
        <v>2926</v>
      </c>
      <c r="M6680" s="572"/>
      <c r="N6680" s="573"/>
      <c r="O6680" s="573"/>
      <c r="P6680" s="573"/>
    </row>
    <row r="6681" spans="1:16" x14ac:dyDescent="0.25">
      <c r="A6681" s="77">
        <f>E6681*A6680</f>
        <v>0</v>
      </c>
      <c r="B6681" s="168"/>
      <c r="C6681" s="505"/>
      <c r="D6681" s="91" t="s">
        <v>2292</v>
      </c>
      <c r="E6681" s="80">
        <v>18</v>
      </c>
      <c r="F6681">
        <f>SUMIF('список продуктов'!$A$8:$A$917,"="&amp;D7921,'список продуктов'!$C$8:$C$917)</f>
        <v>1</v>
      </c>
      <c r="M6681" s="572"/>
      <c r="N6681" s="573"/>
      <c r="O6681" s="573"/>
      <c r="P6681" s="573"/>
    </row>
    <row r="6682" spans="1:16" x14ac:dyDescent="0.25">
      <c r="A6682" s="77">
        <f>E6682*A6680</f>
        <v>0</v>
      </c>
      <c r="B6682" s="168"/>
      <c r="C6682" s="505"/>
      <c r="D6682" s="91" t="s">
        <v>2242</v>
      </c>
      <c r="E6682" s="80">
        <v>15</v>
      </c>
      <c r="F6682">
        <f>SUMIF('список продуктов'!$A$8:$A$917,"="&amp;#REF!,'список продуктов'!$C$8:$C$917)</f>
        <v>0</v>
      </c>
      <c r="M6682" s="572"/>
      <c r="N6682" s="573"/>
      <c r="O6682" s="573"/>
      <c r="P6682" s="573"/>
    </row>
    <row r="6683" spans="1:16" x14ac:dyDescent="0.25">
      <c r="A6683" s="77">
        <f>E6683*A6680</f>
        <v>0</v>
      </c>
      <c r="B6683" s="168"/>
      <c r="C6683" s="505"/>
      <c r="D6683" s="91" t="s">
        <v>2244</v>
      </c>
      <c r="E6683" s="80">
        <v>5</v>
      </c>
      <c r="F6683">
        <f>SUMIF('список продуктов'!$A$8:$A$917,"="&amp;D8111,'список продуктов'!$C$8:$C$917)</f>
        <v>0</v>
      </c>
      <c r="M6683" s="572"/>
      <c r="N6683" s="573"/>
      <c r="O6683" s="573"/>
      <c r="P6683" s="573"/>
    </row>
    <row r="6684" spans="1:16" x14ac:dyDescent="0.25">
      <c r="A6684" s="77">
        <f>E6684*A6680</f>
        <v>0</v>
      </c>
      <c r="B6684" s="168"/>
      <c r="C6684" s="505"/>
      <c r="D6684" s="91" t="s">
        <v>1815</v>
      </c>
      <c r="E6684" s="80">
        <v>3</v>
      </c>
      <c r="F6684">
        <f>SUMIF('список продуктов'!$A$8:$A$917,"="&amp;D8112,'список продуктов'!$C$8:$C$917)</f>
        <v>1</v>
      </c>
      <c r="M6684" s="572"/>
      <c r="N6684" s="573"/>
      <c r="O6684" s="573"/>
      <c r="P6684" s="573"/>
    </row>
    <row r="6685" spans="1:16" ht="15.75" thickBot="1" x14ac:dyDescent="0.3">
      <c r="A6685" s="77">
        <f>E6685*A6680</f>
        <v>0</v>
      </c>
      <c r="B6685" s="160"/>
      <c r="D6685" s="370" t="s">
        <v>1674</v>
      </c>
      <c r="E6685" s="89">
        <v>0</v>
      </c>
      <c r="F6685">
        <f>SUMIF('список продуктов'!$A$8:$A$917,"="&amp;D8113,'список продуктов'!$C$8:$C$917)</f>
        <v>0</v>
      </c>
      <c r="M6685" s="572"/>
      <c r="N6685" s="573"/>
      <c r="O6685" s="573"/>
      <c r="P6685" s="573"/>
    </row>
    <row r="6686" spans="1:16" ht="15.75" thickBot="1" x14ac:dyDescent="0.3">
      <c r="A6686" s="105"/>
      <c r="B6686" s="227" t="s">
        <v>66</v>
      </c>
      <c r="C6686" s="159" t="s">
        <v>405</v>
      </c>
      <c r="D6686" s="188"/>
      <c r="E6686" s="158">
        <f>SUM(E6687:E6690)</f>
        <v>35</v>
      </c>
      <c r="F6686">
        <f>SUMIF('список продуктов'!$A$8:$A$917,"="&amp;D8114,'список продуктов'!$C$8:$C$917)</f>
        <v>1</v>
      </c>
      <c r="G6686" t="s">
        <v>2926</v>
      </c>
      <c r="M6686" s="572"/>
      <c r="N6686" s="573"/>
      <c r="O6686" s="573"/>
      <c r="P6686" s="573"/>
    </row>
    <row r="6687" spans="1:16" x14ac:dyDescent="0.25">
      <c r="A6687" s="77">
        <f>E6687*A6686</f>
        <v>0</v>
      </c>
      <c r="B6687" s="168"/>
      <c r="C6687" s="505"/>
      <c r="D6687" s="91" t="s">
        <v>1789</v>
      </c>
      <c r="E6687" s="80">
        <v>11</v>
      </c>
      <c r="F6687">
        <f>SUMIF('список продуктов'!$A$8:$A$917,"="&amp;D8115,'список продуктов'!$C$8:$C$917)</f>
        <v>0</v>
      </c>
      <c r="M6687" s="572"/>
      <c r="N6687" s="573"/>
      <c r="O6687" s="573"/>
      <c r="P6687" s="573"/>
    </row>
    <row r="6688" spans="1:16" x14ac:dyDescent="0.25">
      <c r="A6688" s="77">
        <f>E6688*A6686</f>
        <v>0</v>
      </c>
      <c r="B6688" s="168"/>
      <c r="C6688" s="505"/>
      <c r="D6688" s="91" t="s">
        <v>1763</v>
      </c>
      <c r="E6688" s="80">
        <v>11</v>
      </c>
      <c r="F6688">
        <f>SUMIF('список продуктов'!$A$8:$A$917,"="&amp;D8116,'список продуктов'!$C$8:$C$917)</f>
        <v>1</v>
      </c>
      <c r="M6688" s="572"/>
      <c r="N6688" s="573"/>
      <c r="O6688" s="573"/>
      <c r="P6688" s="573"/>
    </row>
    <row r="6689" spans="1:16" x14ac:dyDescent="0.25">
      <c r="A6689" s="77">
        <f>E6689*A6686</f>
        <v>0</v>
      </c>
      <c r="B6689" s="168"/>
      <c r="C6689" s="505"/>
      <c r="D6689" s="91" t="s">
        <v>313</v>
      </c>
      <c r="E6689" s="80">
        <v>11</v>
      </c>
      <c r="F6689">
        <f>SUMIF('список продуктов'!$A$8:$A$917,"="&amp;D8117,'список продуктов'!$C$8:$C$917)</f>
        <v>1</v>
      </c>
      <c r="M6689" s="572"/>
      <c r="N6689" s="573"/>
      <c r="O6689" s="573"/>
      <c r="P6689" s="573"/>
    </row>
    <row r="6690" spans="1:16" x14ac:dyDescent="0.25">
      <c r="A6690" s="77">
        <f>E6690*A6686</f>
        <v>0</v>
      </c>
      <c r="B6690" s="168"/>
      <c r="C6690" s="505"/>
      <c r="D6690" s="91" t="s">
        <v>1804</v>
      </c>
      <c r="E6690" s="80">
        <v>2</v>
      </c>
      <c r="F6690">
        <f>SUMIF('список продуктов'!$A$8:$A$917,"="&amp;D8118,'список продуктов'!$C$8:$C$917)</f>
        <v>1</v>
      </c>
      <c r="M6690" s="572"/>
      <c r="N6690" s="573"/>
      <c r="O6690" s="573"/>
      <c r="P6690" s="573"/>
    </row>
    <row r="6691" spans="1:16" ht="15.75" thickBot="1" x14ac:dyDescent="0.3">
      <c r="B6691" s="160"/>
      <c r="D6691" s="91"/>
      <c r="E6691" s="89"/>
      <c r="F6691">
        <f>SUMIF('список продуктов'!$A$8:$A$917,"="&amp;D8119,'список продуктов'!$C$8:$C$917)</f>
        <v>1</v>
      </c>
      <c r="M6691" s="572"/>
      <c r="N6691" s="573"/>
      <c r="O6691" s="573"/>
      <c r="P6691" s="573"/>
    </row>
    <row r="6692" spans="1:16" ht="15.75" thickBot="1" x14ac:dyDescent="0.3">
      <c r="A6692" s="105"/>
      <c r="B6692" s="179" t="s">
        <v>38</v>
      </c>
      <c r="C6692" s="159" t="s">
        <v>406</v>
      </c>
      <c r="D6692" s="188"/>
      <c r="E6692" s="158">
        <f>SUM(E6693:E6696)</f>
        <v>45</v>
      </c>
      <c r="F6692">
        <f>SUMIF('список продуктов'!$A$8:$A$917,"="&amp;#REF!,'список продуктов'!$C$8:$C$917)</f>
        <v>0</v>
      </c>
      <c r="G6692" t="s">
        <v>2926</v>
      </c>
      <c r="M6692" s="572"/>
      <c r="N6692" s="573"/>
      <c r="O6692" s="573"/>
      <c r="P6692" s="573"/>
    </row>
    <row r="6693" spans="1:16" x14ac:dyDescent="0.25">
      <c r="A6693" s="77">
        <f>E6693*A6692</f>
        <v>0</v>
      </c>
      <c r="B6693" s="168"/>
      <c r="C6693" s="505"/>
      <c r="D6693" s="91" t="s">
        <v>1682</v>
      </c>
      <c r="E6693" s="80">
        <v>11</v>
      </c>
      <c r="F6693">
        <f>SUMIF('список продуктов'!$A$8:$A$917,"="&amp;D7922,'список продуктов'!$C$8:$C$917)</f>
        <v>0</v>
      </c>
      <c r="M6693" s="572"/>
      <c r="N6693" s="573"/>
      <c r="O6693" s="573"/>
      <c r="P6693" s="573"/>
    </row>
    <row r="6694" spans="1:16" x14ac:dyDescent="0.25">
      <c r="A6694" s="77">
        <f>E6694*A6692</f>
        <v>0</v>
      </c>
      <c r="B6694" s="168"/>
      <c r="C6694" s="505"/>
      <c r="D6694" s="91" t="s">
        <v>1551</v>
      </c>
      <c r="E6694" s="80">
        <v>27</v>
      </c>
      <c r="F6694">
        <f>SUMIF('список продуктов'!$A$8:$A$917,"="&amp;D7923,'список продуктов'!$C$8:$C$917)</f>
        <v>1</v>
      </c>
      <c r="M6694" s="572"/>
      <c r="N6694" s="573"/>
      <c r="O6694" s="573"/>
      <c r="P6694" s="573"/>
    </row>
    <row r="6695" spans="1:16" x14ac:dyDescent="0.25">
      <c r="A6695" s="77">
        <f>E6695*A6692</f>
        <v>0</v>
      </c>
      <c r="B6695" s="168"/>
      <c r="C6695" s="505"/>
      <c r="D6695" s="91" t="s">
        <v>192</v>
      </c>
      <c r="E6695" s="80">
        <v>5</v>
      </c>
      <c r="F6695">
        <f>SUMIF('список продуктов'!$A$8:$A$917,"="&amp;D7924,'список продуктов'!$C$8:$C$917)</f>
        <v>1</v>
      </c>
      <c r="M6695" s="572"/>
      <c r="N6695" s="573"/>
      <c r="O6695" s="573"/>
      <c r="P6695" s="573"/>
    </row>
    <row r="6696" spans="1:16" x14ac:dyDescent="0.25">
      <c r="A6696" s="77">
        <f>E6696*A6692</f>
        <v>0</v>
      </c>
      <c r="B6696" s="168"/>
      <c r="C6696" s="505"/>
      <c r="D6696" s="91" t="s">
        <v>1804</v>
      </c>
      <c r="E6696" s="80">
        <v>2</v>
      </c>
      <c r="F6696">
        <f>SUMIF('список продуктов'!$A$8:$A$917,"="&amp;D7925,'список продуктов'!$C$8:$C$917)</f>
        <v>1</v>
      </c>
      <c r="M6696" s="572"/>
      <c r="N6696" s="573"/>
      <c r="O6696" s="573"/>
      <c r="P6696" s="573"/>
    </row>
    <row r="6697" spans="1:16" ht="15.75" thickBot="1" x14ac:dyDescent="0.3">
      <c r="B6697" s="160"/>
      <c r="D6697" s="91"/>
      <c r="E6697" s="89"/>
      <c r="F6697">
        <f>SUMIF('список продуктов'!$A$8:$A$917,"="&amp;D7926,'список продуктов'!$C$8:$C$917)</f>
        <v>1</v>
      </c>
      <c r="M6697" s="572"/>
      <c r="N6697" s="573"/>
      <c r="O6697" s="573"/>
      <c r="P6697" s="573"/>
    </row>
    <row r="6698" spans="1:16" ht="15.75" thickBot="1" x14ac:dyDescent="0.3">
      <c r="A6698" s="105"/>
      <c r="B6698" s="179" t="s">
        <v>38</v>
      </c>
      <c r="C6698" s="159" t="s">
        <v>407</v>
      </c>
      <c r="D6698" s="188"/>
      <c r="E6698" s="158">
        <f>SUM(E6699:E6702)</f>
        <v>35</v>
      </c>
      <c r="F6698">
        <f>SUMIF('список продуктов'!$A$8:$A$917,"="&amp;D7927,'список продуктов'!$C$8:$C$917)</f>
        <v>0</v>
      </c>
      <c r="G6698" t="s">
        <v>2926</v>
      </c>
      <c r="M6698" s="572"/>
      <c r="N6698" s="573"/>
      <c r="O6698" s="573"/>
      <c r="P6698" s="573"/>
    </row>
    <row r="6699" spans="1:16" x14ac:dyDescent="0.25">
      <c r="A6699" s="77">
        <f>E6699*A6698</f>
        <v>0</v>
      </c>
      <c r="B6699" s="168"/>
      <c r="C6699" s="505"/>
      <c r="D6699" s="91" t="s">
        <v>1558</v>
      </c>
      <c r="E6699" s="80">
        <v>11</v>
      </c>
      <c r="F6699">
        <f>SUMIF('список продуктов'!$A$8:$A$917,"="&amp;D7928,'список продуктов'!$C$8:$C$917)</f>
        <v>0</v>
      </c>
      <c r="M6699" s="572"/>
      <c r="N6699" s="573"/>
      <c r="O6699" s="573"/>
      <c r="P6699" s="573"/>
    </row>
    <row r="6700" spans="1:16" x14ac:dyDescent="0.25">
      <c r="A6700" s="77">
        <f>E6700*A6698</f>
        <v>0</v>
      </c>
      <c r="B6700" s="168"/>
      <c r="C6700" s="505"/>
      <c r="D6700" s="91" t="s">
        <v>1789</v>
      </c>
      <c r="E6700" s="80">
        <v>16</v>
      </c>
      <c r="F6700">
        <f>SUMIF('список продуктов'!$A$8:$A$917,"="&amp;D7929,'список продуктов'!$C$8:$C$917)</f>
        <v>1</v>
      </c>
      <c r="M6700" s="572"/>
      <c r="N6700" s="573"/>
      <c r="O6700" s="573"/>
      <c r="P6700" s="573"/>
    </row>
    <row r="6701" spans="1:16" x14ac:dyDescent="0.25">
      <c r="A6701" s="77">
        <f>E6701*A6698</f>
        <v>0</v>
      </c>
      <c r="B6701" s="168"/>
      <c r="C6701" s="505"/>
      <c r="D6701" s="91" t="s">
        <v>1246</v>
      </c>
      <c r="E6701" s="80">
        <v>6</v>
      </c>
      <c r="F6701">
        <f>SUMIF('список продуктов'!$A$8:$A$917,"="&amp;D7930,'список продуктов'!$C$8:$C$917)</f>
        <v>0</v>
      </c>
      <c r="M6701" s="572"/>
      <c r="N6701" s="573"/>
      <c r="O6701" s="573"/>
      <c r="P6701" s="573"/>
    </row>
    <row r="6702" spans="1:16" x14ac:dyDescent="0.25">
      <c r="A6702" s="77">
        <f>E6702*A6698</f>
        <v>0</v>
      </c>
      <c r="B6702" s="168"/>
      <c r="C6702" s="505"/>
      <c r="D6702" s="91" t="s">
        <v>1355</v>
      </c>
      <c r="E6702" s="80">
        <v>2</v>
      </c>
      <c r="F6702">
        <f>SUMIF('список продуктов'!$A$8:$A$917,"="&amp;D7931,'список продуктов'!$C$8:$C$917)</f>
        <v>1</v>
      </c>
      <c r="M6702" s="572"/>
      <c r="N6702" s="573"/>
      <c r="O6702" s="573"/>
      <c r="P6702" s="573"/>
    </row>
    <row r="6703" spans="1:16" ht="15.75" thickBot="1" x14ac:dyDescent="0.3">
      <c r="B6703" s="160"/>
      <c r="D6703" s="91"/>
      <c r="E6703" s="89"/>
      <c r="F6703">
        <f>SUMIF('список продуктов'!$A$8:$A$917,"="&amp;D7932,'список продуктов'!$C$8:$C$917)</f>
        <v>1</v>
      </c>
      <c r="M6703" s="572"/>
      <c r="N6703" s="573"/>
      <c r="O6703" s="573"/>
      <c r="P6703" s="573"/>
    </row>
    <row r="6704" spans="1:16" ht="15.75" thickBot="1" x14ac:dyDescent="0.3">
      <c r="A6704" s="105"/>
      <c r="B6704" s="179" t="s">
        <v>67</v>
      </c>
      <c r="C6704" s="159" t="s">
        <v>2676</v>
      </c>
      <c r="D6704" s="188"/>
      <c r="E6704" s="158">
        <f>SUM(E6705:E6707)</f>
        <v>40</v>
      </c>
      <c r="F6704">
        <f>SUMIF('список продуктов'!$A$8:$A$917,"="&amp;D7933,'список продуктов'!$C$8:$C$917)</f>
        <v>1</v>
      </c>
      <c r="G6704" t="s">
        <v>2926</v>
      </c>
      <c r="M6704" s="572"/>
      <c r="N6704" s="573"/>
      <c r="O6704" s="573"/>
      <c r="P6704" s="573"/>
    </row>
    <row r="6705" spans="1:16" ht="13.5" customHeight="1" x14ac:dyDescent="0.25">
      <c r="A6705" s="77">
        <f>E6705*A6704</f>
        <v>0</v>
      </c>
      <c r="B6705" s="166"/>
      <c r="C6705" s="505"/>
      <c r="D6705" s="91" t="s">
        <v>1677</v>
      </c>
      <c r="E6705" s="80">
        <v>20</v>
      </c>
      <c r="F6705">
        <f>SUMIF('список продуктов'!$A$8:$A$917,"="&amp;D7934,'список продуктов'!$C$8:$C$917)</f>
        <v>1</v>
      </c>
      <c r="M6705" s="572"/>
      <c r="N6705" s="573"/>
      <c r="O6705" s="573"/>
      <c r="P6705" s="573"/>
    </row>
    <row r="6706" spans="1:16" ht="13.5" customHeight="1" x14ac:dyDescent="0.25">
      <c r="A6706" s="77">
        <f>E6706*A6704</f>
        <v>0</v>
      </c>
      <c r="B6706" s="166"/>
      <c r="C6706" s="505"/>
      <c r="D6706" s="91" t="s">
        <v>2671</v>
      </c>
      <c r="E6706" s="80">
        <v>10</v>
      </c>
      <c r="F6706">
        <f>SUMIF('список продуктов'!$A$8:$A$917,"="&amp;D7935,'список продуктов'!$C$8:$C$917)</f>
        <v>0</v>
      </c>
      <c r="M6706" s="572"/>
      <c r="N6706" s="573"/>
      <c r="O6706" s="573"/>
      <c r="P6706" s="573"/>
    </row>
    <row r="6707" spans="1:16" x14ac:dyDescent="0.25">
      <c r="A6707" s="77">
        <f>A6704*E6707</f>
        <v>0</v>
      </c>
      <c r="B6707" s="160"/>
      <c r="C6707" s="505"/>
      <c r="D6707" s="91" t="s">
        <v>2677</v>
      </c>
      <c r="E6707" s="89">
        <v>10</v>
      </c>
      <c r="F6707">
        <f>SUMIF('список продуктов'!$A$8:$A$917,"="&amp;D7936,'список продуктов'!$C$8:$C$917)</f>
        <v>0</v>
      </c>
      <c r="M6707" s="572"/>
      <c r="N6707" s="573"/>
      <c r="O6707" s="573"/>
      <c r="P6707" s="573"/>
    </row>
    <row r="6708" spans="1:16" ht="15.75" thickBot="1" x14ac:dyDescent="0.3">
      <c r="B6708" s="160"/>
      <c r="D6708" s="91"/>
      <c r="E6708" s="89"/>
      <c r="F6708">
        <f>SUMIF('список продуктов'!$A$8:$A$917,"="&amp;D7937,'список продуктов'!$C$8:$C$917)</f>
        <v>1</v>
      </c>
      <c r="M6708" s="572"/>
      <c r="N6708" s="573"/>
      <c r="O6708" s="573"/>
      <c r="P6708" s="573"/>
    </row>
    <row r="6709" spans="1:16" ht="30" thickBot="1" x14ac:dyDescent="0.3">
      <c r="A6709" s="105"/>
      <c r="B6709" s="196" t="s">
        <v>53</v>
      </c>
      <c r="C6709" s="159" t="s">
        <v>408</v>
      </c>
      <c r="D6709" s="188"/>
      <c r="E6709" s="189">
        <f>SUM(E6710:E6712)</f>
        <v>38</v>
      </c>
      <c r="F6709">
        <f>SUMIF('список продуктов'!$A$8:$A$917,"="&amp;D7938,'список продуктов'!$C$8:$C$917)</f>
        <v>1</v>
      </c>
      <c r="G6709" t="s">
        <v>2926</v>
      </c>
      <c r="M6709" s="572"/>
      <c r="N6709" s="573"/>
      <c r="O6709" s="573"/>
      <c r="P6709" s="573"/>
    </row>
    <row r="6710" spans="1:16" x14ac:dyDescent="0.25">
      <c r="A6710" s="77">
        <f>E6710*A6709</f>
        <v>0</v>
      </c>
      <c r="B6710" s="166"/>
      <c r="C6710" s="505"/>
      <c r="D6710" s="91" t="s">
        <v>1662</v>
      </c>
      <c r="E6710" s="80">
        <v>20</v>
      </c>
      <c r="F6710">
        <f>SUMIF('список продуктов'!$A$8:$A$917,"="&amp;D7939,'список продуктов'!$C$8:$C$917)</f>
        <v>0</v>
      </c>
      <c r="M6710" s="572"/>
      <c r="N6710" s="573"/>
      <c r="O6710" s="573"/>
      <c r="P6710" s="573"/>
    </row>
    <row r="6711" spans="1:16" x14ac:dyDescent="0.25">
      <c r="A6711" s="77">
        <f>E6711*A6709</f>
        <v>0</v>
      </c>
      <c r="B6711" s="166"/>
      <c r="C6711" s="505"/>
      <c r="D6711" s="91" t="s">
        <v>2223</v>
      </c>
      <c r="E6711" s="80">
        <v>15</v>
      </c>
      <c r="F6711">
        <f>SUMIF('список продуктов'!$A$8:$A$917,"="&amp;D7940,'список продуктов'!$C$8:$C$917)</f>
        <v>1</v>
      </c>
      <c r="M6711" s="572"/>
      <c r="N6711" s="573"/>
      <c r="O6711" s="573"/>
      <c r="P6711" s="573"/>
    </row>
    <row r="6712" spans="1:16" x14ac:dyDescent="0.25">
      <c r="A6712" s="77">
        <f>E6712*A6709</f>
        <v>0</v>
      </c>
      <c r="B6712" s="166"/>
      <c r="C6712" s="505"/>
      <c r="D6712" s="91" t="s">
        <v>1811</v>
      </c>
      <c r="E6712" s="80">
        <v>3</v>
      </c>
      <c r="F6712">
        <f>SUMIF('список продуктов'!$A$8:$A$917,"="&amp;D7941,'список продуктов'!$C$8:$C$917)</f>
        <v>0</v>
      </c>
      <c r="M6712" s="572"/>
      <c r="N6712" s="573"/>
      <c r="O6712" s="573"/>
      <c r="P6712" s="573"/>
    </row>
    <row r="6713" spans="1:16" ht="15.75" thickBot="1" x14ac:dyDescent="0.3">
      <c r="B6713" s="160"/>
      <c r="D6713" s="91"/>
      <c r="E6713" s="89"/>
      <c r="F6713">
        <f>SUMIF('список продуктов'!$A$8:$A$917,"="&amp;D7942,'список продуктов'!$C$8:$C$917)</f>
        <v>1</v>
      </c>
      <c r="M6713" s="572"/>
      <c r="N6713" s="573"/>
      <c r="O6713" s="573"/>
      <c r="P6713" s="573"/>
    </row>
    <row r="6714" spans="1:16" ht="15.75" thickBot="1" x14ac:dyDescent="0.3">
      <c r="A6714" s="105"/>
      <c r="B6714" s="181" t="s">
        <v>0</v>
      </c>
      <c r="C6714" s="159" t="s">
        <v>1403</v>
      </c>
      <c r="D6714" s="188"/>
      <c r="E6714" s="228">
        <f>SUM(E6715:E6718)</f>
        <v>35</v>
      </c>
      <c r="F6714">
        <f>SUMIF('список продуктов'!$A$8:$A$917,"="&amp;D7943,'список продуктов'!$C$8:$C$917)</f>
        <v>1</v>
      </c>
      <c r="G6714" t="s">
        <v>2926</v>
      </c>
      <c r="M6714" s="572"/>
      <c r="N6714" s="573"/>
      <c r="O6714" s="573"/>
      <c r="P6714" s="573"/>
    </row>
    <row r="6715" spans="1:16" x14ac:dyDescent="0.25">
      <c r="A6715" s="77">
        <f>E6715*A6714</f>
        <v>0</v>
      </c>
      <c r="B6715" s="167"/>
      <c r="C6715" s="505"/>
      <c r="D6715" s="91" t="s">
        <v>1679</v>
      </c>
      <c r="E6715" s="106">
        <v>10</v>
      </c>
      <c r="F6715">
        <f>SUMIF('список продуктов'!$A$8:$A$917,"="&amp;D7944,'список продуктов'!$C$8:$C$917)</f>
        <v>1</v>
      </c>
      <c r="M6715" s="572"/>
      <c r="N6715" s="573"/>
      <c r="O6715" s="573"/>
      <c r="P6715" s="573"/>
    </row>
    <row r="6716" spans="1:16" x14ac:dyDescent="0.25">
      <c r="A6716" s="77">
        <f>E6716*A6714</f>
        <v>0</v>
      </c>
      <c r="B6716" s="167"/>
      <c r="C6716" s="505"/>
      <c r="D6716" s="91" t="s">
        <v>1725</v>
      </c>
      <c r="E6716" s="106">
        <v>13</v>
      </c>
      <c r="F6716">
        <f>SUMIF('список продуктов'!$A$8:$A$917,"="&amp;D7945,'список продуктов'!$C$8:$C$917)</f>
        <v>1</v>
      </c>
      <c r="M6716" s="572"/>
      <c r="N6716" s="573"/>
      <c r="O6716" s="573"/>
      <c r="P6716" s="573"/>
    </row>
    <row r="6717" spans="1:16" x14ac:dyDescent="0.25">
      <c r="A6717" s="77">
        <f>E6717*A6714</f>
        <v>0</v>
      </c>
      <c r="B6717" s="167"/>
      <c r="C6717" s="505"/>
      <c r="D6717" s="91" t="s">
        <v>1714</v>
      </c>
      <c r="E6717" s="106">
        <v>10</v>
      </c>
      <c r="F6717">
        <f>SUMIF('список продуктов'!$A$8:$A$917,"="&amp;D7946,'список продуктов'!$C$8:$C$917)</f>
        <v>0</v>
      </c>
      <c r="M6717" s="572"/>
      <c r="N6717" s="573"/>
      <c r="O6717" s="573"/>
      <c r="P6717" s="573"/>
    </row>
    <row r="6718" spans="1:16" ht="15.75" thickBot="1" x14ac:dyDescent="0.3">
      <c r="A6718" s="77">
        <f>E6718*A6714</f>
        <v>0</v>
      </c>
      <c r="B6718" s="160"/>
      <c r="D6718" s="91" t="s">
        <v>1796</v>
      </c>
      <c r="E6718" s="89">
        <v>2</v>
      </c>
      <c r="F6718">
        <f>SUMIF('список продуктов'!$A$8:$A$917,"="&amp;D7947,'список продуктов'!$C$8:$C$917)</f>
        <v>0</v>
      </c>
      <c r="M6718" s="572"/>
      <c r="N6718" s="573"/>
      <c r="O6718" s="573"/>
      <c r="P6718" s="573"/>
    </row>
    <row r="6719" spans="1:16" ht="30" thickBot="1" x14ac:dyDescent="0.3">
      <c r="A6719" s="229"/>
      <c r="B6719" s="181" t="s">
        <v>45</v>
      </c>
      <c r="C6719" s="159" t="s">
        <v>2846</v>
      </c>
      <c r="D6719" s="188"/>
      <c r="E6719" s="213">
        <f>SUM(E6720:E6724)</f>
        <v>60</v>
      </c>
      <c r="F6719">
        <f>SUMIF('список продуктов'!$A$8:$A$917,"="&amp;D7948,'список продуктов'!$C$8:$C$917)</f>
        <v>1</v>
      </c>
      <c r="G6719" t="s">
        <v>2926</v>
      </c>
      <c r="M6719" s="572"/>
      <c r="N6719" s="573"/>
      <c r="O6719" s="573"/>
      <c r="P6719" s="573"/>
    </row>
    <row r="6720" spans="1:16" x14ac:dyDescent="0.25">
      <c r="A6720" s="77">
        <f>E6720*A6719</f>
        <v>0</v>
      </c>
      <c r="B6720" s="167"/>
      <c r="C6720" s="505"/>
      <c r="D6720" s="91" t="s">
        <v>1679</v>
      </c>
      <c r="E6720" s="106">
        <v>20</v>
      </c>
      <c r="F6720">
        <f>SUMIF('список продуктов'!$A$8:$A$917,"="&amp;D7949,'список продуктов'!$C$8:$C$917)</f>
        <v>1</v>
      </c>
      <c r="M6720" s="572"/>
      <c r="N6720" s="573"/>
      <c r="O6720" s="573"/>
      <c r="P6720" s="573"/>
    </row>
    <row r="6721" spans="1:16" x14ac:dyDescent="0.25">
      <c r="A6721" s="77">
        <f>E6721*A6719</f>
        <v>0</v>
      </c>
      <c r="B6721" s="167"/>
      <c r="C6721" s="505"/>
      <c r="D6721" s="91" t="s">
        <v>1716</v>
      </c>
      <c r="E6721" s="106">
        <v>12</v>
      </c>
      <c r="F6721">
        <f>SUMIF('список продуктов'!$A$8:$A$917,"="&amp;D7950,'список продуктов'!$C$8:$C$917)</f>
        <v>0</v>
      </c>
      <c r="M6721" s="572"/>
      <c r="N6721" s="573"/>
      <c r="O6721" s="573"/>
      <c r="P6721" s="573"/>
    </row>
    <row r="6722" spans="1:16" x14ac:dyDescent="0.25">
      <c r="A6722" s="77">
        <f>E6722*A6719</f>
        <v>0</v>
      </c>
      <c r="B6722" s="167"/>
      <c r="C6722" s="505"/>
      <c r="D6722" s="91" t="s">
        <v>1717</v>
      </c>
      <c r="E6722" s="106">
        <v>13</v>
      </c>
      <c r="F6722">
        <f>SUMIF('список продуктов'!$A$8:$A$917,"="&amp;D7951,'список продуктов'!$C$8:$C$917)</f>
        <v>1</v>
      </c>
      <c r="M6722" s="572"/>
      <c r="N6722" s="573"/>
      <c r="O6722" s="573"/>
      <c r="P6722" s="573"/>
    </row>
    <row r="6723" spans="1:16" x14ac:dyDescent="0.25">
      <c r="A6723" s="77">
        <f>E6723*A6719</f>
        <v>0</v>
      </c>
      <c r="B6723" s="167"/>
      <c r="C6723" s="505"/>
      <c r="D6723" s="91" t="s">
        <v>1733</v>
      </c>
      <c r="E6723" s="106">
        <v>13</v>
      </c>
      <c r="F6723">
        <f>SUMIF('список продуктов'!$A$8:$A$917,"="&amp;D7952,'список продуктов'!$C$8:$C$917)</f>
        <v>0</v>
      </c>
      <c r="M6723" s="572"/>
      <c r="N6723" s="573"/>
      <c r="O6723" s="573"/>
      <c r="P6723" s="573"/>
    </row>
    <row r="6724" spans="1:16" x14ac:dyDescent="0.25">
      <c r="A6724" s="77">
        <f>E6724*A6719</f>
        <v>0</v>
      </c>
      <c r="B6724" s="167"/>
      <c r="C6724" s="505"/>
      <c r="D6724" s="91" t="s">
        <v>1796</v>
      </c>
      <c r="E6724" s="106">
        <v>2</v>
      </c>
      <c r="F6724">
        <f>SUMIF('список продуктов'!$A$8:$A$917,"="&amp;D7953,'список продуктов'!$C$8:$C$917)</f>
        <v>1</v>
      </c>
      <c r="M6724" s="572"/>
      <c r="N6724" s="573"/>
      <c r="O6724" s="573"/>
      <c r="P6724" s="573"/>
    </row>
    <row r="6725" spans="1:16" ht="15.75" thickBot="1" x14ac:dyDescent="0.3">
      <c r="B6725" s="160"/>
      <c r="D6725" s="91"/>
      <c r="E6725" s="89"/>
      <c r="F6725">
        <f>SUMIF('список продуктов'!$A$8:$A$917,"="&amp;D7954,'список продуктов'!$C$8:$C$917)</f>
        <v>1</v>
      </c>
      <c r="M6725" s="572"/>
      <c r="N6725" s="573"/>
      <c r="O6725" s="573"/>
      <c r="P6725" s="573"/>
    </row>
    <row r="6726" spans="1:16" ht="15.75" thickBot="1" x14ac:dyDescent="0.3">
      <c r="A6726" s="229"/>
      <c r="B6726" s="179" t="s">
        <v>53</v>
      </c>
      <c r="C6726" s="159" t="s">
        <v>409</v>
      </c>
      <c r="D6726" s="188"/>
      <c r="E6726" s="158">
        <f>SUM(E6727:E6729)</f>
        <v>43</v>
      </c>
      <c r="F6726">
        <f>SUMIF('список продуктов'!$A$8:$A$917,"="&amp;D7955,'список продуктов'!$C$8:$C$917)</f>
        <v>1</v>
      </c>
      <c r="G6726" t="s">
        <v>2926</v>
      </c>
      <c r="M6726" s="572"/>
      <c r="N6726" s="573"/>
      <c r="O6726" s="573"/>
      <c r="P6726" s="573"/>
    </row>
    <row r="6727" spans="1:16" x14ac:dyDescent="0.25">
      <c r="A6727" s="77">
        <f>E6727*A6726</f>
        <v>0</v>
      </c>
      <c r="B6727" s="166"/>
      <c r="C6727" s="505"/>
      <c r="D6727" s="91" t="s">
        <v>1665</v>
      </c>
      <c r="E6727" s="80">
        <v>20</v>
      </c>
      <c r="F6727">
        <f>SUMIF('список продуктов'!$A$8:$A$917,"="&amp;D7956,'список продуктов'!$C$8:$C$917)</f>
        <v>1</v>
      </c>
      <c r="M6727" s="572"/>
      <c r="N6727" s="573"/>
      <c r="O6727" s="573"/>
      <c r="P6727" s="573"/>
    </row>
    <row r="6728" spans="1:16" x14ac:dyDescent="0.25">
      <c r="A6728" s="77">
        <f>E6728*A6726</f>
        <v>0</v>
      </c>
      <c r="B6728" s="166"/>
      <c r="C6728" s="505"/>
      <c r="D6728" s="91" t="s">
        <v>1789</v>
      </c>
      <c r="E6728" s="80">
        <v>20</v>
      </c>
      <c r="F6728">
        <f>SUMIF('список продуктов'!$A$8:$A$917,"="&amp;D7957,'список продуктов'!$C$8:$C$917)</f>
        <v>0</v>
      </c>
      <c r="M6728" s="572"/>
      <c r="N6728" s="573"/>
      <c r="O6728" s="573"/>
      <c r="P6728" s="573"/>
    </row>
    <row r="6729" spans="1:16" x14ac:dyDescent="0.25">
      <c r="A6729" s="77">
        <f>E6729*A6726</f>
        <v>0</v>
      </c>
      <c r="B6729" s="166"/>
      <c r="C6729" s="505"/>
      <c r="D6729" s="91" t="s">
        <v>1793</v>
      </c>
      <c r="E6729" s="80">
        <v>3</v>
      </c>
      <c r="F6729">
        <f>SUMIF('список продуктов'!$A$8:$A$917,"="&amp;D7958,'список продуктов'!$C$8:$C$917)</f>
        <v>0</v>
      </c>
      <c r="M6729" s="572"/>
      <c r="N6729" s="573"/>
      <c r="O6729" s="573"/>
      <c r="P6729" s="573"/>
    </row>
    <row r="6730" spans="1:16" x14ac:dyDescent="0.25">
      <c r="B6730" s="160"/>
      <c r="C6730" s="505"/>
      <c r="D6730" s="91"/>
      <c r="E6730" s="89"/>
      <c r="F6730">
        <f>SUMIF('список продуктов'!$A$8:$A$917,"="&amp;D7959,'список продуктов'!$C$8:$C$917)</f>
        <v>1</v>
      </c>
      <c r="M6730" s="572"/>
      <c r="N6730" s="573"/>
      <c r="O6730" s="573"/>
      <c r="P6730" s="573"/>
    </row>
    <row r="6731" spans="1:16" ht="15.75" thickBot="1" x14ac:dyDescent="0.3">
      <c r="B6731" s="160"/>
      <c r="D6731" s="91"/>
      <c r="E6731" s="89"/>
      <c r="F6731">
        <f>SUMIF('список продуктов'!$A$8:$A$917,"="&amp;D7960,'список продуктов'!$C$8:$C$917)</f>
        <v>1</v>
      </c>
      <c r="M6731" s="572"/>
      <c r="N6731" s="573"/>
      <c r="O6731" s="573"/>
      <c r="P6731" s="573"/>
    </row>
    <row r="6732" spans="1:16" ht="15.75" thickBot="1" x14ac:dyDescent="0.3">
      <c r="A6732" s="229"/>
      <c r="B6732" s="190" t="s">
        <v>62</v>
      </c>
      <c r="C6732" s="197" t="s">
        <v>1404</v>
      </c>
      <c r="D6732" s="188"/>
      <c r="E6732" s="191">
        <f>SUM(E6733:E6736)</f>
        <v>45</v>
      </c>
      <c r="F6732">
        <f>SUMIF('список продуктов'!$A$8:$A$917,"="&amp;D7961,'список продуктов'!$C$8:$C$917)</f>
        <v>0</v>
      </c>
      <c r="G6732" t="s">
        <v>2926</v>
      </c>
      <c r="M6732" s="572"/>
      <c r="N6732" s="573"/>
      <c r="O6732" s="573"/>
      <c r="P6732" s="573"/>
    </row>
    <row r="6733" spans="1:16" x14ac:dyDescent="0.25">
      <c r="A6733" s="77">
        <f>E6733*A6732</f>
        <v>0</v>
      </c>
      <c r="B6733" s="160"/>
      <c r="C6733" s="154"/>
      <c r="D6733" s="91" t="s">
        <v>2291</v>
      </c>
      <c r="E6733" s="89">
        <v>10</v>
      </c>
      <c r="F6733">
        <f>SUMIF('список продуктов'!$A$8:$A$917,"="&amp;D7962,'список продуктов'!$C$8:$C$917)</f>
        <v>1</v>
      </c>
      <c r="M6733" s="572"/>
      <c r="N6733" s="573"/>
      <c r="O6733" s="573"/>
      <c r="P6733" s="573"/>
    </row>
    <row r="6734" spans="1:16" x14ac:dyDescent="0.25">
      <c r="A6734" s="77">
        <f>E6734*A6732</f>
        <v>0</v>
      </c>
      <c r="B6734" s="160"/>
      <c r="C6734" s="154"/>
      <c r="D6734" s="365" t="s">
        <v>1677</v>
      </c>
      <c r="E6734" s="89">
        <v>10</v>
      </c>
      <c r="F6734">
        <f>SUMIF('список продуктов'!$A$8:$A$917,"="&amp;D7963,'список продуктов'!$C$8:$C$917)</f>
        <v>0</v>
      </c>
      <c r="M6734" s="572"/>
      <c r="N6734" s="573"/>
      <c r="O6734" s="573"/>
      <c r="P6734" s="573"/>
    </row>
    <row r="6735" spans="1:16" x14ac:dyDescent="0.25">
      <c r="A6735" s="77">
        <f>E6735*A6732</f>
        <v>0</v>
      </c>
      <c r="B6735" s="160"/>
      <c r="C6735" s="154"/>
      <c r="D6735" s="91" t="s">
        <v>1705</v>
      </c>
      <c r="E6735" s="89">
        <v>20</v>
      </c>
      <c r="F6735">
        <f>SUMIF('список продуктов'!$A$8:$A$917,"="&amp;D7964,'список продуктов'!$C$8:$C$917)</f>
        <v>1</v>
      </c>
      <c r="M6735" s="572"/>
      <c r="N6735" s="573"/>
      <c r="O6735" s="573"/>
      <c r="P6735" s="573"/>
    </row>
    <row r="6736" spans="1:16" x14ac:dyDescent="0.25">
      <c r="A6736" s="77">
        <f>E6736*A6732</f>
        <v>0</v>
      </c>
      <c r="B6736" s="160"/>
      <c r="C6736" s="449"/>
      <c r="D6736" s="91" t="s">
        <v>1815</v>
      </c>
      <c r="E6736" s="89">
        <v>5</v>
      </c>
      <c r="F6736">
        <f>SUMIF('список продуктов'!$A$8:$A$917,"="&amp;D7965,'список продуктов'!$C$8:$C$917)</f>
        <v>1</v>
      </c>
      <c r="M6736" s="572"/>
      <c r="N6736" s="573"/>
      <c r="O6736" s="573"/>
      <c r="P6736" s="573"/>
    </row>
    <row r="6737" spans="1:16" ht="15.75" thickBot="1" x14ac:dyDescent="0.3">
      <c r="B6737" s="160"/>
      <c r="D6737" s="91"/>
      <c r="E6737" s="89"/>
      <c r="F6737">
        <f>SUMIF('список продуктов'!$A$8:$A$917,"="&amp;D7966,'список продуктов'!$C$8:$C$917)</f>
        <v>1</v>
      </c>
      <c r="M6737" s="572"/>
      <c r="N6737" s="573"/>
      <c r="O6737" s="573"/>
      <c r="P6737" s="573"/>
    </row>
    <row r="6738" spans="1:16" ht="15.75" thickBot="1" x14ac:dyDescent="0.3">
      <c r="A6738" s="105"/>
      <c r="B6738" s="179">
        <v>35</v>
      </c>
      <c r="C6738" s="199" t="s">
        <v>410</v>
      </c>
      <c r="D6738" s="188"/>
      <c r="E6738" s="230">
        <f>SUM(E6739:E6740)</f>
        <v>40</v>
      </c>
      <c r="F6738">
        <f>SUMIF('список продуктов'!$A$8:$A$917,"="&amp;D7967,'список продуктов'!$C$8:$C$917)</f>
        <v>1</v>
      </c>
      <c r="G6738" t="s">
        <v>2926</v>
      </c>
      <c r="M6738" s="572"/>
      <c r="N6738" s="573"/>
      <c r="O6738" s="573"/>
      <c r="P6738" s="573"/>
    </row>
    <row r="6739" spans="1:16" x14ac:dyDescent="0.25">
      <c r="A6739" s="77">
        <f>E6739*A6738</f>
        <v>0</v>
      </c>
      <c r="B6739" s="166"/>
      <c r="C6739" s="518"/>
      <c r="D6739" s="91" t="s">
        <v>1686</v>
      </c>
      <c r="E6739" s="80">
        <v>20</v>
      </c>
      <c r="F6739">
        <f>SUMIF('список продуктов'!$A$8:$A$917,"="&amp;D7968,'список продуктов'!$C$8:$C$917)</f>
        <v>0</v>
      </c>
      <c r="M6739" s="572"/>
      <c r="N6739" s="573"/>
      <c r="O6739" s="573"/>
      <c r="P6739" s="573"/>
    </row>
    <row r="6740" spans="1:16" x14ac:dyDescent="0.25">
      <c r="A6740" s="77">
        <f>E6740*A6738</f>
        <v>0</v>
      </c>
      <c r="B6740" s="166"/>
      <c r="C6740" s="518"/>
      <c r="D6740" s="91" t="s">
        <v>1717</v>
      </c>
      <c r="E6740" s="80">
        <v>20</v>
      </c>
      <c r="F6740">
        <f>SUMIF('список продуктов'!$A$8:$A$917,"="&amp;D7969,'список продуктов'!$C$8:$C$917)</f>
        <v>0</v>
      </c>
      <c r="M6740" s="572"/>
      <c r="N6740" s="573"/>
      <c r="O6740" s="573"/>
      <c r="P6740" s="573"/>
    </row>
    <row r="6741" spans="1:16" ht="15.75" thickBot="1" x14ac:dyDescent="0.3">
      <c r="A6741" s="77">
        <f>E6741*A6738</f>
        <v>0</v>
      </c>
      <c r="B6741" s="171"/>
      <c r="C6741" s="518"/>
      <c r="D6741" s="91" t="s">
        <v>1796</v>
      </c>
      <c r="E6741" s="80">
        <v>1</v>
      </c>
      <c r="F6741">
        <f>SUMIF('список продуктов'!$A$8:$A$917,"="&amp;D7970,'список продуктов'!$C$8:$C$917)</f>
        <v>1</v>
      </c>
      <c r="M6741" s="572"/>
      <c r="N6741" s="573"/>
      <c r="O6741" s="573"/>
      <c r="P6741" s="573"/>
    </row>
    <row r="6742" spans="1:16" ht="15.75" thickBot="1" x14ac:dyDescent="0.3">
      <c r="A6742" s="105"/>
      <c r="B6742" s="179">
        <v>35</v>
      </c>
      <c r="C6742" s="199" t="s">
        <v>411</v>
      </c>
      <c r="D6742" s="188"/>
      <c r="E6742" s="230">
        <f>SUM(E6743:E6744)</f>
        <v>40</v>
      </c>
      <c r="F6742">
        <f>SUMIF('список продуктов'!$A$8:$A$917,"="&amp;D7971,'список продуктов'!$C$8:$C$917)</f>
        <v>1</v>
      </c>
      <c r="G6742" t="s">
        <v>2926</v>
      </c>
      <c r="M6742" s="572"/>
      <c r="N6742" s="573"/>
      <c r="O6742" s="573"/>
      <c r="P6742" s="573"/>
    </row>
    <row r="6743" spans="1:16" x14ac:dyDescent="0.25">
      <c r="A6743" s="77">
        <f>E6743*A6742</f>
        <v>0</v>
      </c>
      <c r="B6743" s="166"/>
      <c r="C6743" s="518"/>
      <c r="D6743" s="91" t="s">
        <v>924</v>
      </c>
      <c r="E6743" s="80">
        <v>20</v>
      </c>
      <c r="F6743">
        <f>SUMIF('список продуктов'!$A$8:$A$917,"="&amp;D7972,'список продуктов'!$C$8:$C$917)</f>
        <v>1</v>
      </c>
      <c r="M6743" s="572"/>
      <c r="N6743" s="573"/>
      <c r="O6743" s="573"/>
      <c r="P6743" s="573"/>
    </row>
    <row r="6744" spans="1:16" x14ac:dyDescent="0.25">
      <c r="A6744" s="77">
        <f>E6744*A6742</f>
        <v>0</v>
      </c>
      <c r="B6744" s="166"/>
      <c r="C6744" s="518"/>
      <c r="D6744" s="91" t="s">
        <v>1717</v>
      </c>
      <c r="E6744" s="80">
        <v>20</v>
      </c>
      <c r="F6744">
        <f>SUMIF('список продуктов'!$A$8:$A$917,"="&amp;D7973,'список продуктов'!$C$8:$C$917)</f>
        <v>0</v>
      </c>
      <c r="M6744" s="572"/>
      <c r="N6744" s="573"/>
      <c r="O6744" s="573"/>
      <c r="P6744" s="573"/>
    </row>
    <row r="6745" spans="1:16" ht="15.75" thickBot="1" x14ac:dyDescent="0.3">
      <c r="A6745" s="77">
        <f>E6745*A6742</f>
        <v>0</v>
      </c>
      <c r="B6745" s="166"/>
      <c r="C6745" s="518"/>
      <c r="D6745" s="91" t="s">
        <v>1796</v>
      </c>
      <c r="E6745" s="80">
        <v>1</v>
      </c>
      <c r="F6745">
        <f>SUMIF('список продуктов'!$A$8:$A$917,"="&amp;D7974,'список продуктов'!$C$8:$C$917)</f>
        <v>1</v>
      </c>
      <c r="M6745" s="572"/>
      <c r="N6745" s="573"/>
      <c r="O6745" s="573"/>
      <c r="P6745" s="573"/>
    </row>
    <row r="6746" spans="1:16" ht="30" thickBot="1" x14ac:dyDescent="0.3">
      <c r="A6746" s="229"/>
      <c r="B6746" s="186">
        <v>35</v>
      </c>
      <c r="C6746" s="199" t="s">
        <v>1405</v>
      </c>
      <c r="D6746" s="188"/>
      <c r="E6746" s="230">
        <f>SUM(E6747:E6751)</f>
        <v>49</v>
      </c>
      <c r="F6746">
        <f>SUMIF('список продуктов'!$A$8:$A$917,"="&amp;D7975,'список продуктов'!$C$8:$C$917)</f>
        <v>1</v>
      </c>
      <c r="G6746" t="s">
        <v>2926</v>
      </c>
      <c r="M6746" s="572"/>
      <c r="N6746" s="573"/>
      <c r="O6746" s="573"/>
      <c r="P6746" s="573"/>
    </row>
    <row r="6747" spans="1:16" x14ac:dyDescent="0.25">
      <c r="A6747" s="77">
        <f>E6747*A6746</f>
        <v>0</v>
      </c>
      <c r="B6747" s="160"/>
      <c r="C6747" s="460"/>
      <c r="D6747" s="91" t="s">
        <v>1246</v>
      </c>
      <c r="E6747" s="89">
        <v>20</v>
      </c>
      <c r="F6747">
        <f>SUMIF('список продуктов'!$A$8:$A$917,"="&amp;D7976,'список продуктов'!$C$8:$C$917)</f>
        <v>0</v>
      </c>
      <c r="M6747" s="572"/>
      <c r="N6747" s="573"/>
      <c r="O6747" s="573"/>
      <c r="P6747" s="573"/>
    </row>
    <row r="6748" spans="1:16" x14ac:dyDescent="0.25">
      <c r="A6748" s="77">
        <f>E6748*A6746</f>
        <v>0</v>
      </c>
      <c r="B6748" s="160"/>
      <c r="C6748" s="460"/>
      <c r="D6748" s="91" t="s">
        <v>1720</v>
      </c>
      <c r="E6748" s="89">
        <v>10</v>
      </c>
      <c r="F6748">
        <f>SUMIF('список продуктов'!$A$8:$A$917,"="&amp;D7977,'список продуктов'!$C$8:$C$917)</f>
        <v>1</v>
      </c>
      <c r="M6748" s="572"/>
      <c r="N6748" s="573"/>
      <c r="O6748" s="573"/>
      <c r="P6748" s="573"/>
    </row>
    <row r="6749" spans="1:16" x14ac:dyDescent="0.25">
      <c r="A6749" s="77">
        <f>E6749*A6746</f>
        <v>0</v>
      </c>
      <c r="B6749" s="160"/>
      <c r="C6749" s="460"/>
      <c r="D6749" s="91" t="s">
        <v>1929</v>
      </c>
      <c r="E6749" s="89">
        <v>15</v>
      </c>
      <c r="F6749">
        <f>SUMIF('список продуктов'!$A$8:$A$917,"="&amp;D7978,'список продуктов'!$C$8:$C$917)</f>
        <v>0</v>
      </c>
      <c r="M6749" s="572"/>
      <c r="N6749" s="573"/>
      <c r="O6749" s="573"/>
      <c r="P6749" s="573"/>
    </row>
    <row r="6750" spans="1:16" x14ac:dyDescent="0.25">
      <c r="A6750" s="77">
        <f>E6750*A6746</f>
        <v>0</v>
      </c>
      <c r="B6750" s="160"/>
      <c r="C6750" s="460"/>
      <c r="D6750" s="91" t="s">
        <v>1796</v>
      </c>
      <c r="E6750" s="89">
        <v>3</v>
      </c>
      <c r="F6750">
        <f>SUMIF('список продуктов'!$A$8:$A$917,"="&amp;D7979,'список продуктов'!$C$8:$C$917)</f>
        <v>1</v>
      </c>
      <c r="M6750" s="572"/>
      <c r="N6750" s="573"/>
      <c r="O6750" s="573"/>
      <c r="P6750" s="573"/>
    </row>
    <row r="6751" spans="1:16" ht="15.75" thickBot="1" x14ac:dyDescent="0.3">
      <c r="A6751" s="77">
        <f>E6751*A6746</f>
        <v>0</v>
      </c>
      <c r="B6751" s="163"/>
      <c r="C6751" s="460"/>
      <c r="D6751" s="91" t="s">
        <v>1933</v>
      </c>
      <c r="E6751" s="89">
        <v>1</v>
      </c>
      <c r="F6751">
        <f>SUMIF('список продуктов'!$A$8:$A$917,"="&amp;D7980,'список продуктов'!$C$8:$C$917)</f>
        <v>1</v>
      </c>
      <c r="M6751" s="572"/>
      <c r="N6751" s="573"/>
      <c r="O6751" s="573"/>
      <c r="P6751" s="573"/>
    </row>
    <row r="6752" spans="1:16" ht="15.75" thickBot="1" x14ac:dyDescent="0.3">
      <c r="A6752" s="105"/>
      <c r="B6752" s="179">
        <v>40</v>
      </c>
      <c r="C6752" s="199" t="s">
        <v>2847</v>
      </c>
      <c r="D6752" s="188"/>
      <c r="E6752" s="230">
        <f>SUM(E6753:E6754)</f>
        <v>40</v>
      </c>
      <c r="F6752">
        <f>SUMIF('список продуктов'!$A$8:$A$917,"="&amp;D7981,'список продуктов'!$C$8:$C$917)</f>
        <v>1</v>
      </c>
      <c r="G6752" t="s">
        <v>2926</v>
      </c>
      <c r="M6752" s="572"/>
      <c r="N6752" s="573"/>
      <c r="O6752" s="573"/>
      <c r="P6752" s="573"/>
    </row>
    <row r="6753" spans="1:16" x14ac:dyDescent="0.25">
      <c r="A6753" s="77">
        <f>E6753*A6752</f>
        <v>0</v>
      </c>
      <c r="B6753" s="166"/>
      <c r="C6753" s="518"/>
      <c r="D6753" s="91" t="s">
        <v>1702</v>
      </c>
      <c r="E6753" s="80">
        <v>20</v>
      </c>
      <c r="F6753">
        <f>SUMIF('список продуктов'!$A$8:$A$917,"="&amp;D7982,'список продуктов'!$C$8:$C$917)</f>
        <v>1</v>
      </c>
      <c r="M6753" s="572"/>
      <c r="N6753" s="573"/>
      <c r="O6753" s="573"/>
      <c r="P6753" s="573"/>
    </row>
    <row r="6754" spans="1:16" ht="15.75" thickBot="1" x14ac:dyDescent="0.3">
      <c r="A6754" s="77">
        <f>E6754*A6752</f>
        <v>0</v>
      </c>
      <c r="B6754" s="166"/>
      <c r="C6754" s="472"/>
      <c r="D6754" s="91" t="s">
        <v>2838</v>
      </c>
      <c r="E6754" s="80">
        <v>20</v>
      </c>
      <c r="F6754">
        <f>SUMIF('список продуктов'!$A$8:$A$917,"="&amp;D7983,'список продуктов'!$C$8:$C$917)</f>
        <v>0</v>
      </c>
      <c r="M6754" s="572"/>
      <c r="N6754" s="573"/>
      <c r="O6754" s="573"/>
      <c r="P6754" s="573"/>
    </row>
    <row r="6755" spans="1:16" ht="30" thickBot="1" x14ac:dyDescent="0.3">
      <c r="A6755" s="105"/>
      <c r="B6755" s="179">
        <v>50</v>
      </c>
      <c r="C6755" s="199" t="s">
        <v>412</v>
      </c>
      <c r="D6755" s="188"/>
      <c r="E6755" s="230">
        <f>SUM(E6756:E6759)</f>
        <v>68</v>
      </c>
      <c r="F6755">
        <f>SUMIF('список продуктов'!$A$8:$A$917,"="&amp;D7984,'список продуктов'!$C$8:$C$917)</f>
        <v>0</v>
      </c>
      <c r="G6755" t="s">
        <v>2926</v>
      </c>
      <c r="M6755" s="572"/>
      <c r="N6755" s="573"/>
      <c r="O6755" s="573"/>
      <c r="P6755" s="573"/>
    </row>
    <row r="6756" spans="1:16" x14ac:dyDescent="0.25">
      <c r="A6756" s="77">
        <f>E6756*A6755</f>
        <v>0</v>
      </c>
      <c r="B6756" s="166"/>
      <c r="C6756" s="519"/>
      <c r="D6756" s="91" t="s">
        <v>1703</v>
      </c>
      <c r="E6756" s="80">
        <v>20</v>
      </c>
      <c r="F6756">
        <f>SUMIF('список продуктов'!$A$8:$A$917,"="&amp;D7985,'список продуктов'!$C$8:$C$917)</f>
        <v>1</v>
      </c>
      <c r="M6756" s="572"/>
      <c r="N6756" s="573"/>
      <c r="O6756" s="573"/>
      <c r="P6756" s="573"/>
    </row>
    <row r="6757" spans="1:16" x14ac:dyDescent="0.25">
      <c r="A6757" s="77">
        <f>E6757*A6755</f>
        <v>0</v>
      </c>
      <c r="B6757" s="166"/>
      <c r="C6757" s="505"/>
      <c r="D6757" s="91" t="s">
        <v>1554</v>
      </c>
      <c r="E6757" s="80">
        <v>25</v>
      </c>
      <c r="F6757">
        <f>SUMIF('список продуктов'!$A$8:$A$917,"="&amp;D7986,'список продуктов'!$C$8:$C$917)</f>
        <v>1</v>
      </c>
      <c r="M6757" s="572"/>
      <c r="N6757" s="573"/>
      <c r="O6757" s="573"/>
      <c r="P6757" s="573"/>
    </row>
    <row r="6758" spans="1:16" x14ac:dyDescent="0.25">
      <c r="A6758" s="77">
        <f>A6755*E6758</f>
        <v>0</v>
      </c>
      <c r="B6758" s="166"/>
      <c r="C6758" s="516"/>
      <c r="D6758" s="91" t="s">
        <v>1813</v>
      </c>
      <c r="E6758" s="80">
        <v>3</v>
      </c>
      <c r="F6758">
        <f>SUMIF('список продуктов'!$A$8:$A$917,"="&amp;D7987,'список продуктов'!$C$8:$C$917)</f>
        <v>1</v>
      </c>
      <c r="M6758" s="572"/>
      <c r="N6758" s="573"/>
      <c r="O6758" s="573"/>
      <c r="P6758" s="573"/>
    </row>
    <row r="6759" spans="1:16" ht="15.75" thickBot="1" x14ac:dyDescent="0.3">
      <c r="A6759" s="77">
        <f>E6759*A6755</f>
        <v>0</v>
      </c>
      <c r="B6759" s="166"/>
      <c r="C6759" s="516"/>
      <c r="D6759" s="91" t="s">
        <v>2216</v>
      </c>
      <c r="E6759" s="80">
        <v>20</v>
      </c>
      <c r="M6759" s="72"/>
      <c r="N6759" s="68"/>
      <c r="O6759" s="68"/>
      <c r="P6759" s="68"/>
    </row>
    <row r="6760" spans="1:16" ht="30" thickBot="1" x14ac:dyDescent="0.3">
      <c r="A6760" s="229"/>
      <c r="B6760" s="231" t="s">
        <v>221</v>
      </c>
      <c r="C6760" s="144" t="s">
        <v>1286</v>
      </c>
      <c r="D6760" s="188"/>
      <c r="E6760" s="191">
        <f>SUM(E6761:E6764)+E6769+E6775+E6774</f>
        <v>85</v>
      </c>
      <c r="G6760" t="s">
        <v>2926</v>
      </c>
      <c r="M6760" s="72"/>
      <c r="N6760" s="68"/>
      <c r="O6760" s="68"/>
      <c r="P6760" s="68"/>
    </row>
    <row r="6761" spans="1:16" x14ac:dyDescent="0.25">
      <c r="A6761" s="77">
        <f>E6761*A6760</f>
        <v>0</v>
      </c>
      <c r="B6761" s="172"/>
      <c r="C6761" s="154"/>
      <c r="D6761" s="91" t="s">
        <v>1284</v>
      </c>
      <c r="E6761" s="89">
        <v>1</v>
      </c>
      <c r="M6761" s="72"/>
      <c r="N6761" s="68"/>
      <c r="O6761" s="68"/>
      <c r="P6761" s="68"/>
    </row>
    <row r="6762" spans="1:16" x14ac:dyDescent="0.25">
      <c r="A6762" s="77">
        <f>A6760*E6762</f>
        <v>0</v>
      </c>
      <c r="B6762" s="160"/>
      <c r="C6762" s="154"/>
      <c r="D6762" s="91" t="s">
        <v>2244</v>
      </c>
      <c r="E6762" s="89">
        <v>6</v>
      </c>
      <c r="M6762" s="72"/>
      <c r="N6762" s="68"/>
      <c r="O6762" s="68"/>
      <c r="P6762" s="68"/>
    </row>
    <row r="6763" spans="1:16" x14ac:dyDescent="0.25">
      <c r="A6763" s="77">
        <f>A6760*E6763</f>
        <v>0</v>
      </c>
      <c r="B6763" s="160"/>
      <c r="C6763" s="154"/>
      <c r="D6763" s="91" t="s">
        <v>1671</v>
      </c>
      <c r="E6763" s="89">
        <v>16</v>
      </c>
      <c r="M6763" s="72"/>
      <c r="N6763" s="68"/>
      <c r="O6763" s="68"/>
      <c r="P6763" s="68"/>
    </row>
    <row r="6764" spans="1:16" x14ac:dyDescent="0.25">
      <c r="B6764" s="160"/>
      <c r="C6764" s="155" t="s">
        <v>2164</v>
      </c>
      <c r="D6764" s="91"/>
      <c r="E6764" s="142">
        <v>20</v>
      </c>
      <c r="M6764" s="72"/>
      <c r="N6764" s="68"/>
      <c r="O6764" s="68"/>
      <c r="P6764" s="68"/>
    </row>
    <row r="6765" spans="1:16" x14ac:dyDescent="0.25">
      <c r="A6765" s="77">
        <f>A6760*E6765</f>
        <v>0</v>
      </c>
      <c r="B6765" s="160"/>
      <c r="C6765" s="452"/>
      <c r="D6765" s="368" t="s">
        <v>1261</v>
      </c>
      <c r="E6765" s="89">
        <v>40</v>
      </c>
      <c r="M6765" s="72"/>
      <c r="N6765" s="68"/>
      <c r="O6765" s="68"/>
      <c r="P6765" s="68"/>
    </row>
    <row r="6766" spans="1:16" x14ac:dyDescent="0.25">
      <c r="A6766" s="77">
        <f>A6760*E6766</f>
        <v>0</v>
      </c>
      <c r="B6766" s="160"/>
      <c r="C6766" s="154"/>
      <c r="D6766" s="368" t="s">
        <v>2591</v>
      </c>
      <c r="E6766" s="89">
        <v>1</v>
      </c>
      <c r="M6766" s="72"/>
      <c r="N6766" s="68"/>
      <c r="O6766" s="68"/>
      <c r="P6766" s="68"/>
    </row>
    <row r="6767" spans="1:16" x14ac:dyDescent="0.25">
      <c r="A6767" s="77">
        <f>E6767*A6760</f>
        <v>0</v>
      </c>
      <c r="B6767" s="160"/>
      <c r="C6767" s="154"/>
      <c r="D6767" s="368" t="s">
        <v>1262</v>
      </c>
      <c r="E6767" s="89">
        <v>1</v>
      </c>
      <c r="M6767" s="72"/>
      <c r="N6767" s="68"/>
      <c r="O6767" s="68"/>
      <c r="P6767" s="68"/>
    </row>
    <row r="6768" spans="1:16" x14ac:dyDescent="0.25">
      <c r="A6768" s="77">
        <f>E6768*A6760</f>
        <v>0</v>
      </c>
      <c r="B6768" s="160"/>
      <c r="C6768" s="154"/>
      <c r="D6768" s="368" t="s">
        <v>2392</v>
      </c>
      <c r="E6768" s="89">
        <v>0.1</v>
      </c>
      <c r="F6768">
        <f>SUMIF('список продуктов'!$A$8:$A$917,"="&amp;D7988,'список продуктов'!$C$8:$C$917)</f>
        <v>0</v>
      </c>
      <c r="M6768" s="572"/>
      <c r="N6768" s="573"/>
      <c r="O6768" s="573"/>
      <c r="P6768" s="573"/>
    </row>
    <row r="6769" spans="1:16" x14ac:dyDescent="0.25">
      <c r="B6769" s="160"/>
      <c r="C6769" s="155" t="s">
        <v>2167</v>
      </c>
      <c r="D6769" s="91"/>
      <c r="E6769" s="142">
        <v>12</v>
      </c>
      <c r="F6769">
        <f>SUMIF('список продуктов'!$A$8:$A$917,"="&amp;D7989,'список продуктов'!$C$8:$C$917)</f>
        <v>1</v>
      </c>
      <c r="M6769" s="572"/>
      <c r="N6769" s="573"/>
      <c r="O6769" s="573"/>
      <c r="P6769" s="573"/>
    </row>
    <row r="6770" spans="1:16" x14ac:dyDescent="0.25">
      <c r="A6770" s="77">
        <f>E6770*A6760</f>
        <v>0</v>
      </c>
      <c r="B6770" s="160"/>
      <c r="C6770" s="452"/>
      <c r="D6770" s="368" t="s">
        <v>1263</v>
      </c>
      <c r="E6770" s="89">
        <v>7</v>
      </c>
      <c r="F6770">
        <f>SUMIF('список продуктов'!$A$8:$A$917,"="&amp;D7990,'список продуктов'!$C$8:$C$917)</f>
        <v>0</v>
      </c>
      <c r="M6770" s="572"/>
      <c r="N6770" s="573"/>
      <c r="O6770" s="573"/>
      <c r="P6770" s="573"/>
    </row>
    <row r="6771" spans="1:16" x14ac:dyDescent="0.25">
      <c r="A6771" s="77">
        <f>E6771*A6760</f>
        <v>0</v>
      </c>
      <c r="B6771" s="160"/>
      <c r="C6771" s="154"/>
      <c r="D6771" s="368" t="s">
        <v>2319</v>
      </c>
      <c r="E6771" s="89">
        <v>3</v>
      </c>
      <c r="F6771">
        <f>SUMIF('список продуктов'!$A$8:$A$917,"="&amp;D7991,'список продуктов'!$C$8:$C$917)</f>
        <v>1</v>
      </c>
      <c r="M6771" s="572"/>
      <c r="N6771" s="573"/>
      <c r="O6771" s="573"/>
      <c r="P6771" s="573"/>
    </row>
    <row r="6772" spans="1:16" x14ac:dyDescent="0.25">
      <c r="A6772" s="77">
        <f>A6760*E6772</f>
        <v>0</v>
      </c>
      <c r="B6772" s="160"/>
      <c r="C6772" s="154"/>
      <c r="D6772" s="368" t="s">
        <v>1262</v>
      </c>
      <c r="E6772" s="89">
        <v>1</v>
      </c>
      <c r="F6772">
        <f>SUMIF('список продуктов'!$A$8:$A$917,"="&amp;D7992,'список продуктов'!$C$8:$C$917)</f>
        <v>0</v>
      </c>
      <c r="M6772" s="572"/>
      <c r="N6772" s="573"/>
      <c r="O6772" s="573"/>
      <c r="P6772" s="573"/>
    </row>
    <row r="6773" spans="1:16" x14ac:dyDescent="0.25">
      <c r="A6773" s="77">
        <f>A6760*E6773</f>
        <v>0</v>
      </c>
      <c r="B6773" s="160"/>
      <c r="C6773" s="154"/>
      <c r="D6773" s="368" t="s">
        <v>925</v>
      </c>
      <c r="E6773" s="89">
        <v>6</v>
      </c>
      <c r="F6773">
        <f>SUMIF('список продуктов'!$A$8:$A$917,"="&amp;D7993,'список продуктов'!$C$8:$C$917)</f>
        <v>1</v>
      </c>
      <c r="M6773" s="572"/>
      <c r="N6773" s="573"/>
      <c r="O6773" s="573"/>
      <c r="P6773" s="573"/>
    </row>
    <row r="6774" spans="1:16" x14ac:dyDescent="0.25">
      <c r="A6774" s="77">
        <f>A6760*E6774</f>
        <v>0</v>
      </c>
      <c r="B6774" s="160"/>
      <c r="C6774" s="154"/>
      <c r="D6774" s="91" t="s">
        <v>2292</v>
      </c>
      <c r="E6774" s="89">
        <v>10</v>
      </c>
      <c r="F6774">
        <f>SUMIF('список продуктов'!$A$8:$A$917,"="&amp;D7994,'список продуктов'!$C$8:$C$917)</f>
        <v>1</v>
      </c>
      <c r="M6774" s="572"/>
      <c r="N6774" s="573"/>
      <c r="O6774" s="573"/>
      <c r="P6774" s="573"/>
    </row>
    <row r="6775" spans="1:16" x14ac:dyDescent="0.25">
      <c r="B6775" s="160"/>
      <c r="C6775" s="155" t="s">
        <v>2163</v>
      </c>
      <c r="D6775" s="91"/>
      <c r="E6775" s="142">
        <v>20</v>
      </c>
      <c r="F6775">
        <f>SUMIF('список продуктов'!$A$8:$A$917,"="&amp;D7995,'список продуктов'!$C$8:$C$917)</f>
        <v>1</v>
      </c>
      <c r="M6775" s="572"/>
      <c r="N6775" s="573"/>
      <c r="O6775" s="573"/>
      <c r="P6775" s="573"/>
    </row>
    <row r="6776" spans="1:16" x14ac:dyDescent="0.25">
      <c r="A6776" s="77">
        <f>E6776*A6760</f>
        <v>0</v>
      </c>
      <c r="B6776" s="160"/>
      <c r="C6776" s="452"/>
      <c r="D6776" s="368" t="s">
        <v>1864</v>
      </c>
      <c r="E6776" s="89">
        <v>6</v>
      </c>
      <c r="F6776">
        <f>SUMIF('список продуктов'!$A$8:$A$917,"="&amp;D7996,'список продуктов'!$C$8:$C$917)</f>
        <v>1</v>
      </c>
      <c r="M6776" s="572"/>
      <c r="N6776" s="573"/>
      <c r="O6776" s="573"/>
      <c r="P6776" s="573"/>
    </row>
    <row r="6777" spans="1:16" x14ac:dyDescent="0.25">
      <c r="A6777" s="77">
        <f>E6777*A6760</f>
        <v>0</v>
      </c>
      <c r="B6777" s="160"/>
      <c r="C6777" s="154"/>
      <c r="D6777" s="368" t="s">
        <v>2469</v>
      </c>
      <c r="E6777" s="89">
        <v>2</v>
      </c>
      <c r="F6777">
        <f>SUMIF('список продуктов'!$A$8:$A$917,"="&amp;D7997,'список продуктов'!$C$8:$C$917)</f>
        <v>0</v>
      </c>
      <c r="M6777" s="572"/>
      <c r="N6777" s="573"/>
      <c r="O6777" s="573"/>
      <c r="P6777" s="573"/>
    </row>
    <row r="6778" spans="1:16" x14ac:dyDescent="0.25">
      <c r="A6778" s="77">
        <f>E6778*A6760</f>
        <v>0</v>
      </c>
      <c r="B6778" s="160"/>
      <c r="C6778" s="154"/>
      <c r="D6778" s="368" t="s">
        <v>1268</v>
      </c>
      <c r="E6778" s="89">
        <v>5</v>
      </c>
      <c r="F6778">
        <f>SUMIF('список продуктов'!$A$8:$A$917,"="&amp;D7998,'список продуктов'!$C$8:$C$917)</f>
        <v>0</v>
      </c>
      <c r="M6778" s="572"/>
      <c r="N6778" s="573"/>
      <c r="O6778" s="573"/>
      <c r="P6778" s="573"/>
    </row>
    <row r="6779" spans="1:16" x14ac:dyDescent="0.25">
      <c r="A6779" s="77">
        <f>E6779*A6760</f>
        <v>0</v>
      </c>
      <c r="B6779" s="160"/>
      <c r="C6779" s="154"/>
      <c r="D6779" s="368" t="s">
        <v>1478</v>
      </c>
      <c r="E6779" s="89">
        <v>0.1</v>
      </c>
      <c r="F6779">
        <f>SUMIF('список продуктов'!$A$8:$A$917,"="&amp;D7999,'список продуктов'!$C$8:$C$917)</f>
        <v>1</v>
      </c>
      <c r="M6779" s="572"/>
      <c r="N6779" s="573"/>
      <c r="O6779" s="573"/>
      <c r="P6779" s="573"/>
    </row>
    <row r="6780" spans="1:16" x14ac:dyDescent="0.25">
      <c r="A6780" s="77">
        <f>E6780*A6760</f>
        <v>0</v>
      </c>
      <c r="B6780" s="160"/>
      <c r="C6780" s="154"/>
      <c r="D6780" s="368" t="s">
        <v>2643</v>
      </c>
      <c r="E6780" s="89">
        <v>6</v>
      </c>
      <c r="F6780">
        <f>SUMIF('список продуктов'!$A$8:$A$917,"="&amp;D8000,'список продуктов'!$C$8:$C$917)</f>
        <v>0</v>
      </c>
      <c r="M6780" s="572"/>
      <c r="N6780" s="573"/>
      <c r="O6780" s="573"/>
      <c r="P6780" s="573"/>
    </row>
    <row r="6781" spans="1:16" ht="15.75" thickBot="1" x14ac:dyDescent="0.3">
      <c r="A6781" s="77">
        <f>E6781*A6760</f>
        <v>0</v>
      </c>
      <c r="B6781" s="160"/>
      <c r="C6781" s="154"/>
      <c r="D6781" s="368" t="s">
        <v>2662</v>
      </c>
      <c r="E6781" s="89">
        <v>1</v>
      </c>
      <c r="F6781">
        <f>SUMIF('список продуктов'!$A$8:$A$917,"="&amp;D8001,'список продуктов'!$C$8:$C$917)</f>
        <v>1</v>
      </c>
      <c r="M6781" s="572"/>
      <c r="N6781" s="573"/>
      <c r="O6781" s="573"/>
      <c r="P6781" s="573"/>
    </row>
    <row r="6782" spans="1:16" ht="30" thickBot="1" x14ac:dyDescent="0.3">
      <c r="A6782" s="229"/>
      <c r="B6782" s="231" t="s">
        <v>221</v>
      </c>
      <c r="C6782" s="144" t="s">
        <v>2609</v>
      </c>
      <c r="D6782" s="188"/>
      <c r="E6782" s="191">
        <f>SUM(E6784:E6788)</f>
        <v>82</v>
      </c>
      <c r="F6782">
        <f>SUMIF('список продуктов'!$A$8:$A$917,"="&amp;D8002,'список продуктов'!$C$8:$C$917)</f>
        <v>1</v>
      </c>
      <c r="G6782" t="s">
        <v>2926</v>
      </c>
      <c r="M6782" s="572"/>
      <c r="N6782" s="573"/>
      <c r="O6782" s="573"/>
      <c r="P6782" s="573"/>
    </row>
    <row r="6783" spans="1:16" x14ac:dyDescent="0.25">
      <c r="A6783" s="77">
        <f>E6783*A6782</f>
        <v>0</v>
      </c>
      <c r="B6783" s="160"/>
      <c r="C6783" s="127"/>
      <c r="D6783" s="91" t="s">
        <v>1284</v>
      </c>
      <c r="E6783" s="89">
        <v>1</v>
      </c>
      <c r="F6783">
        <f>SUMIF('список продуктов'!$A$8:$A$917,"="&amp;D8003,'список продуктов'!$C$8:$C$917)</f>
        <v>1</v>
      </c>
      <c r="M6783" s="572"/>
      <c r="N6783" s="573"/>
      <c r="O6783" s="573"/>
      <c r="P6783" s="573"/>
    </row>
    <row r="6784" spans="1:16" x14ac:dyDescent="0.25">
      <c r="A6784" s="77">
        <f>E6784*A6782</f>
        <v>0</v>
      </c>
      <c r="B6784" s="160"/>
      <c r="C6784" s="154"/>
      <c r="D6784" s="91" t="s">
        <v>1264</v>
      </c>
      <c r="E6784" s="89">
        <v>20</v>
      </c>
      <c r="F6784">
        <f>SUMIF('список продуктов'!$A$8:$A$917,"="&amp;D8004,'список продуктов'!$C$8:$C$917)</f>
        <v>0</v>
      </c>
      <c r="M6784" s="572"/>
      <c r="N6784" s="573"/>
      <c r="O6784" s="573"/>
      <c r="P6784" s="573"/>
    </row>
    <row r="6785" spans="1:16" x14ac:dyDescent="0.25">
      <c r="A6785" s="77">
        <f>E6785*A6782</f>
        <v>0</v>
      </c>
      <c r="B6785" s="160"/>
      <c r="C6785" s="154"/>
      <c r="D6785" s="91" t="s">
        <v>1265</v>
      </c>
      <c r="E6785" s="89">
        <v>15</v>
      </c>
      <c r="F6785">
        <f>SUMIF('список продуктов'!$A$8:$A$917,"="&amp;D8005,'список продуктов'!$C$8:$C$917)</f>
        <v>1</v>
      </c>
      <c r="M6785" s="572"/>
      <c r="N6785" s="573"/>
      <c r="O6785" s="573"/>
      <c r="P6785" s="573"/>
    </row>
    <row r="6786" spans="1:16" x14ac:dyDescent="0.25">
      <c r="A6786" s="77">
        <f>E6786*A6782</f>
        <v>0</v>
      </c>
      <c r="B6786" s="160"/>
      <c r="C6786" s="155"/>
      <c r="D6786" s="91" t="s">
        <v>2220</v>
      </c>
      <c r="E6786" s="89">
        <v>10</v>
      </c>
      <c r="F6786">
        <f>SUMIF('список продуктов'!$A$8:$A$917,"="&amp;D8006,'список продуктов'!$C$8:$C$917)</f>
        <v>0</v>
      </c>
      <c r="M6786" s="572"/>
      <c r="N6786" s="573"/>
      <c r="O6786" s="573"/>
      <c r="P6786" s="573"/>
    </row>
    <row r="6787" spans="1:16" x14ac:dyDescent="0.25">
      <c r="A6787" s="77">
        <f>E6787*A6782</f>
        <v>0</v>
      </c>
      <c r="B6787" s="160"/>
      <c r="C6787" s="452"/>
      <c r="D6787" s="146" t="s">
        <v>2330</v>
      </c>
      <c r="E6787" s="89">
        <v>15</v>
      </c>
      <c r="F6787">
        <f>SUMIF('список продуктов'!$A$8:$A$917,"="&amp;D8007,'список продуктов'!$C$8:$C$917)</f>
        <v>1</v>
      </c>
      <c r="M6787" s="572"/>
      <c r="N6787" s="573"/>
      <c r="O6787" s="573"/>
      <c r="P6787" s="573"/>
    </row>
    <row r="6788" spans="1:16" x14ac:dyDescent="0.25">
      <c r="A6788" s="77">
        <f>E6788*A6782</f>
        <v>0</v>
      </c>
      <c r="B6788" s="160"/>
      <c r="C6788" s="452"/>
      <c r="D6788" s="146" t="s">
        <v>2291</v>
      </c>
      <c r="E6788" s="89">
        <v>22</v>
      </c>
      <c r="F6788">
        <f>SUMIF('список продуктов'!$A$8:$A$917,"="&amp;D8008,'список продуктов'!$C$8:$C$917)</f>
        <v>1</v>
      </c>
      <c r="M6788" s="572"/>
      <c r="N6788" s="573"/>
      <c r="O6788" s="573"/>
      <c r="P6788" s="573"/>
    </row>
    <row r="6789" spans="1:16" ht="15.75" thickBot="1" x14ac:dyDescent="0.3">
      <c r="A6789" s="77">
        <f>E6789*A6782</f>
        <v>0</v>
      </c>
      <c r="B6789" s="160"/>
      <c r="C6789" s="154"/>
      <c r="D6789" s="368" t="s">
        <v>2662</v>
      </c>
      <c r="E6789" s="89">
        <v>1</v>
      </c>
      <c r="F6789">
        <f>SUMIF('список продуктов'!$A$8:$A$917,"="&amp;D8009,'список продуктов'!$C$8:$C$917)</f>
        <v>1</v>
      </c>
      <c r="M6789" s="572"/>
      <c r="N6789" s="573"/>
      <c r="O6789" s="573"/>
      <c r="P6789" s="573"/>
    </row>
    <row r="6790" spans="1:16" ht="30" thickBot="1" x14ac:dyDescent="0.3">
      <c r="A6790" s="229"/>
      <c r="B6790" s="231" t="s">
        <v>35</v>
      </c>
      <c r="C6790" s="144" t="s">
        <v>1340</v>
      </c>
      <c r="D6790" s="188"/>
      <c r="E6790" s="191">
        <f>SUM(E6792:E6795)+E6797</f>
        <v>64</v>
      </c>
      <c r="F6790">
        <f>SUMIF('список продуктов'!$A$8:$A$917,"="&amp;D8010,'список продуктов'!$C$8:$C$917)</f>
        <v>1</v>
      </c>
      <c r="G6790" t="s">
        <v>2926</v>
      </c>
      <c r="M6790" s="572"/>
      <c r="N6790" s="573"/>
      <c r="O6790" s="573"/>
      <c r="P6790" s="573"/>
    </row>
    <row r="6791" spans="1:16" x14ac:dyDescent="0.25">
      <c r="A6791" s="77">
        <f>A6790*E6791</f>
        <v>0</v>
      </c>
      <c r="B6791" s="160"/>
      <c r="C6791" s="154"/>
      <c r="D6791" s="91" t="s">
        <v>1284</v>
      </c>
      <c r="E6791" s="89">
        <v>1</v>
      </c>
      <c r="F6791">
        <f>SUMIF('список продуктов'!$A$8:$A$917,"="&amp;D8011,'список продуктов'!$C$8:$C$917)</f>
        <v>0</v>
      </c>
      <c r="M6791" s="572"/>
      <c r="N6791" s="573"/>
      <c r="O6791" s="573"/>
      <c r="P6791" s="573"/>
    </row>
    <row r="6792" spans="1:16" x14ac:dyDescent="0.25">
      <c r="A6792" s="77">
        <f>A6790*E6792</f>
        <v>0</v>
      </c>
      <c r="B6792" s="160"/>
      <c r="C6792" s="154"/>
      <c r="D6792" s="91" t="s">
        <v>2341</v>
      </c>
      <c r="E6792" s="89">
        <v>10</v>
      </c>
      <c r="F6792">
        <f>SUMIF('список продуктов'!$A$8:$A$917,"="&amp;D8012,'список продуктов'!$C$8:$C$917)</f>
        <v>0</v>
      </c>
      <c r="M6792" s="572"/>
      <c r="N6792" s="573"/>
      <c r="O6792" s="573"/>
      <c r="P6792" s="573"/>
    </row>
    <row r="6793" spans="1:16" x14ac:dyDescent="0.25">
      <c r="A6793" s="77">
        <f>A6790*E6793</f>
        <v>0</v>
      </c>
      <c r="B6793" s="160"/>
      <c r="C6793" s="154"/>
      <c r="D6793" s="91" t="s">
        <v>1668</v>
      </c>
      <c r="E6793" s="89">
        <v>14</v>
      </c>
      <c r="F6793">
        <f>SUMIF('список продуктов'!$A$8:$A$917,"="&amp;D8013,'список продуктов'!$C$8:$C$917)</f>
        <v>1</v>
      </c>
      <c r="M6793" s="572"/>
      <c r="N6793" s="573"/>
      <c r="O6793" s="573"/>
      <c r="P6793" s="573"/>
    </row>
    <row r="6794" spans="1:16" x14ac:dyDescent="0.25">
      <c r="A6794" s="77">
        <f>A6790*E6794</f>
        <v>0</v>
      </c>
      <c r="B6794" s="160"/>
      <c r="C6794" s="154"/>
      <c r="D6794" s="91" t="s">
        <v>2302</v>
      </c>
      <c r="E6794" s="89">
        <v>14</v>
      </c>
      <c r="F6794">
        <f>SUMIF('список продуктов'!$A$8:$A$917,"="&amp;D8014,'список продуктов'!$C$8:$C$917)</f>
        <v>1</v>
      </c>
      <c r="M6794" s="572"/>
      <c r="N6794" s="573"/>
      <c r="O6794" s="573"/>
      <c r="P6794" s="573"/>
    </row>
    <row r="6795" spans="1:16" x14ac:dyDescent="0.25">
      <c r="A6795" s="77">
        <f>A6790*E6795</f>
        <v>0</v>
      </c>
      <c r="B6795" s="160"/>
      <c r="C6795" s="154"/>
      <c r="D6795" s="91" t="s">
        <v>2220</v>
      </c>
      <c r="E6795" s="89">
        <v>6</v>
      </c>
      <c r="F6795">
        <f>SUMIF('список продуктов'!$A$8:$A$917,"="&amp;D8015,'список продуктов'!$C$8:$C$917)</f>
        <v>1</v>
      </c>
      <c r="M6795" s="572"/>
      <c r="N6795" s="573"/>
      <c r="O6795" s="573"/>
      <c r="P6795" s="573"/>
    </row>
    <row r="6796" spans="1:16" x14ac:dyDescent="0.25">
      <c r="A6796" s="77">
        <f>A6790*E6796</f>
        <v>0</v>
      </c>
      <c r="B6796" s="160"/>
      <c r="C6796" s="155"/>
      <c r="D6796" s="368" t="s">
        <v>2662</v>
      </c>
      <c r="E6796" s="89">
        <v>1</v>
      </c>
      <c r="F6796">
        <f>SUMIF('список продуктов'!$A$8:$A$917,"="&amp;D8016,'список продуктов'!$C$8:$C$917)</f>
        <v>1</v>
      </c>
      <c r="M6796" s="572"/>
      <c r="N6796" s="573"/>
      <c r="O6796" s="573"/>
      <c r="P6796" s="573"/>
    </row>
    <row r="6797" spans="1:16" x14ac:dyDescent="0.25">
      <c r="B6797" s="160"/>
      <c r="C6797" s="155" t="s">
        <v>2166</v>
      </c>
      <c r="D6797" s="91"/>
      <c r="E6797" s="89">
        <v>20</v>
      </c>
      <c r="F6797">
        <f>SUMIF('список продуктов'!$A$8:$A$917,"="&amp;D8017,'список продуктов'!$C$8:$C$917)</f>
        <v>1</v>
      </c>
      <c r="M6797" s="572"/>
      <c r="N6797" s="573"/>
      <c r="O6797" s="573"/>
      <c r="P6797" s="573"/>
    </row>
    <row r="6798" spans="1:16" x14ac:dyDescent="0.25">
      <c r="A6798" s="77">
        <f>E6798*A6790</f>
        <v>0</v>
      </c>
      <c r="B6798" s="160"/>
      <c r="C6798" s="452"/>
      <c r="D6798" s="368" t="s">
        <v>1266</v>
      </c>
      <c r="E6798" s="89">
        <v>40</v>
      </c>
      <c r="F6798">
        <f>SUMIF('список продуктов'!$A$8:$A$917,"="&amp;D8018,'список продуктов'!$C$8:$C$917)</f>
        <v>0</v>
      </c>
      <c r="M6798" s="572"/>
      <c r="N6798" s="573"/>
      <c r="O6798" s="573"/>
      <c r="P6798" s="573"/>
    </row>
    <row r="6799" spans="1:16" x14ac:dyDescent="0.25">
      <c r="A6799" s="77">
        <f>E6799*A6790</f>
        <v>0</v>
      </c>
      <c r="B6799" s="160"/>
      <c r="C6799" s="154"/>
      <c r="D6799" s="368" t="s">
        <v>2591</v>
      </c>
      <c r="E6799" s="89">
        <v>1</v>
      </c>
      <c r="F6799">
        <f>SUMIF('список продуктов'!$A$8:$A$917,"="&amp;D8019,'список продуктов'!$C$8:$C$917)</f>
        <v>1</v>
      </c>
      <c r="M6799" s="572"/>
      <c r="N6799" s="573"/>
      <c r="O6799" s="573"/>
      <c r="P6799" s="573"/>
    </row>
    <row r="6800" spans="1:16" x14ac:dyDescent="0.25">
      <c r="A6800" s="77">
        <f>E6799*A6790</f>
        <v>0</v>
      </c>
      <c r="B6800" s="160"/>
      <c r="C6800" s="154"/>
      <c r="D6800" s="368" t="s">
        <v>1262</v>
      </c>
      <c r="E6800" s="89">
        <v>1</v>
      </c>
      <c r="F6800">
        <f>SUMIF('список продуктов'!$A$8:$A$917,"="&amp;D8020,'список продуктов'!$C$8:$C$917)</f>
        <v>0</v>
      </c>
      <c r="M6800" s="572"/>
      <c r="N6800" s="573"/>
      <c r="O6800" s="573"/>
      <c r="P6800" s="573"/>
    </row>
    <row r="6801" spans="1:16" ht="15.75" thickBot="1" x14ac:dyDescent="0.3">
      <c r="A6801" s="77">
        <f>E6801*A6790</f>
        <v>0</v>
      </c>
      <c r="B6801" s="160"/>
      <c r="C6801" s="154"/>
      <c r="D6801" s="368" t="s">
        <v>192</v>
      </c>
      <c r="E6801" s="89">
        <v>12</v>
      </c>
      <c r="F6801">
        <f>SUMIF('список продуктов'!$A$8:$A$917,"="&amp;D8021,'список продуктов'!$C$8:$C$917)</f>
        <v>1</v>
      </c>
      <c r="M6801" s="572"/>
      <c r="N6801" s="573"/>
      <c r="O6801" s="573"/>
      <c r="P6801" s="573"/>
    </row>
    <row r="6802" spans="1:16" ht="30" thickBot="1" x14ac:dyDescent="0.3">
      <c r="A6802" s="229"/>
      <c r="B6802" s="231" t="s">
        <v>221</v>
      </c>
      <c r="C6802" s="144" t="s">
        <v>2682</v>
      </c>
      <c r="D6802" s="188"/>
      <c r="E6802" s="191">
        <f>SUM(E6804:E6807)</f>
        <v>84</v>
      </c>
      <c r="F6802">
        <f>SUMIF('список продуктов'!$A$8:$A$917,"="&amp;D8022,'список продуктов'!$C$8:$C$917)</f>
        <v>1</v>
      </c>
      <c r="G6802" t="s">
        <v>2926</v>
      </c>
      <c r="M6802" s="572"/>
      <c r="N6802" s="573"/>
      <c r="O6802" s="573"/>
      <c r="P6802" s="573"/>
    </row>
    <row r="6803" spans="1:16" x14ac:dyDescent="0.25">
      <c r="A6803" s="77">
        <f>A6802*E6803</f>
        <v>0</v>
      </c>
      <c r="B6803" s="160"/>
      <c r="C6803" s="154"/>
      <c r="D6803" s="91" t="s">
        <v>1284</v>
      </c>
      <c r="E6803" s="89">
        <v>1</v>
      </c>
      <c r="F6803">
        <f>SUMIF('список продуктов'!$A$8:$A$917,"="&amp;D8023,'список продуктов'!$C$8:$C$917)</f>
        <v>1</v>
      </c>
      <c r="M6803" s="572"/>
      <c r="N6803" s="573"/>
      <c r="O6803" s="573"/>
      <c r="P6803" s="573"/>
    </row>
    <row r="6804" spans="1:16" x14ac:dyDescent="0.25">
      <c r="A6804" s="77">
        <f>A6802*E6804</f>
        <v>0</v>
      </c>
      <c r="B6804" s="160"/>
      <c r="C6804" s="154"/>
      <c r="D6804" s="91" t="s">
        <v>2332</v>
      </c>
      <c r="E6804" s="89">
        <v>10</v>
      </c>
      <c r="F6804">
        <f>SUMIF('список продуктов'!$A$8:$A$917,"="&amp;D8024,'список продуктов'!$C$8:$C$917)</f>
        <v>1</v>
      </c>
      <c r="M6804" s="572"/>
      <c r="N6804" s="573"/>
      <c r="O6804" s="573"/>
      <c r="P6804" s="573"/>
    </row>
    <row r="6805" spans="1:16" x14ac:dyDescent="0.25">
      <c r="A6805" s="77">
        <f>A6802*E6805</f>
        <v>0</v>
      </c>
      <c r="B6805" s="160"/>
      <c r="C6805" s="154"/>
      <c r="D6805" s="91" t="s">
        <v>924</v>
      </c>
      <c r="E6805" s="89">
        <v>14</v>
      </c>
      <c r="F6805">
        <f>SUMIF('список продуктов'!$A$8:$A$917,"="&amp;#REF!,'список продуктов'!$C$8:$C$917)</f>
        <v>0</v>
      </c>
      <c r="M6805" s="572"/>
      <c r="N6805" s="573"/>
      <c r="O6805" s="573"/>
      <c r="P6805" s="573"/>
    </row>
    <row r="6806" spans="1:16" x14ac:dyDescent="0.25">
      <c r="A6806" s="77">
        <f>E6806*A6802</f>
        <v>0</v>
      </c>
      <c r="B6806" s="160"/>
      <c r="C6806" s="154"/>
      <c r="D6806" s="91" t="s">
        <v>1733</v>
      </c>
      <c r="E6806" s="89">
        <v>31</v>
      </c>
      <c r="F6806">
        <f>SUMIF('список продуктов'!$A$8:$A$917,"="&amp;D8120,'список продуктов'!$C$8:$C$917)</f>
        <v>0</v>
      </c>
      <c r="M6806" s="572"/>
      <c r="N6806" s="573"/>
      <c r="O6806" s="573"/>
      <c r="P6806" s="573"/>
    </row>
    <row r="6807" spans="1:16" x14ac:dyDescent="0.25">
      <c r="A6807" s="77">
        <f>E6807*A6802</f>
        <v>0</v>
      </c>
      <c r="B6807" s="160"/>
      <c r="C6807" s="155"/>
      <c r="D6807" s="91" t="s">
        <v>1936</v>
      </c>
      <c r="E6807" s="89">
        <v>29</v>
      </c>
      <c r="F6807">
        <f>SUMIF('список продуктов'!$A$8:$A$917,"="&amp;D8121,'список продуктов'!$C$8:$C$917)</f>
        <v>1</v>
      </c>
      <c r="M6807" s="572"/>
      <c r="N6807" s="573"/>
      <c r="O6807" s="573"/>
      <c r="P6807" s="573"/>
    </row>
    <row r="6808" spans="1:16" ht="15.75" thickBot="1" x14ac:dyDescent="0.3">
      <c r="A6808" s="77">
        <f>E6808*A6802</f>
        <v>0</v>
      </c>
      <c r="B6808" s="160"/>
      <c r="C6808" s="154"/>
      <c r="D6808" s="368" t="s">
        <v>2662</v>
      </c>
      <c r="E6808" s="89">
        <v>1</v>
      </c>
      <c r="F6808">
        <f>SUMIF('список продуктов'!$A$8:$A$917,"="&amp;D8122,'список продуктов'!$C$8:$C$917)</f>
        <v>1</v>
      </c>
      <c r="M6808" s="572"/>
      <c r="N6808" s="573"/>
      <c r="O6808" s="573"/>
      <c r="P6808" s="573"/>
    </row>
    <row r="6809" spans="1:16" ht="30" thickBot="1" x14ac:dyDescent="0.3">
      <c r="A6809" s="229"/>
      <c r="B6809" s="231" t="s">
        <v>45</v>
      </c>
      <c r="C6809" s="144" t="s">
        <v>1288</v>
      </c>
      <c r="D6809" s="188"/>
      <c r="E6809" s="191">
        <f>SUM(E6811:E6815)</f>
        <v>51</v>
      </c>
      <c r="F6809">
        <f>SUMIF('список продуктов'!$A$8:$A$917,"="&amp;D8123,'список продуктов'!$C$8:$C$917)</f>
        <v>1</v>
      </c>
      <c r="G6809" t="s">
        <v>2926</v>
      </c>
      <c r="M6809" s="572"/>
      <c r="N6809" s="573"/>
      <c r="O6809" s="573"/>
      <c r="P6809" s="573"/>
    </row>
    <row r="6810" spans="1:16" x14ac:dyDescent="0.25">
      <c r="A6810" s="77">
        <f>A6809*E6810</f>
        <v>0</v>
      </c>
      <c r="B6810" s="160"/>
      <c r="C6810" s="154"/>
      <c r="D6810" s="91" t="s">
        <v>1284</v>
      </c>
      <c r="E6810" s="89">
        <v>1</v>
      </c>
      <c r="F6810">
        <f>SUMIF('список продуктов'!$A$8:$A$917,"="&amp;D8124,'список продуктов'!$C$8:$C$917)</f>
        <v>1</v>
      </c>
      <c r="M6810" s="572"/>
      <c r="N6810" s="573"/>
      <c r="O6810" s="573"/>
      <c r="P6810" s="573"/>
    </row>
    <row r="6811" spans="1:16" x14ac:dyDescent="0.25">
      <c r="A6811" s="77">
        <f>A6809*E6811</f>
        <v>0</v>
      </c>
      <c r="B6811" s="160"/>
      <c r="C6811" s="154"/>
      <c r="D6811" s="91" t="s">
        <v>2330</v>
      </c>
      <c r="E6811" s="89">
        <v>10</v>
      </c>
      <c r="F6811">
        <f>SUMIF('список продуктов'!$A$8:$A$917,"="&amp;D8125,'список продуктов'!$C$8:$C$917)</f>
        <v>1</v>
      </c>
      <c r="M6811" s="572"/>
      <c r="N6811" s="573"/>
      <c r="O6811" s="573"/>
      <c r="P6811" s="573"/>
    </row>
    <row r="6812" spans="1:16" x14ac:dyDescent="0.25">
      <c r="A6812" s="77">
        <f>A6809*E6812</f>
        <v>0</v>
      </c>
      <c r="B6812" s="160"/>
      <c r="C6812" s="154"/>
      <c r="D6812" s="91" t="s">
        <v>2201</v>
      </c>
      <c r="E6812" s="89">
        <v>12</v>
      </c>
      <c r="F6812">
        <f>SUMIF('список продуктов'!$A$8:$A$917,"="&amp;D8126,'список продуктов'!$C$8:$C$917)</f>
        <v>1</v>
      </c>
      <c r="M6812" s="572"/>
      <c r="N6812" s="573"/>
      <c r="O6812" s="573"/>
      <c r="P6812" s="573"/>
    </row>
    <row r="6813" spans="1:16" x14ac:dyDescent="0.25">
      <c r="A6813" s="77">
        <f>A6809*E6813</f>
        <v>0</v>
      </c>
      <c r="B6813" s="160"/>
      <c r="C6813" s="154"/>
      <c r="D6813" s="91" t="s">
        <v>1264</v>
      </c>
      <c r="E6813" s="89">
        <v>14</v>
      </c>
      <c r="F6813">
        <f>SUMIF('список продуктов'!$A$8:$A$917,"="&amp;D8127,'список продуктов'!$C$8:$C$917)</f>
        <v>1</v>
      </c>
      <c r="M6813" s="572"/>
      <c r="N6813" s="573"/>
      <c r="O6813" s="573"/>
      <c r="P6813" s="573"/>
    </row>
    <row r="6814" spans="1:16" x14ac:dyDescent="0.25">
      <c r="A6814" s="77">
        <f>E6814*A6809</f>
        <v>0</v>
      </c>
      <c r="B6814" s="160"/>
      <c r="C6814" s="155"/>
      <c r="D6814" s="91" t="s">
        <v>2291</v>
      </c>
      <c r="E6814" s="89">
        <v>14</v>
      </c>
      <c r="F6814">
        <f>SUMIF('список продуктов'!$A$8:$A$917,"="&amp;D8128,'список продуктов'!$C$8:$C$917)</f>
        <v>1</v>
      </c>
      <c r="M6814" s="572"/>
      <c r="N6814" s="573"/>
      <c r="O6814" s="573"/>
      <c r="P6814" s="573"/>
    </row>
    <row r="6815" spans="1:16" x14ac:dyDescent="0.25">
      <c r="A6815" s="77">
        <f>E6815*A6809</f>
        <v>0</v>
      </c>
      <c r="B6815" s="160"/>
      <c r="C6815" s="452"/>
      <c r="D6815" s="146" t="s">
        <v>2210</v>
      </c>
      <c r="E6815" s="89">
        <v>1</v>
      </c>
      <c r="F6815">
        <f>SUMIF('список продуктов'!$A$8:$A$917,"="&amp;D8129,'список продуктов'!$C$8:$C$917)</f>
        <v>1</v>
      </c>
      <c r="M6815" s="572"/>
      <c r="N6815" s="573"/>
      <c r="O6815" s="573"/>
      <c r="P6815" s="573"/>
    </row>
    <row r="6816" spans="1:16" ht="15.75" thickBot="1" x14ac:dyDescent="0.3">
      <c r="A6816" s="77">
        <f>E6816*A6809</f>
        <v>0</v>
      </c>
      <c r="B6816" s="394"/>
      <c r="C6816" s="495"/>
      <c r="D6816" s="418" t="s">
        <v>2662</v>
      </c>
      <c r="E6816" s="396">
        <v>1</v>
      </c>
      <c r="F6816">
        <f>SUMIF('список продуктов'!$A$8:$A$917,"="&amp;D8130,'список продуктов'!$C$8:$C$917)</f>
        <v>1</v>
      </c>
      <c r="M6816" s="572"/>
      <c r="N6816" s="573"/>
      <c r="O6816" s="573"/>
      <c r="P6816" s="573"/>
    </row>
    <row r="6817" spans="1:16" ht="26.25" thickBot="1" x14ac:dyDescent="0.3">
      <c r="A6817" s="609" t="s">
        <v>2848</v>
      </c>
      <c r="B6817" s="610"/>
      <c r="C6817" s="610"/>
      <c r="D6817" s="610"/>
      <c r="E6817" s="611"/>
      <c r="F6817">
        <f>SUMIF('список продуктов'!$A$8:$A$917,"="&amp;D8032,'список продуктов'!$C$8:$C$917)</f>
        <v>1</v>
      </c>
      <c r="G6817" t="s">
        <v>2926</v>
      </c>
      <c r="M6817" s="572"/>
      <c r="N6817" s="573"/>
      <c r="O6817" s="573"/>
      <c r="P6817" s="573"/>
    </row>
    <row r="6818" spans="1:16" ht="15.75" thickBot="1" x14ac:dyDescent="0.3">
      <c r="A6818" s="132"/>
      <c r="B6818" s="282" t="s">
        <v>45</v>
      </c>
      <c r="C6818" s="204" t="s">
        <v>944</v>
      </c>
      <c r="D6818" s="380"/>
      <c r="E6818" s="300">
        <v>91</v>
      </c>
      <c r="F6818">
        <f>SUMIF('список продуктов'!$A$8:$A$917,"="&amp;D8033,'список продуктов'!$C$8:$C$917)</f>
        <v>0</v>
      </c>
      <c r="G6818" t="s">
        <v>2926</v>
      </c>
      <c r="M6818" s="572"/>
      <c r="N6818" s="573"/>
      <c r="O6818" s="573"/>
      <c r="P6818" s="573"/>
    </row>
    <row r="6819" spans="1:16" x14ac:dyDescent="0.25">
      <c r="A6819" s="135">
        <f>E6819*A6818</f>
        <v>0</v>
      </c>
      <c r="B6819" s="174"/>
      <c r="C6819" s="520"/>
      <c r="D6819" s="378" t="s">
        <v>2439</v>
      </c>
      <c r="E6819" s="136">
        <v>1</v>
      </c>
      <c r="F6819">
        <f>SUMIF('список продуктов'!$A$8:$A$917,"="&amp;D8034,'список продуктов'!$C$8:$C$917)</f>
        <v>0</v>
      </c>
      <c r="M6819" s="572"/>
      <c r="N6819" s="573"/>
      <c r="O6819" s="573"/>
      <c r="P6819" s="573"/>
    </row>
    <row r="6820" spans="1:16" x14ac:dyDescent="0.25">
      <c r="A6820" s="135">
        <f>E6820*A6818</f>
        <v>0</v>
      </c>
      <c r="B6820" s="174"/>
      <c r="C6820" s="520"/>
      <c r="D6820" s="378" t="s">
        <v>1268</v>
      </c>
      <c r="E6820" s="136">
        <v>10</v>
      </c>
      <c r="F6820">
        <f>SUMIF('список продуктов'!$A$8:$A$917,"="&amp;D8035,'список продуктов'!$C$8:$C$917)</f>
        <v>1</v>
      </c>
      <c r="M6820" s="572"/>
      <c r="N6820" s="573"/>
      <c r="O6820" s="573"/>
      <c r="P6820" s="573"/>
    </row>
    <row r="6821" spans="1:16" x14ac:dyDescent="0.25">
      <c r="A6821" s="135">
        <f>E6821*A6818</f>
        <v>0</v>
      </c>
      <c r="B6821" s="174"/>
      <c r="C6821" s="520"/>
      <c r="D6821" s="378" t="s">
        <v>1805</v>
      </c>
      <c r="E6821" s="136">
        <v>5</v>
      </c>
      <c r="F6821">
        <f>SUMIF('список продуктов'!$A$8:$A$917,"="&amp;D8036,'список продуктов'!$C$8:$C$917)</f>
        <v>1</v>
      </c>
      <c r="M6821" s="572"/>
      <c r="N6821" s="573"/>
      <c r="O6821" s="573"/>
      <c r="P6821" s="573"/>
    </row>
    <row r="6822" spans="1:16" x14ac:dyDescent="0.25">
      <c r="A6822" s="135">
        <f>E6822*A6818</f>
        <v>0</v>
      </c>
      <c r="B6822" s="174"/>
      <c r="C6822" s="520"/>
      <c r="D6822" s="378" t="s">
        <v>2291</v>
      </c>
      <c r="E6822" s="136">
        <v>15</v>
      </c>
      <c r="F6822">
        <f>SUMIF('список продуктов'!$A$8:$A$917,"="&amp;D8037,'список продуктов'!$C$8:$C$917)</f>
        <v>1</v>
      </c>
      <c r="M6822" s="572"/>
      <c r="N6822" s="573"/>
      <c r="O6822" s="573"/>
      <c r="P6822" s="573"/>
    </row>
    <row r="6823" spans="1:16" x14ac:dyDescent="0.25">
      <c r="A6823" s="135">
        <f>E6823*A6818</f>
        <v>0</v>
      </c>
      <c r="B6823" s="174"/>
      <c r="C6823" s="520"/>
      <c r="D6823" s="378" t="s">
        <v>1264</v>
      </c>
      <c r="E6823" s="136">
        <v>15</v>
      </c>
      <c r="F6823">
        <f>SUMIF('список продуктов'!$A$8:$A$917,"="&amp;D8038,'список продуктов'!$C$8:$C$917)</f>
        <v>1</v>
      </c>
      <c r="M6823" s="572"/>
      <c r="N6823" s="573"/>
      <c r="O6823" s="573"/>
      <c r="P6823" s="573"/>
    </row>
    <row r="6824" spans="1:16" x14ac:dyDescent="0.25">
      <c r="A6824" s="135">
        <f>E6824*A6818</f>
        <v>0</v>
      </c>
      <c r="B6824" s="174"/>
      <c r="C6824" s="520"/>
      <c r="D6824" s="378" t="s">
        <v>311</v>
      </c>
      <c r="E6824" s="136">
        <v>15</v>
      </c>
      <c r="F6824">
        <f>SUMIF('список продуктов'!$A$8:$A$917,"="&amp;D8039,'список продуктов'!$C$8:$C$917)</f>
        <v>1</v>
      </c>
      <c r="M6824" s="572"/>
      <c r="N6824" s="573"/>
      <c r="O6824" s="573"/>
      <c r="P6824" s="573"/>
    </row>
    <row r="6825" spans="1:16" x14ac:dyDescent="0.25">
      <c r="A6825" s="135">
        <f>E6825*A6818</f>
        <v>0</v>
      </c>
      <c r="B6825" s="174"/>
      <c r="C6825" s="520"/>
      <c r="D6825" s="378" t="s">
        <v>1797</v>
      </c>
      <c r="E6825" s="136">
        <v>1</v>
      </c>
      <c r="F6825">
        <f>SUMIF('список продуктов'!$A$8:$A$917,"="&amp;D8040,'список продуктов'!$C$8:$C$917)</f>
        <v>0</v>
      </c>
      <c r="M6825" s="572"/>
      <c r="N6825" s="573"/>
      <c r="O6825" s="573"/>
      <c r="P6825" s="573"/>
    </row>
    <row r="6826" spans="1:16" ht="15.75" thickBot="1" x14ac:dyDescent="0.3">
      <c r="A6826" s="135">
        <f>E6826*A6818</f>
        <v>0</v>
      </c>
      <c r="B6826" s="174"/>
      <c r="C6826" s="521"/>
      <c r="D6826" s="378" t="s">
        <v>2324</v>
      </c>
      <c r="E6826" s="136">
        <v>5</v>
      </c>
      <c r="F6826">
        <f>SUMIF('список продуктов'!$A$8:$A$917,"="&amp;D8041,'список продуктов'!$C$8:$C$917)</f>
        <v>1</v>
      </c>
      <c r="M6826" s="572"/>
      <c r="N6826" s="573"/>
      <c r="O6826" s="573"/>
      <c r="P6826" s="573"/>
    </row>
    <row r="6827" spans="1:16" ht="15.75" thickBot="1" x14ac:dyDescent="0.3">
      <c r="A6827" s="132"/>
      <c r="B6827" s="282" t="s">
        <v>45</v>
      </c>
      <c r="C6827" s="299" t="s">
        <v>931</v>
      </c>
      <c r="D6827" s="380"/>
      <c r="E6827" s="300">
        <v>81</v>
      </c>
      <c r="F6827">
        <f>SUMIF('список продуктов'!$A$8:$A$917,"="&amp;D8042,'список продуктов'!$C$8:$C$917)</f>
        <v>0</v>
      </c>
      <c r="G6827" t="s">
        <v>2926</v>
      </c>
      <c r="M6827" s="572"/>
      <c r="N6827" s="573"/>
      <c r="O6827" s="573"/>
      <c r="P6827" s="573"/>
    </row>
    <row r="6828" spans="1:16" x14ac:dyDescent="0.25">
      <c r="A6828" s="135">
        <f>E6828*A6827</f>
        <v>0</v>
      </c>
      <c r="B6828" s="174"/>
      <c r="C6828" s="520"/>
      <c r="D6828" s="378" t="s">
        <v>2439</v>
      </c>
      <c r="E6828" s="136">
        <v>1</v>
      </c>
      <c r="F6828">
        <f>SUMIF('список продуктов'!$A$8:$A$917,"="&amp;D8043,'список продуктов'!$C$8:$C$917)</f>
        <v>0</v>
      </c>
      <c r="M6828" s="572"/>
      <c r="N6828" s="573"/>
      <c r="O6828" s="573"/>
      <c r="P6828" s="573"/>
    </row>
    <row r="6829" spans="1:16" x14ac:dyDescent="0.25">
      <c r="A6829" s="135">
        <f>E6829*A6827</f>
        <v>0</v>
      </c>
      <c r="B6829" s="174"/>
      <c r="C6829" s="520"/>
      <c r="D6829" s="378" t="s">
        <v>1268</v>
      </c>
      <c r="E6829" s="136">
        <v>10</v>
      </c>
      <c r="F6829">
        <f>SUMIF('список продуктов'!$A$8:$A$917,"="&amp;D8044,'список продуктов'!$C$8:$C$917)</f>
        <v>0</v>
      </c>
      <c r="M6829" s="572"/>
      <c r="N6829" s="573"/>
      <c r="O6829" s="573"/>
      <c r="P6829" s="573"/>
    </row>
    <row r="6830" spans="1:16" x14ac:dyDescent="0.25">
      <c r="A6830" s="135">
        <f>E6830*A6827</f>
        <v>0</v>
      </c>
      <c r="B6830" s="174"/>
      <c r="C6830" s="520"/>
      <c r="D6830" s="378" t="s">
        <v>1805</v>
      </c>
      <c r="E6830" s="136">
        <v>5</v>
      </c>
      <c r="F6830">
        <f>SUMIF('список продуктов'!$A$8:$A$917,"="&amp;D8045,'список продуктов'!$C$8:$C$917)</f>
        <v>1</v>
      </c>
      <c r="M6830" s="572"/>
      <c r="N6830" s="573"/>
      <c r="O6830" s="573"/>
      <c r="P6830" s="573"/>
    </row>
    <row r="6831" spans="1:16" x14ac:dyDescent="0.25">
      <c r="A6831" s="135">
        <f>E6831*A6827</f>
        <v>0</v>
      </c>
      <c r="B6831" s="174"/>
      <c r="C6831" s="520"/>
      <c r="D6831" s="378" t="s">
        <v>1665</v>
      </c>
      <c r="E6831" s="136">
        <v>20</v>
      </c>
      <c r="F6831">
        <f>SUMIF('список продуктов'!$A$8:$A$917,"="&amp;D8046,'список продуктов'!$C$8:$C$917)</f>
        <v>0</v>
      </c>
      <c r="M6831" s="572"/>
      <c r="N6831" s="573"/>
      <c r="O6831" s="573"/>
      <c r="P6831" s="573"/>
    </row>
    <row r="6832" spans="1:16" x14ac:dyDescent="0.25">
      <c r="A6832" s="135">
        <f>E6832*A6827</f>
        <v>0</v>
      </c>
      <c r="B6832" s="174"/>
      <c r="C6832" s="520"/>
      <c r="D6832" s="378" t="s">
        <v>311</v>
      </c>
      <c r="E6832" s="136">
        <v>15</v>
      </c>
      <c r="F6832">
        <f>SUMIF('список продуктов'!$A$8:$A$917,"="&amp;D8047,'список продуктов'!$C$8:$C$917)</f>
        <v>0</v>
      </c>
      <c r="M6832" s="572"/>
      <c r="N6832" s="573"/>
      <c r="O6832" s="573"/>
      <c r="P6832" s="573"/>
    </row>
    <row r="6833" spans="1:16" x14ac:dyDescent="0.25">
      <c r="A6833" s="135">
        <f>E6833*A6827</f>
        <v>0</v>
      </c>
      <c r="B6833" s="174"/>
      <c r="C6833" s="520"/>
      <c r="D6833" s="378" t="s">
        <v>1797</v>
      </c>
      <c r="E6833" s="136">
        <v>1</v>
      </c>
      <c r="F6833">
        <f>SUMIF('список продуктов'!$A$8:$A$917,"="&amp;D8048,'список продуктов'!$C$8:$C$917)</f>
        <v>1</v>
      </c>
      <c r="M6833" s="572"/>
      <c r="N6833" s="573"/>
      <c r="O6833" s="573"/>
      <c r="P6833" s="573"/>
    </row>
    <row r="6834" spans="1:16" ht="15.75" thickBot="1" x14ac:dyDescent="0.3">
      <c r="A6834" s="135">
        <f>E6834*A6827</f>
        <v>0</v>
      </c>
      <c r="B6834" s="174"/>
      <c r="C6834" s="521"/>
      <c r="D6834" s="378" t="s">
        <v>2324</v>
      </c>
      <c r="E6834" s="136">
        <v>5</v>
      </c>
      <c r="F6834">
        <f>SUMIF('список продуктов'!$A$8:$A$917,"="&amp;D8049,'список продуктов'!$C$8:$C$917)</f>
        <v>1</v>
      </c>
      <c r="M6834" s="572"/>
      <c r="N6834" s="573"/>
      <c r="O6834" s="573"/>
      <c r="P6834" s="573"/>
    </row>
    <row r="6835" spans="1:16" ht="15.75" thickBot="1" x14ac:dyDescent="0.3">
      <c r="A6835" s="132"/>
      <c r="B6835" s="282" t="s">
        <v>45</v>
      </c>
      <c r="C6835" s="299" t="s">
        <v>932</v>
      </c>
      <c r="D6835" s="380"/>
      <c r="E6835" s="300">
        <v>90</v>
      </c>
      <c r="F6835">
        <f>SUMIF('список продуктов'!$A$8:$A$917,"="&amp;D8050,'список продуктов'!$C$8:$C$917)</f>
        <v>1</v>
      </c>
      <c r="G6835" t="s">
        <v>2926</v>
      </c>
      <c r="M6835" s="572"/>
      <c r="N6835" s="573"/>
      <c r="O6835" s="573"/>
      <c r="P6835" s="573"/>
    </row>
    <row r="6836" spans="1:16" x14ac:dyDescent="0.25">
      <c r="A6836" s="135">
        <f>E6836*A6835</f>
        <v>0</v>
      </c>
      <c r="B6836" s="174"/>
      <c r="C6836" s="520"/>
      <c r="D6836" s="378" t="s">
        <v>2439</v>
      </c>
      <c r="E6836" s="136">
        <v>1</v>
      </c>
      <c r="F6836">
        <f>SUMIF('список продуктов'!$A$8:$A$917,"="&amp;D8051,'список продуктов'!$C$8:$C$917)</f>
        <v>1</v>
      </c>
      <c r="M6836" s="572"/>
      <c r="N6836" s="573"/>
      <c r="O6836" s="573"/>
      <c r="P6836" s="573"/>
    </row>
    <row r="6837" spans="1:16" x14ac:dyDescent="0.25">
      <c r="A6837" s="135">
        <f>E6837*A6835</f>
        <v>0</v>
      </c>
      <c r="B6837" s="174"/>
      <c r="C6837" s="520"/>
      <c r="D6837" s="378" t="s">
        <v>1268</v>
      </c>
      <c r="E6837" s="136">
        <v>10</v>
      </c>
      <c r="F6837">
        <f>SUMIF('список продуктов'!$A$8:$A$917,"="&amp;D8052,'список продуктов'!$C$8:$C$917)</f>
        <v>1</v>
      </c>
      <c r="M6837" s="572"/>
      <c r="N6837" s="573"/>
      <c r="O6837" s="573"/>
      <c r="P6837" s="573"/>
    </row>
    <row r="6838" spans="1:16" x14ac:dyDescent="0.25">
      <c r="A6838" s="135">
        <f>E6838*A6835</f>
        <v>0</v>
      </c>
      <c r="B6838" s="174"/>
      <c r="C6838" s="520"/>
      <c r="D6838" s="378" t="s">
        <v>1805</v>
      </c>
      <c r="E6838" s="136">
        <v>5</v>
      </c>
      <c r="F6838">
        <f>SUMIF('список продуктов'!$A$8:$A$917,"="&amp;D8053,'список продуктов'!$C$8:$C$917)</f>
        <v>1</v>
      </c>
      <c r="M6838" s="572"/>
      <c r="N6838" s="573"/>
      <c r="O6838" s="573"/>
      <c r="P6838" s="573"/>
    </row>
    <row r="6839" spans="1:16" x14ac:dyDescent="0.25">
      <c r="A6839" s="135">
        <f>E6839*A6835</f>
        <v>0</v>
      </c>
      <c r="B6839" s="174"/>
      <c r="C6839" s="520"/>
      <c r="D6839" s="378" t="s">
        <v>2297</v>
      </c>
      <c r="E6839" s="136">
        <v>15</v>
      </c>
      <c r="F6839">
        <f>SUMIF('список продуктов'!$A$8:$A$917,"="&amp;D8054,'список продуктов'!$C$8:$C$917)</f>
        <v>0</v>
      </c>
      <c r="M6839" s="572"/>
      <c r="N6839" s="573"/>
      <c r="O6839" s="573"/>
      <c r="P6839" s="573"/>
    </row>
    <row r="6840" spans="1:16" x14ac:dyDescent="0.25">
      <c r="A6840" s="135">
        <f>E6840*A6835</f>
        <v>0</v>
      </c>
      <c r="B6840" s="174"/>
      <c r="C6840" s="520"/>
      <c r="D6840" s="378" t="s">
        <v>1264</v>
      </c>
      <c r="E6840" s="136">
        <v>15</v>
      </c>
      <c r="F6840">
        <f>SUMIF('список продуктов'!$A$8:$A$917,"="&amp;D8055,'список продуктов'!$C$8:$C$917)</f>
        <v>0</v>
      </c>
      <c r="M6840" s="572"/>
      <c r="N6840" s="573"/>
      <c r="O6840" s="573"/>
      <c r="P6840" s="573"/>
    </row>
    <row r="6841" spans="1:16" x14ac:dyDescent="0.25">
      <c r="A6841" s="135">
        <f>E6841*A6835</f>
        <v>0</v>
      </c>
      <c r="B6841" s="174"/>
      <c r="C6841" s="520"/>
      <c r="D6841" s="378" t="s">
        <v>311</v>
      </c>
      <c r="E6841" s="136">
        <v>15</v>
      </c>
      <c r="F6841">
        <f>SUMIF('список продуктов'!$A$8:$A$917,"="&amp;D8056,'список продуктов'!$C$8:$C$917)</f>
        <v>1</v>
      </c>
      <c r="M6841" s="572"/>
      <c r="N6841" s="573"/>
      <c r="O6841" s="573"/>
      <c r="P6841" s="573"/>
    </row>
    <row r="6842" spans="1:16" ht="15.75" thickBot="1" x14ac:dyDescent="0.3">
      <c r="A6842" s="135">
        <f>E6842*A6835</f>
        <v>0</v>
      </c>
      <c r="B6842" s="174"/>
      <c r="C6842" s="521"/>
      <c r="D6842" s="378" t="s">
        <v>2324</v>
      </c>
      <c r="E6842" s="136">
        <v>5</v>
      </c>
      <c r="F6842">
        <f>SUMIF('список продуктов'!$A$8:$A$917,"="&amp;D8057,'список продуктов'!$C$8:$C$917)</f>
        <v>1</v>
      </c>
      <c r="M6842" s="572"/>
      <c r="N6842" s="573"/>
      <c r="O6842" s="573"/>
      <c r="P6842" s="573"/>
    </row>
    <row r="6843" spans="1:16" ht="15.75" thickBot="1" x14ac:dyDescent="0.3">
      <c r="A6843" s="132"/>
      <c r="B6843" s="282" t="s">
        <v>45</v>
      </c>
      <c r="C6843" s="299" t="s">
        <v>929</v>
      </c>
      <c r="D6843" s="380"/>
      <c r="E6843" s="300">
        <v>95</v>
      </c>
      <c r="F6843">
        <f>SUMIF('список продуктов'!$A$8:$A$917,"="&amp;D8058,'список продуктов'!$C$8:$C$917)</f>
        <v>1</v>
      </c>
      <c r="G6843" t="s">
        <v>2926</v>
      </c>
      <c r="M6843" s="572"/>
      <c r="N6843" s="573"/>
      <c r="O6843" s="573"/>
      <c r="P6843" s="573"/>
    </row>
    <row r="6844" spans="1:16" x14ac:dyDescent="0.25">
      <c r="A6844" s="135">
        <f>E6844*A6843</f>
        <v>0</v>
      </c>
      <c r="B6844" s="174"/>
      <c r="C6844" s="520"/>
      <c r="D6844" s="378" t="s">
        <v>2439</v>
      </c>
      <c r="E6844" s="136">
        <v>1</v>
      </c>
      <c r="F6844">
        <f>SUMIF('список продуктов'!$A$8:$A$917,"="&amp;D8059,'список продуктов'!$C$8:$C$917)</f>
        <v>1</v>
      </c>
      <c r="M6844" s="572"/>
      <c r="N6844" s="573"/>
      <c r="O6844" s="573"/>
      <c r="P6844" s="573"/>
    </row>
    <row r="6845" spans="1:16" x14ac:dyDescent="0.25">
      <c r="A6845" s="135">
        <f>E6845*A6843</f>
        <v>0</v>
      </c>
      <c r="B6845" s="174"/>
      <c r="C6845" s="520"/>
      <c r="D6845" s="378" t="s">
        <v>1268</v>
      </c>
      <c r="E6845" s="136">
        <v>10</v>
      </c>
      <c r="F6845">
        <f>SUMIF('список продуктов'!$A$8:$A$917,"="&amp;D8060,'список продуктов'!$C$8:$C$917)</f>
        <v>1</v>
      </c>
      <c r="M6845" s="572"/>
      <c r="N6845" s="573"/>
      <c r="O6845" s="573"/>
      <c r="P6845" s="573"/>
    </row>
    <row r="6846" spans="1:16" x14ac:dyDescent="0.25">
      <c r="A6846" s="135">
        <f>E6846*A6843</f>
        <v>0</v>
      </c>
      <c r="B6846" s="174"/>
      <c r="C6846" s="520"/>
      <c r="D6846" s="378" t="s">
        <v>1805</v>
      </c>
      <c r="E6846" s="136">
        <v>5</v>
      </c>
      <c r="F6846">
        <f>SUMIF('список продуктов'!$A$8:$A$917,"="&amp;D8061,'список продуктов'!$C$8:$C$917)</f>
        <v>1</v>
      </c>
      <c r="M6846" s="572"/>
      <c r="N6846" s="573"/>
      <c r="O6846" s="573"/>
      <c r="P6846" s="573"/>
    </row>
    <row r="6847" spans="1:16" x14ac:dyDescent="0.25">
      <c r="A6847" s="135">
        <f>E6847*A6843</f>
        <v>0</v>
      </c>
      <c r="B6847" s="174"/>
      <c r="C6847" s="520"/>
      <c r="D6847" s="378" t="s">
        <v>1648</v>
      </c>
      <c r="E6847" s="136">
        <v>25</v>
      </c>
      <c r="F6847">
        <f>SUMIF('список продуктов'!$A$8:$A$917,"="&amp;D8062,'список продуктов'!$C$8:$C$917)</f>
        <v>1</v>
      </c>
      <c r="M6847" s="572"/>
      <c r="N6847" s="573"/>
      <c r="O6847" s="573"/>
      <c r="P6847" s="573"/>
    </row>
    <row r="6848" spans="1:16" x14ac:dyDescent="0.25">
      <c r="A6848" s="135">
        <f>E6848*A6843</f>
        <v>0</v>
      </c>
      <c r="B6848" s="174"/>
      <c r="C6848" s="520"/>
      <c r="D6848" s="378" t="s">
        <v>311</v>
      </c>
      <c r="E6848" s="136">
        <v>25</v>
      </c>
      <c r="F6848">
        <f>SUMIF('список продуктов'!$A$8:$A$917,"="&amp;D8063,'список продуктов'!$C$8:$C$917)</f>
        <v>1</v>
      </c>
      <c r="M6848" s="572"/>
      <c r="N6848" s="573"/>
      <c r="O6848" s="573"/>
      <c r="P6848" s="573"/>
    </row>
    <row r="6849" spans="1:16" ht="15.75" thickBot="1" x14ac:dyDescent="0.3">
      <c r="A6849" s="135">
        <f>E6849*A6843</f>
        <v>0</v>
      </c>
      <c r="B6849" s="174"/>
      <c r="C6849" s="521"/>
      <c r="D6849" s="378" t="s">
        <v>2324</v>
      </c>
      <c r="E6849" s="136">
        <v>5</v>
      </c>
      <c r="F6849">
        <f>SUMIF('список продуктов'!$A$8:$A$917,"="&amp;D8064,'список продуктов'!$C$8:$C$917)</f>
        <v>1</v>
      </c>
      <c r="M6849" s="572"/>
      <c r="N6849" s="573"/>
      <c r="O6849" s="573"/>
      <c r="P6849" s="573"/>
    </row>
    <row r="6850" spans="1:16" ht="15.75" thickBot="1" x14ac:dyDescent="0.3">
      <c r="A6850" s="132"/>
      <c r="B6850" s="282" t="s">
        <v>45</v>
      </c>
      <c r="C6850" s="299" t="s">
        <v>930</v>
      </c>
      <c r="D6850" s="380"/>
      <c r="E6850" s="300">
        <v>95</v>
      </c>
      <c r="F6850">
        <f>SUMIF('список продуктов'!$A$8:$A$917,"="&amp;D8065,'список продуктов'!$C$8:$C$917)</f>
        <v>0</v>
      </c>
      <c r="G6850" t="s">
        <v>2926</v>
      </c>
      <c r="M6850" s="572"/>
      <c r="N6850" s="573"/>
      <c r="O6850" s="573"/>
      <c r="P6850" s="573"/>
    </row>
    <row r="6851" spans="1:16" x14ac:dyDescent="0.25">
      <c r="A6851" s="135">
        <f>E6851*A6850</f>
        <v>0</v>
      </c>
      <c r="B6851" s="174"/>
      <c r="C6851" s="520"/>
      <c r="D6851" s="378" t="s">
        <v>2439</v>
      </c>
      <c r="E6851" s="136">
        <v>1</v>
      </c>
      <c r="F6851">
        <f>SUMIF('список продуктов'!$A$8:$A$917,"="&amp;D8066,'список продуктов'!$C$8:$C$917)</f>
        <v>1</v>
      </c>
      <c r="M6851" s="572"/>
      <c r="N6851" s="573"/>
      <c r="O6851" s="573"/>
      <c r="P6851" s="573"/>
    </row>
    <row r="6852" spans="1:16" x14ac:dyDescent="0.25">
      <c r="A6852" s="135">
        <f>E6852*A6850</f>
        <v>0</v>
      </c>
      <c r="B6852" s="174"/>
      <c r="C6852" s="520"/>
      <c r="D6852" s="378" t="s">
        <v>1268</v>
      </c>
      <c r="E6852" s="136">
        <v>5</v>
      </c>
      <c r="F6852">
        <f>SUMIF('список продуктов'!$A$8:$A$917,"="&amp;D8067,'список продуктов'!$C$8:$C$917)</f>
        <v>1</v>
      </c>
      <c r="M6852" s="572"/>
      <c r="N6852" s="573"/>
      <c r="O6852" s="573"/>
      <c r="P6852" s="573"/>
    </row>
    <row r="6853" spans="1:16" x14ac:dyDescent="0.25">
      <c r="A6853" s="135">
        <f>E6853*A6850</f>
        <v>0</v>
      </c>
      <c r="B6853" s="174"/>
      <c r="C6853" s="520"/>
      <c r="D6853" s="378" t="s">
        <v>1805</v>
      </c>
      <c r="E6853" s="136">
        <v>5</v>
      </c>
      <c r="F6853">
        <f>SUMIF('список продуктов'!$A$8:$A$917,"="&amp;D8068,'список продуктов'!$C$8:$C$917)</f>
        <v>1</v>
      </c>
      <c r="M6853" s="572"/>
      <c r="N6853" s="573"/>
      <c r="O6853" s="573"/>
      <c r="P6853" s="573"/>
    </row>
    <row r="6854" spans="1:16" x14ac:dyDescent="0.25">
      <c r="A6854" s="135">
        <f>E6854*A6850</f>
        <v>0</v>
      </c>
      <c r="B6854" s="174"/>
      <c r="C6854" s="520"/>
      <c r="D6854" s="378" t="s">
        <v>1745</v>
      </c>
      <c r="E6854" s="136">
        <v>15</v>
      </c>
      <c r="F6854">
        <f>SUMIF('список продуктов'!$A$8:$A$917,"="&amp;D8069,'список продуктов'!$C$8:$C$917)</f>
        <v>0</v>
      </c>
      <c r="M6854" s="572"/>
      <c r="N6854" s="573"/>
      <c r="O6854" s="573"/>
      <c r="P6854" s="573"/>
    </row>
    <row r="6855" spans="1:16" x14ac:dyDescent="0.25">
      <c r="A6855" s="135">
        <f>E6855*A6850</f>
        <v>0</v>
      </c>
      <c r="B6855" s="174"/>
      <c r="C6855" s="520"/>
      <c r="D6855" s="378" t="s">
        <v>311</v>
      </c>
      <c r="E6855" s="136">
        <v>15</v>
      </c>
      <c r="F6855">
        <f>SUMIF('список продуктов'!$A$8:$A$917,"="&amp;D8070,'список продуктов'!$C$8:$C$917)</f>
        <v>0</v>
      </c>
      <c r="M6855" s="572"/>
      <c r="N6855" s="573"/>
      <c r="O6855" s="573"/>
      <c r="P6855" s="573"/>
    </row>
    <row r="6856" spans="1:16" x14ac:dyDescent="0.25">
      <c r="A6856" s="135">
        <f>E6856*A6850</f>
        <v>0</v>
      </c>
      <c r="B6856" s="174"/>
      <c r="C6856" s="520"/>
      <c r="D6856" s="378" t="s">
        <v>1739</v>
      </c>
      <c r="E6856" s="136">
        <v>15</v>
      </c>
      <c r="F6856">
        <f>SUMIF('список продуктов'!$A$8:$A$917,"="&amp;D8071,'список продуктов'!$C$8:$C$917)</f>
        <v>1</v>
      </c>
      <c r="M6856" s="572"/>
      <c r="N6856" s="573"/>
      <c r="O6856" s="573"/>
      <c r="P6856" s="573"/>
    </row>
    <row r="6857" spans="1:16" ht="15.75" thickBot="1" x14ac:dyDescent="0.3">
      <c r="A6857" s="135">
        <f>E6857*A6850</f>
        <v>0</v>
      </c>
      <c r="B6857" s="174"/>
      <c r="C6857" s="521"/>
      <c r="D6857" s="378" t="s">
        <v>1848</v>
      </c>
      <c r="E6857" s="136">
        <v>15</v>
      </c>
      <c r="F6857">
        <f>SUMIF('список продуктов'!$A$8:$A$917,"="&amp;D8072,'список продуктов'!$C$8:$C$917)</f>
        <v>1</v>
      </c>
      <c r="M6857" s="572"/>
      <c r="N6857" s="573"/>
      <c r="O6857" s="573"/>
      <c r="P6857" s="573"/>
    </row>
    <row r="6858" spans="1:16" ht="29.25" thickBot="1" x14ac:dyDescent="0.3">
      <c r="A6858" s="105"/>
      <c r="B6858" s="190" t="s">
        <v>45</v>
      </c>
      <c r="C6858" s="268" t="s">
        <v>935</v>
      </c>
      <c r="D6858" s="188"/>
      <c r="E6858" s="158">
        <f>SUM(E6859:E6864)</f>
        <v>61</v>
      </c>
      <c r="F6858">
        <f>SUMIF('список продуктов'!$A$8:$A$917,"="&amp;D8073,'список продуктов'!$C$8:$C$917)</f>
        <v>1</v>
      </c>
      <c r="G6858" t="s">
        <v>2926</v>
      </c>
      <c r="M6858" s="572"/>
      <c r="N6858" s="573"/>
      <c r="O6858" s="573"/>
      <c r="P6858" s="573"/>
    </row>
    <row r="6859" spans="1:16" x14ac:dyDescent="0.25">
      <c r="A6859" s="77">
        <f>E6859*A6858</f>
        <v>0</v>
      </c>
      <c r="B6859" s="166"/>
      <c r="C6859" s="154"/>
      <c r="D6859" s="91" t="s">
        <v>2439</v>
      </c>
      <c r="E6859" s="80">
        <v>1</v>
      </c>
      <c r="F6859">
        <f>SUMIF('список продуктов'!$A$8:$A$917,"="&amp;D8074,'список продуктов'!$C$8:$C$917)</f>
        <v>1</v>
      </c>
      <c r="M6859" s="572"/>
      <c r="N6859" s="573"/>
      <c r="O6859" s="573"/>
      <c r="P6859" s="573"/>
    </row>
    <row r="6860" spans="1:16" x14ac:dyDescent="0.25">
      <c r="A6860" s="77">
        <f>E6860*A6858</f>
        <v>0</v>
      </c>
      <c r="B6860" s="166"/>
      <c r="C6860" s="154"/>
      <c r="D6860" s="91" t="s">
        <v>1268</v>
      </c>
      <c r="E6860" s="80">
        <v>10</v>
      </c>
      <c r="F6860">
        <f>SUMIF('список продуктов'!$A$8:$A$917,"="&amp;D8075,'список продуктов'!$C$8:$C$917)</f>
        <v>1</v>
      </c>
      <c r="M6860" s="572"/>
      <c r="N6860" s="573"/>
      <c r="O6860" s="573"/>
      <c r="P6860" s="573"/>
    </row>
    <row r="6861" spans="1:16" x14ac:dyDescent="0.25">
      <c r="A6861" s="77">
        <f>E6861*A6858</f>
        <v>0</v>
      </c>
      <c r="B6861" s="166"/>
      <c r="C6861" s="154"/>
      <c r="D6861" s="91" t="s">
        <v>1805</v>
      </c>
      <c r="E6861" s="80">
        <v>5</v>
      </c>
      <c r="F6861">
        <f>SUMIF('список продуктов'!$A$8:$A$917,"="&amp;D8076,'список продуктов'!$C$8:$C$917)</f>
        <v>1</v>
      </c>
      <c r="M6861" s="572"/>
      <c r="N6861" s="573"/>
      <c r="O6861" s="573"/>
      <c r="P6861" s="573"/>
    </row>
    <row r="6862" spans="1:16" x14ac:dyDescent="0.25">
      <c r="A6862" s="77">
        <f>E6862*A6858</f>
        <v>0</v>
      </c>
      <c r="B6862" s="166"/>
      <c r="C6862" s="154"/>
      <c r="D6862" s="91" t="s">
        <v>1365</v>
      </c>
      <c r="E6862" s="80">
        <v>25</v>
      </c>
      <c r="F6862">
        <f>SUMIF('список продуктов'!$A$8:$A$917,"="&amp;D8077,'список продуктов'!$C$8:$C$917)</f>
        <v>1</v>
      </c>
      <c r="M6862" s="572"/>
      <c r="N6862" s="573"/>
      <c r="O6862" s="573"/>
      <c r="P6862" s="573"/>
    </row>
    <row r="6863" spans="1:16" x14ac:dyDescent="0.25">
      <c r="A6863" s="77">
        <f>E6863*A6858</f>
        <v>0</v>
      </c>
      <c r="B6863" s="166"/>
      <c r="C6863" s="154"/>
      <c r="D6863" s="91" t="s">
        <v>1763</v>
      </c>
      <c r="E6863" s="80">
        <v>15</v>
      </c>
      <c r="F6863">
        <f>SUMIF('список продуктов'!$A$8:$A$917,"="&amp;D8078,'список продуктов'!$C$8:$C$917)</f>
        <v>1</v>
      </c>
      <c r="M6863" s="572"/>
      <c r="N6863" s="573"/>
      <c r="O6863" s="573"/>
      <c r="P6863" s="573"/>
    </row>
    <row r="6864" spans="1:16" x14ac:dyDescent="0.25">
      <c r="A6864" s="77">
        <f>E6864*A6858</f>
        <v>0</v>
      </c>
      <c r="B6864" s="166"/>
      <c r="D6864" s="91" t="s">
        <v>2324</v>
      </c>
      <c r="E6864" s="80">
        <v>5</v>
      </c>
      <c r="F6864">
        <f>SUMIF('список продуктов'!$A$8:$A$917,"="&amp;D8079,'список продуктов'!$C$8:$C$917)</f>
        <v>1</v>
      </c>
      <c r="M6864" s="572"/>
      <c r="N6864" s="573"/>
      <c r="O6864" s="573"/>
      <c r="P6864" s="573"/>
    </row>
    <row r="6865" spans="1:16" ht="15.75" thickBot="1" x14ac:dyDescent="0.3">
      <c r="A6865" s="77">
        <f>E6865*A6858</f>
        <v>0</v>
      </c>
      <c r="B6865" s="160"/>
      <c r="C6865" s="452"/>
      <c r="D6865" s="378" t="s">
        <v>1264</v>
      </c>
      <c r="E6865" s="136">
        <v>15</v>
      </c>
      <c r="F6865">
        <f>SUMIF('список продуктов'!$A$8:$A$917,"="&amp;D8080,'список продуктов'!$C$8:$C$917)</f>
        <v>0</v>
      </c>
      <c r="M6865" s="572"/>
      <c r="N6865" s="573"/>
      <c r="O6865" s="573"/>
      <c r="P6865" s="573"/>
    </row>
    <row r="6866" spans="1:16" ht="15.75" thickBot="1" x14ac:dyDescent="0.3">
      <c r="A6866" s="105"/>
      <c r="B6866" s="179">
        <v>50</v>
      </c>
      <c r="C6866" s="197" t="s">
        <v>1062</v>
      </c>
      <c r="D6866" s="188"/>
      <c r="E6866" s="158">
        <f>SUM(E6867:E6871)</f>
        <v>39</v>
      </c>
      <c r="F6866">
        <f>SUMIF('список продуктов'!$A$8:$A$917,"="&amp;D8082,'список продуктов'!$C$8:$C$917)</f>
        <v>1</v>
      </c>
      <c r="G6866" t="s">
        <v>2926</v>
      </c>
      <c r="M6866" s="572"/>
      <c r="N6866" s="573"/>
      <c r="O6866" s="573"/>
      <c r="P6866" s="573"/>
    </row>
    <row r="6867" spans="1:16" x14ac:dyDescent="0.25">
      <c r="A6867" s="77">
        <f>E6867*A6866</f>
        <v>0</v>
      </c>
      <c r="B6867" s="239"/>
      <c r="C6867" s="516"/>
      <c r="D6867" s="91" t="s">
        <v>2439</v>
      </c>
      <c r="E6867" s="80">
        <v>1</v>
      </c>
      <c r="F6867">
        <f>SUMIF('список продуктов'!$A$8:$A$917,"="&amp;D8083,'список продуктов'!$C$8:$C$917)</f>
        <v>1</v>
      </c>
      <c r="M6867" s="572"/>
      <c r="N6867" s="573"/>
      <c r="O6867" s="573"/>
      <c r="P6867" s="573"/>
    </row>
    <row r="6868" spans="1:16" x14ac:dyDescent="0.25">
      <c r="A6868" s="77">
        <f>E6868*A6866</f>
        <v>0</v>
      </c>
      <c r="B6868" s="239"/>
      <c r="C6868" s="516"/>
      <c r="D6868" s="91" t="s">
        <v>1850</v>
      </c>
      <c r="E6868" s="80">
        <v>5</v>
      </c>
      <c r="F6868">
        <f>SUMIF('список продуктов'!$A$8:$A$917,"="&amp;D8084,'список продуктов'!$C$8:$C$917)</f>
        <v>1</v>
      </c>
      <c r="M6868" s="572"/>
      <c r="N6868" s="573"/>
      <c r="O6868" s="573"/>
      <c r="P6868" s="573"/>
    </row>
    <row r="6869" spans="1:16" x14ac:dyDescent="0.25">
      <c r="A6869" s="77">
        <f>E6869*A6866</f>
        <v>0</v>
      </c>
      <c r="B6869" s="239"/>
      <c r="C6869" s="516"/>
      <c r="D6869" s="91" t="s">
        <v>1576</v>
      </c>
      <c r="E6869" s="80">
        <v>25</v>
      </c>
      <c r="F6869">
        <f>SUMIF('список продуктов'!$A$8:$A$917,"="&amp;D8085,'список продуктов'!$C$8:$C$917)</f>
        <v>0</v>
      </c>
      <c r="M6869" s="572"/>
      <c r="N6869" s="573"/>
      <c r="O6869" s="573"/>
      <c r="P6869" s="573"/>
    </row>
    <row r="6870" spans="1:16" x14ac:dyDescent="0.25">
      <c r="A6870" s="77">
        <f>E6870*A6866</f>
        <v>0</v>
      </c>
      <c r="B6870" s="239"/>
      <c r="C6870" s="516"/>
      <c r="D6870" s="91" t="s">
        <v>192</v>
      </c>
      <c r="E6870" s="80">
        <v>5</v>
      </c>
      <c r="F6870">
        <f>SUMIF('список продуктов'!$A$8:$A$917,"="&amp;D8086,'список продуктов'!$C$8:$C$917)</f>
        <v>0</v>
      </c>
      <c r="M6870" s="572"/>
      <c r="N6870" s="573"/>
      <c r="O6870" s="573"/>
      <c r="P6870" s="573"/>
    </row>
    <row r="6871" spans="1:16" x14ac:dyDescent="0.25">
      <c r="A6871" s="77">
        <f>E6871*A6866</f>
        <v>0</v>
      </c>
      <c r="B6871" s="239"/>
      <c r="C6871" s="516"/>
      <c r="D6871" s="91" t="s">
        <v>1805</v>
      </c>
      <c r="E6871" s="80">
        <v>3</v>
      </c>
      <c r="F6871">
        <f>SUMIF('список продуктов'!$A$8:$A$917,"="&amp;D8087,'список продуктов'!$C$8:$C$917)</f>
        <v>1</v>
      </c>
      <c r="M6871" s="572"/>
      <c r="N6871" s="573"/>
      <c r="O6871" s="573"/>
      <c r="P6871" s="573"/>
    </row>
    <row r="6872" spans="1:16" ht="15.75" thickBot="1" x14ac:dyDescent="0.3">
      <c r="B6872" s="173"/>
      <c r="C6872" s="472"/>
      <c r="D6872" s="91"/>
      <c r="E6872" s="89"/>
      <c r="F6872">
        <f>SUMIF('список продуктов'!$A$8:$A$917,"="&amp;D8088,'список продуктов'!$C$8:$C$917)</f>
        <v>1</v>
      </c>
      <c r="M6872" s="572"/>
      <c r="N6872" s="573"/>
      <c r="O6872" s="573"/>
      <c r="P6872" s="573"/>
    </row>
    <row r="6873" spans="1:16" ht="15.75" thickBot="1" x14ac:dyDescent="0.3">
      <c r="A6873" s="105"/>
      <c r="B6873" s="179">
        <v>50</v>
      </c>
      <c r="C6873" s="197" t="s">
        <v>1063</v>
      </c>
      <c r="D6873" s="188"/>
      <c r="E6873" s="158">
        <f>SUM(E6874:E6878)</f>
        <v>39</v>
      </c>
      <c r="F6873">
        <f>SUMIF('список продуктов'!$A$8:$A$917,"="&amp;D8089,'список продуктов'!$C$8:$C$917)</f>
        <v>1</v>
      </c>
      <c r="G6873" t="s">
        <v>2926</v>
      </c>
      <c r="M6873" s="572"/>
      <c r="N6873" s="573"/>
      <c r="O6873" s="573"/>
      <c r="P6873" s="573"/>
    </row>
    <row r="6874" spans="1:16" x14ac:dyDescent="0.25">
      <c r="A6874" s="77">
        <f>E6874*A6873</f>
        <v>0</v>
      </c>
      <c r="B6874" s="239"/>
      <c r="C6874" s="516"/>
      <c r="D6874" s="91" t="s">
        <v>2551</v>
      </c>
      <c r="E6874" s="80">
        <v>1</v>
      </c>
      <c r="F6874">
        <f>SUMIF('список продуктов'!$A$8:$A$917,"="&amp;D8090,'список продуктов'!$C$8:$C$917)</f>
        <v>1</v>
      </c>
      <c r="M6874" s="572"/>
      <c r="N6874" s="573"/>
      <c r="O6874" s="573"/>
      <c r="P6874" s="573"/>
    </row>
    <row r="6875" spans="1:16" x14ac:dyDescent="0.25">
      <c r="A6875" s="77">
        <f>E6875*A6873</f>
        <v>0</v>
      </c>
      <c r="B6875" s="239"/>
      <c r="C6875" s="516"/>
      <c r="D6875" s="91" t="s">
        <v>1850</v>
      </c>
      <c r="E6875" s="80">
        <v>5</v>
      </c>
      <c r="F6875">
        <f>SUMIF('список продуктов'!$A$8:$A$917,"="&amp;D8091,'список продуктов'!$C$8:$C$917)</f>
        <v>1</v>
      </c>
      <c r="M6875" s="572"/>
      <c r="N6875" s="573"/>
      <c r="O6875" s="573"/>
      <c r="P6875" s="573"/>
    </row>
    <row r="6876" spans="1:16" x14ac:dyDescent="0.25">
      <c r="A6876" s="77">
        <f>E6876*A6873</f>
        <v>0</v>
      </c>
      <c r="B6876" s="239"/>
      <c r="C6876" s="516"/>
      <c r="D6876" s="91" t="s">
        <v>1579</v>
      </c>
      <c r="E6876" s="80">
        <v>20</v>
      </c>
      <c r="F6876">
        <f>SUMIF('список продуктов'!$A$8:$A$917,"="&amp;D8092,'список продуктов'!$C$8:$C$917)</f>
        <v>1</v>
      </c>
      <c r="M6876" s="572"/>
      <c r="N6876" s="573"/>
      <c r="O6876" s="573"/>
      <c r="P6876" s="573"/>
    </row>
    <row r="6877" spans="1:16" x14ac:dyDescent="0.25">
      <c r="A6877" s="77">
        <f>E6877*A6873</f>
        <v>0</v>
      </c>
      <c r="B6877" s="239"/>
      <c r="C6877" s="516"/>
      <c r="D6877" s="91" t="s">
        <v>1832</v>
      </c>
      <c r="E6877" s="80">
        <v>10</v>
      </c>
      <c r="F6877">
        <f>SUMIF('список продуктов'!$A$8:$A$917,"="&amp;D8093,'список продуктов'!$C$8:$C$917)</f>
        <v>1</v>
      </c>
      <c r="M6877" s="572"/>
      <c r="N6877" s="573"/>
      <c r="O6877" s="573"/>
      <c r="P6877" s="573"/>
    </row>
    <row r="6878" spans="1:16" x14ac:dyDescent="0.25">
      <c r="A6878" s="77">
        <f>E6878*A6873</f>
        <v>0</v>
      </c>
      <c r="B6878" s="239"/>
      <c r="C6878" s="516"/>
      <c r="D6878" s="91" t="s">
        <v>1804</v>
      </c>
      <c r="E6878" s="80">
        <v>3</v>
      </c>
      <c r="F6878">
        <f>SUMIF('список продуктов'!$A$8:$A$917,"="&amp;D8094,'список продуктов'!$C$8:$C$917)</f>
        <v>1</v>
      </c>
      <c r="M6878" s="572"/>
      <c r="N6878" s="573"/>
      <c r="O6878" s="573"/>
      <c r="P6878" s="573"/>
    </row>
    <row r="6879" spans="1:16" ht="15.75" thickBot="1" x14ac:dyDescent="0.3">
      <c r="B6879" s="173"/>
      <c r="C6879" s="472"/>
      <c r="D6879" s="91"/>
      <c r="E6879" s="89"/>
      <c r="F6879">
        <f>SUMIF('список продуктов'!$A$8:$A$917,"="&amp;D8095,'список продуктов'!$C$8:$C$917)</f>
        <v>1</v>
      </c>
      <c r="M6879" s="572"/>
      <c r="N6879" s="573"/>
      <c r="O6879" s="573"/>
      <c r="P6879" s="573"/>
    </row>
    <row r="6880" spans="1:16" ht="15.75" thickBot="1" x14ac:dyDescent="0.3">
      <c r="A6880" s="112"/>
      <c r="B6880" s="179">
        <v>50</v>
      </c>
      <c r="C6880" s="197" t="s">
        <v>1064</v>
      </c>
      <c r="D6880" s="188"/>
      <c r="E6880" s="158">
        <f>SUM(E6881:E6885)</f>
        <v>39</v>
      </c>
      <c r="F6880">
        <f>SUMIF('список продуктов'!$A$8:$A$917,"="&amp;D8096,'список продуктов'!$C$8:$C$917)</f>
        <v>1</v>
      </c>
      <c r="G6880" t="s">
        <v>2926</v>
      </c>
      <c r="M6880" s="572"/>
      <c r="N6880" s="573"/>
      <c r="O6880" s="573"/>
      <c r="P6880" s="573"/>
    </row>
    <row r="6881" spans="1:16" x14ac:dyDescent="0.25">
      <c r="A6881" s="77">
        <f>E6881*A6880</f>
        <v>0</v>
      </c>
      <c r="B6881" s="239"/>
      <c r="C6881" s="516"/>
      <c r="D6881" s="91" t="s">
        <v>2439</v>
      </c>
      <c r="E6881" s="80">
        <v>1</v>
      </c>
      <c r="F6881">
        <f>SUMIF('список продуктов'!$A$8:$A$917,"="&amp;D8097,'список продуктов'!$C$8:$C$917)</f>
        <v>1</v>
      </c>
      <c r="M6881" s="572"/>
      <c r="N6881" s="573"/>
      <c r="O6881" s="573"/>
      <c r="P6881" s="573"/>
    </row>
    <row r="6882" spans="1:16" x14ac:dyDescent="0.25">
      <c r="A6882" s="77">
        <f>E6882*A6880</f>
        <v>0</v>
      </c>
      <c r="B6882" s="239"/>
      <c r="C6882" s="516"/>
      <c r="D6882" s="91" t="s">
        <v>1680</v>
      </c>
      <c r="E6882" s="80">
        <v>15</v>
      </c>
      <c r="F6882">
        <f>SUMIF('список продуктов'!$A$8:$A$917,"="&amp;D8098,'список продуктов'!$C$8:$C$917)</f>
        <v>0</v>
      </c>
      <c r="M6882" s="572"/>
      <c r="N6882" s="573"/>
      <c r="O6882" s="573"/>
      <c r="P6882" s="573"/>
    </row>
    <row r="6883" spans="1:16" x14ac:dyDescent="0.25">
      <c r="A6883" s="77">
        <f>E6883*A6880</f>
        <v>0</v>
      </c>
      <c r="B6883" s="239"/>
      <c r="C6883" s="516"/>
      <c r="D6883" s="91" t="s">
        <v>1681</v>
      </c>
      <c r="E6883" s="80">
        <v>15</v>
      </c>
      <c r="F6883">
        <f>SUMIF('список продуктов'!$A$8:$A$917,"="&amp;D8099,'список продуктов'!$C$8:$C$917)</f>
        <v>1</v>
      </c>
      <c r="M6883" s="572"/>
      <c r="N6883" s="573"/>
      <c r="O6883" s="573"/>
      <c r="P6883" s="573"/>
    </row>
    <row r="6884" spans="1:16" x14ac:dyDescent="0.25">
      <c r="A6884" s="77">
        <f>E6884*A6880</f>
        <v>0</v>
      </c>
      <c r="B6884" s="239"/>
      <c r="C6884" s="516"/>
      <c r="D6884" s="91" t="s">
        <v>1850</v>
      </c>
      <c r="E6884" s="80">
        <v>5</v>
      </c>
      <c r="F6884">
        <f>SUMIF('список продуктов'!$A$8:$A$917,"="&amp;D8100,'список продуктов'!$C$8:$C$917)</f>
        <v>1</v>
      </c>
      <c r="M6884" s="572"/>
      <c r="N6884" s="573"/>
      <c r="O6884" s="573"/>
      <c r="P6884" s="573"/>
    </row>
    <row r="6885" spans="1:16" x14ac:dyDescent="0.25">
      <c r="A6885" s="77">
        <f>E6885*A6880</f>
        <v>0</v>
      </c>
      <c r="B6885" s="239"/>
      <c r="C6885" s="516"/>
      <c r="D6885" s="91" t="s">
        <v>1804</v>
      </c>
      <c r="E6885" s="80">
        <v>3</v>
      </c>
      <c r="F6885">
        <f>SUMIF('список продуктов'!$A$8:$A$917,"="&amp;D8101,'список продуктов'!$C$8:$C$917)</f>
        <v>1</v>
      </c>
      <c r="M6885" s="572"/>
      <c r="N6885" s="573"/>
      <c r="O6885" s="573"/>
      <c r="P6885" s="573"/>
    </row>
    <row r="6886" spans="1:16" ht="15.75" thickBot="1" x14ac:dyDescent="0.3">
      <c r="B6886" s="173"/>
      <c r="C6886" s="472"/>
      <c r="D6886" s="91"/>
      <c r="E6886" s="89"/>
      <c r="F6886">
        <f>SUMIF('список продуктов'!$A$8:$A$917,"="&amp;D8102,'список продуктов'!$C$8:$C$917)</f>
        <v>1</v>
      </c>
      <c r="M6886" s="572"/>
      <c r="N6886" s="573"/>
      <c r="O6886" s="573"/>
      <c r="P6886" s="573"/>
    </row>
    <row r="6887" spans="1:16" ht="15.75" thickBot="1" x14ac:dyDescent="0.3">
      <c r="A6887" s="105"/>
      <c r="B6887" s="179">
        <v>50</v>
      </c>
      <c r="C6887" s="197" t="s">
        <v>1065</v>
      </c>
      <c r="D6887" s="188"/>
      <c r="E6887" s="158">
        <f>SUM(E6888:E6890)</f>
        <v>8</v>
      </c>
      <c r="F6887">
        <f>SUMIF('список продуктов'!$A$8:$A$917,"="&amp;D8103,'список продуктов'!$C$8:$C$917)</f>
        <v>1</v>
      </c>
      <c r="G6887" t="s">
        <v>2926</v>
      </c>
      <c r="M6887" s="572"/>
      <c r="N6887" s="573"/>
      <c r="O6887" s="573"/>
      <c r="P6887" s="573"/>
    </row>
    <row r="6888" spans="1:16" x14ac:dyDescent="0.25">
      <c r="A6888" s="77">
        <f>E6888*A6887</f>
        <v>0</v>
      </c>
      <c r="B6888" s="239"/>
      <c r="C6888" s="516"/>
      <c r="D6888" s="91" t="s">
        <v>2439</v>
      </c>
      <c r="E6888" s="80">
        <v>1</v>
      </c>
      <c r="F6888">
        <f>SUMIF('список продуктов'!$A$8:$A$917,"="&amp;D8104,'список продуктов'!$C$8:$C$917)</f>
        <v>1</v>
      </c>
      <c r="M6888" s="572"/>
      <c r="N6888" s="573"/>
      <c r="O6888" s="573"/>
      <c r="P6888" s="573"/>
    </row>
    <row r="6889" spans="1:16" x14ac:dyDescent="0.25">
      <c r="A6889" s="77">
        <f>E6889*A6887</f>
        <v>0</v>
      </c>
      <c r="B6889" s="239"/>
      <c r="C6889" s="516"/>
      <c r="D6889" s="91" t="s">
        <v>1805</v>
      </c>
      <c r="E6889" s="80">
        <v>5</v>
      </c>
      <c r="F6889">
        <f>SUMIF('список продуктов'!$A$8:$A$917,"="&amp;D8105,'список продуктов'!$C$8:$C$917)</f>
        <v>0</v>
      </c>
      <c r="M6889" s="572"/>
      <c r="N6889" s="573"/>
      <c r="O6889" s="573"/>
      <c r="P6889" s="573"/>
    </row>
    <row r="6890" spans="1:16" x14ac:dyDescent="0.25">
      <c r="A6890" s="77">
        <f>E6890*A6887</f>
        <v>0</v>
      </c>
      <c r="B6890" s="239"/>
      <c r="C6890" s="516"/>
      <c r="D6890" s="91" t="s">
        <v>1718</v>
      </c>
      <c r="E6890" s="80">
        <v>2</v>
      </c>
      <c r="F6890">
        <f>SUMIF('список продуктов'!$A$8:$A$917,"="&amp;D8106,'список продуктов'!$C$8:$C$917)</f>
        <v>1</v>
      </c>
      <c r="M6890" s="572"/>
      <c r="N6890" s="573"/>
      <c r="O6890" s="573"/>
      <c r="P6890" s="573"/>
    </row>
    <row r="6891" spans="1:16" x14ac:dyDescent="0.25">
      <c r="A6891" s="77">
        <f>E6891*A6887</f>
        <v>0</v>
      </c>
      <c r="B6891" s="239"/>
      <c r="C6891" s="455" t="s">
        <v>2600</v>
      </c>
      <c r="D6891" s="91" t="s">
        <v>1591</v>
      </c>
      <c r="E6891" s="80">
        <v>30</v>
      </c>
      <c r="F6891">
        <f>SUMIF('список продуктов'!$A$8:$A$917,"="&amp;D8107,'список продуктов'!$C$8:$C$917)</f>
        <v>1</v>
      </c>
      <c r="M6891" s="572"/>
      <c r="N6891" s="573"/>
      <c r="O6891" s="573"/>
      <c r="P6891" s="573"/>
    </row>
    <row r="6892" spans="1:16" x14ac:dyDescent="0.25">
      <c r="A6892" s="77">
        <f>E6892*A6887</f>
        <v>0</v>
      </c>
      <c r="B6892" s="239"/>
      <c r="C6892" s="516"/>
      <c r="D6892" s="91" t="s">
        <v>1758</v>
      </c>
      <c r="E6892" s="80">
        <v>5</v>
      </c>
      <c r="F6892">
        <f>SUMIF('список продуктов'!$A$8:$A$917,"="&amp;D8108,'список продуктов'!$C$8:$C$917)</f>
        <v>1</v>
      </c>
      <c r="M6892" s="572"/>
      <c r="N6892" s="573"/>
      <c r="O6892" s="573"/>
      <c r="P6892" s="573"/>
    </row>
    <row r="6893" spans="1:16" x14ac:dyDescent="0.25">
      <c r="A6893" s="77">
        <f>E6893*A6887</f>
        <v>0</v>
      </c>
      <c r="B6893" s="239"/>
      <c r="C6893" s="516"/>
      <c r="D6893" s="91" t="s">
        <v>1354</v>
      </c>
      <c r="E6893" s="80">
        <v>5</v>
      </c>
      <c r="F6893">
        <f>SUMIF('список продуктов'!$A$8:$A$917,"="&amp;D8109,'список продуктов'!$C$8:$C$917)</f>
        <v>1</v>
      </c>
      <c r="M6893" s="572"/>
      <c r="N6893" s="573"/>
      <c r="O6893" s="573"/>
      <c r="P6893" s="573"/>
    </row>
    <row r="6894" spans="1:16" x14ac:dyDescent="0.25">
      <c r="A6894" s="77">
        <f>E6894*A6887</f>
        <v>0</v>
      </c>
      <c r="B6894" s="239"/>
      <c r="C6894" s="516"/>
      <c r="D6894" s="91" t="s">
        <v>1262</v>
      </c>
      <c r="E6894" s="80">
        <v>0.01</v>
      </c>
      <c r="F6894">
        <f>SUMIF('список продуктов'!$A$8:$A$917,"="&amp;#REF!,'список продуктов'!$C$8:$C$917)</f>
        <v>0</v>
      </c>
      <c r="M6894" s="572"/>
      <c r="N6894" s="573"/>
      <c r="O6894" s="573"/>
      <c r="P6894" s="573"/>
    </row>
    <row r="6895" spans="1:16" x14ac:dyDescent="0.25">
      <c r="A6895" s="77">
        <f>E6895*A6887</f>
        <v>0</v>
      </c>
      <c r="B6895" s="239"/>
      <c r="C6895" s="516"/>
      <c r="D6895" s="91" t="s">
        <v>2399</v>
      </c>
      <c r="E6895" s="80">
        <v>0.01</v>
      </c>
      <c r="F6895">
        <f>SUMIF('список продуктов'!$A$8:$A$917,"="&amp;#REF!,'список продуктов'!$C$8:$C$917)</f>
        <v>0</v>
      </c>
      <c r="M6895" s="572"/>
      <c r="N6895" s="573"/>
      <c r="O6895" s="573"/>
      <c r="P6895" s="573"/>
    </row>
    <row r="6896" spans="1:16" x14ac:dyDescent="0.25">
      <c r="A6896" s="77">
        <f>E6896*A6887</f>
        <v>0</v>
      </c>
      <c r="B6896" s="239"/>
      <c r="C6896" s="516"/>
      <c r="D6896" s="91" t="s">
        <v>2591</v>
      </c>
      <c r="E6896" s="80">
        <v>0.01</v>
      </c>
      <c r="F6896">
        <f>SUMIF('список продуктов'!$A$8:$A$917,"="&amp;#REF!,'список продуктов'!$C$8:$C$917)</f>
        <v>0</v>
      </c>
      <c r="M6896" s="572"/>
      <c r="N6896" s="573"/>
      <c r="O6896" s="573"/>
      <c r="P6896" s="573"/>
    </row>
    <row r="6897" spans="1:16" x14ac:dyDescent="0.25">
      <c r="A6897" s="77">
        <f>E6897*A6887</f>
        <v>0</v>
      </c>
      <c r="B6897" s="239"/>
      <c r="C6897" s="516"/>
      <c r="D6897" s="91" t="s">
        <v>1850</v>
      </c>
      <c r="E6897" s="80">
        <v>0.01</v>
      </c>
      <c r="F6897">
        <f>SUMIF('список продуктов'!$A$8:$A$917,"="&amp;#REF!,'список продуктов'!$C$8:$C$917)</f>
        <v>0</v>
      </c>
      <c r="M6897" s="572"/>
      <c r="N6897" s="573"/>
      <c r="O6897" s="573"/>
      <c r="P6897" s="573"/>
    </row>
    <row r="6898" spans="1:16" x14ac:dyDescent="0.25">
      <c r="A6898" s="77">
        <f>E6898*A6887</f>
        <v>0</v>
      </c>
      <c r="B6898" s="239"/>
      <c r="C6898" s="516"/>
      <c r="D6898" s="91" t="s">
        <v>2486</v>
      </c>
      <c r="E6898" s="80">
        <v>0.01</v>
      </c>
      <c r="F6898">
        <f>SUMIF('список продуктов'!$A$8:$A$917,"="&amp;D13091,'список продуктов'!$C$8:$C$917)</f>
        <v>0</v>
      </c>
      <c r="M6898" s="572"/>
      <c r="N6898" s="573"/>
      <c r="O6898" s="573"/>
      <c r="P6898" s="573"/>
    </row>
    <row r="6899" spans="1:16" ht="15.75" thickBot="1" x14ac:dyDescent="0.3">
      <c r="A6899" s="77">
        <f>E6899*A6887</f>
        <v>0</v>
      </c>
      <c r="B6899" s="173"/>
      <c r="C6899" s="460"/>
      <c r="D6899" s="91" t="s">
        <v>2391</v>
      </c>
      <c r="E6899" s="80">
        <v>0.01</v>
      </c>
      <c r="F6899">
        <f>SUMIF('список продуктов'!$A$8:$A$917,"="&amp;D8201,'список продуктов'!$C$8:$C$917)</f>
        <v>0</v>
      </c>
      <c r="M6899" s="572"/>
      <c r="N6899" s="573"/>
      <c r="O6899" s="573"/>
      <c r="P6899" s="573"/>
    </row>
    <row r="6900" spans="1:16" ht="15.75" thickBot="1" x14ac:dyDescent="0.3">
      <c r="A6900" s="105"/>
      <c r="B6900" s="179">
        <v>50</v>
      </c>
      <c r="C6900" s="207" t="s">
        <v>1407</v>
      </c>
      <c r="D6900" s="188"/>
      <c r="E6900" s="158">
        <f>SUM(E6901:E6906)</f>
        <v>53</v>
      </c>
      <c r="F6900">
        <f>SUMIF('список продуктов'!$A$8:$A$917,"="&amp;D8202,'список продуктов'!$C$8:$C$917)</f>
        <v>1</v>
      </c>
      <c r="G6900" t="s">
        <v>2926</v>
      </c>
      <c r="M6900" s="572"/>
      <c r="N6900" s="573"/>
      <c r="O6900" s="573"/>
      <c r="P6900" s="573"/>
    </row>
    <row r="6901" spans="1:16" x14ac:dyDescent="0.25">
      <c r="A6901" s="77">
        <f>E6901*A6900</f>
        <v>0</v>
      </c>
      <c r="B6901" s="239"/>
      <c r="C6901" s="516"/>
      <c r="D6901" s="91" t="s">
        <v>2439</v>
      </c>
      <c r="E6901" s="80">
        <v>1</v>
      </c>
      <c r="F6901">
        <f>SUMIF('список продуктов'!$A$8:$A$917,"="&amp;D8203,'список продуктов'!$C$8:$C$917)</f>
        <v>1</v>
      </c>
      <c r="M6901" s="572"/>
      <c r="N6901" s="573"/>
      <c r="O6901" s="573"/>
      <c r="P6901" s="573"/>
    </row>
    <row r="6902" spans="1:16" x14ac:dyDescent="0.25">
      <c r="A6902" s="77">
        <f>E6902*A6900</f>
        <v>0</v>
      </c>
      <c r="B6902" s="239"/>
      <c r="C6902" s="516"/>
      <c r="D6902" s="91" t="s">
        <v>1573</v>
      </c>
      <c r="E6902" s="80">
        <v>35</v>
      </c>
      <c r="F6902">
        <f>SUMIF('список продуктов'!$A$8:$A$917,"="&amp;D8204,'список продуктов'!$C$8:$C$917)</f>
        <v>1</v>
      </c>
      <c r="M6902" s="572"/>
      <c r="N6902" s="573"/>
      <c r="O6902" s="573"/>
      <c r="P6902" s="573"/>
    </row>
    <row r="6903" spans="1:16" x14ac:dyDescent="0.25">
      <c r="A6903" s="77">
        <f>E6903*A6900</f>
        <v>0</v>
      </c>
      <c r="B6903" s="239"/>
      <c r="C6903" s="516"/>
      <c r="D6903" s="91" t="s">
        <v>1850</v>
      </c>
      <c r="E6903" s="80">
        <v>10</v>
      </c>
      <c r="F6903">
        <f>SUMIF('список продуктов'!$A$8:$A$917,"="&amp;D8205,'список продуктов'!$C$8:$C$917)</f>
        <v>1</v>
      </c>
      <c r="M6903" s="572"/>
      <c r="N6903" s="573"/>
      <c r="O6903" s="573"/>
      <c r="P6903" s="573"/>
    </row>
    <row r="6904" spans="1:16" x14ac:dyDescent="0.25">
      <c r="A6904" s="77">
        <f>E6904*A6900</f>
        <v>0</v>
      </c>
      <c r="B6904" s="239"/>
      <c r="C6904" s="516"/>
      <c r="D6904" s="91" t="s">
        <v>1804</v>
      </c>
      <c r="E6904" s="80">
        <v>5</v>
      </c>
      <c r="F6904">
        <f>SUMIF('список продуктов'!$A$8:$A$917,"="&amp;D8206,'список продуктов'!$C$8:$C$917)</f>
        <v>1</v>
      </c>
      <c r="M6904" s="572"/>
      <c r="N6904" s="573"/>
      <c r="O6904" s="573"/>
      <c r="P6904" s="573"/>
    </row>
    <row r="6905" spans="1:16" x14ac:dyDescent="0.25">
      <c r="A6905" s="77">
        <f>E6905*A6900</f>
        <v>0</v>
      </c>
      <c r="B6905" s="239"/>
      <c r="C6905" s="516"/>
      <c r="D6905" s="91" t="s">
        <v>1718</v>
      </c>
      <c r="E6905" s="80">
        <v>2</v>
      </c>
      <c r="F6905">
        <f>SUMIF('список продуктов'!$A$8:$A$917,"="&amp;D8207,'список продуктов'!$C$8:$C$917)</f>
        <v>1</v>
      </c>
      <c r="M6905" s="572"/>
      <c r="N6905" s="573"/>
      <c r="O6905" s="573"/>
      <c r="P6905" s="573"/>
    </row>
    <row r="6906" spans="1:16" ht="15.75" thickBot="1" x14ac:dyDescent="0.3">
      <c r="A6906" s="77">
        <f>E6906*A6900</f>
        <v>0</v>
      </c>
      <c r="B6906" s="173"/>
      <c r="C6906" s="472"/>
      <c r="D6906" s="370" t="s">
        <v>1805</v>
      </c>
      <c r="E6906" s="89">
        <v>0</v>
      </c>
      <c r="F6906">
        <f>SUMIF('список продуктов'!$A$8:$A$917,"="&amp;D8208,'список продуктов'!$C$8:$C$917)</f>
        <v>1</v>
      </c>
      <c r="M6906" s="572"/>
      <c r="N6906" s="573"/>
      <c r="O6906" s="573"/>
      <c r="P6906" s="573"/>
    </row>
    <row r="6907" spans="1:16" ht="15.75" thickBot="1" x14ac:dyDescent="0.3">
      <c r="A6907" s="105"/>
      <c r="B6907" s="179">
        <v>50</v>
      </c>
      <c r="C6907" s="197" t="s">
        <v>1066</v>
      </c>
      <c r="D6907" s="188"/>
      <c r="E6907" s="158">
        <f>SUM(E6908:E6914)</f>
        <v>44</v>
      </c>
      <c r="F6907">
        <f>SUMIF('список продуктов'!$A$8:$A$917,"="&amp;D8209,'список продуктов'!$C$8:$C$917)</f>
        <v>0</v>
      </c>
      <c r="G6907" t="s">
        <v>2926</v>
      </c>
      <c r="M6907" s="572"/>
      <c r="N6907" s="573"/>
      <c r="O6907" s="573"/>
      <c r="P6907" s="573"/>
    </row>
    <row r="6908" spans="1:16" x14ac:dyDescent="0.25">
      <c r="A6908" s="77">
        <f>E6908*A6907</f>
        <v>0</v>
      </c>
      <c r="B6908" s="239"/>
      <c r="C6908" s="516"/>
      <c r="D6908" s="91" t="s">
        <v>2439</v>
      </c>
      <c r="E6908" s="80">
        <v>1</v>
      </c>
      <c r="F6908">
        <f>SUMIF('список продуктов'!$A$8:$A$917,"="&amp;D8210,'список продуктов'!$C$8:$C$917)</f>
        <v>1</v>
      </c>
      <c r="M6908" s="572"/>
      <c r="N6908" s="573"/>
      <c r="O6908" s="573"/>
      <c r="P6908" s="573"/>
    </row>
    <row r="6909" spans="1:16" x14ac:dyDescent="0.25">
      <c r="A6909" s="77">
        <f>E6909*A6907</f>
        <v>0</v>
      </c>
      <c r="B6909" s="239"/>
      <c r="C6909" s="516"/>
      <c r="D6909" s="91" t="s">
        <v>1850</v>
      </c>
      <c r="E6909" s="80">
        <v>5</v>
      </c>
      <c r="F6909">
        <f>SUMIF('список продуктов'!$A$8:$A$917,"="&amp;D8211,'список продуктов'!$C$8:$C$917)</f>
        <v>1</v>
      </c>
      <c r="M6909" s="572"/>
      <c r="N6909" s="573"/>
      <c r="O6909" s="573"/>
      <c r="P6909" s="573"/>
    </row>
    <row r="6910" spans="1:16" x14ac:dyDescent="0.25">
      <c r="A6910" s="77">
        <f>E6910*A6907</f>
        <v>0</v>
      </c>
      <c r="B6910" s="239"/>
      <c r="C6910" s="516"/>
      <c r="D6910" s="91" t="s">
        <v>1268</v>
      </c>
      <c r="E6910" s="80">
        <v>5</v>
      </c>
      <c r="F6910">
        <f>SUMIF('список продуктов'!$A$8:$A$917,"="&amp;D8212,'список продуктов'!$C$8:$C$917)</f>
        <v>1</v>
      </c>
      <c r="M6910" s="572"/>
      <c r="N6910" s="573"/>
      <c r="O6910" s="573"/>
      <c r="P6910" s="573"/>
    </row>
    <row r="6911" spans="1:16" x14ac:dyDescent="0.25">
      <c r="A6911" s="77">
        <f>E6911*A6907</f>
        <v>0</v>
      </c>
      <c r="B6911" s="239"/>
      <c r="C6911" s="516"/>
      <c r="D6911" s="91" t="s">
        <v>1478</v>
      </c>
      <c r="E6911" s="80">
        <v>1</v>
      </c>
      <c r="F6911">
        <f>SUMIF('список продуктов'!$A$8:$A$917,"="&amp;D8213,'список продуктов'!$C$8:$C$917)</f>
        <v>0</v>
      </c>
      <c r="M6911" s="572"/>
      <c r="N6911" s="573"/>
      <c r="O6911" s="573"/>
      <c r="P6911" s="573"/>
    </row>
    <row r="6912" spans="1:16" x14ac:dyDescent="0.25">
      <c r="A6912" s="77">
        <f>E6912*A6907</f>
        <v>0</v>
      </c>
      <c r="B6912" s="239"/>
      <c r="C6912" s="516"/>
      <c r="D6912" s="91" t="s">
        <v>1763</v>
      </c>
      <c r="E6912" s="80">
        <v>5</v>
      </c>
      <c r="F6912">
        <f>SUMIF('список продуктов'!$A$8:$A$917,"="&amp;D8214,'список продуктов'!$C$8:$C$917)</f>
        <v>0</v>
      </c>
      <c r="M6912" s="572"/>
      <c r="N6912" s="573"/>
      <c r="O6912" s="573"/>
      <c r="P6912" s="573"/>
    </row>
    <row r="6913" spans="1:16" x14ac:dyDescent="0.25">
      <c r="A6913" s="77">
        <f>E6913*A6907</f>
        <v>0</v>
      </c>
      <c r="B6913" s="239"/>
      <c r="C6913" s="516"/>
      <c r="D6913" s="91" t="s">
        <v>1804</v>
      </c>
      <c r="E6913" s="80">
        <v>2</v>
      </c>
      <c r="F6913">
        <f>SUMIF('список продуктов'!$A$8:$A$917,"="&amp;D8215,'список продуктов'!$C$8:$C$917)</f>
        <v>1</v>
      </c>
      <c r="M6913" s="572"/>
      <c r="N6913" s="573"/>
      <c r="O6913" s="573"/>
      <c r="P6913" s="573"/>
    </row>
    <row r="6914" spans="1:16" x14ac:dyDescent="0.25">
      <c r="A6914" s="77">
        <f>E6914*A6907</f>
        <v>0</v>
      </c>
      <c r="B6914" s="239"/>
      <c r="C6914" s="516"/>
      <c r="D6914" s="91" t="s">
        <v>2203</v>
      </c>
      <c r="E6914" s="80">
        <v>25</v>
      </c>
      <c r="F6914">
        <f>SUMIF('список продуктов'!$A$8:$A$917,"="&amp;D8216,'список продуктов'!$C$8:$C$917)</f>
        <v>1</v>
      </c>
      <c r="M6914" s="572"/>
      <c r="N6914" s="573"/>
      <c r="O6914" s="573"/>
      <c r="P6914" s="573"/>
    </row>
    <row r="6915" spans="1:16" ht="15.75" thickBot="1" x14ac:dyDescent="0.3">
      <c r="B6915" s="173"/>
      <c r="C6915" s="472"/>
      <c r="D6915" s="91"/>
      <c r="E6915" s="89"/>
      <c r="F6915">
        <f>SUMIF('список продуктов'!$A$8:$A$917,"="&amp;D8217,'список продуктов'!$C$8:$C$917)</f>
        <v>1</v>
      </c>
      <c r="M6915" s="572"/>
      <c r="N6915" s="573"/>
      <c r="O6915" s="573"/>
      <c r="P6915" s="573"/>
    </row>
    <row r="6916" spans="1:16" ht="15.75" thickBot="1" x14ac:dyDescent="0.3">
      <c r="A6916" s="105"/>
      <c r="B6916" s="179">
        <v>50</v>
      </c>
      <c r="C6916" s="207" t="s">
        <v>1067</v>
      </c>
      <c r="D6916" s="188"/>
      <c r="E6916" s="158">
        <f>SUM(E6917:E6920)</f>
        <v>34</v>
      </c>
      <c r="F6916">
        <f>SUMIF('список продуктов'!$A$8:$A$917,"="&amp;D8218,'список продуктов'!$C$8:$C$917)</f>
        <v>1</v>
      </c>
      <c r="G6916" t="s">
        <v>2926</v>
      </c>
      <c r="M6916" s="572"/>
      <c r="N6916" s="573"/>
      <c r="O6916" s="573"/>
      <c r="P6916" s="573"/>
    </row>
    <row r="6917" spans="1:16" x14ac:dyDescent="0.25">
      <c r="A6917" s="77">
        <f>E6917*A6916</f>
        <v>0</v>
      </c>
      <c r="B6917" s="239"/>
      <c r="C6917" s="516"/>
      <c r="D6917" s="91" t="s">
        <v>924</v>
      </c>
      <c r="E6917" s="80">
        <v>25</v>
      </c>
      <c r="F6917">
        <f>SUMIF('список продуктов'!$A$8:$A$917,"="&amp;D8219,'список продуктов'!$C$8:$C$917)</f>
        <v>1</v>
      </c>
      <c r="M6917" s="572"/>
      <c r="N6917" s="573"/>
      <c r="O6917" s="573"/>
      <c r="P6917" s="573"/>
    </row>
    <row r="6918" spans="1:16" x14ac:dyDescent="0.25">
      <c r="A6918" s="77">
        <f>E6918*A6916</f>
        <v>0</v>
      </c>
      <c r="B6918" s="239"/>
      <c r="C6918" s="516"/>
      <c r="D6918" s="91" t="s">
        <v>2439</v>
      </c>
      <c r="E6918" s="80">
        <v>1</v>
      </c>
      <c r="F6918">
        <f>SUMIF('список продуктов'!$A$8:$A$917,"="&amp;D8220,'список продуктов'!$C$8:$C$917)</f>
        <v>1</v>
      </c>
      <c r="M6918" s="572"/>
      <c r="N6918" s="573"/>
      <c r="O6918" s="573"/>
      <c r="P6918" s="573"/>
    </row>
    <row r="6919" spans="1:16" x14ac:dyDescent="0.25">
      <c r="A6919" s="77">
        <f>E6919*A6916</f>
        <v>0</v>
      </c>
      <c r="B6919" s="239"/>
      <c r="C6919" s="516"/>
      <c r="D6919" s="91" t="s">
        <v>2332</v>
      </c>
      <c r="E6919" s="80">
        <v>5</v>
      </c>
      <c r="F6919">
        <f>SUMIF('список продуктов'!$A$8:$A$917,"="&amp;D8221,'список продуктов'!$C$8:$C$917)</f>
        <v>1</v>
      </c>
      <c r="M6919" s="572"/>
      <c r="N6919" s="573"/>
      <c r="O6919" s="573"/>
      <c r="P6919" s="573"/>
    </row>
    <row r="6920" spans="1:16" x14ac:dyDescent="0.25">
      <c r="A6920" s="77">
        <f>E6920*A6916</f>
        <v>0</v>
      </c>
      <c r="B6920" s="239"/>
      <c r="C6920" s="516"/>
      <c r="D6920" s="91" t="s">
        <v>1805</v>
      </c>
      <c r="E6920" s="80">
        <v>3</v>
      </c>
      <c r="F6920">
        <f>SUMIF('список продуктов'!$A$8:$A$917,"="&amp;D8222,'список продуктов'!$C$8:$C$917)</f>
        <v>0</v>
      </c>
      <c r="M6920" s="572"/>
      <c r="N6920" s="573"/>
      <c r="O6920" s="573"/>
      <c r="P6920" s="573"/>
    </row>
    <row r="6921" spans="1:16" ht="15.75" thickBot="1" x14ac:dyDescent="0.3">
      <c r="B6921" s="173"/>
      <c r="C6921" s="472"/>
      <c r="D6921" s="91"/>
      <c r="E6921" s="89"/>
      <c r="F6921">
        <f>SUMIF('список продуктов'!$A$8:$A$917,"="&amp;D8223,'список продуктов'!$C$8:$C$917)</f>
        <v>0</v>
      </c>
      <c r="M6921" s="572"/>
      <c r="N6921" s="573"/>
      <c r="O6921" s="573"/>
      <c r="P6921" s="573"/>
    </row>
    <row r="6922" spans="1:16" ht="15.75" thickBot="1" x14ac:dyDescent="0.3">
      <c r="A6922" s="105"/>
      <c r="B6922" s="179">
        <v>50</v>
      </c>
      <c r="C6922" s="197" t="s">
        <v>1068</v>
      </c>
      <c r="D6922" s="188"/>
      <c r="E6922" s="158">
        <f>SUM(E6923:E6929)</f>
        <v>49</v>
      </c>
      <c r="F6922">
        <f>SUMIF('список продуктов'!$A$8:$A$917,"="&amp;D8224,'список продуктов'!$C$8:$C$917)</f>
        <v>1</v>
      </c>
      <c r="G6922" t="s">
        <v>2926</v>
      </c>
      <c r="M6922" s="572"/>
      <c r="N6922" s="573"/>
      <c r="O6922" s="573"/>
      <c r="P6922" s="573"/>
    </row>
    <row r="6923" spans="1:16" x14ac:dyDescent="0.25">
      <c r="A6923" s="77">
        <f>E6923*A6922</f>
        <v>0</v>
      </c>
      <c r="B6923" s="239"/>
      <c r="C6923" s="516"/>
      <c r="D6923" s="91" t="s">
        <v>2439</v>
      </c>
      <c r="E6923" s="80">
        <v>1</v>
      </c>
      <c r="F6923">
        <f>SUMIF('список продуктов'!$A$8:$A$917,"="&amp;D8225,'список продуктов'!$C$8:$C$917)</f>
        <v>1</v>
      </c>
      <c r="M6923" s="572"/>
      <c r="N6923" s="573"/>
      <c r="O6923" s="573"/>
      <c r="P6923" s="573"/>
    </row>
    <row r="6924" spans="1:16" x14ac:dyDescent="0.25">
      <c r="A6924" s="77">
        <f>E6924*A6922</f>
        <v>0</v>
      </c>
      <c r="B6924" s="239"/>
      <c r="C6924" s="516"/>
      <c r="D6924" s="91" t="s">
        <v>2291</v>
      </c>
      <c r="E6924" s="80">
        <v>11</v>
      </c>
      <c r="F6924">
        <f>SUMIF('список продуктов'!$A$8:$A$917,"="&amp;D8226,'список продуктов'!$C$8:$C$917)</f>
        <v>1</v>
      </c>
      <c r="M6924" s="572"/>
      <c r="N6924" s="573"/>
      <c r="O6924" s="573"/>
      <c r="P6924" s="573"/>
    </row>
    <row r="6925" spans="1:16" x14ac:dyDescent="0.25">
      <c r="A6925" s="77">
        <f>E6925*A6922</f>
        <v>0</v>
      </c>
      <c r="B6925" s="239"/>
      <c r="C6925" s="516"/>
      <c r="D6925" s="91" t="s">
        <v>311</v>
      </c>
      <c r="E6925" s="80">
        <v>11</v>
      </c>
      <c r="F6925">
        <f>SUMIF('список продуктов'!$A$8:$A$917,"="&amp;D8227,'список продуктов'!$C$8:$C$917)</f>
        <v>1</v>
      </c>
      <c r="M6925" s="572"/>
      <c r="N6925" s="573"/>
      <c r="O6925" s="573"/>
      <c r="P6925" s="573"/>
    </row>
    <row r="6926" spans="1:16" x14ac:dyDescent="0.25">
      <c r="A6926" s="77">
        <f>E6926*A6922</f>
        <v>0</v>
      </c>
      <c r="B6926" s="239"/>
      <c r="C6926" s="516"/>
      <c r="D6926" s="91" t="s">
        <v>1246</v>
      </c>
      <c r="E6926" s="80">
        <v>11</v>
      </c>
      <c r="F6926">
        <f>SUMIF('список продуктов'!$A$8:$A$917,"="&amp;D8228,'список продуктов'!$C$8:$C$917)</f>
        <v>1</v>
      </c>
      <c r="M6926" s="572"/>
      <c r="N6926" s="573"/>
      <c r="O6926" s="573"/>
      <c r="P6926" s="573"/>
    </row>
    <row r="6927" spans="1:16" x14ac:dyDescent="0.25">
      <c r="A6927" s="77">
        <f>E6927*A6922</f>
        <v>0</v>
      </c>
      <c r="B6927" s="239"/>
      <c r="C6927" s="516"/>
      <c r="D6927" s="91" t="s">
        <v>2324</v>
      </c>
      <c r="E6927" s="80">
        <v>5</v>
      </c>
      <c r="F6927">
        <f>SUMIF('список продуктов'!$A$8:$A$917,"="&amp;D8229,'список продуктов'!$C$8:$C$917)</f>
        <v>1</v>
      </c>
      <c r="M6927" s="572"/>
      <c r="N6927" s="573"/>
      <c r="O6927" s="573"/>
      <c r="P6927" s="573"/>
    </row>
    <row r="6928" spans="1:16" x14ac:dyDescent="0.25">
      <c r="A6928" s="77">
        <f>E6928*A6922</f>
        <v>0</v>
      </c>
      <c r="B6928" s="239"/>
      <c r="C6928" s="516"/>
      <c r="D6928" s="91" t="s">
        <v>1268</v>
      </c>
      <c r="E6928" s="80">
        <v>5</v>
      </c>
      <c r="F6928">
        <f>SUMIF('список продуктов'!$A$8:$A$917,"="&amp;D8230,'список продуктов'!$C$8:$C$917)</f>
        <v>0</v>
      </c>
      <c r="M6928" s="572"/>
      <c r="N6928" s="573"/>
      <c r="O6928" s="573"/>
      <c r="P6928" s="573"/>
    </row>
    <row r="6929" spans="1:16" ht="15.75" thickBot="1" x14ac:dyDescent="0.3">
      <c r="A6929" s="77">
        <f>E6929*A6922</f>
        <v>0</v>
      </c>
      <c r="B6929" s="239"/>
      <c r="C6929" s="516"/>
      <c r="D6929" s="91" t="s">
        <v>1805</v>
      </c>
      <c r="E6929" s="80">
        <v>5</v>
      </c>
      <c r="F6929">
        <f>SUMIF('список продуктов'!$A$8:$A$917,"="&amp;D8231,'список продуктов'!$C$8:$C$917)</f>
        <v>0</v>
      </c>
      <c r="M6929" s="572"/>
      <c r="N6929" s="573"/>
      <c r="O6929" s="573"/>
      <c r="P6929" s="573"/>
    </row>
    <row r="6930" spans="1:16" ht="15.75" thickBot="1" x14ac:dyDescent="0.3">
      <c r="A6930" s="105"/>
      <c r="B6930" s="179">
        <v>50</v>
      </c>
      <c r="C6930" s="184" t="s">
        <v>1069</v>
      </c>
      <c r="D6930" s="188"/>
      <c r="E6930" s="158">
        <f>SUM(E6931:E6935)</f>
        <v>43</v>
      </c>
      <c r="F6930">
        <f>SUMIF('список продуктов'!$A$8:$A$917,"="&amp;D8233,'список продуктов'!$C$8:$C$917)</f>
        <v>1</v>
      </c>
      <c r="G6930" t="s">
        <v>2926</v>
      </c>
      <c r="M6930" s="572"/>
      <c r="N6930" s="573"/>
      <c r="O6930" s="573"/>
      <c r="P6930" s="573"/>
    </row>
    <row r="6931" spans="1:16" x14ac:dyDescent="0.25">
      <c r="A6931" s="77">
        <f>E6931*A6930</f>
        <v>0</v>
      </c>
      <c r="B6931" s="239"/>
      <c r="C6931" s="516"/>
      <c r="D6931" s="91" t="s">
        <v>2439</v>
      </c>
      <c r="E6931" s="80">
        <v>1</v>
      </c>
      <c r="F6931">
        <f>SUMIF('список продуктов'!$A$8:$A$917,"="&amp;D8234,'список продуктов'!$C$8:$C$917)</f>
        <v>1</v>
      </c>
      <c r="M6931" s="572"/>
      <c r="N6931" s="573"/>
      <c r="O6931" s="573"/>
      <c r="P6931" s="573"/>
    </row>
    <row r="6932" spans="1:16" x14ac:dyDescent="0.25">
      <c r="A6932" s="77">
        <f>E6932*A6930</f>
        <v>0</v>
      </c>
      <c r="B6932" s="239"/>
      <c r="C6932" s="516"/>
      <c r="D6932" s="91" t="s">
        <v>1246</v>
      </c>
      <c r="E6932" s="80">
        <v>17</v>
      </c>
      <c r="F6932">
        <f>SUMIF('список продуктов'!$A$8:$A$917,"="&amp;D8235,'список продуктов'!$C$8:$C$917)</f>
        <v>1</v>
      </c>
      <c r="M6932" s="572"/>
      <c r="N6932" s="573"/>
      <c r="O6932" s="573"/>
      <c r="P6932" s="573"/>
    </row>
    <row r="6933" spans="1:16" x14ac:dyDescent="0.25">
      <c r="A6933" s="77">
        <f>E6933*A6930</f>
        <v>0</v>
      </c>
      <c r="B6933" s="239"/>
      <c r="C6933" s="516"/>
      <c r="D6933" s="91" t="s">
        <v>1850</v>
      </c>
      <c r="E6933" s="80">
        <v>5</v>
      </c>
      <c r="F6933">
        <f>SUMIF('список продуктов'!$A$8:$A$917,"="&amp;D8236,'список продуктов'!$C$8:$C$917)</f>
        <v>1</v>
      </c>
      <c r="M6933" s="572"/>
      <c r="N6933" s="573"/>
      <c r="O6933" s="573"/>
      <c r="P6933" s="573"/>
    </row>
    <row r="6934" spans="1:16" x14ac:dyDescent="0.25">
      <c r="A6934" s="77">
        <f>E6934*A6930</f>
        <v>0</v>
      </c>
      <c r="B6934" s="239"/>
      <c r="C6934" s="516"/>
      <c r="D6934" s="91" t="s">
        <v>2201</v>
      </c>
      <c r="E6934" s="80">
        <v>15</v>
      </c>
      <c r="F6934">
        <f>SUMIF('список продуктов'!$A$8:$A$917,"="&amp;D8237,'список продуктов'!$C$8:$C$917)</f>
        <v>1</v>
      </c>
      <c r="M6934" s="572"/>
      <c r="N6934" s="573"/>
      <c r="O6934" s="573"/>
      <c r="P6934" s="573"/>
    </row>
    <row r="6935" spans="1:16" ht="15.75" thickBot="1" x14ac:dyDescent="0.3">
      <c r="A6935" s="77">
        <f>E6935*A6930</f>
        <v>0</v>
      </c>
      <c r="B6935" s="239"/>
      <c r="C6935" s="516"/>
      <c r="D6935" s="91" t="s">
        <v>1805</v>
      </c>
      <c r="E6935" s="80">
        <v>5</v>
      </c>
      <c r="F6935">
        <f>SUMIF('список продуктов'!$A$8:$A$917,"="&amp;D8238,'список продуктов'!$C$8:$C$917)</f>
        <v>1</v>
      </c>
      <c r="M6935" s="572"/>
      <c r="N6935" s="573"/>
      <c r="O6935" s="573"/>
      <c r="P6935" s="573"/>
    </row>
    <row r="6936" spans="1:16" ht="15.75" thickBot="1" x14ac:dyDescent="0.3">
      <c r="A6936" s="105"/>
      <c r="B6936" s="179">
        <v>50</v>
      </c>
      <c r="C6936" s="207" t="s">
        <v>1070</v>
      </c>
      <c r="D6936" s="188"/>
      <c r="E6936" s="158">
        <f>SUM(E6937:E6940)</f>
        <v>33</v>
      </c>
      <c r="F6936">
        <f>SUMIF('список продуктов'!$A$8:$A$917,"="&amp;D8240,'список продуктов'!$C$8:$C$917)</f>
        <v>1</v>
      </c>
      <c r="G6936" t="s">
        <v>2926</v>
      </c>
      <c r="M6936" s="572"/>
      <c r="N6936" s="573"/>
      <c r="O6936" s="573"/>
      <c r="P6936" s="573"/>
    </row>
    <row r="6937" spans="1:16" x14ac:dyDescent="0.25">
      <c r="A6937" s="77">
        <f>E6937*A6936</f>
        <v>0</v>
      </c>
      <c r="B6937" s="239"/>
      <c r="C6937" s="516"/>
      <c r="D6937" s="91" t="s">
        <v>2439</v>
      </c>
      <c r="E6937" s="80">
        <v>1</v>
      </c>
      <c r="F6937">
        <f>SUMIF('список продуктов'!$A$8:$A$917,"="&amp;D8241,'список продуктов'!$C$8:$C$917)</f>
        <v>1</v>
      </c>
      <c r="M6937" s="572"/>
      <c r="N6937" s="573"/>
      <c r="O6937" s="573"/>
      <c r="P6937" s="573"/>
    </row>
    <row r="6938" spans="1:16" x14ac:dyDescent="0.25">
      <c r="A6938" s="77">
        <f>E6938*A6936</f>
        <v>0</v>
      </c>
      <c r="B6938" s="239"/>
      <c r="C6938" s="516"/>
      <c r="D6938" s="91" t="s">
        <v>1581</v>
      </c>
      <c r="E6938" s="80">
        <v>25</v>
      </c>
      <c r="F6938">
        <f>SUMIF('список продуктов'!$A$8:$A$917,"="&amp;D8242,'список продуктов'!$C$8:$C$917)</f>
        <v>0</v>
      </c>
      <c r="M6938" s="572"/>
      <c r="N6938" s="573"/>
      <c r="O6938" s="573"/>
      <c r="P6938" s="573"/>
    </row>
    <row r="6939" spans="1:16" x14ac:dyDescent="0.25">
      <c r="A6939" s="77">
        <f>E6939*A6936</f>
        <v>0</v>
      </c>
      <c r="B6939" s="239"/>
      <c r="C6939" s="516"/>
      <c r="D6939" s="91" t="s">
        <v>1804</v>
      </c>
      <c r="E6939" s="80">
        <v>5</v>
      </c>
      <c r="F6939">
        <f>SUMIF('список продуктов'!$A$8:$A$917,"="&amp;D8243,'список продуктов'!$C$8:$C$917)</f>
        <v>0</v>
      </c>
      <c r="M6939" s="572"/>
      <c r="N6939" s="573"/>
      <c r="O6939" s="573"/>
      <c r="P6939" s="573"/>
    </row>
    <row r="6940" spans="1:16" ht="15.75" thickBot="1" x14ac:dyDescent="0.3">
      <c r="A6940" s="77">
        <f>E6940*A6936</f>
        <v>0</v>
      </c>
      <c r="B6940" s="239"/>
      <c r="C6940" s="516"/>
      <c r="D6940" s="91" t="s">
        <v>1718</v>
      </c>
      <c r="E6940" s="80">
        <v>2</v>
      </c>
      <c r="F6940">
        <f>SUMIF('список продуктов'!$A$8:$A$917,"="&amp;D8244,'список продуктов'!$C$8:$C$917)</f>
        <v>1</v>
      </c>
      <c r="M6940" s="572"/>
      <c r="N6940" s="573"/>
      <c r="O6940" s="573"/>
      <c r="P6940" s="573"/>
    </row>
    <row r="6941" spans="1:16" ht="15.75" thickBot="1" x14ac:dyDescent="0.3">
      <c r="A6941" s="112"/>
      <c r="B6941" s="179">
        <v>50</v>
      </c>
      <c r="C6941" s="184" t="s">
        <v>1071</v>
      </c>
      <c r="D6941" s="188"/>
      <c r="E6941" s="158">
        <f>SUM(E6942:E6946)</f>
        <v>41</v>
      </c>
      <c r="F6941">
        <f>SUMIF('список продуктов'!$A$8:$A$917,"="&amp;D8246,'список продуктов'!$C$8:$C$917)</f>
        <v>1</v>
      </c>
      <c r="G6941" t="s">
        <v>2926</v>
      </c>
      <c r="M6941" s="572"/>
      <c r="N6941" s="573"/>
      <c r="O6941" s="573"/>
      <c r="P6941" s="573"/>
    </row>
    <row r="6942" spans="1:16" x14ac:dyDescent="0.25">
      <c r="A6942" s="77">
        <f>E6942*A6941</f>
        <v>0</v>
      </c>
      <c r="B6942" s="239"/>
      <c r="C6942" s="516"/>
      <c r="D6942" s="91" t="s">
        <v>2439</v>
      </c>
      <c r="E6942" s="80">
        <v>1</v>
      </c>
      <c r="F6942">
        <f>SUMIF('список продуктов'!$A$8:$A$917,"="&amp;D8247,'список продуктов'!$C$8:$C$917)</f>
        <v>1</v>
      </c>
      <c r="M6942" s="572"/>
      <c r="N6942" s="573"/>
      <c r="O6942" s="573"/>
      <c r="P6942" s="573"/>
    </row>
    <row r="6943" spans="1:16" x14ac:dyDescent="0.25">
      <c r="A6943" s="77">
        <f>E6943*A6941</f>
        <v>0</v>
      </c>
      <c r="B6943" s="239"/>
      <c r="C6943" s="516"/>
      <c r="D6943" s="91" t="s">
        <v>2271</v>
      </c>
      <c r="E6943" s="80">
        <v>20</v>
      </c>
      <c r="F6943">
        <f>SUMIF('список продуктов'!$A$8:$A$917,"="&amp;D8248,'список продуктов'!$C$8:$C$917)</f>
        <v>1</v>
      </c>
      <c r="M6943" s="572"/>
      <c r="N6943" s="573"/>
      <c r="O6943" s="573"/>
      <c r="P6943" s="573"/>
    </row>
    <row r="6944" spans="1:16" x14ac:dyDescent="0.25">
      <c r="A6944" s="77">
        <f>E6944*A6941</f>
        <v>0</v>
      </c>
      <c r="B6944" s="239"/>
      <c r="C6944" s="516"/>
      <c r="D6944" s="91" t="s">
        <v>2330</v>
      </c>
      <c r="E6944" s="80">
        <v>5</v>
      </c>
      <c r="F6944">
        <f>SUMIF('список продуктов'!$A$8:$A$917,"="&amp;D8249,'список продуктов'!$C$8:$C$917)</f>
        <v>1</v>
      </c>
      <c r="M6944" s="572"/>
      <c r="N6944" s="573"/>
      <c r="O6944" s="573"/>
      <c r="P6944" s="573"/>
    </row>
    <row r="6945" spans="1:16" x14ac:dyDescent="0.25">
      <c r="A6945" s="77">
        <f>E6945*A6941</f>
        <v>0</v>
      </c>
      <c r="B6945" s="239"/>
      <c r="C6945" s="516"/>
      <c r="D6945" s="91" t="s">
        <v>1246</v>
      </c>
      <c r="E6945" s="80">
        <v>10</v>
      </c>
      <c r="F6945">
        <f>SUMIF('список продуктов'!$A$8:$A$917,"="&amp;D8250,'список продуктов'!$C$8:$C$917)</f>
        <v>1</v>
      </c>
      <c r="M6945" s="572"/>
      <c r="N6945" s="573"/>
      <c r="O6945" s="573"/>
      <c r="P6945" s="573"/>
    </row>
    <row r="6946" spans="1:16" ht="15.75" thickBot="1" x14ac:dyDescent="0.3">
      <c r="A6946" s="77">
        <f>E6946*A6941</f>
        <v>0</v>
      </c>
      <c r="B6946" s="239"/>
      <c r="C6946" s="516"/>
      <c r="D6946" s="91" t="s">
        <v>1805</v>
      </c>
      <c r="E6946" s="80">
        <v>5</v>
      </c>
      <c r="F6946">
        <f>SUMIF('список продуктов'!$A$8:$A$917,"="&amp;D13092,'список продуктов'!$C$8:$C$917)</f>
        <v>0</v>
      </c>
      <c r="M6946" s="572"/>
      <c r="N6946" s="573"/>
      <c r="O6946" s="573"/>
      <c r="P6946" s="573"/>
    </row>
    <row r="6947" spans="1:16" ht="15.75" thickBot="1" x14ac:dyDescent="0.3">
      <c r="A6947" s="105"/>
      <c r="B6947" s="179">
        <v>50</v>
      </c>
      <c r="C6947" s="184" t="s">
        <v>1072</v>
      </c>
      <c r="D6947" s="188"/>
      <c r="E6947" s="158">
        <f>SUM(E6948:E6952)</f>
        <v>47</v>
      </c>
      <c r="F6947">
        <f>SUMIF('список продуктов'!$A$8:$A$917,"="&amp;D13094,'список продуктов'!$C$8:$C$917)</f>
        <v>1</v>
      </c>
      <c r="G6947" t="s">
        <v>2926</v>
      </c>
      <c r="M6947" s="572"/>
      <c r="N6947" s="573"/>
      <c r="O6947" s="573"/>
      <c r="P6947" s="573"/>
    </row>
    <row r="6948" spans="1:16" x14ac:dyDescent="0.25">
      <c r="A6948" s="77">
        <f>E6948*A6947</f>
        <v>0</v>
      </c>
      <c r="B6948" s="239"/>
      <c r="C6948" s="516"/>
      <c r="D6948" s="91" t="s">
        <v>2439</v>
      </c>
      <c r="E6948" s="80">
        <v>1</v>
      </c>
      <c r="F6948">
        <f>SUMIF('список продуктов'!$A$8:$A$917,"="&amp;D13095,'список продуктов'!$C$8:$C$917)</f>
        <v>0</v>
      </c>
      <c r="M6948" s="572"/>
      <c r="N6948" s="573"/>
      <c r="O6948" s="573"/>
      <c r="P6948" s="573"/>
    </row>
    <row r="6949" spans="1:16" x14ac:dyDescent="0.25">
      <c r="A6949" s="77">
        <f>E6949*A6947</f>
        <v>0</v>
      </c>
      <c r="B6949" s="239"/>
      <c r="C6949" s="516" t="s">
        <v>69</v>
      </c>
      <c r="D6949" s="91" t="s">
        <v>1850</v>
      </c>
      <c r="E6949" s="80">
        <v>5</v>
      </c>
      <c r="F6949">
        <f>SUMIF('список продуктов'!$A$8:$A$917,"="&amp;D8251,'список продуктов'!$C$8:$C$917)</f>
        <v>0</v>
      </c>
      <c r="M6949" s="572"/>
      <c r="N6949" s="573"/>
      <c r="O6949" s="573"/>
      <c r="P6949" s="573"/>
    </row>
    <row r="6950" spans="1:16" x14ac:dyDescent="0.25">
      <c r="A6950" s="77">
        <f>E6950*A6947</f>
        <v>0</v>
      </c>
      <c r="B6950" s="239"/>
      <c r="C6950" s="516"/>
      <c r="D6950" s="91" t="s">
        <v>1246</v>
      </c>
      <c r="E6950" s="80">
        <v>14</v>
      </c>
      <c r="F6950">
        <f>SUMIF('список продуктов'!$A$8:$A$917,"="&amp;D8252,'список продуктов'!$C$8:$C$917)</f>
        <v>1</v>
      </c>
      <c r="M6950" s="572"/>
      <c r="N6950" s="573"/>
      <c r="O6950" s="573"/>
      <c r="P6950" s="573"/>
    </row>
    <row r="6951" spans="1:16" x14ac:dyDescent="0.25">
      <c r="A6951" s="77">
        <f>E6951*A6947</f>
        <v>0</v>
      </c>
      <c r="B6951" s="239"/>
      <c r="C6951" s="516"/>
      <c r="D6951" s="91" t="s">
        <v>1934</v>
      </c>
      <c r="E6951" s="80">
        <v>26</v>
      </c>
      <c r="F6951">
        <f>SUMIF('список продуктов'!$A$8:$A$917,"="&amp;D13096,'список продуктов'!$C$8:$C$917)</f>
        <v>0</v>
      </c>
      <c r="M6951" s="572"/>
      <c r="N6951" s="573"/>
      <c r="O6951" s="573"/>
      <c r="P6951" s="573"/>
    </row>
    <row r="6952" spans="1:16" ht="15.75" thickBot="1" x14ac:dyDescent="0.3">
      <c r="A6952" s="77">
        <f>E6952*A6947</f>
        <v>0</v>
      </c>
      <c r="B6952" s="239"/>
      <c r="C6952" s="516"/>
      <c r="D6952" s="91" t="s">
        <v>1796</v>
      </c>
      <c r="E6952" s="80">
        <v>1</v>
      </c>
      <c r="F6952">
        <f>SUMIF('список продуктов'!$A$8:$A$917,"="&amp;D13097,'список продуктов'!$C$8:$C$917)</f>
        <v>0</v>
      </c>
      <c r="M6952" s="572"/>
      <c r="N6952" s="573"/>
      <c r="O6952" s="573"/>
      <c r="P6952" s="573"/>
    </row>
    <row r="6953" spans="1:16" ht="15.75" thickBot="1" x14ac:dyDescent="0.3">
      <c r="A6953" s="105"/>
      <c r="B6953" s="179">
        <v>50</v>
      </c>
      <c r="C6953" s="184" t="s">
        <v>1073</v>
      </c>
      <c r="D6953" s="188"/>
      <c r="E6953" s="158">
        <f>SUM(E6954:E6958)</f>
        <v>38</v>
      </c>
      <c r="F6953">
        <f>SUMIF('список продуктов'!$A$8:$A$917,"="&amp;D13099,'список продуктов'!$C$8:$C$917)</f>
        <v>0</v>
      </c>
      <c r="G6953" t="s">
        <v>2926</v>
      </c>
      <c r="M6953" s="572"/>
      <c r="N6953" s="573"/>
      <c r="O6953" s="573"/>
      <c r="P6953" s="573"/>
    </row>
    <row r="6954" spans="1:16" x14ac:dyDescent="0.25">
      <c r="A6954" s="77">
        <f>E6954*A6953</f>
        <v>0</v>
      </c>
      <c r="B6954" s="239"/>
      <c r="C6954" s="516"/>
      <c r="D6954" s="91" t="s">
        <v>2439</v>
      </c>
      <c r="E6954" s="80">
        <v>1</v>
      </c>
      <c r="F6954">
        <f>SUMIF('список продуктов'!$A$8:$A$917,"="&amp;D8253,'список продуктов'!$C$8:$C$917)</f>
        <v>0</v>
      </c>
      <c r="M6954" s="572"/>
      <c r="N6954" s="573"/>
      <c r="O6954" s="573"/>
      <c r="P6954" s="573"/>
    </row>
    <row r="6955" spans="1:16" x14ac:dyDescent="0.25">
      <c r="A6955" s="77">
        <f>E6955*A6953</f>
        <v>0</v>
      </c>
      <c r="B6955" s="239"/>
      <c r="C6955" s="516"/>
      <c r="D6955" s="91" t="s">
        <v>1268</v>
      </c>
      <c r="E6955" s="80">
        <v>5</v>
      </c>
      <c r="F6955">
        <f>SUMIF('список продуктов'!$A$8:$A$917,"="&amp;D8254,'список продуктов'!$C$8:$C$917)</f>
        <v>1</v>
      </c>
      <c r="M6955" s="572"/>
      <c r="N6955" s="573"/>
      <c r="O6955" s="573"/>
      <c r="P6955" s="573"/>
    </row>
    <row r="6956" spans="1:16" x14ac:dyDescent="0.25">
      <c r="A6956" s="77">
        <f>E6956*A6953</f>
        <v>0</v>
      </c>
      <c r="B6956" s="239"/>
      <c r="C6956" s="516"/>
      <c r="D6956" s="91" t="s">
        <v>2293</v>
      </c>
      <c r="E6956" s="80">
        <v>25</v>
      </c>
      <c r="F6956">
        <f>SUMIF('список продуктов'!$A$8:$A$917,"="&amp;#REF!,'список продуктов'!$C$8:$C$917)</f>
        <v>0</v>
      </c>
      <c r="M6956" s="572"/>
      <c r="N6956" s="573"/>
      <c r="O6956" s="573"/>
      <c r="P6956" s="573"/>
    </row>
    <row r="6957" spans="1:16" x14ac:dyDescent="0.25">
      <c r="A6957" s="77">
        <f>E6957*A6953</f>
        <v>0</v>
      </c>
      <c r="B6957" s="239"/>
      <c r="C6957" s="516"/>
      <c r="D6957" s="91" t="s">
        <v>1805</v>
      </c>
      <c r="E6957" s="80">
        <v>5</v>
      </c>
      <c r="F6957">
        <f>SUMIF('список продуктов'!$A$8:$A$917,"="&amp;D8255,'список продуктов'!$C$8:$C$917)</f>
        <v>0</v>
      </c>
      <c r="M6957" s="572"/>
      <c r="N6957" s="573"/>
      <c r="O6957" s="573"/>
      <c r="P6957" s="573"/>
    </row>
    <row r="6958" spans="1:16" x14ac:dyDescent="0.25">
      <c r="A6958" s="77">
        <f>E6958*A6953</f>
        <v>0</v>
      </c>
      <c r="B6958" s="239"/>
      <c r="C6958" s="516"/>
      <c r="D6958" s="91" t="s">
        <v>2210</v>
      </c>
      <c r="E6958" s="80">
        <v>2</v>
      </c>
      <c r="F6958">
        <f>SUMIF('список продуктов'!$A$8:$A$917,"="&amp;D8256,'список продуктов'!$C$8:$C$917)</f>
        <v>1</v>
      </c>
      <c r="M6958" s="572"/>
      <c r="N6958" s="573"/>
      <c r="O6958" s="573"/>
      <c r="P6958" s="573"/>
    </row>
    <row r="6959" spans="1:16" ht="15.75" thickBot="1" x14ac:dyDescent="0.3">
      <c r="A6959" s="77">
        <f>E6959*A6953</f>
        <v>0</v>
      </c>
      <c r="B6959" s="173"/>
      <c r="C6959" s="472"/>
      <c r="D6959" s="91" t="s">
        <v>2324</v>
      </c>
      <c r="E6959" s="89">
        <v>5</v>
      </c>
      <c r="F6959">
        <f>SUMIF('список продуктов'!$A$8:$A$917,"="&amp;D8257,'список продуктов'!$C$8:$C$917)</f>
        <v>1</v>
      </c>
      <c r="M6959" s="572"/>
      <c r="N6959" s="573"/>
      <c r="O6959" s="573"/>
      <c r="P6959" s="573"/>
    </row>
    <row r="6960" spans="1:16" ht="15.75" thickBot="1" x14ac:dyDescent="0.3">
      <c r="A6960" s="105"/>
      <c r="B6960" s="179">
        <v>50</v>
      </c>
      <c r="C6960" s="184" t="s">
        <v>1074</v>
      </c>
      <c r="D6960" s="188"/>
      <c r="E6960" s="158">
        <f>SUM(E6961:E6965)</f>
        <v>47</v>
      </c>
      <c r="F6960">
        <f>SUMIF('список продуктов'!$A$8:$A$917,"="&amp;D8258,'список продуктов'!$C$8:$C$917)</f>
        <v>0</v>
      </c>
      <c r="G6960" t="s">
        <v>2926</v>
      </c>
      <c r="M6960" s="572"/>
      <c r="N6960" s="573"/>
      <c r="O6960" s="573"/>
      <c r="P6960" s="573"/>
    </row>
    <row r="6961" spans="1:16" x14ac:dyDescent="0.25">
      <c r="A6961" s="77">
        <f>E6961*A6960</f>
        <v>0</v>
      </c>
      <c r="B6961" s="239"/>
      <c r="C6961" s="516"/>
      <c r="D6961" s="91" t="s">
        <v>2439</v>
      </c>
      <c r="E6961" s="80">
        <v>1</v>
      </c>
      <c r="F6961">
        <f>SUMIF('список продуктов'!$A$8:$A$917,"="&amp;D8259,'список продуктов'!$C$8:$C$917)</f>
        <v>1</v>
      </c>
      <c r="M6961" s="572"/>
      <c r="N6961" s="573"/>
      <c r="O6961" s="573"/>
      <c r="P6961" s="573"/>
    </row>
    <row r="6962" spans="1:16" x14ac:dyDescent="0.25">
      <c r="A6962" s="77">
        <f>E6962*A6960</f>
        <v>0</v>
      </c>
      <c r="B6962" s="239"/>
      <c r="C6962" s="516"/>
      <c r="D6962" s="91" t="s">
        <v>1268</v>
      </c>
      <c r="E6962" s="80">
        <v>7</v>
      </c>
      <c r="F6962">
        <f>SUMIF('список продуктов'!$A$8:$A$917,"="&amp;D8260,'список продуктов'!$C$8:$C$917)</f>
        <v>1</v>
      </c>
      <c r="M6962" s="572"/>
      <c r="N6962" s="573"/>
      <c r="O6962" s="573"/>
      <c r="P6962" s="573"/>
    </row>
    <row r="6963" spans="1:16" x14ac:dyDescent="0.25">
      <c r="A6963" s="77">
        <f>E6963*A6960</f>
        <v>0</v>
      </c>
      <c r="B6963" s="239"/>
      <c r="C6963" s="516"/>
      <c r="D6963" s="91" t="s">
        <v>1869</v>
      </c>
      <c r="E6963" s="80">
        <v>23</v>
      </c>
      <c r="F6963">
        <f>SUMIF('список продуктов'!$A$8:$A$917,"="&amp;D8261,'список продуктов'!$C$8:$C$917)</f>
        <v>1</v>
      </c>
      <c r="M6963" s="572"/>
      <c r="N6963" s="573"/>
      <c r="O6963" s="573"/>
      <c r="P6963" s="573"/>
    </row>
    <row r="6964" spans="1:16" x14ac:dyDescent="0.25">
      <c r="A6964" s="77">
        <f>E6964*A6960</f>
        <v>0</v>
      </c>
      <c r="B6964" s="239"/>
      <c r="C6964" s="516"/>
      <c r="D6964" s="91" t="s">
        <v>1763</v>
      </c>
      <c r="E6964" s="80">
        <v>11</v>
      </c>
      <c r="M6964" s="72"/>
      <c r="N6964" s="68"/>
      <c r="O6964" s="68"/>
      <c r="P6964" s="68"/>
    </row>
    <row r="6965" spans="1:16" x14ac:dyDescent="0.25">
      <c r="A6965" s="77">
        <f>E6965*A6960</f>
        <v>0</v>
      </c>
      <c r="B6965" s="239"/>
      <c r="C6965" s="516"/>
      <c r="D6965" s="91" t="s">
        <v>1805</v>
      </c>
      <c r="E6965" s="80">
        <v>5</v>
      </c>
      <c r="F6965">
        <f>SUMIF('список продуктов'!$A$8:$A$917,"="&amp;D8263,'список продуктов'!$C$8:$C$917)</f>
        <v>0</v>
      </c>
      <c r="M6965" s="572"/>
      <c r="N6965" s="573"/>
      <c r="O6965" s="573"/>
      <c r="P6965" s="573"/>
    </row>
    <row r="6966" spans="1:16" ht="15.75" thickBot="1" x14ac:dyDescent="0.3">
      <c r="A6966" s="77">
        <f>E6966*A6960</f>
        <v>0</v>
      </c>
      <c r="B6966" s="173"/>
      <c r="C6966" s="472"/>
      <c r="D6966" s="91" t="s">
        <v>2324</v>
      </c>
      <c r="E6966" s="89">
        <v>5</v>
      </c>
      <c r="F6966">
        <f>SUMIF('список продуктов'!$A$8:$A$917,"="&amp;D8264,'список продуктов'!$C$8:$C$917)</f>
        <v>1</v>
      </c>
      <c r="M6966" s="572"/>
      <c r="N6966" s="573"/>
      <c r="O6966" s="573"/>
      <c r="P6966" s="573"/>
    </row>
    <row r="6967" spans="1:16" ht="15.75" thickBot="1" x14ac:dyDescent="0.3">
      <c r="A6967" s="105"/>
      <c r="B6967" s="179">
        <v>50</v>
      </c>
      <c r="C6967" s="184" t="s">
        <v>1075</v>
      </c>
      <c r="D6967" s="188"/>
      <c r="E6967" s="158">
        <f>SUM(E6968:E6972)</f>
        <v>41</v>
      </c>
      <c r="F6967">
        <f>SUMIF('список продуктов'!$A$8:$A$917,"="&amp;D8265,'список продуктов'!$C$8:$C$917)</f>
        <v>0</v>
      </c>
      <c r="G6967" t="s">
        <v>2926</v>
      </c>
      <c r="M6967" s="572"/>
      <c r="N6967" s="573"/>
      <c r="O6967" s="573"/>
      <c r="P6967" s="573"/>
    </row>
    <row r="6968" spans="1:16" x14ac:dyDescent="0.25">
      <c r="A6968" s="77">
        <f>E6968*A6967</f>
        <v>0</v>
      </c>
      <c r="B6968" s="239"/>
      <c r="C6968" s="516"/>
      <c r="D6968" s="91" t="s">
        <v>2439</v>
      </c>
      <c r="E6968" s="80">
        <v>1</v>
      </c>
      <c r="F6968">
        <f>SUMIF('список продуктов'!$A$8:$A$917,"="&amp;D8266,'список продуктов'!$C$8:$C$917)</f>
        <v>1</v>
      </c>
      <c r="M6968" s="572"/>
      <c r="N6968" s="573"/>
      <c r="O6968" s="573"/>
      <c r="P6968" s="573"/>
    </row>
    <row r="6969" spans="1:16" x14ac:dyDescent="0.25">
      <c r="A6969" s="77">
        <f>E6969*A6967</f>
        <v>0</v>
      </c>
      <c r="B6969" s="239"/>
      <c r="C6969" s="516"/>
      <c r="D6969" s="91" t="s">
        <v>1538</v>
      </c>
      <c r="E6969" s="80">
        <v>22</v>
      </c>
      <c r="F6969">
        <f>SUMIF('список продуктов'!$A$8:$A$917,"="&amp;D8267,'список продуктов'!$C$8:$C$917)</f>
        <v>1</v>
      </c>
      <c r="M6969" s="572"/>
      <c r="N6969" s="573"/>
      <c r="O6969" s="573"/>
      <c r="P6969" s="573"/>
    </row>
    <row r="6970" spans="1:16" x14ac:dyDescent="0.25">
      <c r="A6970" s="77">
        <f>E6970*A6967</f>
        <v>0</v>
      </c>
      <c r="B6970" s="239"/>
      <c r="C6970" s="516"/>
      <c r="D6970" s="91" t="s">
        <v>1763</v>
      </c>
      <c r="E6970" s="80">
        <v>10</v>
      </c>
      <c r="F6970">
        <f>SUMIF('список продуктов'!$A$8:$A$917,"="&amp;D8268,'список продуктов'!$C$8:$C$917)</f>
        <v>1</v>
      </c>
      <c r="M6970" s="572"/>
      <c r="N6970" s="573"/>
      <c r="O6970" s="573"/>
      <c r="P6970" s="573"/>
    </row>
    <row r="6971" spans="1:16" x14ac:dyDescent="0.25">
      <c r="A6971" s="77">
        <f>E6971*A6967</f>
        <v>0</v>
      </c>
      <c r="B6971" s="239"/>
      <c r="C6971" s="516"/>
      <c r="D6971" s="91" t="s">
        <v>1850</v>
      </c>
      <c r="E6971" s="80">
        <v>5</v>
      </c>
      <c r="F6971">
        <f>SUMIF('список продуктов'!$A$8:$A$917,"="&amp;D8269,'список продуктов'!$C$8:$C$917)</f>
        <v>1</v>
      </c>
      <c r="M6971" s="572"/>
      <c r="N6971" s="573"/>
      <c r="O6971" s="573"/>
      <c r="P6971" s="573"/>
    </row>
    <row r="6972" spans="1:16" x14ac:dyDescent="0.25">
      <c r="A6972" s="77">
        <f>E6972*A6967</f>
        <v>0</v>
      </c>
      <c r="B6972" s="239"/>
      <c r="C6972" s="516"/>
      <c r="D6972" s="91" t="s">
        <v>1804</v>
      </c>
      <c r="E6972" s="80">
        <v>3</v>
      </c>
      <c r="F6972">
        <f>SUMIF('список продуктов'!$A$8:$A$917,"="&amp;D8270,'список продуктов'!$C$8:$C$917)</f>
        <v>1</v>
      </c>
      <c r="M6972" s="572"/>
      <c r="N6972" s="573"/>
      <c r="O6972" s="573"/>
      <c r="P6972" s="573"/>
    </row>
    <row r="6973" spans="1:16" ht="15.75" thickBot="1" x14ac:dyDescent="0.3">
      <c r="B6973" s="173"/>
      <c r="C6973" s="472"/>
      <c r="D6973" s="91"/>
      <c r="E6973" s="89"/>
      <c r="F6973">
        <f>SUMIF('список продуктов'!$A$8:$A$917,"="&amp;D8271,'список продуктов'!$C$8:$C$917)</f>
        <v>0</v>
      </c>
      <c r="M6973" s="572"/>
      <c r="N6973" s="573"/>
      <c r="O6973" s="573"/>
      <c r="P6973" s="573"/>
    </row>
    <row r="6974" spans="1:16" ht="15.75" thickBot="1" x14ac:dyDescent="0.3">
      <c r="A6974" s="105"/>
      <c r="B6974" s="179">
        <v>50</v>
      </c>
      <c r="C6974" s="184" t="s">
        <v>1076</v>
      </c>
      <c r="D6974" s="188"/>
      <c r="E6974" s="158">
        <f>SUM(E6975:E6979)</f>
        <v>44</v>
      </c>
      <c r="F6974">
        <f>SUMIF('список продуктов'!$A$8:$A$917,"="&amp;D13100,'список продуктов'!$C$8:$C$917)</f>
        <v>0</v>
      </c>
      <c r="G6974" t="s">
        <v>2926</v>
      </c>
      <c r="M6974" s="572"/>
      <c r="N6974" s="573"/>
      <c r="O6974" s="573"/>
      <c r="P6974" s="573"/>
    </row>
    <row r="6975" spans="1:16" x14ac:dyDescent="0.25">
      <c r="A6975" s="77">
        <f>E6975*A6974</f>
        <v>0</v>
      </c>
      <c r="B6975" s="239"/>
      <c r="C6975" s="516"/>
      <c r="D6975" s="91" t="s">
        <v>2439</v>
      </c>
      <c r="E6975" s="80">
        <v>1</v>
      </c>
      <c r="F6975">
        <f>SUMIF('список продуктов'!$A$8:$A$917,"="&amp;D13101,'список продуктов'!$C$8:$C$917)</f>
        <v>0</v>
      </c>
      <c r="M6975" s="572"/>
      <c r="N6975" s="573"/>
      <c r="O6975" s="573"/>
      <c r="P6975" s="573"/>
    </row>
    <row r="6976" spans="1:16" x14ac:dyDescent="0.25">
      <c r="A6976" s="77">
        <f>E6976*A6974</f>
        <v>0</v>
      </c>
      <c r="B6976" s="239"/>
      <c r="C6976" s="516"/>
      <c r="D6976" s="91" t="s">
        <v>1850</v>
      </c>
      <c r="E6976" s="80">
        <v>5</v>
      </c>
      <c r="F6976">
        <f>SUMIF('список продуктов'!$A$8:$A$917,"="&amp;D13102,'список продуктов'!$C$8:$C$917)</f>
        <v>1</v>
      </c>
      <c r="M6976" s="572"/>
      <c r="N6976" s="573"/>
      <c r="O6976" s="573"/>
      <c r="P6976" s="573"/>
    </row>
    <row r="6977" spans="1:16" x14ac:dyDescent="0.25">
      <c r="A6977" s="77">
        <f>E6977*A6974</f>
        <v>0</v>
      </c>
      <c r="B6977" s="239"/>
      <c r="C6977" s="516"/>
      <c r="D6977" s="91" t="s">
        <v>2304</v>
      </c>
      <c r="E6977" s="80">
        <v>22</v>
      </c>
      <c r="F6977">
        <f>SUMIF('список продуктов'!$A$8:$A$917,"="&amp;D13103,'список продуктов'!$C$8:$C$917)</f>
        <v>1</v>
      </c>
      <c r="M6977" s="572"/>
      <c r="N6977" s="573"/>
      <c r="O6977" s="573"/>
      <c r="P6977" s="573"/>
    </row>
    <row r="6978" spans="1:16" x14ac:dyDescent="0.25">
      <c r="A6978" s="77">
        <f>E6978*A6974</f>
        <v>0</v>
      </c>
      <c r="B6978" s="239"/>
      <c r="C6978" s="516"/>
      <c r="D6978" s="91" t="s">
        <v>311</v>
      </c>
      <c r="E6978" s="80">
        <v>11</v>
      </c>
      <c r="F6978">
        <f>SUMIF('список продуктов'!$A$8:$A$917,"="&amp;D13104,'список продуктов'!$C$8:$C$917)</f>
        <v>1</v>
      </c>
      <c r="M6978" s="572"/>
      <c r="N6978" s="573"/>
      <c r="O6978" s="573"/>
      <c r="P6978" s="573"/>
    </row>
    <row r="6979" spans="1:16" ht="15.75" thickBot="1" x14ac:dyDescent="0.3">
      <c r="A6979" s="77">
        <f>E6979*A6974</f>
        <v>0</v>
      </c>
      <c r="B6979" s="239"/>
      <c r="C6979" s="472"/>
      <c r="D6979" s="91" t="s">
        <v>1805</v>
      </c>
      <c r="E6979" s="80">
        <v>5</v>
      </c>
      <c r="F6979">
        <f>SUMIF('список продуктов'!$A$8:$A$917,"="&amp;D13105,'список продуктов'!$C$8:$C$917)</f>
        <v>1</v>
      </c>
      <c r="M6979" s="572"/>
      <c r="N6979" s="573"/>
      <c r="O6979" s="573"/>
      <c r="P6979" s="573"/>
    </row>
    <row r="6980" spans="1:16" ht="15.75" thickBot="1" x14ac:dyDescent="0.3">
      <c r="A6980" s="105"/>
      <c r="B6980" s="179">
        <v>50</v>
      </c>
      <c r="C6980" s="184" t="s">
        <v>1077</v>
      </c>
      <c r="D6980" s="188"/>
      <c r="E6980" s="158">
        <f>SUM(E6981:E6985)</f>
        <v>39</v>
      </c>
      <c r="F6980">
        <f>SUMIF('список продуктов'!$A$8:$A$917,"="&amp;D13106,'список продуктов'!$C$8:$C$917)</f>
        <v>1</v>
      </c>
      <c r="G6980" t="s">
        <v>2926</v>
      </c>
      <c r="M6980" s="572"/>
      <c r="N6980" s="573"/>
      <c r="O6980" s="573"/>
      <c r="P6980" s="573"/>
    </row>
    <row r="6981" spans="1:16" x14ac:dyDescent="0.25">
      <c r="A6981" s="77">
        <f>E6981*A6980</f>
        <v>0</v>
      </c>
      <c r="B6981" s="239"/>
      <c r="C6981" s="516"/>
      <c r="D6981" s="91" t="s">
        <v>2439</v>
      </c>
      <c r="E6981" s="80">
        <v>1</v>
      </c>
      <c r="F6981">
        <f>SUMIF('список продуктов'!$A$8:$A$917,"="&amp;D13107,'список продуктов'!$C$8:$C$917)</f>
        <v>1</v>
      </c>
      <c r="M6981" s="572"/>
      <c r="N6981" s="573"/>
      <c r="O6981" s="573"/>
      <c r="P6981" s="573"/>
    </row>
    <row r="6982" spans="1:16" x14ac:dyDescent="0.25">
      <c r="A6982" s="77">
        <f>E6982*A6980</f>
        <v>0</v>
      </c>
      <c r="B6982" s="239"/>
      <c r="C6982" s="516"/>
      <c r="D6982" s="91" t="s">
        <v>1570</v>
      </c>
      <c r="E6982" s="80">
        <v>25</v>
      </c>
      <c r="F6982">
        <f>SUMIF('список продуктов'!$A$8:$A$917,"="&amp;D13108,'список продуктов'!$C$8:$C$917)</f>
        <v>1</v>
      </c>
      <c r="M6982" s="572"/>
      <c r="N6982" s="573"/>
      <c r="O6982" s="573"/>
      <c r="P6982" s="573"/>
    </row>
    <row r="6983" spans="1:16" x14ac:dyDescent="0.25">
      <c r="A6983" s="77">
        <f>E6983*A6980</f>
        <v>0</v>
      </c>
      <c r="B6983" s="239"/>
      <c r="C6983" s="516"/>
      <c r="D6983" s="91" t="s">
        <v>1850</v>
      </c>
      <c r="E6983" s="80">
        <v>5</v>
      </c>
      <c r="F6983">
        <f>SUMIF('список продуктов'!$A$8:$A$917,"="&amp;D13109,'список продуктов'!$C$8:$C$917)</f>
        <v>1</v>
      </c>
      <c r="M6983" s="572"/>
      <c r="N6983" s="573"/>
      <c r="O6983" s="573"/>
      <c r="P6983" s="573"/>
    </row>
    <row r="6984" spans="1:16" x14ac:dyDescent="0.25">
      <c r="A6984" s="77">
        <f>E6984*A6980</f>
        <v>0</v>
      </c>
      <c r="B6984" s="239"/>
      <c r="C6984" s="516"/>
      <c r="D6984" s="91" t="s">
        <v>192</v>
      </c>
      <c r="E6984" s="80">
        <v>5</v>
      </c>
      <c r="F6984">
        <f>SUMIF('список продуктов'!$A$8:$A$917,"="&amp;D13110,'список продуктов'!$C$8:$C$917)</f>
        <v>0</v>
      </c>
      <c r="M6984" s="572"/>
      <c r="N6984" s="573"/>
      <c r="O6984" s="573"/>
      <c r="P6984" s="573"/>
    </row>
    <row r="6985" spans="1:16" ht="15.75" thickBot="1" x14ac:dyDescent="0.3">
      <c r="A6985" s="77">
        <f>E6985*A6980</f>
        <v>0</v>
      </c>
      <c r="B6985" s="239"/>
      <c r="C6985" s="472"/>
      <c r="D6985" s="91" t="s">
        <v>1805</v>
      </c>
      <c r="E6985" s="80">
        <v>3</v>
      </c>
      <c r="F6985">
        <f>SUMIF('список продуктов'!$A$8:$A$917,"="&amp;D13111,'список продуктов'!$C$8:$C$917)</f>
        <v>1</v>
      </c>
      <c r="M6985" s="572"/>
      <c r="N6985" s="573"/>
      <c r="O6985" s="573"/>
      <c r="P6985" s="573"/>
    </row>
    <row r="6986" spans="1:16" ht="15.75" thickBot="1" x14ac:dyDescent="0.3">
      <c r="A6986" s="105"/>
      <c r="B6986" s="179">
        <v>50</v>
      </c>
      <c r="C6986" s="184" t="s">
        <v>1078</v>
      </c>
      <c r="D6986" s="188"/>
      <c r="E6986" s="158">
        <f>SUM(E6987:E6991)</f>
        <v>34</v>
      </c>
      <c r="F6986">
        <f>SUMIF('список продуктов'!$A$8:$A$917,"="&amp;D13112,'список продуктов'!$C$8:$C$917)</f>
        <v>1</v>
      </c>
      <c r="G6986" t="s">
        <v>2926</v>
      </c>
      <c r="M6986" s="572"/>
      <c r="N6986" s="573"/>
      <c r="O6986" s="573"/>
      <c r="P6986" s="573"/>
    </row>
    <row r="6987" spans="1:16" x14ac:dyDescent="0.25">
      <c r="A6987" s="77">
        <f>E6987*A6986</f>
        <v>0</v>
      </c>
      <c r="B6987" s="239"/>
      <c r="C6987" s="516"/>
      <c r="D6987" s="91" t="s">
        <v>2439</v>
      </c>
      <c r="E6987" s="80">
        <v>1</v>
      </c>
      <c r="F6987">
        <f>SUMIF('список продуктов'!$A$8:$A$917,"="&amp;D13113,'список продуктов'!$C$8:$C$917)</f>
        <v>1</v>
      </c>
      <c r="M6987" s="572"/>
      <c r="N6987" s="573"/>
      <c r="O6987" s="573"/>
      <c r="P6987" s="573"/>
    </row>
    <row r="6988" spans="1:16" x14ac:dyDescent="0.25">
      <c r="A6988" s="77">
        <f>E6988*A6986</f>
        <v>0</v>
      </c>
      <c r="B6988" s="239"/>
      <c r="C6988" s="516"/>
      <c r="D6988" s="91" t="s">
        <v>1850</v>
      </c>
      <c r="E6988" s="80">
        <v>5</v>
      </c>
      <c r="F6988">
        <f>SUMIF('список продуктов'!$A$8:$A$917,"="&amp;D13114,'список продуктов'!$C$8:$C$917)</f>
        <v>1</v>
      </c>
      <c r="M6988" s="572"/>
      <c r="N6988" s="573"/>
      <c r="O6988" s="573"/>
      <c r="P6988" s="573"/>
    </row>
    <row r="6989" spans="1:16" x14ac:dyDescent="0.25">
      <c r="A6989" s="77">
        <f>E6989*A6986</f>
        <v>0</v>
      </c>
      <c r="B6989" s="239"/>
      <c r="C6989" s="516"/>
      <c r="D6989" s="91" t="s">
        <v>192</v>
      </c>
      <c r="E6989" s="80">
        <v>5</v>
      </c>
      <c r="F6989">
        <f>SUMIF('список продуктов'!$A$8:$A$917,"="&amp;D13115,'список продуктов'!$C$8:$C$917)</f>
        <v>1</v>
      </c>
      <c r="M6989" s="572"/>
      <c r="N6989" s="573"/>
      <c r="O6989" s="573"/>
      <c r="P6989" s="573"/>
    </row>
    <row r="6990" spans="1:16" x14ac:dyDescent="0.25">
      <c r="A6990" s="77">
        <f>E6990*A6986</f>
        <v>0</v>
      </c>
      <c r="B6990" s="239"/>
      <c r="C6990" s="516"/>
      <c r="D6990" s="362" t="s">
        <v>1567</v>
      </c>
      <c r="E6990" s="80">
        <v>20</v>
      </c>
      <c r="F6990">
        <f>SUMIF('список продуктов'!$A$8:$A$917,"="&amp;D13116,'список продуктов'!$C$8:$C$917)</f>
        <v>1</v>
      </c>
      <c r="M6990" s="572"/>
      <c r="N6990" s="573"/>
      <c r="O6990" s="573"/>
      <c r="P6990" s="573"/>
    </row>
    <row r="6991" spans="1:16" ht="15.75" thickBot="1" x14ac:dyDescent="0.3">
      <c r="A6991" s="77">
        <f>E6991*A6986</f>
        <v>0</v>
      </c>
      <c r="B6991" s="440"/>
      <c r="C6991" s="522"/>
      <c r="D6991" s="395" t="s">
        <v>1804</v>
      </c>
      <c r="E6991" s="405">
        <v>3</v>
      </c>
      <c r="F6991">
        <f>SUMIF('список продуктов'!$A$8:$A$917,"="&amp;D13117,'список продуктов'!$C$8:$C$917)</f>
        <v>1</v>
      </c>
      <c r="M6991" s="572"/>
      <c r="N6991" s="573"/>
      <c r="O6991" s="573"/>
      <c r="P6991" s="573"/>
    </row>
    <row r="6992" spans="1:16" ht="26.25" thickBot="1" x14ac:dyDescent="0.4">
      <c r="A6992" s="563" t="s">
        <v>1208</v>
      </c>
      <c r="B6992" s="564"/>
      <c r="C6992" s="564"/>
      <c r="D6992" s="564"/>
      <c r="E6992" s="565"/>
      <c r="G6992" t="s">
        <v>2926</v>
      </c>
      <c r="M6992" s="72"/>
      <c r="N6992" s="68"/>
      <c r="O6992" s="68"/>
      <c r="P6992" s="68"/>
    </row>
    <row r="6993" spans="1:16" ht="15.75" thickBot="1" x14ac:dyDescent="0.3">
      <c r="A6993" s="229"/>
      <c r="B6993" s="231" t="s">
        <v>201</v>
      </c>
      <c r="C6993" s="159" t="s">
        <v>1209</v>
      </c>
      <c r="D6993" s="188"/>
      <c r="E6993" s="191"/>
      <c r="G6993" t="s">
        <v>2926</v>
      </c>
      <c r="M6993" s="72"/>
      <c r="N6993" s="68"/>
      <c r="O6993" s="68"/>
      <c r="P6993" s="68"/>
    </row>
    <row r="6994" spans="1:16" x14ac:dyDescent="0.25">
      <c r="A6994" s="135">
        <f>E6994*A6993</f>
        <v>0</v>
      </c>
      <c r="B6994" s="174"/>
      <c r="C6994" s="520"/>
      <c r="D6994" s="378" t="s">
        <v>2466</v>
      </c>
      <c r="E6994" s="136">
        <v>1</v>
      </c>
      <c r="M6994" s="72"/>
      <c r="N6994" s="68"/>
      <c r="O6994" s="68"/>
      <c r="P6994" s="68"/>
    </row>
    <row r="6995" spans="1:16" x14ac:dyDescent="0.25">
      <c r="A6995" s="135">
        <f>E6995*A6993</f>
        <v>0</v>
      </c>
      <c r="B6995" s="174"/>
      <c r="C6995" s="520"/>
      <c r="D6995" s="378" t="s">
        <v>1268</v>
      </c>
      <c r="E6995" s="136">
        <v>16</v>
      </c>
      <c r="M6995" s="72"/>
      <c r="N6995" s="68"/>
      <c r="O6995" s="68"/>
      <c r="P6995" s="68"/>
    </row>
    <row r="6996" spans="1:16" x14ac:dyDescent="0.25">
      <c r="A6996" s="135">
        <f>E6996*A6993</f>
        <v>0</v>
      </c>
      <c r="B6996" s="174"/>
      <c r="C6996" s="520"/>
      <c r="D6996" s="378" t="s">
        <v>1805</v>
      </c>
      <c r="E6996" s="136">
        <v>8</v>
      </c>
      <c r="M6996" s="72"/>
      <c r="N6996" s="68"/>
      <c r="O6996" s="68"/>
      <c r="P6996" s="68"/>
    </row>
    <row r="6997" spans="1:16" x14ac:dyDescent="0.25">
      <c r="A6997" s="135">
        <f>E6997*A6993</f>
        <v>0</v>
      </c>
      <c r="B6997" s="174"/>
      <c r="C6997" s="520"/>
      <c r="D6997" s="378" t="s">
        <v>2291</v>
      </c>
      <c r="E6997" s="136">
        <v>24</v>
      </c>
      <c r="M6997" s="72"/>
      <c r="N6997" s="68"/>
      <c r="O6997" s="68"/>
      <c r="P6997" s="68"/>
    </row>
    <row r="6998" spans="1:16" x14ac:dyDescent="0.25">
      <c r="A6998" s="135">
        <f>E6998*A6993</f>
        <v>0</v>
      </c>
      <c r="B6998" s="174"/>
      <c r="C6998" s="520"/>
      <c r="D6998" s="378" t="s">
        <v>1264</v>
      </c>
      <c r="E6998" s="136">
        <v>24</v>
      </c>
      <c r="M6998" s="72"/>
      <c r="N6998" s="68"/>
      <c r="O6998" s="68"/>
      <c r="P6998" s="68"/>
    </row>
    <row r="6999" spans="1:16" x14ac:dyDescent="0.25">
      <c r="A6999" s="135">
        <f>E6999*A6993</f>
        <v>0</v>
      </c>
      <c r="B6999" s="174"/>
      <c r="C6999" s="520"/>
      <c r="D6999" s="378" t="s">
        <v>311</v>
      </c>
      <c r="E6999" s="136">
        <v>24</v>
      </c>
      <c r="M6999" s="72"/>
      <c r="N6999" s="68"/>
      <c r="O6999" s="68"/>
      <c r="P6999" s="68"/>
    </row>
    <row r="7000" spans="1:16" x14ac:dyDescent="0.25">
      <c r="A7000" s="135">
        <f>E7000*A6993</f>
        <v>0</v>
      </c>
      <c r="B7000" s="174"/>
      <c r="C7000" s="520"/>
      <c r="D7000" s="378" t="s">
        <v>1797</v>
      </c>
      <c r="E7000" s="136">
        <v>2</v>
      </c>
      <c r="M7000" s="72"/>
      <c r="N7000" s="68"/>
      <c r="O7000" s="68"/>
      <c r="P7000" s="68"/>
    </row>
    <row r="7001" spans="1:16" x14ac:dyDescent="0.25">
      <c r="A7001" s="135">
        <f>E7001*A6993</f>
        <v>0</v>
      </c>
      <c r="B7001" s="174"/>
      <c r="C7001" s="521"/>
      <c r="D7001" s="378" t="s">
        <v>2324</v>
      </c>
      <c r="E7001" s="136">
        <v>8</v>
      </c>
      <c r="M7001" s="72"/>
      <c r="N7001" s="68"/>
      <c r="O7001" s="68"/>
      <c r="P7001" s="68"/>
    </row>
    <row r="7002" spans="1:16" ht="15.75" thickBot="1" x14ac:dyDescent="0.3">
      <c r="A7002" s="77">
        <f>E7002*A6993</f>
        <v>0</v>
      </c>
      <c r="B7002" s="160"/>
      <c r="C7002" s="154"/>
      <c r="D7002" s="91"/>
      <c r="E7002" s="89"/>
      <c r="M7002" s="72"/>
      <c r="N7002" s="68"/>
      <c r="O7002" s="68"/>
      <c r="P7002" s="68"/>
    </row>
    <row r="7003" spans="1:16" ht="15.75" thickBot="1" x14ac:dyDescent="0.3">
      <c r="A7003" s="229"/>
      <c r="B7003" s="231" t="s">
        <v>201</v>
      </c>
      <c r="C7003" s="159" t="s">
        <v>1210</v>
      </c>
      <c r="D7003" s="188"/>
      <c r="E7003" s="191"/>
      <c r="G7003" t="s">
        <v>2926</v>
      </c>
      <c r="M7003" s="72"/>
      <c r="N7003" s="68"/>
      <c r="O7003" s="68"/>
      <c r="P7003" s="68"/>
    </row>
    <row r="7004" spans="1:16" x14ac:dyDescent="0.25">
      <c r="A7004" s="135">
        <f>E7004*A7003</f>
        <v>0</v>
      </c>
      <c r="B7004" s="174"/>
      <c r="C7004" s="520"/>
      <c r="D7004" s="378" t="s">
        <v>2466</v>
      </c>
      <c r="E7004" s="136">
        <v>1</v>
      </c>
      <c r="M7004" s="72"/>
      <c r="N7004" s="68"/>
      <c r="O7004" s="68"/>
      <c r="P7004" s="68"/>
    </row>
    <row r="7005" spans="1:16" x14ac:dyDescent="0.25">
      <c r="A7005" s="135">
        <f>E7005*A7003</f>
        <v>0</v>
      </c>
      <c r="B7005" s="174"/>
      <c r="C7005" s="520"/>
      <c r="D7005" s="378" t="s">
        <v>1268</v>
      </c>
      <c r="E7005" s="136">
        <v>16</v>
      </c>
      <c r="M7005" s="72"/>
      <c r="N7005" s="68"/>
      <c r="O7005" s="68"/>
      <c r="P7005" s="68"/>
    </row>
    <row r="7006" spans="1:16" x14ac:dyDescent="0.25">
      <c r="A7006" s="135">
        <f>E7006*A7003</f>
        <v>0</v>
      </c>
      <c r="B7006" s="174"/>
      <c r="C7006" s="520"/>
      <c r="D7006" s="378" t="s">
        <v>1805</v>
      </c>
      <c r="E7006" s="136">
        <v>8</v>
      </c>
      <c r="M7006" s="72"/>
      <c r="N7006" s="68"/>
      <c r="O7006" s="68"/>
      <c r="P7006" s="68"/>
    </row>
    <row r="7007" spans="1:16" x14ac:dyDescent="0.25">
      <c r="A7007" s="135">
        <f>E7007*A7003</f>
        <v>0</v>
      </c>
      <c r="B7007" s="174"/>
      <c r="C7007" s="520"/>
      <c r="D7007" s="378" t="s">
        <v>1665</v>
      </c>
      <c r="E7007" s="136">
        <v>32</v>
      </c>
      <c r="M7007" s="72"/>
      <c r="N7007" s="68"/>
      <c r="O7007" s="68"/>
      <c r="P7007" s="68"/>
    </row>
    <row r="7008" spans="1:16" x14ac:dyDescent="0.25">
      <c r="A7008" s="135">
        <f>E7008*A7003</f>
        <v>0</v>
      </c>
      <c r="B7008" s="174"/>
      <c r="C7008" s="520"/>
      <c r="D7008" s="378" t="s">
        <v>311</v>
      </c>
      <c r="E7008" s="136">
        <v>24</v>
      </c>
      <c r="M7008" s="72"/>
      <c r="N7008" s="68"/>
      <c r="O7008" s="68"/>
      <c r="P7008" s="68"/>
    </row>
    <row r="7009" spans="1:16" x14ac:dyDescent="0.25">
      <c r="A7009" s="135">
        <f>E7009*A7003</f>
        <v>0</v>
      </c>
      <c r="B7009" s="174"/>
      <c r="C7009" s="520"/>
      <c r="D7009" s="378" t="s">
        <v>1797</v>
      </c>
      <c r="E7009" s="136">
        <v>2</v>
      </c>
      <c r="M7009" s="72"/>
      <c r="N7009" s="68"/>
      <c r="O7009" s="68"/>
      <c r="P7009" s="68"/>
    </row>
    <row r="7010" spans="1:16" x14ac:dyDescent="0.25">
      <c r="A7010" s="135">
        <f>E7010*A7003</f>
        <v>0</v>
      </c>
      <c r="B7010" s="174"/>
      <c r="C7010" s="521"/>
      <c r="D7010" s="378" t="s">
        <v>2324</v>
      </c>
      <c r="E7010" s="136">
        <v>8</v>
      </c>
      <c r="M7010" s="72"/>
      <c r="N7010" s="68"/>
      <c r="O7010" s="68"/>
      <c r="P7010" s="68"/>
    </row>
    <row r="7011" spans="1:16" x14ac:dyDescent="0.25">
      <c r="A7011" s="77">
        <f>E7011*A7003</f>
        <v>0</v>
      </c>
      <c r="B7011" s="160"/>
      <c r="C7011" s="154"/>
      <c r="D7011" s="91"/>
      <c r="E7011" s="89"/>
      <c r="M7011" s="72"/>
      <c r="N7011" s="68"/>
      <c r="O7011" s="68"/>
      <c r="P7011" s="68"/>
    </row>
    <row r="7012" spans="1:16" ht="15.75" thickBot="1" x14ac:dyDescent="0.3">
      <c r="A7012" s="77">
        <f>E7012*A7003</f>
        <v>0</v>
      </c>
      <c r="B7012" s="160"/>
      <c r="C7012" s="154"/>
      <c r="D7012" s="91"/>
      <c r="E7012" s="89"/>
      <c r="M7012" s="72"/>
      <c r="N7012" s="68"/>
      <c r="O7012" s="68"/>
      <c r="P7012" s="68"/>
    </row>
    <row r="7013" spans="1:16" ht="15.75" thickBot="1" x14ac:dyDescent="0.3">
      <c r="A7013" s="229"/>
      <c r="B7013" s="231" t="s">
        <v>201</v>
      </c>
      <c r="C7013" s="159" t="s">
        <v>1211</v>
      </c>
      <c r="D7013" s="188"/>
      <c r="E7013" s="191"/>
      <c r="G7013" t="s">
        <v>2926</v>
      </c>
      <c r="M7013" s="72"/>
      <c r="N7013" s="68"/>
      <c r="O7013" s="68"/>
      <c r="P7013" s="68"/>
    </row>
    <row r="7014" spans="1:16" x14ac:dyDescent="0.25">
      <c r="A7014" s="135">
        <f>E7014*A7013</f>
        <v>0</v>
      </c>
      <c r="B7014" s="174"/>
      <c r="C7014" s="520"/>
      <c r="D7014" s="378" t="s">
        <v>2466</v>
      </c>
      <c r="E7014" s="136">
        <v>1</v>
      </c>
      <c r="M7014" s="72"/>
      <c r="N7014" s="68"/>
      <c r="O7014" s="68"/>
      <c r="P7014" s="68"/>
    </row>
    <row r="7015" spans="1:16" x14ac:dyDescent="0.25">
      <c r="A7015" s="135">
        <f>E7015*A7013</f>
        <v>0</v>
      </c>
      <c r="B7015" s="174"/>
      <c r="C7015" s="520"/>
      <c r="D7015" s="378" t="s">
        <v>1268</v>
      </c>
      <c r="E7015" s="136">
        <v>16</v>
      </c>
      <c r="M7015" s="72"/>
      <c r="N7015" s="68"/>
      <c r="O7015" s="68"/>
      <c r="P7015" s="68"/>
    </row>
    <row r="7016" spans="1:16" x14ac:dyDescent="0.25">
      <c r="A7016" s="135">
        <f>E7016*A7013</f>
        <v>0</v>
      </c>
      <c r="B7016" s="174"/>
      <c r="C7016" s="520"/>
      <c r="D7016" s="378" t="s">
        <v>1805</v>
      </c>
      <c r="E7016" s="136">
        <v>8</v>
      </c>
      <c r="M7016" s="72"/>
      <c r="N7016" s="68"/>
      <c r="O7016" s="68"/>
      <c r="P7016" s="68"/>
    </row>
    <row r="7017" spans="1:16" x14ac:dyDescent="0.25">
      <c r="A7017" s="135">
        <f>E7017*A7013</f>
        <v>0</v>
      </c>
      <c r="B7017" s="174"/>
      <c r="C7017" s="520"/>
      <c r="D7017" s="378" t="s">
        <v>2297</v>
      </c>
      <c r="E7017" s="136">
        <v>24</v>
      </c>
      <c r="M7017" s="72"/>
      <c r="N7017" s="68"/>
      <c r="O7017" s="68"/>
      <c r="P7017" s="68"/>
    </row>
    <row r="7018" spans="1:16" x14ac:dyDescent="0.25">
      <c r="A7018" s="135">
        <f>E7018*A7013</f>
        <v>0</v>
      </c>
      <c r="B7018" s="174"/>
      <c r="C7018" s="520"/>
      <c r="D7018" s="378" t="s">
        <v>1264</v>
      </c>
      <c r="E7018" s="136">
        <v>24</v>
      </c>
      <c r="M7018" s="72"/>
      <c r="N7018" s="68"/>
      <c r="O7018" s="68"/>
      <c r="P7018" s="68"/>
    </row>
    <row r="7019" spans="1:16" x14ac:dyDescent="0.25">
      <c r="A7019" s="135">
        <f>E7019*A7013</f>
        <v>0</v>
      </c>
      <c r="B7019" s="174"/>
      <c r="C7019" s="520"/>
      <c r="D7019" s="378" t="s">
        <v>311</v>
      </c>
      <c r="E7019" s="136">
        <v>24</v>
      </c>
      <c r="M7019" s="72"/>
      <c r="N7019" s="68"/>
      <c r="O7019" s="68"/>
      <c r="P7019" s="68"/>
    </row>
    <row r="7020" spans="1:16" x14ac:dyDescent="0.25">
      <c r="A7020" s="135">
        <f>E7020*A7013</f>
        <v>0</v>
      </c>
      <c r="B7020" s="174"/>
      <c r="C7020" s="521"/>
      <c r="D7020" s="378" t="s">
        <v>2324</v>
      </c>
      <c r="E7020" s="136">
        <v>8</v>
      </c>
      <c r="M7020" s="72"/>
      <c r="N7020" s="68"/>
      <c r="O7020" s="68"/>
      <c r="P7020" s="68"/>
    </row>
    <row r="7021" spans="1:16" x14ac:dyDescent="0.25">
      <c r="A7021" s="77">
        <f>E7021*A7013</f>
        <v>0</v>
      </c>
      <c r="B7021" s="160"/>
      <c r="C7021" s="154"/>
      <c r="D7021" s="91"/>
      <c r="E7021" s="89"/>
      <c r="M7021" s="72"/>
      <c r="N7021" s="68"/>
      <c r="O7021" s="68"/>
      <c r="P7021" s="68"/>
    </row>
    <row r="7022" spans="1:16" ht="15.75" thickBot="1" x14ac:dyDescent="0.3">
      <c r="A7022" s="77">
        <f>E7022*A7013</f>
        <v>0</v>
      </c>
      <c r="B7022" s="160"/>
      <c r="C7022" s="154"/>
      <c r="D7022" s="91"/>
      <c r="E7022" s="89"/>
      <c r="M7022" s="72"/>
      <c r="N7022" s="68"/>
      <c r="O7022" s="68"/>
      <c r="P7022" s="68"/>
    </row>
    <row r="7023" spans="1:16" ht="15.75" thickBot="1" x14ac:dyDescent="0.3">
      <c r="A7023" s="229"/>
      <c r="B7023" s="231" t="s">
        <v>201</v>
      </c>
      <c r="C7023" s="159" t="s">
        <v>1212</v>
      </c>
      <c r="D7023" s="188"/>
      <c r="E7023" s="191"/>
      <c r="G7023" t="s">
        <v>2926</v>
      </c>
      <c r="M7023" s="72"/>
      <c r="N7023" s="68"/>
      <c r="O7023" s="68"/>
      <c r="P7023" s="68"/>
    </row>
    <row r="7024" spans="1:16" x14ac:dyDescent="0.25">
      <c r="A7024" s="135">
        <f>E7024*A7023</f>
        <v>0</v>
      </c>
      <c r="B7024" s="174"/>
      <c r="C7024" s="520"/>
      <c r="D7024" s="378" t="s">
        <v>2466</v>
      </c>
      <c r="E7024" s="136">
        <v>1</v>
      </c>
      <c r="M7024" s="72"/>
      <c r="N7024" s="68"/>
      <c r="O7024" s="68"/>
      <c r="P7024" s="68"/>
    </row>
    <row r="7025" spans="1:16" x14ac:dyDescent="0.25">
      <c r="A7025" s="135">
        <f>E7025*A7023</f>
        <v>0</v>
      </c>
      <c r="B7025" s="174"/>
      <c r="C7025" s="520"/>
      <c r="D7025" s="378" t="s">
        <v>1268</v>
      </c>
      <c r="E7025" s="136">
        <v>16</v>
      </c>
      <c r="M7025" s="72"/>
      <c r="N7025" s="68"/>
      <c r="O7025" s="68"/>
      <c r="P7025" s="68"/>
    </row>
    <row r="7026" spans="1:16" x14ac:dyDescent="0.25">
      <c r="A7026" s="135">
        <f>E7026*A7023</f>
        <v>0</v>
      </c>
      <c r="B7026" s="174"/>
      <c r="C7026" s="520"/>
      <c r="D7026" s="378" t="s">
        <v>1805</v>
      </c>
      <c r="E7026" s="136">
        <v>8</v>
      </c>
      <c r="M7026" s="72"/>
      <c r="N7026" s="68"/>
      <c r="O7026" s="68"/>
      <c r="P7026" s="68"/>
    </row>
    <row r="7027" spans="1:16" x14ac:dyDescent="0.25">
      <c r="A7027" s="135">
        <f>E7027*A7023</f>
        <v>0</v>
      </c>
      <c r="B7027" s="174"/>
      <c r="C7027" s="520"/>
      <c r="D7027" s="378" t="s">
        <v>1648</v>
      </c>
      <c r="E7027" s="136">
        <v>40</v>
      </c>
      <c r="M7027" s="72"/>
      <c r="N7027" s="68"/>
      <c r="O7027" s="68"/>
      <c r="P7027" s="68"/>
    </row>
    <row r="7028" spans="1:16" x14ac:dyDescent="0.25">
      <c r="A7028" s="135">
        <f>E7028*A7023</f>
        <v>0</v>
      </c>
      <c r="B7028" s="174"/>
      <c r="C7028" s="520"/>
      <c r="D7028" s="378" t="s">
        <v>311</v>
      </c>
      <c r="E7028" s="136">
        <v>40</v>
      </c>
      <c r="M7028" s="72"/>
      <c r="N7028" s="68"/>
      <c r="O7028" s="68"/>
      <c r="P7028" s="68"/>
    </row>
    <row r="7029" spans="1:16" x14ac:dyDescent="0.25">
      <c r="A7029" s="135">
        <f>E7029*A7023</f>
        <v>0</v>
      </c>
      <c r="B7029" s="174"/>
      <c r="C7029" s="521"/>
      <c r="D7029" s="378" t="s">
        <v>2324</v>
      </c>
      <c r="E7029" s="136">
        <v>8</v>
      </c>
      <c r="M7029" s="72"/>
      <c r="N7029" s="68"/>
      <c r="O7029" s="68"/>
      <c r="P7029" s="68"/>
    </row>
    <row r="7030" spans="1:16" x14ac:dyDescent="0.25">
      <c r="A7030" s="77">
        <f>E7030*A7023</f>
        <v>0</v>
      </c>
      <c r="B7030" s="160"/>
      <c r="C7030" s="154"/>
      <c r="D7030" s="91"/>
      <c r="E7030" s="89"/>
      <c r="M7030" s="72"/>
      <c r="N7030" s="68"/>
      <c r="O7030" s="68"/>
      <c r="P7030" s="68"/>
    </row>
    <row r="7031" spans="1:16" x14ac:dyDescent="0.25">
      <c r="A7031" s="77">
        <f>E7031*A7023</f>
        <v>0</v>
      </c>
      <c r="B7031" s="160"/>
      <c r="C7031" s="154"/>
      <c r="D7031" s="91"/>
      <c r="E7031" s="89"/>
      <c r="M7031" s="72"/>
      <c r="N7031" s="68"/>
      <c r="O7031" s="68"/>
      <c r="P7031" s="68"/>
    </row>
    <row r="7032" spans="1:16" ht="15.75" thickBot="1" x14ac:dyDescent="0.3">
      <c r="A7032" s="77">
        <f>E7032*A7023</f>
        <v>0</v>
      </c>
      <c r="B7032" s="160"/>
      <c r="C7032" s="154"/>
      <c r="D7032" s="91"/>
      <c r="E7032" s="89"/>
      <c r="M7032" s="72"/>
      <c r="N7032" s="68"/>
      <c r="O7032" s="68"/>
      <c r="P7032" s="68"/>
    </row>
    <row r="7033" spans="1:16" ht="15.75" thickBot="1" x14ac:dyDescent="0.3">
      <c r="A7033" s="229"/>
      <c r="B7033" s="231" t="s">
        <v>201</v>
      </c>
      <c r="C7033" s="159" t="s">
        <v>1213</v>
      </c>
      <c r="D7033" s="188"/>
      <c r="E7033" s="191"/>
      <c r="G7033" t="s">
        <v>2926</v>
      </c>
      <c r="M7033" s="72"/>
      <c r="N7033" s="68"/>
      <c r="O7033" s="68"/>
      <c r="P7033" s="68"/>
    </row>
    <row r="7034" spans="1:16" x14ac:dyDescent="0.25">
      <c r="A7034" s="135">
        <f>E7034*A7033</f>
        <v>0</v>
      </c>
      <c r="B7034" s="174"/>
      <c r="C7034" s="520"/>
      <c r="D7034" s="378" t="s">
        <v>2466</v>
      </c>
      <c r="E7034" s="136">
        <v>1</v>
      </c>
      <c r="M7034" s="72"/>
      <c r="N7034" s="68"/>
      <c r="O7034" s="68"/>
      <c r="P7034" s="68"/>
    </row>
    <row r="7035" spans="1:16" x14ac:dyDescent="0.25">
      <c r="A7035" s="135">
        <f>E7035*A7033</f>
        <v>0</v>
      </c>
      <c r="B7035" s="174"/>
      <c r="C7035" s="520"/>
      <c r="D7035" s="378" t="s">
        <v>1268</v>
      </c>
      <c r="E7035" s="136">
        <v>8</v>
      </c>
      <c r="M7035" s="72"/>
      <c r="N7035" s="68"/>
      <c r="O7035" s="68"/>
      <c r="P7035" s="68"/>
    </row>
    <row r="7036" spans="1:16" x14ac:dyDescent="0.25">
      <c r="A7036" s="135">
        <f>E7036*A7033</f>
        <v>0</v>
      </c>
      <c r="B7036" s="174"/>
      <c r="C7036" s="520"/>
      <c r="D7036" s="378" t="s">
        <v>1805</v>
      </c>
      <c r="E7036" s="136">
        <v>8</v>
      </c>
      <c r="M7036" s="72"/>
      <c r="N7036" s="68"/>
      <c r="O7036" s="68"/>
      <c r="P7036" s="68"/>
    </row>
    <row r="7037" spans="1:16" x14ac:dyDescent="0.25">
      <c r="A7037" s="135">
        <f>E7037*A7033</f>
        <v>0</v>
      </c>
      <c r="B7037" s="174"/>
      <c r="C7037" s="520"/>
      <c r="D7037" s="378" t="s">
        <v>1745</v>
      </c>
      <c r="E7037" s="136">
        <v>24</v>
      </c>
      <c r="M7037" s="72"/>
      <c r="N7037" s="68"/>
      <c r="O7037" s="68"/>
      <c r="P7037" s="68"/>
    </row>
    <row r="7038" spans="1:16" x14ac:dyDescent="0.25">
      <c r="A7038" s="135">
        <f>E7038*A7033</f>
        <v>0</v>
      </c>
      <c r="B7038" s="174"/>
      <c r="C7038" s="520"/>
      <c r="D7038" s="378" t="s">
        <v>311</v>
      </c>
      <c r="E7038" s="136">
        <v>24</v>
      </c>
      <c r="M7038" s="72"/>
      <c r="N7038" s="68"/>
      <c r="O7038" s="68"/>
      <c r="P7038" s="68"/>
    </row>
    <row r="7039" spans="1:16" x14ac:dyDescent="0.25">
      <c r="A7039" s="135">
        <f>E7039*A7033</f>
        <v>0</v>
      </c>
      <c r="B7039" s="174"/>
      <c r="C7039" s="520"/>
      <c r="D7039" s="378" t="s">
        <v>1739</v>
      </c>
      <c r="E7039" s="136">
        <v>24</v>
      </c>
      <c r="M7039" s="72"/>
      <c r="N7039" s="68"/>
      <c r="O7039" s="68"/>
      <c r="P7039" s="68"/>
    </row>
    <row r="7040" spans="1:16" x14ac:dyDescent="0.25">
      <c r="A7040" s="135">
        <f>E7040*A7033</f>
        <v>0</v>
      </c>
      <c r="B7040" s="174"/>
      <c r="C7040" s="521"/>
      <c r="D7040" s="378" t="s">
        <v>1848</v>
      </c>
      <c r="E7040" s="136">
        <v>24</v>
      </c>
      <c r="M7040" s="72"/>
      <c r="N7040" s="68"/>
      <c r="O7040" s="68"/>
      <c r="P7040" s="68"/>
    </row>
    <row r="7041" spans="1:16" x14ac:dyDescent="0.25">
      <c r="A7041" s="77">
        <f>E7041*A7033</f>
        <v>0</v>
      </c>
      <c r="B7041" s="160"/>
      <c r="C7041" s="154"/>
      <c r="D7041" s="91"/>
      <c r="E7041" s="89"/>
      <c r="M7041" s="72"/>
      <c r="N7041" s="68"/>
      <c r="O7041" s="68"/>
      <c r="P7041" s="68"/>
    </row>
    <row r="7042" spans="1:16" ht="15.75" thickBot="1" x14ac:dyDescent="0.3">
      <c r="A7042" s="77">
        <f>E7042*A7033</f>
        <v>0</v>
      </c>
      <c r="B7042" s="160"/>
      <c r="C7042" s="154"/>
      <c r="D7042" s="91"/>
      <c r="E7042" s="89"/>
      <c r="M7042" s="72"/>
      <c r="N7042" s="68"/>
      <c r="O7042" s="68"/>
      <c r="P7042" s="68"/>
    </row>
    <row r="7043" spans="1:16" ht="30" thickBot="1" x14ac:dyDescent="0.3">
      <c r="A7043" s="229"/>
      <c r="B7043" s="231" t="s">
        <v>201</v>
      </c>
      <c r="C7043" s="159" t="s">
        <v>1214</v>
      </c>
      <c r="D7043" s="188"/>
      <c r="E7043" s="191"/>
      <c r="G7043" t="s">
        <v>2926</v>
      </c>
      <c r="M7043" s="72"/>
      <c r="N7043" s="68"/>
      <c r="O7043" s="68"/>
      <c r="P7043" s="68"/>
    </row>
    <row r="7044" spans="1:16" x14ac:dyDescent="0.25">
      <c r="A7044" s="77">
        <f>E7044*A7043</f>
        <v>0</v>
      </c>
      <c r="B7044" s="166"/>
      <c r="C7044" s="154"/>
      <c r="D7044" s="91" t="s">
        <v>2466</v>
      </c>
      <c r="E7044" s="80">
        <v>1</v>
      </c>
      <c r="M7044" s="72"/>
      <c r="N7044" s="68"/>
      <c r="O7044" s="68"/>
      <c r="P7044" s="68"/>
    </row>
    <row r="7045" spans="1:16" x14ac:dyDescent="0.25">
      <c r="A7045" s="77">
        <f>E7045*A7043</f>
        <v>0</v>
      </c>
      <c r="B7045" s="166"/>
      <c r="C7045" s="154"/>
      <c r="D7045" s="91" t="s">
        <v>1268</v>
      </c>
      <c r="E7045" s="80">
        <v>16</v>
      </c>
      <c r="M7045" s="72"/>
      <c r="N7045" s="68"/>
      <c r="O7045" s="68"/>
      <c r="P7045" s="68"/>
    </row>
    <row r="7046" spans="1:16" x14ac:dyDescent="0.25">
      <c r="A7046" s="77">
        <f>E7046*A7043</f>
        <v>0</v>
      </c>
      <c r="B7046" s="166"/>
      <c r="C7046" s="154"/>
      <c r="D7046" s="91" t="s">
        <v>1805</v>
      </c>
      <c r="E7046" s="80">
        <v>8</v>
      </c>
      <c r="M7046" s="72"/>
      <c r="N7046" s="68"/>
      <c r="O7046" s="68"/>
      <c r="P7046" s="68"/>
    </row>
    <row r="7047" spans="1:16" x14ac:dyDescent="0.25">
      <c r="A7047" s="77">
        <f>E7047*A7043</f>
        <v>0</v>
      </c>
      <c r="B7047" s="166"/>
      <c r="C7047" s="154"/>
      <c r="D7047" s="91" t="s">
        <v>1365</v>
      </c>
      <c r="E7047" s="80">
        <v>40</v>
      </c>
      <c r="M7047" s="72"/>
      <c r="N7047" s="68"/>
      <c r="O7047" s="68"/>
      <c r="P7047" s="68"/>
    </row>
    <row r="7048" spans="1:16" x14ac:dyDescent="0.25">
      <c r="A7048" s="77">
        <f>E7048*A7043</f>
        <v>0</v>
      </c>
      <c r="B7048" s="166"/>
      <c r="C7048" s="154"/>
      <c r="D7048" s="91" t="s">
        <v>1763</v>
      </c>
      <c r="E7048" s="80">
        <v>24</v>
      </c>
      <c r="M7048" s="72"/>
      <c r="N7048" s="68"/>
      <c r="O7048" s="68"/>
      <c r="P7048" s="68"/>
    </row>
    <row r="7049" spans="1:16" x14ac:dyDescent="0.25">
      <c r="A7049" s="77">
        <f>E7049*A7043</f>
        <v>0</v>
      </c>
      <c r="B7049" s="166"/>
      <c r="D7049" s="91" t="s">
        <v>2324</v>
      </c>
      <c r="E7049" s="80">
        <v>8</v>
      </c>
      <c r="M7049" s="72"/>
      <c r="N7049" s="68"/>
      <c r="O7049" s="68"/>
      <c r="P7049" s="68"/>
    </row>
    <row r="7050" spans="1:16" x14ac:dyDescent="0.25">
      <c r="A7050" s="77">
        <f>E7050*A7043</f>
        <v>0</v>
      </c>
      <c r="B7050" s="160"/>
      <c r="C7050" s="452"/>
      <c r="D7050" s="378" t="s">
        <v>1264</v>
      </c>
      <c r="E7050" s="136">
        <v>24</v>
      </c>
      <c r="M7050" s="72"/>
      <c r="N7050" s="68"/>
      <c r="O7050" s="68"/>
      <c r="P7050" s="68"/>
    </row>
    <row r="7051" spans="1:16" x14ac:dyDescent="0.25">
      <c r="A7051" s="77">
        <f>E7051*A7043</f>
        <v>0</v>
      </c>
      <c r="B7051" s="160"/>
      <c r="C7051" s="154"/>
      <c r="D7051" s="91"/>
      <c r="E7051" s="89"/>
      <c r="M7051" s="72"/>
      <c r="N7051" s="68"/>
      <c r="O7051" s="68"/>
      <c r="P7051" s="68"/>
    </row>
    <row r="7052" spans="1:16" ht="15.75" thickBot="1" x14ac:dyDescent="0.3">
      <c r="A7052" s="77">
        <f>E7052*A7043</f>
        <v>0</v>
      </c>
      <c r="B7052" s="160"/>
      <c r="C7052" s="154"/>
      <c r="D7052" s="91"/>
      <c r="E7052" s="89"/>
      <c r="M7052" s="72"/>
      <c r="N7052" s="68"/>
      <c r="O7052" s="68"/>
      <c r="P7052" s="68"/>
    </row>
    <row r="7053" spans="1:16" ht="30" thickBot="1" x14ac:dyDescent="0.3">
      <c r="A7053" s="229"/>
      <c r="B7053" s="231" t="s">
        <v>201</v>
      </c>
      <c r="C7053" s="159" t="s">
        <v>981</v>
      </c>
      <c r="D7053" s="188"/>
      <c r="E7053" s="191"/>
      <c r="G7053" t="s">
        <v>2926</v>
      </c>
      <c r="M7053" s="72"/>
      <c r="N7053" s="68"/>
      <c r="O7053" s="68"/>
      <c r="P7053" s="68"/>
    </row>
    <row r="7054" spans="1:16" x14ac:dyDescent="0.25">
      <c r="A7054" s="77">
        <f>E7054*A7053</f>
        <v>0</v>
      </c>
      <c r="B7054" s="166"/>
      <c r="C7054" s="154"/>
      <c r="D7054" s="91" t="s">
        <v>2466</v>
      </c>
      <c r="E7054" s="80">
        <v>1</v>
      </c>
      <c r="M7054" s="72"/>
      <c r="N7054" s="68"/>
      <c r="O7054" s="68"/>
      <c r="P7054" s="68"/>
    </row>
    <row r="7055" spans="1:16" x14ac:dyDescent="0.25">
      <c r="A7055" s="77">
        <f>E7055*A7053</f>
        <v>0</v>
      </c>
      <c r="B7055" s="166"/>
      <c r="C7055" s="154"/>
      <c r="D7055" s="91" t="s">
        <v>1268</v>
      </c>
      <c r="E7055" s="80">
        <v>16</v>
      </c>
      <c r="M7055" s="72"/>
      <c r="N7055" s="68"/>
      <c r="O7055" s="68"/>
      <c r="P7055" s="68"/>
    </row>
    <row r="7056" spans="1:16" x14ac:dyDescent="0.25">
      <c r="A7056" s="77">
        <f>E7056*A7053</f>
        <v>0</v>
      </c>
      <c r="B7056" s="166"/>
      <c r="C7056" s="154"/>
      <c r="D7056" s="91" t="s">
        <v>1805</v>
      </c>
      <c r="E7056" s="80">
        <v>8</v>
      </c>
      <c r="M7056" s="72"/>
      <c r="N7056" s="68"/>
      <c r="O7056" s="68"/>
      <c r="P7056" s="68"/>
    </row>
    <row r="7057" spans="1:16" x14ac:dyDescent="0.25">
      <c r="A7057" s="77">
        <f>E7057*A7053</f>
        <v>0</v>
      </c>
      <c r="B7057" s="166"/>
      <c r="C7057" s="154"/>
      <c r="D7057" s="91" t="s">
        <v>1365</v>
      </c>
      <c r="E7057" s="80">
        <v>40</v>
      </c>
      <c r="M7057" s="72"/>
      <c r="N7057" s="68"/>
      <c r="O7057" s="68"/>
      <c r="P7057" s="68"/>
    </row>
    <row r="7058" spans="1:16" x14ac:dyDescent="0.25">
      <c r="A7058" s="77">
        <f>E7058*A7053</f>
        <v>0</v>
      </c>
      <c r="B7058" s="166"/>
      <c r="C7058" s="154"/>
      <c r="D7058" s="91" t="s">
        <v>311</v>
      </c>
      <c r="E7058" s="80">
        <v>24</v>
      </c>
      <c r="M7058" s="72"/>
      <c r="N7058" s="68"/>
      <c r="O7058" s="68"/>
      <c r="P7058" s="68"/>
    </row>
    <row r="7059" spans="1:16" x14ac:dyDescent="0.25">
      <c r="A7059" s="77">
        <f>E7059*A7053</f>
        <v>0</v>
      </c>
      <c r="B7059" s="166"/>
      <c r="D7059" s="91" t="s">
        <v>2324</v>
      </c>
      <c r="E7059" s="80">
        <v>8</v>
      </c>
      <c r="M7059" s="72"/>
      <c r="N7059" s="68"/>
      <c r="O7059" s="68"/>
      <c r="P7059" s="68"/>
    </row>
    <row r="7060" spans="1:16" x14ac:dyDescent="0.25">
      <c r="A7060" s="77">
        <f>E7060*A7053</f>
        <v>0</v>
      </c>
      <c r="B7060" s="160"/>
      <c r="C7060" s="452"/>
      <c r="D7060" s="378" t="s">
        <v>1264</v>
      </c>
      <c r="E7060" s="136">
        <v>24</v>
      </c>
      <c r="M7060" s="72"/>
      <c r="N7060" s="68"/>
      <c r="O7060" s="68"/>
      <c r="P7060" s="68"/>
    </row>
    <row r="7061" spans="1:16" x14ac:dyDescent="0.25">
      <c r="A7061" s="77">
        <f>E7061*A7053</f>
        <v>0</v>
      </c>
      <c r="B7061" s="160"/>
      <c r="C7061" s="154"/>
      <c r="D7061" s="91"/>
      <c r="E7061" s="89"/>
      <c r="M7061" s="72"/>
      <c r="N7061" s="68"/>
      <c r="O7061" s="68"/>
      <c r="P7061" s="68"/>
    </row>
    <row r="7062" spans="1:16" ht="15.75" thickBot="1" x14ac:dyDescent="0.3">
      <c r="A7062" s="77">
        <f>E7062*A7053</f>
        <v>0</v>
      </c>
      <c r="B7062" s="160"/>
      <c r="C7062" s="154"/>
      <c r="D7062" s="91"/>
      <c r="E7062" s="89"/>
      <c r="M7062" s="72"/>
      <c r="N7062" s="68"/>
      <c r="O7062" s="68"/>
      <c r="P7062" s="68"/>
    </row>
    <row r="7063" spans="1:16" ht="30" thickBot="1" x14ac:dyDescent="0.3">
      <c r="A7063" s="229"/>
      <c r="B7063" s="297" t="s">
        <v>201</v>
      </c>
      <c r="C7063" s="159" t="s">
        <v>980</v>
      </c>
      <c r="D7063" s="188"/>
      <c r="E7063" s="224"/>
      <c r="G7063" t="s">
        <v>2926</v>
      </c>
      <c r="M7063" s="72"/>
      <c r="N7063" s="68"/>
      <c r="O7063" s="68"/>
      <c r="P7063" s="68"/>
    </row>
    <row r="7064" spans="1:16" x14ac:dyDescent="0.25">
      <c r="A7064" s="77">
        <f>E7064*A7063</f>
        <v>0</v>
      </c>
      <c r="B7064" s="174"/>
      <c r="C7064" s="520"/>
      <c r="D7064" s="91" t="s">
        <v>2466</v>
      </c>
      <c r="E7064" s="136">
        <v>1</v>
      </c>
      <c r="M7064" s="72"/>
      <c r="N7064" s="68"/>
      <c r="O7064" s="68"/>
      <c r="P7064" s="68"/>
    </row>
    <row r="7065" spans="1:16" x14ac:dyDescent="0.25">
      <c r="A7065" s="77">
        <f>E7065*A7063</f>
        <v>0</v>
      </c>
      <c r="B7065" s="174"/>
      <c r="C7065" s="520"/>
      <c r="D7065" s="378" t="s">
        <v>1268</v>
      </c>
      <c r="E7065" s="136">
        <v>16</v>
      </c>
      <c r="M7065" s="72"/>
      <c r="N7065" s="68"/>
      <c r="O7065" s="68"/>
      <c r="P7065" s="68"/>
    </row>
    <row r="7066" spans="1:16" x14ac:dyDescent="0.25">
      <c r="A7066" s="77">
        <f>E7066*A7063</f>
        <v>0</v>
      </c>
      <c r="B7066" s="174"/>
      <c r="C7066" s="520"/>
      <c r="D7066" s="378" t="s">
        <v>1805</v>
      </c>
      <c r="E7066" s="136">
        <v>8</v>
      </c>
      <c r="M7066" s="72"/>
      <c r="N7066" s="68"/>
      <c r="O7066" s="68"/>
      <c r="P7066" s="68"/>
    </row>
    <row r="7067" spans="1:16" x14ac:dyDescent="0.25">
      <c r="A7067" s="77">
        <f>E7067*A7063</f>
        <v>0</v>
      </c>
      <c r="B7067" s="174"/>
      <c r="C7067" s="520"/>
      <c r="D7067" s="378" t="s">
        <v>2291</v>
      </c>
      <c r="E7067" s="136">
        <v>24</v>
      </c>
      <c r="M7067" s="72"/>
      <c r="N7067" s="68"/>
      <c r="O7067" s="68"/>
      <c r="P7067" s="68"/>
    </row>
    <row r="7068" spans="1:16" x14ac:dyDescent="0.25">
      <c r="A7068" s="77">
        <f>E7068*A7063</f>
        <v>0</v>
      </c>
      <c r="B7068" s="174"/>
      <c r="C7068" s="520"/>
      <c r="D7068" s="378" t="s">
        <v>1264</v>
      </c>
      <c r="E7068" s="136">
        <v>24</v>
      </c>
      <c r="M7068" s="72"/>
      <c r="N7068" s="68"/>
      <c r="O7068" s="68"/>
      <c r="P7068" s="68"/>
    </row>
    <row r="7069" spans="1:16" x14ac:dyDescent="0.25">
      <c r="A7069" s="77">
        <f>E7069*A7063</f>
        <v>0</v>
      </c>
      <c r="B7069" s="174"/>
      <c r="C7069" s="520"/>
      <c r="D7069" s="378" t="s">
        <v>311</v>
      </c>
      <c r="E7069" s="136">
        <v>24</v>
      </c>
      <c r="M7069" s="72"/>
      <c r="N7069" s="68"/>
      <c r="O7069" s="68"/>
      <c r="P7069" s="68"/>
    </row>
    <row r="7070" spans="1:16" x14ac:dyDescent="0.25">
      <c r="A7070" s="77">
        <f>E7070*A7063</f>
        <v>0</v>
      </c>
      <c r="B7070" s="174"/>
      <c r="C7070" s="520"/>
      <c r="D7070" s="378" t="s">
        <v>1763</v>
      </c>
      <c r="E7070" s="136">
        <v>24</v>
      </c>
      <c r="M7070" s="72"/>
      <c r="N7070" s="68"/>
      <c r="O7070" s="68"/>
      <c r="P7070" s="68"/>
    </row>
    <row r="7071" spans="1:16" x14ac:dyDescent="0.25">
      <c r="A7071" s="77">
        <f>E7071*A7063</f>
        <v>0</v>
      </c>
      <c r="B7071" s="174"/>
      <c r="C7071" s="520"/>
      <c r="D7071" s="378" t="s">
        <v>1797</v>
      </c>
      <c r="E7071" s="136">
        <v>2</v>
      </c>
      <c r="M7071" s="72"/>
      <c r="N7071" s="68"/>
      <c r="O7071" s="68"/>
      <c r="P7071" s="68"/>
    </row>
    <row r="7072" spans="1:16" ht="15.75" thickBot="1" x14ac:dyDescent="0.3">
      <c r="A7072" s="77">
        <f>E7072*A7063</f>
        <v>0</v>
      </c>
      <c r="B7072" s="174"/>
      <c r="C7072" s="521"/>
      <c r="D7072" s="378" t="s">
        <v>2324</v>
      </c>
      <c r="E7072" s="136">
        <v>8</v>
      </c>
      <c r="M7072" s="72"/>
      <c r="N7072" s="68"/>
      <c r="O7072" s="68"/>
      <c r="P7072" s="68"/>
    </row>
    <row r="7073" spans="1:16" ht="30" thickBot="1" x14ac:dyDescent="0.3">
      <c r="A7073" s="229"/>
      <c r="B7073" s="297" t="s">
        <v>201</v>
      </c>
      <c r="C7073" s="159" t="s">
        <v>979</v>
      </c>
      <c r="D7073" s="188"/>
      <c r="E7073" s="224"/>
      <c r="G7073" t="s">
        <v>2926</v>
      </c>
      <c r="M7073" s="72"/>
      <c r="N7073" s="68"/>
      <c r="O7073" s="68"/>
      <c r="P7073" s="68"/>
    </row>
    <row r="7074" spans="1:16" x14ac:dyDescent="0.25">
      <c r="A7074" s="77">
        <f>E7074*A7073</f>
        <v>0</v>
      </c>
      <c r="B7074" s="166"/>
      <c r="C7074" s="154"/>
      <c r="D7074" s="91" t="s">
        <v>2466</v>
      </c>
      <c r="E7074" s="80">
        <v>1</v>
      </c>
      <c r="M7074" s="72"/>
      <c r="N7074" s="68"/>
      <c r="O7074" s="68"/>
      <c r="P7074" s="68"/>
    </row>
    <row r="7075" spans="1:16" x14ac:dyDescent="0.25">
      <c r="A7075" s="77">
        <f>E7075*A7073</f>
        <v>0</v>
      </c>
      <c r="B7075" s="166"/>
      <c r="C7075" s="154"/>
      <c r="D7075" s="91" t="s">
        <v>2330</v>
      </c>
      <c r="E7075" s="80">
        <v>16</v>
      </c>
      <c r="M7075" s="72"/>
      <c r="N7075" s="68"/>
      <c r="O7075" s="68"/>
      <c r="P7075" s="68"/>
    </row>
    <row r="7076" spans="1:16" x14ac:dyDescent="0.25">
      <c r="A7076" s="77">
        <f>E7076*A7073</f>
        <v>0</v>
      </c>
      <c r="B7076" s="166"/>
      <c r="C7076" s="154"/>
      <c r="D7076" s="91" t="s">
        <v>1805</v>
      </c>
      <c r="E7076" s="80">
        <v>16</v>
      </c>
      <c r="M7076" s="72"/>
      <c r="N7076" s="68"/>
      <c r="O7076" s="68"/>
      <c r="P7076" s="68"/>
    </row>
    <row r="7077" spans="1:16" x14ac:dyDescent="0.25">
      <c r="A7077" s="77">
        <f>E7077*A7073</f>
        <v>0</v>
      </c>
      <c r="B7077" s="166"/>
      <c r="C7077" s="154"/>
      <c r="D7077" s="91" t="s">
        <v>1538</v>
      </c>
      <c r="E7077" s="80">
        <v>40</v>
      </c>
      <c r="M7077" s="72"/>
      <c r="N7077" s="68"/>
      <c r="O7077" s="68"/>
      <c r="P7077" s="68"/>
    </row>
    <row r="7078" spans="1:16" ht="15.75" thickBot="1" x14ac:dyDescent="0.3">
      <c r="A7078" s="77">
        <f>E7078*A7073</f>
        <v>0</v>
      </c>
      <c r="B7078" s="404"/>
      <c r="C7078" s="495"/>
      <c r="D7078" s="395" t="s">
        <v>1763</v>
      </c>
      <c r="E7078" s="405">
        <v>24</v>
      </c>
      <c r="M7078" s="72"/>
      <c r="N7078" s="68"/>
      <c r="O7078" s="68"/>
      <c r="P7078" s="68"/>
    </row>
    <row r="7079" spans="1:16" ht="26.25" thickBot="1" x14ac:dyDescent="0.4">
      <c r="A7079" s="563" t="s">
        <v>2849</v>
      </c>
      <c r="B7079" s="564"/>
      <c r="C7079" s="564"/>
      <c r="D7079" s="564"/>
      <c r="E7079" s="565"/>
      <c r="G7079" t="s">
        <v>2926</v>
      </c>
      <c r="M7079" s="72"/>
      <c r="N7079" s="68"/>
      <c r="O7079" s="68"/>
      <c r="P7079" s="68"/>
    </row>
    <row r="7080" spans="1:16" ht="30" thickBot="1" x14ac:dyDescent="0.3">
      <c r="A7080" s="229"/>
      <c r="B7080" s="231" t="s">
        <v>51</v>
      </c>
      <c r="C7080" s="73" t="s">
        <v>2612</v>
      </c>
      <c r="D7080" s="188"/>
      <c r="E7080" s="191"/>
      <c r="G7080" t="s">
        <v>2926</v>
      </c>
      <c r="M7080" s="72"/>
      <c r="N7080" s="68"/>
      <c r="O7080" s="68"/>
      <c r="P7080" s="68"/>
    </row>
    <row r="7081" spans="1:16" x14ac:dyDescent="0.25">
      <c r="A7081" s="77">
        <f>E7081*A7080</f>
        <v>0</v>
      </c>
      <c r="B7081" s="160"/>
      <c r="C7081" s="154"/>
      <c r="D7081" s="91" t="s">
        <v>2288</v>
      </c>
      <c r="E7081" s="89">
        <v>1</v>
      </c>
      <c r="M7081" s="72"/>
      <c r="N7081" s="68"/>
      <c r="O7081" s="68"/>
      <c r="P7081" s="68"/>
    </row>
    <row r="7082" spans="1:16" x14ac:dyDescent="0.25">
      <c r="A7082" s="77">
        <f>A7080*E7082</f>
        <v>0</v>
      </c>
      <c r="B7082" s="160"/>
      <c r="C7082" s="154"/>
      <c r="D7082" s="91" t="s">
        <v>1934</v>
      </c>
      <c r="E7082" s="89">
        <v>9</v>
      </c>
      <c r="M7082" s="72"/>
      <c r="N7082" s="68"/>
      <c r="O7082" s="68"/>
      <c r="P7082" s="68"/>
    </row>
    <row r="7083" spans="1:16" x14ac:dyDescent="0.25">
      <c r="A7083" s="77">
        <f>A7080*E7083</f>
        <v>0</v>
      </c>
      <c r="B7083" s="160"/>
      <c r="C7083" s="154"/>
      <c r="D7083" s="91" t="s">
        <v>1811</v>
      </c>
      <c r="E7083" s="89">
        <v>8</v>
      </c>
      <c r="M7083" s="72"/>
      <c r="N7083" s="68"/>
      <c r="O7083" s="68"/>
      <c r="P7083" s="68"/>
    </row>
    <row r="7084" spans="1:16" x14ac:dyDescent="0.25">
      <c r="A7084" s="77">
        <f>A7080*E7084</f>
        <v>0</v>
      </c>
      <c r="B7084" s="160"/>
      <c r="C7084" s="154"/>
      <c r="D7084" s="91" t="s">
        <v>2302</v>
      </c>
      <c r="E7084" s="89">
        <v>15</v>
      </c>
      <c r="M7084" s="72"/>
      <c r="N7084" s="68"/>
      <c r="O7084" s="68"/>
      <c r="P7084" s="68"/>
    </row>
    <row r="7085" spans="1:16" x14ac:dyDescent="0.25">
      <c r="A7085" s="77">
        <f>E7085*A7080</f>
        <v>0</v>
      </c>
      <c r="B7085" s="160"/>
      <c r="C7085" s="456" t="s">
        <v>2613</v>
      </c>
      <c r="D7085" s="91" t="s">
        <v>925</v>
      </c>
      <c r="E7085" s="89"/>
      <c r="M7085" s="72"/>
      <c r="N7085" s="68"/>
      <c r="O7085" s="68"/>
      <c r="P7085" s="68"/>
    </row>
    <row r="7086" spans="1:16" x14ac:dyDescent="0.25">
      <c r="A7086" s="77">
        <f>E7086*A7080</f>
        <v>0</v>
      </c>
      <c r="B7086" s="160"/>
      <c r="C7086" s="154"/>
      <c r="D7086" s="91" t="s">
        <v>798</v>
      </c>
      <c r="E7086" s="89"/>
      <c r="M7086" s="72"/>
      <c r="N7086" s="68"/>
      <c r="O7086" s="68"/>
      <c r="P7086" s="68"/>
    </row>
    <row r="7087" spans="1:16" x14ac:dyDescent="0.25">
      <c r="A7087" s="77">
        <f>E7087*A7080</f>
        <v>0</v>
      </c>
      <c r="B7087" s="160"/>
      <c r="C7087" s="154"/>
      <c r="D7087" s="91" t="s">
        <v>1489</v>
      </c>
      <c r="E7087" s="89"/>
      <c r="M7087" s="72"/>
      <c r="N7087" s="68"/>
      <c r="O7087" s="68"/>
      <c r="P7087" s="68"/>
    </row>
    <row r="7088" spans="1:16" ht="15.75" thickBot="1" x14ac:dyDescent="0.3">
      <c r="A7088" s="77">
        <f>E7088*A7080</f>
        <v>0</v>
      </c>
      <c r="B7088" s="160"/>
      <c r="C7088" s="154"/>
      <c r="D7088" s="91"/>
      <c r="E7088" s="89"/>
      <c r="M7088" s="72"/>
      <c r="N7088" s="68"/>
      <c r="O7088" s="68"/>
      <c r="P7088" s="68"/>
    </row>
    <row r="7089" spans="1:16" ht="30" thickBot="1" x14ac:dyDescent="0.3">
      <c r="A7089" s="229"/>
      <c r="B7089" s="231" t="s">
        <v>42</v>
      </c>
      <c r="C7089" s="73" t="s">
        <v>1499</v>
      </c>
      <c r="D7089" s="188"/>
      <c r="E7089" s="191"/>
      <c r="G7089" t="s">
        <v>2926</v>
      </c>
      <c r="M7089" s="72"/>
      <c r="N7089" s="68"/>
      <c r="O7089" s="68"/>
      <c r="P7089" s="68"/>
    </row>
    <row r="7090" spans="1:16" x14ac:dyDescent="0.25">
      <c r="A7090" s="77">
        <f>E7090*A7089</f>
        <v>0</v>
      </c>
      <c r="B7090" s="160"/>
      <c r="C7090" s="154"/>
      <c r="D7090" s="91" t="s">
        <v>2288</v>
      </c>
      <c r="E7090" s="89">
        <v>1</v>
      </c>
      <c r="M7090" s="72"/>
      <c r="N7090" s="68"/>
      <c r="O7090" s="68"/>
      <c r="P7090" s="68"/>
    </row>
    <row r="7091" spans="1:16" x14ac:dyDescent="0.25">
      <c r="A7091" s="77">
        <f>A7089*E7091</f>
        <v>0</v>
      </c>
      <c r="B7091" s="160"/>
      <c r="C7091" s="154"/>
      <c r="D7091" s="91" t="s">
        <v>2297</v>
      </c>
      <c r="E7091" s="89">
        <v>10</v>
      </c>
      <c r="M7091" s="72"/>
      <c r="N7091" s="68"/>
      <c r="O7091" s="68"/>
      <c r="P7091" s="68"/>
    </row>
    <row r="7092" spans="1:16" x14ac:dyDescent="0.25">
      <c r="A7092" s="77">
        <f>A7089*E7092</f>
        <v>0</v>
      </c>
      <c r="B7092" s="160"/>
      <c r="C7092" s="154"/>
      <c r="D7092" s="91" t="s">
        <v>1263</v>
      </c>
      <c r="E7092" s="89">
        <v>6</v>
      </c>
      <c r="M7092" s="72"/>
      <c r="N7092" s="68"/>
      <c r="O7092" s="68"/>
      <c r="P7092" s="68"/>
    </row>
    <row r="7093" spans="1:16" x14ac:dyDescent="0.25">
      <c r="A7093" s="77">
        <f>A7089*E7093</f>
        <v>0</v>
      </c>
      <c r="B7093" s="160"/>
      <c r="C7093" s="154"/>
      <c r="D7093" s="91" t="s">
        <v>1811</v>
      </c>
      <c r="E7093" s="89">
        <v>8</v>
      </c>
      <c r="M7093" s="72"/>
      <c r="N7093" s="68"/>
      <c r="O7093" s="68"/>
      <c r="P7093" s="68"/>
    </row>
    <row r="7094" spans="1:16" x14ac:dyDescent="0.25">
      <c r="A7094" s="77">
        <f>E7094*A7089</f>
        <v>0</v>
      </c>
      <c r="B7094" s="160"/>
      <c r="C7094" s="452"/>
      <c r="D7094" s="91" t="s">
        <v>1265</v>
      </c>
      <c r="E7094" s="89">
        <v>8</v>
      </c>
      <c r="M7094" s="72"/>
      <c r="N7094" s="68"/>
      <c r="O7094" s="68"/>
      <c r="P7094" s="68"/>
    </row>
    <row r="7095" spans="1:16" x14ac:dyDescent="0.25">
      <c r="A7095" s="77">
        <f>E7095*A7089</f>
        <v>0</v>
      </c>
      <c r="B7095" s="160"/>
      <c r="C7095" s="154"/>
      <c r="D7095" s="91"/>
      <c r="E7095" s="89"/>
      <c r="M7095" s="72"/>
      <c r="N7095" s="68"/>
      <c r="O7095" s="68"/>
      <c r="P7095" s="68"/>
    </row>
    <row r="7096" spans="1:16" x14ac:dyDescent="0.25">
      <c r="A7096" s="77">
        <f>E7096*A7089</f>
        <v>0</v>
      </c>
      <c r="B7096" s="160"/>
      <c r="C7096" s="154"/>
      <c r="D7096" s="91"/>
      <c r="E7096" s="89"/>
      <c r="M7096" s="72"/>
      <c r="N7096" s="68"/>
      <c r="O7096" s="68"/>
      <c r="P7096" s="68"/>
    </row>
    <row r="7097" spans="1:16" ht="15.75" thickBot="1" x14ac:dyDescent="0.3">
      <c r="A7097" s="77">
        <f>E7097*A7089</f>
        <v>0</v>
      </c>
      <c r="B7097" s="160"/>
      <c r="C7097" s="154"/>
      <c r="D7097" s="91"/>
      <c r="E7097" s="89"/>
      <c r="M7097" s="72"/>
      <c r="N7097" s="68"/>
      <c r="O7097" s="68"/>
      <c r="P7097" s="68"/>
    </row>
    <row r="7098" spans="1:16" ht="30" thickBot="1" x14ac:dyDescent="0.3">
      <c r="A7098" s="229"/>
      <c r="B7098" s="231" t="s">
        <v>51</v>
      </c>
      <c r="C7098" s="73" t="s">
        <v>1502</v>
      </c>
      <c r="D7098" s="188"/>
      <c r="E7098" s="191"/>
      <c r="G7098" t="s">
        <v>2926</v>
      </c>
      <c r="M7098" s="72"/>
      <c r="N7098" s="68"/>
      <c r="O7098" s="68"/>
      <c r="P7098" s="68"/>
    </row>
    <row r="7099" spans="1:16" x14ac:dyDescent="0.25">
      <c r="A7099" s="77">
        <f>E7099*A7098</f>
        <v>0</v>
      </c>
      <c r="B7099" s="160"/>
      <c r="C7099" s="154"/>
      <c r="D7099" s="91" t="s">
        <v>2288</v>
      </c>
      <c r="E7099" s="89">
        <v>1</v>
      </c>
      <c r="M7099" s="72"/>
      <c r="N7099" s="68"/>
      <c r="O7099" s="68"/>
      <c r="P7099" s="68"/>
    </row>
    <row r="7100" spans="1:16" x14ac:dyDescent="0.25">
      <c r="A7100" s="77">
        <f>A7098*E7100</f>
        <v>0</v>
      </c>
      <c r="B7100" s="160"/>
      <c r="C7100" s="154"/>
      <c r="D7100" s="91" t="s">
        <v>2330</v>
      </c>
      <c r="E7100" s="89">
        <v>7</v>
      </c>
      <c r="M7100" s="72"/>
      <c r="N7100" s="68"/>
      <c r="O7100" s="68"/>
      <c r="P7100" s="68"/>
    </row>
    <row r="7101" spans="1:16" x14ac:dyDescent="0.25">
      <c r="A7101" s="77">
        <f>A7098*E7101</f>
        <v>0</v>
      </c>
      <c r="B7101" s="160"/>
      <c r="C7101" s="154"/>
      <c r="D7101" s="91" t="s">
        <v>1811</v>
      </c>
      <c r="E7101" s="89">
        <v>8</v>
      </c>
      <c r="M7101" s="72"/>
      <c r="N7101" s="68"/>
      <c r="O7101" s="68"/>
      <c r="P7101" s="68"/>
    </row>
    <row r="7102" spans="1:16" x14ac:dyDescent="0.25">
      <c r="A7102" s="77">
        <f>A7098*E7102</f>
        <v>0</v>
      </c>
      <c r="B7102" s="160"/>
      <c r="C7102" s="154"/>
      <c r="D7102" s="91" t="s">
        <v>2316</v>
      </c>
      <c r="E7102" s="89">
        <v>17</v>
      </c>
      <c r="M7102" s="72"/>
      <c r="N7102" s="68"/>
      <c r="O7102" s="68"/>
      <c r="P7102" s="68"/>
    </row>
    <row r="7103" spans="1:16" ht="15.75" thickBot="1" x14ac:dyDescent="0.3">
      <c r="A7103" s="77">
        <f>A7098*E7103</f>
        <v>0</v>
      </c>
      <c r="B7103" s="394"/>
      <c r="C7103" s="495"/>
      <c r="D7103" s="395" t="s">
        <v>1763</v>
      </c>
      <c r="E7103" s="396">
        <v>9</v>
      </c>
      <c r="M7103" s="72"/>
      <c r="N7103" s="68"/>
      <c r="O7103" s="68"/>
      <c r="P7103" s="68"/>
    </row>
    <row r="7104" spans="1:16" ht="26.25" thickBot="1" x14ac:dyDescent="0.4">
      <c r="A7104" s="563" t="s">
        <v>2850</v>
      </c>
      <c r="B7104" s="564"/>
      <c r="C7104" s="564"/>
      <c r="D7104" s="564"/>
      <c r="E7104" s="565"/>
      <c r="G7104" t="s">
        <v>2926</v>
      </c>
      <c r="M7104" s="72"/>
      <c r="N7104" s="68"/>
      <c r="O7104" s="68"/>
      <c r="P7104" s="68"/>
    </row>
    <row r="7105" spans="1:16" ht="30" thickBot="1" x14ac:dyDescent="0.3">
      <c r="A7105" s="229"/>
      <c r="B7105" s="231" t="s">
        <v>45</v>
      </c>
      <c r="C7105" s="73" t="s">
        <v>2618</v>
      </c>
      <c r="D7105" s="188"/>
      <c r="E7105" s="191"/>
      <c r="G7105" t="s">
        <v>2926</v>
      </c>
      <c r="M7105" s="72"/>
      <c r="N7105" s="68"/>
      <c r="O7105" s="68"/>
      <c r="P7105" s="68"/>
    </row>
    <row r="7106" spans="1:16" x14ac:dyDescent="0.25">
      <c r="A7106" s="77">
        <f>E7106*A7105</f>
        <v>0</v>
      </c>
      <c r="B7106" s="160"/>
      <c r="C7106" s="155" t="s">
        <v>1525</v>
      </c>
      <c r="D7106" s="91" t="s">
        <v>1492</v>
      </c>
      <c r="E7106" s="111">
        <v>16</v>
      </c>
      <c r="M7106" s="72"/>
      <c r="N7106" s="68"/>
      <c r="O7106" s="68"/>
      <c r="P7106" s="68"/>
    </row>
    <row r="7107" spans="1:16" x14ac:dyDescent="0.25">
      <c r="A7107" s="77">
        <f>A7105*E7107</f>
        <v>0</v>
      </c>
      <c r="B7107" s="160"/>
      <c r="C7107" s="154"/>
      <c r="D7107" s="91" t="s">
        <v>1892</v>
      </c>
      <c r="E7107" s="111">
        <v>0.4</v>
      </c>
      <c r="M7107" s="72"/>
      <c r="N7107" s="68"/>
      <c r="O7107" s="68"/>
      <c r="P7107" s="68"/>
    </row>
    <row r="7108" spans="1:16" x14ac:dyDescent="0.25">
      <c r="A7108" s="77">
        <f>A7105*E7108</f>
        <v>0</v>
      </c>
      <c r="B7108" s="160"/>
      <c r="C7108" s="154"/>
      <c r="D7108" s="91" t="s">
        <v>2469</v>
      </c>
      <c r="E7108" s="111">
        <v>1.3</v>
      </c>
      <c r="M7108" s="72"/>
      <c r="N7108" s="68"/>
      <c r="O7108" s="68"/>
      <c r="P7108" s="68"/>
    </row>
    <row r="7109" spans="1:16" x14ac:dyDescent="0.25">
      <c r="A7109" s="77">
        <f>A7105*E7109</f>
        <v>0</v>
      </c>
      <c r="B7109" s="160"/>
      <c r="C7109" s="154"/>
      <c r="D7109" s="91" t="s">
        <v>1489</v>
      </c>
      <c r="E7109" s="111">
        <v>1</v>
      </c>
      <c r="M7109" s="72"/>
      <c r="N7109" s="68"/>
      <c r="O7109" s="68"/>
      <c r="P7109" s="68"/>
    </row>
    <row r="7110" spans="1:16" x14ac:dyDescent="0.25">
      <c r="A7110" s="77">
        <f>A7105*E7110</f>
        <v>0</v>
      </c>
      <c r="B7110" s="160"/>
      <c r="C7110" s="154"/>
      <c r="D7110" s="91" t="s">
        <v>1280</v>
      </c>
      <c r="E7110" s="111">
        <v>2</v>
      </c>
      <c r="M7110" s="72"/>
      <c r="N7110" s="68"/>
      <c r="O7110" s="68"/>
      <c r="P7110" s="68"/>
    </row>
    <row r="7111" spans="1:16" x14ac:dyDescent="0.25">
      <c r="A7111" s="77">
        <f>E7111*A7105</f>
        <v>0</v>
      </c>
      <c r="B7111" s="160"/>
      <c r="C7111" s="154"/>
      <c r="D7111" s="91" t="s">
        <v>1262</v>
      </c>
      <c r="E7111" s="111">
        <v>0.3</v>
      </c>
      <c r="M7111" s="72"/>
      <c r="N7111" s="68"/>
      <c r="O7111" s="68"/>
      <c r="P7111" s="68"/>
    </row>
    <row r="7112" spans="1:16" x14ac:dyDescent="0.25">
      <c r="A7112" s="77">
        <f>E7112*A7105</f>
        <v>0</v>
      </c>
      <c r="B7112" s="160"/>
      <c r="C7112" s="154"/>
      <c r="D7112" s="91" t="s">
        <v>1315</v>
      </c>
      <c r="E7112" s="111">
        <v>8</v>
      </c>
      <c r="M7112" s="72"/>
      <c r="N7112" s="68"/>
      <c r="O7112" s="68"/>
      <c r="P7112" s="68"/>
    </row>
    <row r="7113" spans="1:16" x14ac:dyDescent="0.25">
      <c r="A7113" s="77">
        <f>E7113*A7105</f>
        <v>0</v>
      </c>
      <c r="B7113" s="160"/>
      <c r="C7113" s="154"/>
      <c r="D7113" s="91" t="s">
        <v>2589</v>
      </c>
      <c r="E7113" s="111">
        <v>2</v>
      </c>
      <c r="M7113" s="72"/>
      <c r="N7113" s="68"/>
      <c r="O7113" s="68"/>
      <c r="P7113" s="68"/>
    </row>
    <row r="7114" spans="1:16" x14ac:dyDescent="0.25">
      <c r="A7114" s="77">
        <f>E7114*A7105</f>
        <v>0</v>
      </c>
      <c r="B7114" s="160"/>
      <c r="C7114" s="155" t="s">
        <v>2192</v>
      </c>
      <c r="D7114" s="91" t="s">
        <v>1538</v>
      </c>
      <c r="E7114" s="89">
        <v>18</v>
      </c>
      <c r="M7114" s="72"/>
      <c r="N7114" s="68"/>
      <c r="O7114" s="68"/>
      <c r="P7114" s="68"/>
    </row>
    <row r="7115" spans="1:16" x14ac:dyDescent="0.25">
      <c r="A7115" s="77">
        <f>E7115*A7105</f>
        <v>0</v>
      </c>
      <c r="B7115" s="160"/>
      <c r="C7115" s="154"/>
      <c r="D7115" s="91" t="s">
        <v>2330</v>
      </c>
      <c r="E7115" s="89">
        <v>8</v>
      </c>
      <c r="M7115" s="72"/>
      <c r="N7115" s="68"/>
      <c r="O7115" s="68"/>
      <c r="P7115" s="68"/>
    </row>
    <row r="7116" spans="1:16" x14ac:dyDescent="0.25">
      <c r="A7116" s="77">
        <f>E7116*A7105</f>
        <v>0</v>
      </c>
      <c r="B7116" s="160"/>
      <c r="C7116" s="154"/>
      <c r="D7116" s="91" t="s">
        <v>1805</v>
      </c>
      <c r="E7116" s="89">
        <v>7</v>
      </c>
      <c r="M7116" s="72"/>
      <c r="N7116" s="68"/>
      <c r="O7116" s="68"/>
      <c r="P7116" s="68"/>
    </row>
    <row r="7117" spans="1:16" x14ac:dyDescent="0.25">
      <c r="A7117" s="77">
        <f>E7117*A7105</f>
        <v>0</v>
      </c>
      <c r="B7117" s="160"/>
      <c r="C7117" s="154"/>
      <c r="D7117" s="91" t="s">
        <v>1763</v>
      </c>
      <c r="E7117" s="89">
        <v>15</v>
      </c>
      <c r="M7117" s="72"/>
      <c r="N7117" s="68"/>
      <c r="O7117" s="68"/>
      <c r="P7117" s="68"/>
    </row>
    <row r="7118" spans="1:16" x14ac:dyDescent="0.25">
      <c r="A7118" s="77">
        <f>E7118*A7105</f>
        <v>0</v>
      </c>
      <c r="B7118" s="160"/>
      <c r="C7118" s="154"/>
      <c r="D7118" s="91"/>
      <c r="E7118" s="89"/>
      <c r="M7118" s="72"/>
      <c r="N7118" s="68"/>
      <c r="O7118" s="68"/>
      <c r="P7118" s="68"/>
    </row>
    <row r="7119" spans="1:16" x14ac:dyDescent="0.25">
      <c r="A7119" s="77">
        <f>E7119*A7105</f>
        <v>0</v>
      </c>
      <c r="B7119" s="160"/>
      <c r="C7119" s="154"/>
      <c r="D7119" s="91"/>
      <c r="E7119" s="89"/>
      <c r="M7119" s="72"/>
      <c r="N7119" s="68"/>
      <c r="O7119" s="68"/>
      <c r="P7119" s="68"/>
    </row>
    <row r="7120" spans="1:16" ht="15.75" thickBot="1" x14ac:dyDescent="0.3">
      <c r="A7120" s="77">
        <f>E7120*A7105</f>
        <v>0</v>
      </c>
      <c r="B7120" s="160"/>
      <c r="C7120" s="154"/>
      <c r="D7120" s="91"/>
      <c r="E7120" s="89"/>
      <c r="M7120" s="72"/>
      <c r="N7120" s="68"/>
      <c r="O7120" s="68"/>
      <c r="P7120" s="68"/>
    </row>
    <row r="7121" spans="1:16" ht="30" thickBot="1" x14ac:dyDescent="0.3">
      <c r="A7121" s="229"/>
      <c r="B7121" s="231" t="s">
        <v>43</v>
      </c>
      <c r="C7121" s="73" t="s">
        <v>2619</v>
      </c>
      <c r="D7121" s="188"/>
      <c r="E7121" s="191"/>
      <c r="G7121" t="s">
        <v>2926</v>
      </c>
      <c r="M7121" s="72"/>
      <c r="N7121" s="68"/>
      <c r="O7121" s="68"/>
      <c r="P7121" s="68"/>
    </row>
    <row r="7122" spans="1:16" x14ac:dyDescent="0.25">
      <c r="A7122" s="77">
        <f>E7122*A7121</f>
        <v>0</v>
      </c>
      <c r="B7122" s="160"/>
      <c r="C7122" s="155" t="s">
        <v>1525</v>
      </c>
      <c r="D7122" s="91" t="s">
        <v>1492</v>
      </c>
      <c r="E7122" s="111">
        <v>16</v>
      </c>
      <c r="M7122" s="72"/>
      <c r="N7122" s="68"/>
      <c r="O7122" s="68"/>
      <c r="P7122" s="68"/>
    </row>
    <row r="7123" spans="1:16" x14ac:dyDescent="0.25">
      <c r="A7123" s="77">
        <f>E7123*A7121</f>
        <v>0</v>
      </c>
      <c r="B7123" s="160"/>
      <c r="C7123" s="76"/>
      <c r="D7123" s="91" t="s">
        <v>1892</v>
      </c>
      <c r="E7123" s="111">
        <v>0.4</v>
      </c>
      <c r="M7123" s="72"/>
      <c r="N7123" s="68"/>
      <c r="O7123" s="68"/>
      <c r="P7123" s="68"/>
    </row>
    <row r="7124" spans="1:16" x14ac:dyDescent="0.25">
      <c r="A7124" s="77">
        <f>E7124*A7121</f>
        <v>0</v>
      </c>
      <c r="B7124" s="160"/>
      <c r="C7124" s="76"/>
      <c r="D7124" s="91" t="s">
        <v>2469</v>
      </c>
      <c r="E7124" s="111">
        <v>1.3</v>
      </c>
      <c r="M7124" s="72"/>
      <c r="N7124" s="68"/>
      <c r="O7124" s="68"/>
      <c r="P7124" s="68"/>
    </row>
    <row r="7125" spans="1:16" x14ac:dyDescent="0.25">
      <c r="A7125" s="77">
        <f>E7125*A7121</f>
        <v>0</v>
      </c>
      <c r="B7125" s="160"/>
      <c r="C7125" s="76"/>
      <c r="D7125" s="91" t="s">
        <v>1489</v>
      </c>
      <c r="E7125" s="111">
        <v>1</v>
      </c>
      <c r="M7125" s="72"/>
      <c r="N7125" s="68"/>
      <c r="O7125" s="68"/>
      <c r="P7125" s="68"/>
    </row>
    <row r="7126" spans="1:16" x14ac:dyDescent="0.25">
      <c r="A7126" s="77">
        <f>E7126*A7121</f>
        <v>0</v>
      </c>
      <c r="B7126" s="160"/>
      <c r="C7126" s="76"/>
      <c r="D7126" s="91" t="s">
        <v>1280</v>
      </c>
      <c r="E7126" s="111">
        <v>2</v>
      </c>
      <c r="M7126" s="72"/>
      <c r="N7126" s="68"/>
      <c r="O7126" s="68"/>
      <c r="P7126" s="68"/>
    </row>
    <row r="7127" spans="1:16" x14ac:dyDescent="0.25">
      <c r="A7127" s="77">
        <f>A7121*E7127</f>
        <v>0</v>
      </c>
      <c r="B7127" s="160"/>
      <c r="C7127" s="76"/>
      <c r="D7127" s="91" t="s">
        <v>1262</v>
      </c>
      <c r="E7127" s="111">
        <v>0.3</v>
      </c>
      <c r="M7127" s="72"/>
      <c r="N7127" s="68"/>
      <c r="O7127" s="68"/>
      <c r="P7127" s="68"/>
    </row>
    <row r="7128" spans="1:16" x14ac:dyDescent="0.25">
      <c r="A7128" s="77">
        <f>E7128*A7121</f>
        <v>0</v>
      </c>
      <c r="B7128" s="160"/>
      <c r="C7128" s="76"/>
      <c r="D7128" s="91" t="s">
        <v>1315</v>
      </c>
      <c r="E7128" s="111">
        <v>8</v>
      </c>
      <c r="M7128" s="72"/>
      <c r="N7128" s="68"/>
      <c r="O7128" s="68"/>
      <c r="P7128" s="68"/>
    </row>
    <row r="7129" spans="1:16" x14ac:dyDescent="0.25">
      <c r="A7129" s="77">
        <f>E7129*A7121</f>
        <v>0</v>
      </c>
      <c r="B7129" s="160"/>
      <c r="C7129" s="76"/>
      <c r="D7129" s="91" t="s">
        <v>2589</v>
      </c>
      <c r="E7129" s="111">
        <v>2</v>
      </c>
      <c r="M7129" s="72"/>
      <c r="N7129" s="68"/>
      <c r="O7129" s="68"/>
      <c r="P7129" s="68"/>
    </row>
    <row r="7130" spans="1:16" x14ac:dyDescent="0.25">
      <c r="A7130" s="77">
        <f>A7121*E7130</f>
        <v>0</v>
      </c>
      <c r="B7130" s="160"/>
      <c r="C7130" s="155" t="s">
        <v>2192</v>
      </c>
      <c r="D7130" s="91" t="s">
        <v>1643</v>
      </c>
      <c r="E7130" s="89">
        <v>30</v>
      </c>
      <c r="M7130" s="72"/>
      <c r="N7130" s="68"/>
      <c r="O7130" s="68"/>
      <c r="P7130" s="68"/>
    </row>
    <row r="7131" spans="1:16" x14ac:dyDescent="0.25">
      <c r="A7131" s="77">
        <f>A7121*E7131</f>
        <v>0</v>
      </c>
      <c r="B7131" s="160"/>
      <c r="C7131" s="154"/>
      <c r="D7131" s="91" t="s">
        <v>2591</v>
      </c>
      <c r="E7131" s="89">
        <v>5</v>
      </c>
      <c r="M7131" s="72"/>
      <c r="N7131" s="68"/>
      <c r="O7131" s="68"/>
      <c r="P7131" s="68"/>
    </row>
    <row r="7132" spans="1:16" x14ac:dyDescent="0.25">
      <c r="A7132" s="77">
        <f>A7121*E7132</f>
        <v>0</v>
      </c>
      <c r="B7132" s="160"/>
      <c r="C7132" s="154"/>
      <c r="D7132" s="91" t="s">
        <v>2324</v>
      </c>
      <c r="E7132" s="89">
        <v>6</v>
      </c>
      <c r="F7132">
        <f>SUMIF('список продуктов'!$A$8:$A$917,"="&amp;D13118,'список продуктов'!$C$8:$C$917)</f>
        <v>1</v>
      </c>
      <c r="M7132" s="572"/>
      <c r="N7132" s="573"/>
      <c r="O7132" s="573"/>
      <c r="P7132" s="573"/>
    </row>
    <row r="7133" spans="1:16" x14ac:dyDescent="0.25">
      <c r="A7133" s="77">
        <f>E7133*A7121</f>
        <v>0</v>
      </c>
      <c r="B7133" s="160"/>
      <c r="C7133" s="154"/>
      <c r="D7133" s="91" t="s">
        <v>1268</v>
      </c>
      <c r="E7133" s="89">
        <v>6</v>
      </c>
      <c r="F7133">
        <f>SUMIF('список продуктов'!$A$8:$A$917,"="&amp;#REF!,'список продуктов'!$C$8:$C$917)</f>
        <v>0</v>
      </c>
      <c r="M7133" s="572"/>
      <c r="N7133" s="573"/>
      <c r="O7133" s="573"/>
      <c r="P7133" s="573"/>
    </row>
    <row r="7134" spans="1:16" x14ac:dyDescent="0.25">
      <c r="A7134" s="77">
        <f>E7134*A7121</f>
        <v>0</v>
      </c>
      <c r="B7134" s="160"/>
      <c r="C7134" s="154"/>
      <c r="D7134" s="91" t="s">
        <v>1805</v>
      </c>
      <c r="E7134" s="89">
        <v>7</v>
      </c>
      <c r="F7134">
        <f>SUMIF('список продуктов'!$A$8:$A$917,"="&amp;D8358,'список продуктов'!$C$8:$C$917)</f>
        <v>0</v>
      </c>
      <c r="M7134" s="572"/>
      <c r="N7134" s="573"/>
      <c r="O7134" s="573"/>
      <c r="P7134" s="573"/>
    </row>
    <row r="7135" spans="1:16" x14ac:dyDescent="0.25">
      <c r="A7135" s="77">
        <f>E7135*A7121</f>
        <v>0</v>
      </c>
      <c r="B7135" s="160"/>
      <c r="C7135" s="154"/>
      <c r="D7135" s="91" t="s">
        <v>2588</v>
      </c>
      <c r="E7135" s="89">
        <v>7</v>
      </c>
      <c r="F7135">
        <f>SUMIF('список продуктов'!$A$8:$A$917,"="&amp;D8359,'список продуктов'!$C$8:$C$917)</f>
        <v>1</v>
      </c>
      <c r="M7135" s="572"/>
      <c r="N7135" s="573"/>
      <c r="O7135" s="573"/>
      <c r="P7135" s="573"/>
    </row>
    <row r="7136" spans="1:16" ht="15.75" thickBot="1" x14ac:dyDescent="0.3">
      <c r="A7136" s="77">
        <f>E7136*A7121</f>
        <v>0</v>
      </c>
      <c r="B7136" s="160"/>
      <c r="C7136" s="154"/>
      <c r="D7136" s="91" t="s">
        <v>1832</v>
      </c>
      <c r="E7136" s="89">
        <v>8</v>
      </c>
      <c r="F7136">
        <f>SUMIF('список продуктов'!$A$8:$A$917,"="&amp;D8360,'список продуктов'!$C$8:$C$917)</f>
        <v>1</v>
      </c>
      <c r="M7136" s="572"/>
      <c r="N7136" s="573"/>
      <c r="O7136" s="573"/>
      <c r="P7136" s="573"/>
    </row>
    <row r="7137" spans="1:16" ht="30" thickBot="1" x14ac:dyDescent="0.3">
      <c r="A7137" s="229"/>
      <c r="B7137" s="231" t="s">
        <v>43</v>
      </c>
      <c r="C7137" s="73" t="s">
        <v>2620</v>
      </c>
      <c r="D7137" s="188"/>
      <c r="E7137" s="191"/>
      <c r="F7137">
        <f>SUMIF('список продуктов'!$A$8:$A$917,"="&amp;D8361,'список продуктов'!$C$8:$C$917)</f>
        <v>1</v>
      </c>
      <c r="G7137" t="s">
        <v>2926</v>
      </c>
      <c r="M7137" s="572"/>
      <c r="N7137" s="573"/>
      <c r="O7137" s="573"/>
      <c r="P7137" s="573"/>
    </row>
    <row r="7138" spans="1:16" x14ac:dyDescent="0.25">
      <c r="A7138" s="77">
        <f>E7138*A7137</f>
        <v>0</v>
      </c>
      <c r="B7138" s="160"/>
      <c r="C7138" s="155" t="s">
        <v>1525</v>
      </c>
      <c r="D7138" s="91" t="s">
        <v>1492</v>
      </c>
      <c r="E7138" s="111">
        <v>16</v>
      </c>
      <c r="F7138">
        <f>SUMIF('список продуктов'!$A$8:$A$917,"="&amp;D8362,'список продуктов'!$C$8:$C$917)</f>
        <v>1</v>
      </c>
      <c r="M7138" s="572"/>
      <c r="N7138" s="573"/>
      <c r="O7138" s="573"/>
      <c r="P7138" s="573"/>
    </row>
    <row r="7139" spans="1:16" x14ac:dyDescent="0.25">
      <c r="A7139" s="77">
        <f>E7139*A7137</f>
        <v>0</v>
      </c>
      <c r="B7139" s="160"/>
      <c r="C7139" s="76"/>
      <c r="D7139" s="91" t="s">
        <v>1892</v>
      </c>
      <c r="E7139" s="111">
        <v>0.4</v>
      </c>
      <c r="F7139">
        <f>SUMIF('список продуктов'!$A$8:$A$917,"="&amp;D8363,'список продуктов'!$C$8:$C$917)</f>
        <v>1</v>
      </c>
      <c r="M7139" s="572"/>
      <c r="N7139" s="573"/>
      <c r="O7139" s="573"/>
      <c r="P7139" s="573"/>
    </row>
    <row r="7140" spans="1:16" x14ac:dyDescent="0.25">
      <c r="A7140" s="77">
        <f>E7140*A7137</f>
        <v>0</v>
      </c>
      <c r="B7140" s="160"/>
      <c r="C7140" s="76"/>
      <c r="D7140" s="91" t="s">
        <v>2469</v>
      </c>
      <c r="E7140" s="111">
        <v>1.3</v>
      </c>
      <c r="F7140">
        <f>SUMIF('список продуктов'!$A$8:$A$917,"="&amp;D8364,'список продуктов'!$C$8:$C$917)</f>
        <v>1</v>
      </c>
      <c r="M7140" s="572"/>
      <c r="N7140" s="573"/>
      <c r="O7140" s="573"/>
      <c r="P7140" s="573"/>
    </row>
    <row r="7141" spans="1:16" x14ac:dyDescent="0.25">
      <c r="A7141" s="77">
        <f>E7141*A7137</f>
        <v>0</v>
      </c>
      <c r="B7141" s="160"/>
      <c r="C7141" s="76"/>
      <c r="D7141" s="91" t="s">
        <v>1489</v>
      </c>
      <c r="E7141" s="111">
        <v>1</v>
      </c>
      <c r="F7141">
        <f>SUMIF('список продуктов'!$A$8:$A$917,"="&amp;D8365,'список продуктов'!$C$8:$C$917)</f>
        <v>1</v>
      </c>
      <c r="M7141" s="572"/>
      <c r="N7141" s="573"/>
      <c r="O7141" s="573"/>
      <c r="P7141" s="573"/>
    </row>
    <row r="7142" spans="1:16" x14ac:dyDescent="0.25">
      <c r="A7142" s="77">
        <f>E7142*A7137</f>
        <v>0</v>
      </c>
      <c r="B7142" s="160"/>
      <c r="C7142" s="76"/>
      <c r="D7142" s="91" t="s">
        <v>1280</v>
      </c>
      <c r="E7142" s="111">
        <v>2</v>
      </c>
      <c r="F7142">
        <f>SUMIF('список продуктов'!$A$8:$A$917,"="&amp;D8366,'список продуктов'!$C$8:$C$917)</f>
        <v>0</v>
      </c>
      <c r="M7142" s="572"/>
      <c r="N7142" s="573"/>
      <c r="O7142" s="573"/>
      <c r="P7142" s="573"/>
    </row>
    <row r="7143" spans="1:16" x14ac:dyDescent="0.25">
      <c r="A7143" s="77">
        <f>E7143*A7137</f>
        <v>0</v>
      </c>
      <c r="B7143" s="160"/>
      <c r="C7143" s="76"/>
      <c r="D7143" s="91" t="s">
        <v>1262</v>
      </c>
      <c r="E7143" s="111">
        <v>0.3</v>
      </c>
      <c r="F7143">
        <f>SUMIF('список продуктов'!$A$8:$A$917,"="&amp;D8367,'список продуктов'!$C$8:$C$917)</f>
        <v>0</v>
      </c>
      <c r="M7143" s="572"/>
      <c r="N7143" s="573"/>
      <c r="O7143" s="573"/>
      <c r="P7143" s="573"/>
    </row>
    <row r="7144" spans="1:16" x14ac:dyDescent="0.25">
      <c r="A7144" s="77">
        <f>E7144*A7137</f>
        <v>0</v>
      </c>
      <c r="B7144" s="160"/>
      <c r="C7144" s="76"/>
      <c r="D7144" s="91" t="s">
        <v>1315</v>
      </c>
      <c r="E7144" s="111">
        <v>8</v>
      </c>
      <c r="F7144">
        <f>SUMIF('список продуктов'!$A$8:$A$917,"="&amp;D8368,'список продуктов'!$C$8:$C$917)</f>
        <v>1</v>
      </c>
      <c r="M7144" s="572"/>
      <c r="N7144" s="573"/>
      <c r="O7144" s="573"/>
      <c r="P7144" s="573"/>
    </row>
    <row r="7145" spans="1:16" x14ac:dyDescent="0.25">
      <c r="A7145" s="77">
        <f>E7145*A7137</f>
        <v>0</v>
      </c>
      <c r="B7145" s="160"/>
      <c r="C7145" s="76"/>
      <c r="D7145" s="91" t="s">
        <v>2589</v>
      </c>
      <c r="E7145" s="111">
        <v>2</v>
      </c>
      <c r="F7145">
        <f>SUMIF('список продуктов'!$A$8:$A$917,"="&amp;D8369,'список продуктов'!$C$8:$C$917)</f>
        <v>1</v>
      </c>
      <c r="M7145" s="572"/>
      <c r="N7145" s="573"/>
      <c r="O7145" s="573"/>
      <c r="P7145" s="573"/>
    </row>
    <row r="7146" spans="1:16" x14ac:dyDescent="0.25">
      <c r="A7146" s="77">
        <f>A7137*E7146</f>
        <v>0</v>
      </c>
      <c r="B7146" s="160"/>
      <c r="C7146" s="155" t="s">
        <v>2192</v>
      </c>
      <c r="D7146" s="91" t="s">
        <v>1621</v>
      </c>
      <c r="E7146" s="89">
        <v>30</v>
      </c>
      <c r="F7146">
        <f>SUMIF('список продуктов'!$A$8:$A$917,"="&amp;D8370,'список продуктов'!$C$8:$C$917)</f>
        <v>1</v>
      </c>
      <c r="M7146" s="572"/>
      <c r="N7146" s="573"/>
      <c r="O7146" s="573"/>
      <c r="P7146" s="573"/>
    </row>
    <row r="7147" spans="1:16" x14ac:dyDescent="0.25">
      <c r="A7147" s="77">
        <f>A7137*E7147</f>
        <v>0</v>
      </c>
      <c r="B7147" s="160"/>
      <c r="C7147" s="76"/>
      <c r="D7147" s="91" t="s">
        <v>2591</v>
      </c>
      <c r="E7147" s="89">
        <v>5</v>
      </c>
      <c r="F7147">
        <f>SUMIF('список продуктов'!$A$8:$A$917,"="&amp;D8371,'список продуктов'!$C$8:$C$917)</f>
        <v>1</v>
      </c>
      <c r="M7147" s="572"/>
      <c r="N7147" s="573"/>
      <c r="O7147" s="573"/>
      <c r="P7147" s="573"/>
    </row>
    <row r="7148" spans="1:16" x14ac:dyDescent="0.25">
      <c r="A7148" s="77">
        <f>A7137*E7148</f>
        <v>0</v>
      </c>
      <c r="B7148" s="160"/>
      <c r="C7148" s="76"/>
      <c r="D7148" s="91" t="s">
        <v>2324</v>
      </c>
      <c r="E7148" s="89">
        <v>6</v>
      </c>
      <c r="F7148">
        <f>SUMIF('список продуктов'!$A$8:$A$917,"="&amp;D8372,'список продуктов'!$C$8:$C$917)</f>
        <v>0</v>
      </c>
      <c r="M7148" s="572"/>
      <c r="N7148" s="573"/>
      <c r="O7148" s="573"/>
      <c r="P7148" s="573"/>
    </row>
    <row r="7149" spans="1:16" x14ac:dyDescent="0.25">
      <c r="A7149" s="77">
        <f>A7137*E7149</f>
        <v>0</v>
      </c>
      <c r="B7149" s="160"/>
      <c r="C7149" s="154"/>
      <c r="D7149" s="91" t="s">
        <v>1268</v>
      </c>
      <c r="E7149" s="89">
        <v>6</v>
      </c>
      <c r="F7149">
        <f>SUMIF('список продуктов'!$A$8:$A$917,"="&amp;D8373,'список продуктов'!$C$8:$C$917)</f>
        <v>1</v>
      </c>
      <c r="M7149" s="572"/>
      <c r="N7149" s="573"/>
      <c r="O7149" s="573"/>
      <c r="P7149" s="573"/>
    </row>
    <row r="7150" spans="1:16" x14ac:dyDescent="0.25">
      <c r="A7150" s="77">
        <f>E7150*A7137</f>
        <v>0</v>
      </c>
      <c r="B7150" s="160"/>
      <c r="C7150" s="154"/>
      <c r="D7150" s="91" t="s">
        <v>1805</v>
      </c>
      <c r="E7150" s="89">
        <v>7</v>
      </c>
      <c r="F7150">
        <f>SUMIF('список продуктов'!$A$8:$A$917,"="&amp;#REF!,'список продуктов'!$C$8:$C$917)</f>
        <v>0</v>
      </c>
      <c r="M7150" s="572"/>
      <c r="N7150" s="573"/>
      <c r="O7150" s="573"/>
      <c r="P7150" s="573"/>
    </row>
    <row r="7151" spans="1:16" x14ac:dyDescent="0.25">
      <c r="A7151" s="77">
        <f>E7151*A7137</f>
        <v>0</v>
      </c>
      <c r="B7151" s="160"/>
      <c r="C7151" s="154"/>
      <c r="D7151" s="91" t="s">
        <v>2588</v>
      </c>
      <c r="E7151" s="89">
        <v>7</v>
      </c>
      <c r="F7151">
        <f>SUMIF('список продуктов'!$A$8:$A$917,"="&amp;D8391,'список продуктов'!$C$8:$C$917)</f>
        <v>0</v>
      </c>
      <c r="M7151" s="572"/>
      <c r="N7151" s="573"/>
      <c r="O7151" s="573"/>
      <c r="P7151" s="573"/>
    </row>
    <row r="7152" spans="1:16" x14ac:dyDescent="0.25">
      <c r="A7152" s="77">
        <f>E7152*A7137</f>
        <v>0</v>
      </c>
      <c r="B7152" s="160"/>
      <c r="C7152" s="154"/>
      <c r="D7152" s="91" t="s">
        <v>1832</v>
      </c>
      <c r="E7152" s="89">
        <v>8</v>
      </c>
      <c r="F7152">
        <f>SUMIF('список продуктов'!$A$8:$A$917,"="&amp;D8392,'список продуктов'!$C$8:$C$917)</f>
        <v>1</v>
      </c>
      <c r="M7152" s="572"/>
      <c r="N7152" s="573"/>
      <c r="O7152" s="573"/>
      <c r="P7152" s="573"/>
    </row>
    <row r="7153" spans="1:16" ht="15.75" thickBot="1" x14ac:dyDescent="0.3">
      <c r="A7153" s="77">
        <f>E7153*A7137</f>
        <v>0</v>
      </c>
      <c r="B7153" s="160"/>
      <c r="C7153" s="154"/>
      <c r="D7153" s="91"/>
      <c r="E7153" s="89"/>
      <c r="F7153">
        <f>SUMIF('список продуктов'!$A$8:$A$917,"="&amp;D8393,'список продуктов'!$C$8:$C$917)</f>
        <v>1</v>
      </c>
      <c r="M7153" s="572"/>
      <c r="N7153" s="573"/>
      <c r="O7153" s="573"/>
      <c r="P7153" s="573"/>
    </row>
    <row r="7154" spans="1:16" ht="30" thickBot="1" x14ac:dyDescent="0.3">
      <c r="A7154" s="229"/>
      <c r="B7154" s="231" t="s">
        <v>45</v>
      </c>
      <c r="C7154" s="73" t="s">
        <v>2621</v>
      </c>
      <c r="D7154" s="188"/>
      <c r="E7154" s="191"/>
      <c r="F7154">
        <f>SUMIF('список продуктов'!$A$8:$A$917,"="&amp;D8394,'список продуктов'!$C$8:$C$917)</f>
        <v>1</v>
      </c>
      <c r="G7154" t="s">
        <v>2926</v>
      </c>
      <c r="M7154" s="572"/>
      <c r="N7154" s="573"/>
      <c r="O7154" s="573"/>
      <c r="P7154" s="573"/>
    </row>
    <row r="7155" spans="1:16" x14ac:dyDescent="0.25">
      <c r="A7155" s="77">
        <f>E7155*A7154</f>
        <v>0</v>
      </c>
      <c r="B7155" s="160"/>
      <c r="C7155" s="155" t="s">
        <v>1525</v>
      </c>
      <c r="D7155" s="91" t="s">
        <v>1492</v>
      </c>
      <c r="E7155" s="111">
        <v>16</v>
      </c>
      <c r="F7155">
        <f>SUMIF('список продуктов'!$A$8:$A$917,"="&amp;D8395,'список продуктов'!$C$8:$C$917)</f>
        <v>1</v>
      </c>
      <c r="M7155" s="572"/>
      <c r="N7155" s="573"/>
      <c r="O7155" s="573"/>
      <c r="P7155" s="573"/>
    </row>
    <row r="7156" spans="1:16" x14ac:dyDescent="0.25">
      <c r="A7156" s="77">
        <f>E7156*A7154</f>
        <v>0</v>
      </c>
      <c r="B7156" s="160"/>
      <c r="C7156" s="76"/>
      <c r="D7156" s="91" t="s">
        <v>1892</v>
      </c>
      <c r="E7156" s="111">
        <v>0.4</v>
      </c>
      <c r="F7156">
        <f>SUMIF('список продуктов'!$A$8:$A$917,"="&amp;D8396,'список продуктов'!$C$8:$C$917)</f>
        <v>1</v>
      </c>
      <c r="M7156" s="572"/>
      <c r="N7156" s="573"/>
      <c r="O7156" s="573"/>
      <c r="P7156" s="573"/>
    </row>
    <row r="7157" spans="1:16" x14ac:dyDescent="0.25">
      <c r="A7157" s="77">
        <f>E7157*A7154</f>
        <v>0</v>
      </c>
      <c r="B7157" s="160"/>
      <c r="C7157" s="76"/>
      <c r="D7157" s="91" t="s">
        <v>2469</v>
      </c>
      <c r="E7157" s="111">
        <v>1.3</v>
      </c>
      <c r="F7157">
        <f>SUMIF('список продуктов'!$A$8:$A$917,"="&amp;D8397,'список продуктов'!$C$8:$C$917)</f>
        <v>0</v>
      </c>
      <c r="M7157" s="572"/>
      <c r="N7157" s="573"/>
      <c r="O7157" s="573"/>
      <c r="P7157" s="573"/>
    </row>
    <row r="7158" spans="1:16" x14ac:dyDescent="0.25">
      <c r="A7158" s="77">
        <f>E7158*A7154</f>
        <v>0</v>
      </c>
      <c r="B7158" s="160"/>
      <c r="C7158" s="76"/>
      <c r="D7158" s="91" t="s">
        <v>1489</v>
      </c>
      <c r="E7158" s="111">
        <v>1</v>
      </c>
      <c r="F7158">
        <f>SUMIF('список продуктов'!$A$8:$A$917,"="&amp;D8398,'список продуктов'!$C$8:$C$917)</f>
        <v>0</v>
      </c>
      <c r="M7158" s="572"/>
      <c r="N7158" s="573"/>
      <c r="O7158" s="573"/>
      <c r="P7158" s="573"/>
    </row>
    <row r="7159" spans="1:16" x14ac:dyDescent="0.25">
      <c r="A7159" s="77">
        <f>E7159*A7154</f>
        <v>0</v>
      </c>
      <c r="B7159" s="160"/>
      <c r="C7159" s="76"/>
      <c r="D7159" s="91" t="s">
        <v>1280</v>
      </c>
      <c r="E7159" s="111">
        <v>2</v>
      </c>
      <c r="F7159">
        <f>SUMIF('список продуктов'!$A$8:$A$917,"="&amp;D8399,'список продуктов'!$C$8:$C$917)</f>
        <v>1</v>
      </c>
      <c r="M7159" s="572"/>
      <c r="N7159" s="573"/>
      <c r="O7159" s="573"/>
      <c r="P7159" s="573"/>
    </row>
    <row r="7160" spans="1:16" x14ac:dyDescent="0.25">
      <c r="A7160" s="77">
        <f>A7154*E7160</f>
        <v>0</v>
      </c>
      <c r="B7160" s="160"/>
      <c r="C7160" s="76"/>
      <c r="D7160" s="91" t="s">
        <v>1262</v>
      </c>
      <c r="E7160" s="111">
        <v>0.3</v>
      </c>
      <c r="F7160">
        <f>SUMIF('список продуктов'!$A$8:$A$917,"="&amp;D8400,'список продуктов'!$C$8:$C$917)</f>
        <v>1</v>
      </c>
      <c r="M7160" s="572"/>
      <c r="N7160" s="573"/>
      <c r="O7160" s="573"/>
      <c r="P7160" s="573"/>
    </row>
    <row r="7161" spans="1:16" x14ac:dyDescent="0.25">
      <c r="A7161" s="77">
        <f>E7161*A7154</f>
        <v>0</v>
      </c>
      <c r="B7161" s="160"/>
      <c r="C7161" s="76"/>
      <c r="D7161" s="91" t="s">
        <v>1315</v>
      </c>
      <c r="E7161" s="111">
        <v>8</v>
      </c>
      <c r="F7161">
        <f>SUMIF('список продуктов'!$A$8:$A$917,"="&amp;D8401,'список продуктов'!$C$8:$C$917)</f>
        <v>1</v>
      </c>
      <c r="M7161" s="572"/>
      <c r="N7161" s="573"/>
      <c r="O7161" s="573"/>
      <c r="P7161" s="573"/>
    </row>
    <row r="7162" spans="1:16" x14ac:dyDescent="0.25">
      <c r="A7162" s="77">
        <f>E7162*A7154</f>
        <v>0</v>
      </c>
      <c r="B7162" s="160"/>
      <c r="C7162" s="76"/>
      <c r="D7162" s="91" t="s">
        <v>2589</v>
      </c>
      <c r="E7162" s="111">
        <v>2</v>
      </c>
      <c r="F7162">
        <f>SUMIF('список продуктов'!$A$8:$A$917,"="&amp;D8402,'список продуктов'!$C$8:$C$917)</f>
        <v>1</v>
      </c>
      <c r="M7162" s="572"/>
      <c r="N7162" s="573"/>
      <c r="O7162" s="573"/>
      <c r="P7162" s="573"/>
    </row>
    <row r="7163" spans="1:16" x14ac:dyDescent="0.25">
      <c r="A7163" s="77">
        <f>A7154*E7163</f>
        <v>0</v>
      </c>
      <c r="B7163" s="160"/>
      <c r="C7163" s="155" t="s">
        <v>2192</v>
      </c>
      <c r="D7163" s="91" t="s">
        <v>1848</v>
      </c>
      <c r="E7163" s="111">
        <v>8</v>
      </c>
      <c r="F7163">
        <f>SUMIF('список продуктов'!$A$8:$A$917,"="&amp;#REF!,'список продуктов'!$C$8:$C$917)</f>
        <v>0</v>
      </c>
      <c r="M7163" s="572"/>
      <c r="N7163" s="573"/>
      <c r="O7163" s="573"/>
      <c r="P7163" s="573"/>
    </row>
    <row r="7164" spans="1:16" x14ac:dyDescent="0.25">
      <c r="A7164" s="77">
        <f>A7154*E7164</f>
        <v>0</v>
      </c>
      <c r="B7164" s="160"/>
      <c r="C7164" s="76"/>
      <c r="D7164" s="91" t="s">
        <v>2341</v>
      </c>
      <c r="E7164" s="89">
        <v>3</v>
      </c>
      <c r="F7164">
        <f>SUMIF('список продуктов'!$A$8:$A$917,"="&amp;#REF!,'список продуктов'!$C$8:$C$917)</f>
        <v>0</v>
      </c>
      <c r="M7164" s="572"/>
      <c r="N7164" s="573"/>
      <c r="O7164" s="573"/>
      <c r="P7164" s="573"/>
    </row>
    <row r="7165" spans="1:16" x14ac:dyDescent="0.25">
      <c r="A7165" s="77">
        <f>A7154*E7165</f>
        <v>0</v>
      </c>
      <c r="B7165" s="160"/>
      <c r="C7165" s="76"/>
      <c r="D7165" s="91" t="s">
        <v>1739</v>
      </c>
      <c r="E7165" s="89">
        <v>15</v>
      </c>
      <c r="F7165">
        <f>SUMIF('список продуктов'!$A$8:$A$917,"="&amp;#REF!,'список продуктов'!$C$8:$C$917)</f>
        <v>0</v>
      </c>
      <c r="M7165" s="572"/>
      <c r="N7165" s="573"/>
      <c r="O7165" s="573"/>
      <c r="P7165" s="573"/>
    </row>
    <row r="7166" spans="1:16" x14ac:dyDescent="0.25">
      <c r="A7166" s="77">
        <f>E7166*A7154</f>
        <v>0</v>
      </c>
      <c r="B7166" s="160"/>
      <c r="C7166" s="154"/>
      <c r="D7166" s="91" t="s">
        <v>313</v>
      </c>
      <c r="E7166" s="89">
        <v>22</v>
      </c>
      <c r="F7166">
        <f>SUMIF('список продуктов'!$A$8:$A$917,"="&amp;#REF!,'список продуктов'!$C$8:$C$917)</f>
        <v>0</v>
      </c>
      <c r="M7166" s="572"/>
      <c r="N7166" s="573"/>
      <c r="O7166" s="573"/>
      <c r="P7166" s="573"/>
    </row>
    <row r="7167" spans="1:16" x14ac:dyDescent="0.25">
      <c r="A7167" s="77">
        <f>E7167*A7154</f>
        <v>0</v>
      </c>
      <c r="B7167" s="160"/>
      <c r="C7167" s="154"/>
      <c r="D7167" s="91" t="s">
        <v>1745</v>
      </c>
      <c r="E7167" s="89">
        <v>20</v>
      </c>
      <c r="F7167">
        <f>SUMIF('список продуктов'!$A$8:$A$917,"="&amp;#REF!,'список продуктов'!$C$8:$C$917)</f>
        <v>0</v>
      </c>
      <c r="M7167" s="572"/>
      <c r="N7167" s="573"/>
      <c r="O7167" s="573"/>
      <c r="P7167" s="573"/>
    </row>
    <row r="7168" spans="1:16" x14ac:dyDescent="0.25">
      <c r="A7168" s="77">
        <f>E7168*A7154</f>
        <v>0</v>
      </c>
      <c r="B7168" s="160"/>
      <c r="C7168" s="154"/>
      <c r="D7168" s="91" t="s">
        <v>2591</v>
      </c>
      <c r="E7168" s="89">
        <v>15</v>
      </c>
      <c r="F7168">
        <f>SUMIF('список продуктов'!$A$8:$A$917,"="&amp;D8467,'список продуктов'!$C$8:$C$917)</f>
        <v>0</v>
      </c>
      <c r="M7168" s="572"/>
      <c r="N7168" s="573"/>
      <c r="O7168" s="573"/>
      <c r="P7168" s="573"/>
    </row>
    <row r="7169" spans="1:16" ht="15.75" thickBot="1" x14ac:dyDescent="0.3">
      <c r="A7169" s="77">
        <f>E7169*A7154</f>
        <v>0</v>
      </c>
      <c r="B7169" s="394"/>
      <c r="C7169" s="495"/>
      <c r="D7169" s="395" t="s">
        <v>2416</v>
      </c>
      <c r="E7169" s="396">
        <v>8</v>
      </c>
      <c r="F7169">
        <f>SUMIF('список продуктов'!$A$8:$A$917,"="&amp;D8468,'список продуктов'!$C$8:$C$917)</f>
        <v>1</v>
      </c>
      <c r="M7169" s="572"/>
      <c r="N7169" s="573"/>
      <c r="O7169" s="573"/>
      <c r="P7169" s="573"/>
    </row>
    <row r="7170" spans="1:16" ht="26.25" thickBot="1" x14ac:dyDescent="0.4">
      <c r="A7170" s="612"/>
      <c r="B7170" s="588"/>
      <c r="C7170" s="588"/>
      <c r="D7170" s="588"/>
      <c r="E7170" s="589"/>
      <c r="F7170">
        <f>SUMIF('список продуктов'!$A$8:$A$917,"="&amp;D8469,'список продуктов'!$C$8:$C$917)</f>
        <v>0</v>
      </c>
      <c r="G7170" t="s">
        <v>2926</v>
      </c>
      <c r="M7170" s="572"/>
      <c r="N7170" s="573"/>
      <c r="O7170" s="573"/>
      <c r="P7170" s="573"/>
    </row>
    <row r="7171" spans="1:16" ht="15.75" thickBot="1" x14ac:dyDescent="0.3">
      <c r="A7171" s="105"/>
      <c r="B7171" s="227" t="s">
        <v>70</v>
      </c>
      <c r="C7171" s="240" t="s">
        <v>413</v>
      </c>
      <c r="D7171" s="188"/>
      <c r="E7171" s="158">
        <f>SUM(E7172:E7177)</f>
        <v>54</v>
      </c>
      <c r="G7171" t="s">
        <v>2926</v>
      </c>
      <c r="M7171" s="72"/>
      <c r="N7171" s="68"/>
      <c r="O7171" s="68"/>
      <c r="P7171" s="68"/>
    </row>
    <row r="7172" spans="1:16" x14ac:dyDescent="0.25">
      <c r="A7172" s="77">
        <f>E7172*A7171</f>
        <v>0</v>
      </c>
      <c r="B7172" s="239"/>
      <c r="C7172" s="516"/>
      <c r="D7172" s="91" t="s">
        <v>2309</v>
      </c>
      <c r="E7172" s="80">
        <v>20</v>
      </c>
      <c r="M7172" s="72"/>
      <c r="N7172" s="68"/>
      <c r="O7172" s="68"/>
      <c r="P7172" s="68"/>
    </row>
    <row r="7173" spans="1:16" x14ac:dyDescent="0.25">
      <c r="A7173" s="77">
        <f>E7173*A7171</f>
        <v>0</v>
      </c>
      <c r="B7173" s="239"/>
      <c r="C7173" s="516"/>
      <c r="D7173" s="91" t="s">
        <v>1265</v>
      </c>
      <c r="E7173" s="80">
        <v>15</v>
      </c>
      <c r="M7173" s="72"/>
      <c r="N7173" s="68"/>
      <c r="O7173" s="68"/>
      <c r="P7173" s="68"/>
    </row>
    <row r="7174" spans="1:16" x14ac:dyDescent="0.25">
      <c r="A7174" s="77">
        <f>E7174*A7171</f>
        <v>0</v>
      </c>
      <c r="B7174" s="239"/>
      <c r="C7174" s="516"/>
      <c r="D7174" s="91" t="s">
        <v>1811</v>
      </c>
      <c r="E7174" s="80">
        <v>5</v>
      </c>
      <c r="M7174" s="72"/>
      <c r="N7174" s="68"/>
      <c r="O7174" s="68"/>
      <c r="P7174" s="68"/>
    </row>
    <row r="7175" spans="1:16" x14ac:dyDescent="0.25">
      <c r="A7175" s="77">
        <f>E7175*A7171</f>
        <v>0</v>
      </c>
      <c r="B7175" s="239"/>
      <c r="C7175" s="516"/>
      <c r="D7175" s="91" t="s">
        <v>1804</v>
      </c>
      <c r="E7175" s="80">
        <v>2</v>
      </c>
      <c r="F7175">
        <f>SUMIF('список продуктов'!$A$8:$A$917,"="&amp;D8578,'список продуктов'!$C$8:$C$917)</f>
        <v>0</v>
      </c>
      <c r="M7175" s="572"/>
      <c r="N7175" s="573"/>
      <c r="O7175" s="573"/>
      <c r="P7175" s="573"/>
    </row>
    <row r="7176" spans="1:16" x14ac:dyDescent="0.25">
      <c r="A7176" s="77">
        <f>E7176*A7171</f>
        <v>0</v>
      </c>
      <c r="B7176" s="239"/>
      <c r="C7176" s="516"/>
      <c r="D7176" s="91" t="s">
        <v>922</v>
      </c>
      <c r="E7176" s="80">
        <v>7</v>
      </c>
      <c r="F7176">
        <f>SUMIF('список продуктов'!$A$8:$A$917,"="&amp;D8579,'список продуктов'!$C$8:$C$917)</f>
        <v>1</v>
      </c>
      <c r="M7176" s="572"/>
      <c r="N7176" s="573"/>
      <c r="O7176" s="573"/>
      <c r="P7176" s="573"/>
    </row>
    <row r="7177" spans="1:16" x14ac:dyDescent="0.25">
      <c r="A7177" s="77">
        <f>E7177*A7171</f>
        <v>0</v>
      </c>
      <c r="B7177" s="239"/>
      <c r="C7177" s="516"/>
      <c r="D7177" s="91" t="s">
        <v>1850</v>
      </c>
      <c r="E7177" s="80">
        <v>5</v>
      </c>
      <c r="F7177">
        <f>SUMIF('список продуктов'!$A$8:$A$917,"="&amp;D8580,'список продуктов'!$C$8:$C$917)</f>
        <v>1</v>
      </c>
      <c r="M7177" s="572"/>
      <c r="N7177" s="573"/>
      <c r="O7177" s="573"/>
      <c r="P7177" s="573"/>
    </row>
    <row r="7178" spans="1:16" ht="15.75" thickBot="1" x14ac:dyDescent="0.3">
      <c r="B7178" s="173"/>
      <c r="C7178" s="472"/>
      <c r="D7178" s="91"/>
      <c r="E7178" s="89"/>
      <c r="F7178">
        <f>SUMIF('список продуктов'!$A$8:$A$917,"="&amp;D8581,'список продуктов'!$C$8:$C$917)</f>
        <v>1</v>
      </c>
      <c r="M7178" s="572"/>
      <c r="N7178" s="573"/>
      <c r="O7178" s="573"/>
      <c r="P7178" s="573"/>
    </row>
    <row r="7179" spans="1:16" ht="29.25" thickBot="1" x14ac:dyDescent="0.3">
      <c r="A7179" s="105"/>
      <c r="B7179" s="227" t="s">
        <v>70</v>
      </c>
      <c r="C7179" s="240" t="s">
        <v>414</v>
      </c>
      <c r="D7179" s="188"/>
      <c r="E7179" s="158">
        <f>SUM(E7180:E7185)</f>
        <v>49</v>
      </c>
      <c r="F7179">
        <f>SUMIF('список продуктов'!$A$8:$A$917,"="&amp;D8582,'список продуктов'!$C$8:$C$917)</f>
        <v>1</v>
      </c>
      <c r="G7179" t="s">
        <v>2926</v>
      </c>
      <c r="M7179" s="572"/>
      <c r="N7179" s="573"/>
      <c r="O7179" s="573"/>
      <c r="P7179" s="573"/>
    </row>
    <row r="7180" spans="1:16" x14ac:dyDescent="0.25">
      <c r="A7180" s="77">
        <f>E7180*A7179</f>
        <v>0</v>
      </c>
      <c r="B7180" s="239"/>
      <c r="C7180" s="516"/>
      <c r="D7180" s="91" t="s">
        <v>2310</v>
      </c>
      <c r="E7180" s="80">
        <v>20</v>
      </c>
      <c r="F7180">
        <f>SUMIF('список продуктов'!$A$8:$A$917,"="&amp;D8583,'список продуктов'!$C$8:$C$917)</f>
        <v>1</v>
      </c>
      <c r="M7180" s="572"/>
      <c r="N7180" s="573"/>
      <c r="O7180" s="573"/>
      <c r="P7180" s="573"/>
    </row>
    <row r="7181" spans="1:16" x14ac:dyDescent="0.25">
      <c r="A7181" s="77">
        <f>E7181*A7179</f>
        <v>0</v>
      </c>
      <c r="B7181" s="239"/>
      <c r="C7181" s="516"/>
      <c r="D7181" s="91" t="s">
        <v>1677</v>
      </c>
      <c r="E7181" s="80">
        <v>10</v>
      </c>
      <c r="F7181">
        <f>SUMIF('список продуктов'!$A$8:$A$917,"="&amp;D8584,'список продуктов'!$C$8:$C$917)</f>
        <v>0</v>
      </c>
      <c r="M7181" s="572"/>
      <c r="N7181" s="573"/>
      <c r="O7181" s="573"/>
      <c r="P7181" s="573"/>
    </row>
    <row r="7182" spans="1:16" x14ac:dyDescent="0.25">
      <c r="A7182" s="77">
        <f>E7182*A7179</f>
        <v>0</v>
      </c>
      <c r="B7182" s="239"/>
      <c r="C7182" s="516"/>
      <c r="D7182" s="91" t="s">
        <v>1815</v>
      </c>
      <c r="E7182" s="80">
        <v>5</v>
      </c>
      <c r="F7182">
        <f>SUMIF('список продуктов'!$A$8:$A$917,"="&amp;D8585,'список продуктов'!$C$8:$C$917)</f>
        <v>1</v>
      </c>
      <c r="M7182" s="572"/>
      <c r="N7182" s="573"/>
      <c r="O7182" s="573"/>
      <c r="P7182" s="573"/>
    </row>
    <row r="7183" spans="1:16" x14ac:dyDescent="0.25">
      <c r="A7183" s="77">
        <f>E7183*A7179</f>
        <v>0</v>
      </c>
      <c r="B7183" s="239"/>
      <c r="C7183" s="516"/>
      <c r="D7183" s="91" t="s">
        <v>1275</v>
      </c>
      <c r="E7183" s="80">
        <v>2</v>
      </c>
      <c r="F7183">
        <f>SUMIF('список продуктов'!$A$8:$A$917,"="&amp;D8586,'список продуктов'!$C$8:$C$917)</f>
        <v>1</v>
      </c>
      <c r="M7183" s="572"/>
      <c r="N7183" s="573"/>
      <c r="O7183" s="573"/>
      <c r="P7183" s="573"/>
    </row>
    <row r="7184" spans="1:16" x14ac:dyDescent="0.25">
      <c r="A7184" s="77">
        <f>E7184*A7179</f>
        <v>0</v>
      </c>
      <c r="B7184" s="239"/>
      <c r="C7184" s="516"/>
      <c r="D7184" s="91" t="s">
        <v>922</v>
      </c>
      <c r="E7184" s="80">
        <v>7</v>
      </c>
      <c r="F7184">
        <f>SUMIF('список продуктов'!$A$8:$A$917,"="&amp;D8587,'список продуктов'!$C$8:$C$917)</f>
        <v>1</v>
      </c>
      <c r="M7184" s="572"/>
      <c r="N7184" s="573"/>
      <c r="O7184" s="573"/>
      <c r="P7184" s="573"/>
    </row>
    <row r="7185" spans="1:16" x14ac:dyDescent="0.25">
      <c r="A7185" s="77">
        <f>E7185*A7179</f>
        <v>0</v>
      </c>
      <c r="B7185" s="239"/>
      <c r="C7185" s="516"/>
      <c r="D7185" s="91" t="s">
        <v>1674</v>
      </c>
      <c r="E7185" s="80">
        <v>5</v>
      </c>
      <c r="F7185">
        <f>SUMIF('список продуктов'!$A$8:$A$917,"="&amp;D8588,'список продуктов'!$C$8:$C$917)</f>
        <v>1</v>
      </c>
      <c r="M7185" s="572"/>
      <c r="N7185" s="573"/>
      <c r="O7185" s="573"/>
      <c r="P7185" s="573"/>
    </row>
    <row r="7186" spans="1:16" ht="15.75" thickBot="1" x14ac:dyDescent="0.3">
      <c r="B7186" s="173"/>
      <c r="C7186" s="472"/>
      <c r="D7186" s="91"/>
      <c r="E7186" s="89"/>
      <c r="F7186">
        <f>SUMIF('список продуктов'!$A$8:$A$917,"="&amp;D8589,'список продуктов'!$C$8:$C$917)</f>
        <v>1</v>
      </c>
      <c r="M7186" s="572"/>
      <c r="N7186" s="573"/>
      <c r="O7186" s="573"/>
      <c r="P7186" s="573"/>
    </row>
    <row r="7187" spans="1:16" ht="15.75" thickBot="1" x14ac:dyDescent="0.3">
      <c r="A7187" s="105"/>
      <c r="B7187" s="227" t="s">
        <v>70</v>
      </c>
      <c r="C7187" s="240" t="s">
        <v>415</v>
      </c>
      <c r="D7187" s="188"/>
      <c r="E7187" s="158">
        <f>SUM(E7188:E7193)</f>
        <v>51</v>
      </c>
      <c r="F7187">
        <f>SUMIF('список продуктов'!$A$8:$A$917,"="&amp;D8590,'список продуктов'!$C$8:$C$917)</f>
        <v>1</v>
      </c>
      <c r="G7187" t="s">
        <v>2926</v>
      </c>
      <c r="M7187" s="572"/>
      <c r="N7187" s="573"/>
      <c r="O7187" s="573"/>
      <c r="P7187" s="573"/>
    </row>
    <row r="7188" spans="1:16" x14ac:dyDescent="0.25">
      <c r="A7188" s="77">
        <f>E7188*A7187</f>
        <v>0</v>
      </c>
      <c r="B7188" s="239"/>
      <c r="C7188" s="516"/>
      <c r="D7188" s="91" t="s">
        <v>2311</v>
      </c>
      <c r="E7188" s="80">
        <v>20</v>
      </c>
      <c r="F7188">
        <f>SUMIF('список продуктов'!$A$8:$A$917,"="&amp;D8591,'список продуктов'!$C$8:$C$917)</f>
        <v>0</v>
      </c>
      <c r="M7188" s="572"/>
      <c r="N7188" s="573"/>
      <c r="O7188" s="573"/>
      <c r="P7188" s="573"/>
    </row>
    <row r="7189" spans="1:16" x14ac:dyDescent="0.25">
      <c r="A7189" s="77">
        <f>E7189*A7187</f>
        <v>0</v>
      </c>
      <c r="B7189" s="239"/>
      <c r="C7189" s="516"/>
      <c r="D7189" s="91" t="s">
        <v>2219</v>
      </c>
      <c r="E7189" s="80">
        <v>15</v>
      </c>
      <c r="F7189">
        <f>SUMIF('список продуктов'!$A$8:$A$917,"="&amp;D8592,'список продуктов'!$C$8:$C$917)</f>
        <v>1</v>
      </c>
      <c r="M7189" s="572"/>
      <c r="N7189" s="573"/>
      <c r="O7189" s="573"/>
      <c r="P7189" s="573"/>
    </row>
    <row r="7190" spans="1:16" x14ac:dyDescent="0.25">
      <c r="A7190" s="77">
        <f>E7190*A7187</f>
        <v>0</v>
      </c>
      <c r="B7190" s="239"/>
      <c r="C7190" s="516"/>
      <c r="D7190" s="91" t="s">
        <v>1793</v>
      </c>
      <c r="E7190" s="80">
        <v>2</v>
      </c>
      <c r="F7190">
        <f>SUMIF('список продуктов'!$A$8:$A$917,"="&amp;D8593,'список продуктов'!$C$8:$C$917)</f>
        <v>0</v>
      </c>
      <c r="M7190" s="572"/>
      <c r="N7190" s="573"/>
      <c r="O7190" s="573"/>
      <c r="P7190" s="573"/>
    </row>
    <row r="7191" spans="1:16" x14ac:dyDescent="0.25">
      <c r="A7191" s="77">
        <f>E7191*A7187</f>
        <v>0</v>
      </c>
      <c r="B7191" s="239"/>
      <c r="C7191" s="516"/>
      <c r="D7191" s="91" t="s">
        <v>1815</v>
      </c>
      <c r="E7191" s="80">
        <v>2</v>
      </c>
      <c r="F7191">
        <f>SUMIF('список продуктов'!$A$8:$A$917,"="&amp;D8594,'список продуктов'!$C$8:$C$917)</f>
        <v>0</v>
      </c>
      <c r="M7191" s="572"/>
      <c r="N7191" s="573"/>
      <c r="O7191" s="573"/>
      <c r="P7191" s="573"/>
    </row>
    <row r="7192" spans="1:16" x14ac:dyDescent="0.25">
      <c r="A7192" s="77">
        <f>E7192*A7187</f>
        <v>0</v>
      </c>
      <c r="B7192" s="239"/>
      <c r="C7192" s="516"/>
      <c r="D7192" s="91" t="s">
        <v>922</v>
      </c>
      <c r="E7192" s="80">
        <v>7</v>
      </c>
      <c r="F7192">
        <f>SUMIF('список продуктов'!$A$8:$A$917,"="&amp;D8595,'список продуктов'!$C$8:$C$917)</f>
        <v>1</v>
      </c>
      <c r="M7192" s="572"/>
      <c r="N7192" s="573"/>
      <c r="O7192" s="573"/>
      <c r="P7192" s="573"/>
    </row>
    <row r="7193" spans="1:16" x14ac:dyDescent="0.25">
      <c r="A7193" s="77">
        <f>E7193*A7187</f>
        <v>0</v>
      </c>
      <c r="B7193" s="239"/>
      <c r="C7193" s="516"/>
      <c r="D7193" s="91" t="s">
        <v>1674</v>
      </c>
      <c r="E7193" s="80">
        <v>5</v>
      </c>
      <c r="F7193">
        <f>SUMIF('список продуктов'!$A$8:$A$917,"="&amp;D13120,'список продуктов'!$C$8:$C$917)</f>
        <v>0</v>
      </c>
      <c r="M7193" s="572"/>
      <c r="N7193" s="573"/>
      <c r="O7193" s="573"/>
      <c r="P7193" s="573"/>
    </row>
    <row r="7194" spans="1:16" ht="15.75" thickBot="1" x14ac:dyDescent="0.3">
      <c r="B7194" s="173"/>
      <c r="C7194" s="472"/>
      <c r="D7194" s="91"/>
      <c r="E7194" s="89"/>
      <c r="F7194">
        <f>SUMIF('список продуктов'!$A$8:$A$917,"="&amp;D13121,'список продуктов'!$C$8:$C$917)</f>
        <v>0</v>
      </c>
      <c r="M7194" s="572"/>
      <c r="N7194" s="573"/>
      <c r="O7194" s="573"/>
      <c r="P7194" s="573"/>
    </row>
    <row r="7195" spans="1:16" ht="29.25" thickBot="1" x14ac:dyDescent="0.3">
      <c r="A7195" s="105"/>
      <c r="B7195" s="227" t="s">
        <v>70</v>
      </c>
      <c r="C7195" s="240" t="s">
        <v>416</v>
      </c>
      <c r="D7195" s="188"/>
      <c r="E7195" s="158">
        <f>SUM(E7196:E7201)</f>
        <v>49</v>
      </c>
      <c r="F7195">
        <f>SUMIF('список продуктов'!$A$8:$A$917,"="&amp;D13122,'список продуктов'!$C$8:$C$917)</f>
        <v>1</v>
      </c>
      <c r="G7195" t="s">
        <v>2926</v>
      </c>
      <c r="M7195" s="572"/>
      <c r="N7195" s="573"/>
      <c r="O7195" s="573"/>
      <c r="P7195" s="573"/>
    </row>
    <row r="7196" spans="1:16" x14ac:dyDescent="0.25">
      <c r="A7196" s="77">
        <f>E7196*A7195</f>
        <v>0</v>
      </c>
      <c r="B7196" s="239"/>
      <c r="C7196" s="516"/>
      <c r="D7196" s="91" t="s">
        <v>2312</v>
      </c>
      <c r="E7196" s="80">
        <v>20</v>
      </c>
      <c r="F7196">
        <f>SUMIF('список продуктов'!$A$8:$A$917,"="&amp;#REF!,'список продуктов'!$C$8:$C$917)</f>
        <v>0</v>
      </c>
      <c r="M7196" s="572"/>
      <c r="N7196" s="573"/>
      <c r="O7196" s="573"/>
      <c r="P7196" s="573"/>
    </row>
    <row r="7197" spans="1:16" x14ac:dyDescent="0.25">
      <c r="A7197" s="77">
        <f>E7197*A7195</f>
        <v>0</v>
      </c>
      <c r="B7197" s="239"/>
      <c r="C7197" s="516"/>
      <c r="D7197" s="91" t="s">
        <v>313</v>
      </c>
      <c r="E7197" s="80">
        <v>10</v>
      </c>
      <c r="M7197" s="72"/>
      <c r="N7197" s="68"/>
      <c r="O7197" s="68"/>
      <c r="P7197" s="68"/>
    </row>
    <row r="7198" spans="1:16" x14ac:dyDescent="0.25">
      <c r="A7198" s="77">
        <f>E7198*A7195</f>
        <v>0</v>
      </c>
      <c r="B7198" s="239"/>
      <c r="C7198" s="516"/>
      <c r="D7198" s="91" t="s">
        <v>1736</v>
      </c>
      <c r="E7198" s="80">
        <v>5</v>
      </c>
      <c r="M7198" s="72"/>
      <c r="N7198" s="68"/>
      <c r="O7198" s="68"/>
      <c r="P7198" s="68"/>
    </row>
    <row r="7199" spans="1:16" x14ac:dyDescent="0.25">
      <c r="A7199" s="77">
        <f>E7199*A7195</f>
        <v>0</v>
      </c>
      <c r="B7199" s="239"/>
      <c r="C7199" s="516"/>
      <c r="D7199" s="91" t="s">
        <v>1275</v>
      </c>
      <c r="E7199" s="80">
        <v>2</v>
      </c>
      <c r="M7199" s="72"/>
      <c r="N7199" s="68"/>
      <c r="O7199" s="68"/>
      <c r="P7199" s="68"/>
    </row>
    <row r="7200" spans="1:16" x14ac:dyDescent="0.25">
      <c r="A7200" s="77">
        <f>E7200*A7195</f>
        <v>0</v>
      </c>
      <c r="B7200" s="239"/>
      <c r="C7200" s="516"/>
      <c r="D7200" s="91" t="s">
        <v>922</v>
      </c>
      <c r="E7200" s="80">
        <v>7</v>
      </c>
      <c r="M7200" s="72"/>
      <c r="N7200" s="68"/>
      <c r="O7200" s="68"/>
      <c r="P7200" s="68"/>
    </row>
    <row r="7201" spans="1:16" x14ac:dyDescent="0.25">
      <c r="A7201" s="77">
        <f>E7201*A7195</f>
        <v>0</v>
      </c>
      <c r="B7201" s="239"/>
      <c r="C7201" s="516"/>
      <c r="D7201" s="91" t="s">
        <v>1674</v>
      </c>
      <c r="E7201" s="80">
        <v>5</v>
      </c>
      <c r="M7201" s="72"/>
      <c r="N7201" s="68"/>
      <c r="O7201" s="68"/>
      <c r="P7201" s="68"/>
    </row>
    <row r="7202" spans="1:16" x14ac:dyDescent="0.25">
      <c r="B7202" s="173"/>
      <c r="C7202" s="516"/>
      <c r="D7202" s="91"/>
      <c r="E7202" s="89"/>
      <c r="M7202" s="72"/>
      <c r="N7202" s="68"/>
      <c r="O7202" s="68"/>
      <c r="P7202" s="68"/>
    </row>
    <row r="7203" spans="1:16" ht="15.75" thickBot="1" x14ac:dyDescent="0.3">
      <c r="B7203" s="173"/>
      <c r="C7203" s="472"/>
      <c r="D7203" s="91"/>
      <c r="E7203" s="89"/>
      <c r="M7203" s="72"/>
      <c r="N7203" s="68"/>
      <c r="O7203" s="68"/>
      <c r="P7203" s="68"/>
    </row>
    <row r="7204" spans="1:16" ht="29.25" thickBot="1" x14ac:dyDescent="0.3">
      <c r="A7204" s="105"/>
      <c r="B7204" s="227" t="s">
        <v>70</v>
      </c>
      <c r="C7204" s="240" t="s">
        <v>417</v>
      </c>
      <c r="D7204" s="188"/>
      <c r="E7204" s="158">
        <f>SUM(E7205:E7209)</f>
        <v>47</v>
      </c>
      <c r="G7204" t="s">
        <v>2926</v>
      </c>
      <c r="M7204" s="72"/>
      <c r="N7204" s="68"/>
      <c r="O7204" s="68"/>
      <c r="P7204" s="68"/>
    </row>
    <row r="7205" spans="1:16" x14ac:dyDescent="0.25">
      <c r="A7205" s="77">
        <f>E7205*A7204</f>
        <v>0</v>
      </c>
      <c r="B7205" s="239"/>
      <c r="C7205" s="516"/>
      <c r="D7205" s="91" t="s">
        <v>2313</v>
      </c>
      <c r="E7205" s="80">
        <v>20</v>
      </c>
      <c r="M7205" s="72"/>
      <c r="N7205" s="68"/>
      <c r="O7205" s="68"/>
      <c r="P7205" s="68"/>
    </row>
    <row r="7206" spans="1:16" x14ac:dyDescent="0.25">
      <c r="A7206" s="77">
        <f>E7206*A7204</f>
        <v>0</v>
      </c>
      <c r="B7206" s="239"/>
      <c r="C7206" s="516"/>
      <c r="D7206" s="91" t="s">
        <v>1757</v>
      </c>
      <c r="E7206" s="80">
        <v>10</v>
      </c>
      <c r="M7206" s="72"/>
      <c r="N7206" s="68"/>
      <c r="O7206" s="68"/>
      <c r="P7206" s="68"/>
    </row>
    <row r="7207" spans="1:16" x14ac:dyDescent="0.25">
      <c r="A7207" s="77">
        <f>E7207*A7204</f>
        <v>0</v>
      </c>
      <c r="B7207" s="239"/>
      <c r="C7207" s="516"/>
      <c r="D7207" s="91" t="s">
        <v>1815</v>
      </c>
      <c r="E7207" s="80">
        <v>5</v>
      </c>
      <c r="M7207" s="72"/>
      <c r="N7207" s="68"/>
      <c r="O7207" s="68"/>
      <c r="P7207" s="68"/>
    </row>
    <row r="7208" spans="1:16" x14ac:dyDescent="0.25">
      <c r="A7208" s="77">
        <f>E7208*A7204</f>
        <v>0</v>
      </c>
      <c r="B7208" s="239"/>
      <c r="C7208" s="516"/>
      <c r="D7208" s="91" t="s">
        <v>922</v>
      </c>
      <c r="E7208" s="80">
        <v>7</v>
      </c>
      <c r="M7208" s="72"/>
      <c r="N7208" s="68"/>
      <c r="O7208" s="68"/>
      <c r="P7208" s="68"/>
    </row>
    <row r="7209" spans="1:16" x14ac:dyDescent="0.25">
      <c r="A7209" s="77">
        <f>E7209*A7204</f>
        <v>0</v>
      </c>
      <c r="B7209" s="239"/>
      <c r="C7209" s="516"/>
      <c r="D7209" s="91" t="s">
        <v>1674</v>
      </c>
      <c r="E7209" s="80">
        <v>5</v>
      </c>
      <c r="M7209" s="72"/>
      <c r="N7209" s="68"/>
      <c r="O7209" s="68"/>
      <c r="P7209" s="68"/>
    </row>
    <row r="7210" spans="1:16" ht="15.75" thickBot="1" x14ac:dyDescent="0.3">
      <c r="B7210" s="173"/>
      <c r="C7210" s="472"/>
      <c r="D7210" s="91"/>
      <c r="E7210" s="89"/>
      <c r="M7210" s="72"/>
      <c r="N7210" s="68"/>
      <c r="O7210" s="68"/>
      <c r="P7210" s="68"/>
    </row>
    <row r="7211" spans="1:16" ht="29.25" thickBot="1" x14ac:dyDescent="0.3">
      <c r="A7211" s="105"/>
      <c r="B7211" s="179">
        <v>50</v>
      </c>
      <c r="C7211" s="240" t="s">
        <v>418</v>
      </c>
      <c r="D7211" s="188"/>
      <c r="E7211" s="158">
        <f>SUM(E7212:E7217)</f>
        <v>59</v>
      </c>
      <c r="G7211" t="s">
        <v>2926</v>
      </c>
      <c r="M7211" s="72"/>
      <c r="N7211" s="68"/>
      <c r="O7211" s="68"/>
      <c r="P7211" s="68"/>
    </row>
    <row r="7212" spans="1:16" x14ac:dyDescent="0.25">
      <c r="A7212" s="77">
        <f>E7212*A7211</f>
        <v>0</v>
      </c>
      <c r="B7212" s="239"/>
      <c r="C7212" s="516"/>
      <c r="D7212" s="91" t="s">
        <v>2302</v>
      </c>
      <c r="E7212" s="80">
        <v>20</v>
      </c>
      <c r="F7212">
        <f>SUMIF('список продуктов'!$A$8:$A$917,"="&amp;D8615,'список продуктов'!$C$8:$C$917)</f>
        <v>0</v>
      </c>
      <c r="M7212" s="572"/>
      <c r="N7212" s="573"/>
      <c r="O7212" s="573"/>
      <c r="P7212" s="573"/>
    </row>
    <row r="7213" spans="1:16" x14ac:dyDescent="0.25">
      <c r="A7213" s="77">
        <f>E7213*A7211</f>
        <v>0</v>
      </c>
      <c r="B7213" s="239"/>
      <c r="C7213" s="516"/>
      <c r="D7213" s="91" t="s">
        <v>1789</v>
      </c>
      <c r="E7213" s="80">
        <v>20</v>
      </c>
      <c r="F7213">
        <f>SUMIF('список продуктов'!$A$8:$A$917,"="&amp;D8616,'список продуктов'!$C$8:$C$917)</f>
        <v>1</v>
      </c>
      <c r="M7213" s="572"/>
      <c r="N7213" s="573"/>
      <c r="O7213" s="573"/>
      <c r="P7213" s="573"/>
    </row>
    <row r="7214" spans="1:16" x14ac:dyDescent="0.25">
      <c r="A7214" s="77">
        <f>E7214*A7211</f>
        <v>0</v>
      </c>
      <c r="B7214" s="239"/>
      <c r="C7214" s="516"/>
      <c r="D7214" s="91" t="s">
        <v>1811</v>
      </c>
      <c r="E7214" s="80">
        <v>5</v>
      </c>
      <c r="F7214">
        <f>SUMIF('список продуктов'!$A$8:$A$917,"="&amp;#REF!,'список продуктов'!$C$8:$C$917)</f>
        <v>0</v>
      </c>
      <c r="M7214" s="572"/>
      <c r="N7214" s="573"/>
      <c r="O7214" s="573"/>
      <c r="P7214" s="573"/>
    </row>
    <row r="7215" spans="1:16" x14ac:dyDescent="0.25">
      <c r="A7215" s="77">
        <f>E7215*A7211</f>
        <v>0</v>
      </c>
      <c r="B7215" s="239"/>
      <c r="C7215" s="516"/>
      <c r="D7215" s="91" t="s">
        <v>1275</v>
      </c>
      <c r="E7215" s="80">
        <v>2</v>
      </c>
      <c r="F7215">
        <f>SUMIF('список продуктов'!$A$8:$A$917,"="&amp;#REF!,'список продуктов'!$C$8:$C$917)</f>
        <v>0</v>
      </c>
      <c r="M7215" s="572"/>
      <c r="N7215" s="573"/>
      <c r="O7215" s="573"/>
      <c r="P7215" s="573"/>
    </row>
    <row r="7216" spans="1:16" x14ac:dyDescent="0.25">
      <c r="A7216" s="77">
        <f>E7216*A7211</f>
        <v>0</v>
      </c>
      <c r="B7216" s="239"/>
      <c r="C7216" s="516"/>
      <c r="D7216" s="91" t="s">
        <v>922</v>
      </c>
      <c r="E7216" s="80">
        <v>7</v>
      </c>
      <c r="F7216">
        <f>SUMIF('список продуктов'!$A$8:$A$917,"="&amp;#REF!,'список продуктов'!$C$8:$C$917)</f>
        <v>0</v>
      </c>
      <c r="M7216" s="572"/>
      <c r="N7216" s="573"/>
      <c r="O7216" s="573"/>
      <c r="P7216" s="573"/>
    </row>
    <row r="7217" spans="1:16" ht="15.75" thickBot="1" x14ac:dyDescent="0.3">
      <c r="A7217" s="77">
        <f>E7217*A7211</f>
        <v>0</v>
      </c>
      <c r="B7217" s="239"/>
      <c r="C7217" s="472"/>
      <c r="D7217" s="91" t="s">
        <v>1674</v>
      </c>
      <c r="E7217" s="80">
        <v>5</v>
      </c>
      <c r="F7217">
        <f>SUMIF('список продуктов'!$A$8:$A$917,"="&amp;#REF!,'список продуктов'!$C$8:$C$917)</f>
        <v>0</v>
      </c>
      <c r="M7217" s="572"/>
      <c r="N7217" s="573"/>
      <c r="O7217" s="573"/>
      <c r="P7217" s="573"/>
    </row>
    <row r="7218" spans="1:16" ht="30" thickBot="1" x14ac:dyDescent="0.3">
      <c r="A7218" s="105"/>
      <c r="B7218" s="190">
        <v>150</v>
      </c>
      <c r="C7218" s="184" t="s">
        <v>419</v>
      </c>
      <c r="D7218" s="188"/>
      <c r="E7218" s="158">
        <f>SUM(E7219:E7226)</f>
        <v>63</v>
      </c>
      <c r="F7218">
        <f>SUMIF('список продуктов'!$A$8:$A$917,"="&amp;#REF!,'список продуктов'!$C$8:$C$917)</f>
        <v>0</v>
      </c>
      <c r="G7218" t="s">
        <v>2926</v>
      </c>
      <c r="M7218" s="572"/>
      <c r="N7218" s="573"/>
      <c r="O7218" s="573"/>
      <c r="P7218" s="573"/>
    </row>
    <row r="7219" spans="1:16" x14ac:dyDescent="0.25">
      <c r="A7219" s="77">
        <f>E7219*A7218</f>
        <v>0</v>
      </c>
      <c r="B7219" s="239"/>
      <c r="C7219" s="460"/>
      <c r="D7219" s="91" t="s">
        <v>2451</v>
      </c>
      <c r="E7219" s="80">
        <v>1</v>
      </c>
      <c r="F7219">
        <f>SUMIF('список продуктов'!$A$8:$A$917,"="&amp;#REF!,'список продуктов'!$C$8:$C$917)</f>
        <v>0</v>
      </c>
      <c r="M7219" s="572"/>
      <c r="N7219" s="573"/>
      <c r="O7219" s="573"/>
      <c r="P7219" s="573"/>
    </row>
    <row r="7220" spans="1:16" x14ac:dyDescent="0.25">
      <c r="A7220" s="77">
        <f>E7220*A7218</f>
        <v>0</v>
      </c>
      <c r="B7220" s="239"/>
      <c r="C7220" s="460"/>
      <c r="D7220" s="91" t="s">
        <v>1268</v>
      </c>
      <c r="E7220" s="80">
        <v>10</v>
      </c>
      <c r="F7220">
        <f>SUMIF('список продуктов'!$A$8:$A$917,"="&amp;#REF!,'список продуктов'!$C$8:$C$917)</f>
        <v>0</v>
      </c>
      <c r="M7220" s="572"/>
      <c r="N7220" s="573"/>
      <c r="O7220" s="573"/>
      <c r="P7220" s="573"/>
    </row>
    <row r="7221" spans="1:16" x14ac:dyDescent="0.25">
      <c r="A7221" s="77">
        <f>E7221*A7218</f>
        <v>0</v>
      </c>
      <c r="B7221" s="239"/>
      <c r="C7221" s="460"/>
      <c r="D7221" s="91" t="s">
        <v>2319</v>
      </c>
      <c r="E7221" s="80">
        <v>5</v>
      </c>
      <c r="F7221">
        <f>SUMIF('список продуктов'!$A$8:$A$917,"="&amp;#REF!,'список продуктов'!$C$8:$C$917)</f>
        <v>0</v>
      </c>
      <c r="M7221" s="572"/>
      <c r="N7221" s="573"/>
      <c r="O7221" s="573"/>
      <c r="P7221" s="573"/>
    </row>
    <row r="7222" spans="1:16" x14ac:dyDescent="0.25">
      <c r="A7222" s="77">
        <f>E7222*A7218</f>
        <v>0</v>
      </c>
      <c r="B7222" s="239"/>
      <c r="C7222" s="460"/>
      <c r="D7222" s="91" t="s">
        <v>2299</v>
      </c>
      <c r="E7222" s="80">
        <v>1</v>
      </c>
      <c r="F7222">
        <f>SUMIF('список продуктов'!$A$8:$A$917,"="&amp;D8617,'список продуктов'!$C$8:$C$917)</f>
        <v>0</v>
      </c>
      <c r="M7222" s="572"/>
      <c r="N7222" s="573"/>
      <c r="O7222" s="573"/>
      <c r="P7222" s="573"/>
    </row>
    <row r="7223" spans="1:16" x14ac:dyDescent="0.25">
      <c r="A7223" s="77">
        <f>E7223*A7218</f>
        <v>0</v>
      </c>
      <c r="B7223" s="239"/>
      <c r="C7223" s="460"/>
      <c r="D7223" s="91" t="s">
        <v>320</v>
      </c>
      <c r="E7223" s="80">
        <v>20</v>
      </c>
      <c r="F7223">
        <f>SUMIF('список продуктов'!$A$8:$A$917,"="&amp;D8618,'список продуктов'!$C$8:$C$917)</f>
        <v>1</v>
      </c>
      <c r="M7223" s="572"/>
      <c r="N7223" s="573"/>
      <c r="O7223" s="573"/>
      <c r="P7223" s="573"/>
    </row>
    <row r="7224" spans="1:16" x14ac:dyDescent="0.25">
      <c r="A7224" s="77">
        <f>E7224*A7218</f>
        <v>0</v>
      </c>
      <c r="B7224" s="239"/>
      <c r="C7224" s="460"/>
      <c r="D7224" s="91" t="s">
        <v>311</v>
      </c>
      <c r="E7224" s="80">
        <v>20</v>
      </c>
      <c r="F7224">
        <f>SUMIF('список продуктов'!$A$8:$A$917,"="&amp;#REF!,'список продуктов'!$C$8:$C$917)</f>
        <v>0</v>
      </c>
      <c r="M7224" s="572"/>
      <c r="N7224" s="573"/>
      <c r="O7224" s="573"/>
      <c r="P7224" s="573"/>
    </row>
    <row r="7225" spans="1:16" x14ac:dyDescent="0.25">
      <c r="A7225" s="77">
        <f>E7225*A7218</f>
        <v>0</v>
      </c>
      <c r="B7225" s="239"/>
      <c r="C7225" s="460"/>
      <c r="D7225" s="91" t="s">
        <v>1264</v>
      </c>
      <c r="E7225" s="80">
        <v>5</v>
      </c>
      <c r="F7225">
        <f>SUMIF('список продуктов'!$A$8:$A$917,"="&amp;D8619,'список продуктов'!$C$8:$C$917)</f>
        <v>0</v>
      </c>
      <c r="M7225" s="572"/>
      <c r="N7225" s="573"/>
      <c r="O7225" s="573"/>
      <c r="P7225" s="573"/>
    </row>
    <row r="7226" spans="1:16" ht="15.75" thickBot="1" x14ac:dyDescent="0.3">
      <c r="A7226" s="77">
        <f>E7226*A7218</f>
        <v>0</v>
      </c>
      <c r="B7226" s="239"/>
      <c r="C7226" s="472"/>
      <c r="D7226" s="91" t="s">
        <v>1798</v>
      </c>
      <c r="E7226" s="80">
        <v>1</v>
      </c>
      <c r="F7226">
        <f>SUMIF('список продуктов'!$A$8:$A$917,"="&amp;D8620,'список продуктов'!$C$8:$C$917)</f>
        <v>1</v>
      </c>
      <c r="M7226" s="572"/>
      <c r="N7226" s="573"/>
      <c r="O7226" s="573"/>
      <c r="P7226" s="573"/>
    </row>
    <row r="7227" spans="1:16" ht="30" thickBot="1" x14ac:dyDescent="0.3">
      <c r="A7227" s="105"/>
      <c r="B7227" s="190">
        <v>150</v>
      </c>
      <c r="C7227" s="184" t="s">
        <v>420</v>
      </c>
      <c r="D7227" s="188"/>
      <c r="E7227" s="158">
        <f>SUM(E7228:E7237)</f>
        <v>146</v>
      </c>
      <c r="F7227">
        <f>SUMIF('список продуктов'!$A$8:$A$917,"="&amp;D8621,'список продуктов'!$C$8:$C$917)</f>
        <v>1</v>
      </c>
      <c r="G7227" t="s">
        <v>2926</v>
      </c>
      <c r="M7227" s="572"/>
      <c r="N7227" s="573"/>
      <c r="O7227" s="573"/>
      <c r="P7227" s="573"/>
    </row>
    <row r="7228" spans="1:16" x14ac:dyDescent="0.25">
      <c r="A7228" s="77">
        <f>E7228*A7227</f>
        <v>0</v>
      </c>
      <c r="B7228" s="239"/>
      <c r="C7228" s="340" t="s">
        <v>1957</v>
      </c>
      <c r="D7228" s="91" t="s">
        <v>2452</v>
      </c>
      <c r="E7228" s="80">
        <v>1</v>
      </c>
      <c r="F7228">
        <f>SUMIF('список продуктов'!$A$8:$A$917,"="&amp;D8622,'список продуктов'!$C$8:$C$917)</f>
        <v>1</v>
      </c>
      <c r="M7228" s="572"/>
      <c r="N7228" s="573"/>
      <c r="O7228" s="573"/>
      <c r="P7228" s="573"/>
    </row>
    <row r="7229" spans="1:16" x14ac:dyDescent="0.25">
      <c r="A7229" s="77">
        <f>E7229*A7227</f>
        <v>0</v>
      </c>
      <c r="B7229" s="239"/>
      <c r="C7229" s="460"/>
      <c r="D7229" s="91" t="s">
        <v>311</v>
      </c>
      <c r="E7229" s="80">
        <v>20</v>
      </c>
      <c r="F7229">
        <f>SUMIF('список продуктов'!$A$8:$A$917,"="&amp;D8623,'список продуктов'!$C$8:$C$917)</f>
        <v>0</v>
      </c>
      <c r="M7229" s="572"/>
      <c r="N7229" s="573"/>
      <c r="O7229" s="573"/>
      <c r="P7229" s="573"/>
    </row>
    <row r="7230" spans="1:16" x14ac:dyDescent="0.25">
      <c r="A7230" s="77">
        <f>E7230*A7227</f>
        <v>0</v>
      </c>
      <c r="B7230" s="239"/>
      <c r="C7230" s="460"/>
      <c r="D7230" s="91" t="s">
        <v>1268</v>
      </c>
      <c r="E7230" s="80">
        <v>10</v>
      </c>
      <c r="F7230">
        <f>SUMIF('список продуктов'!$A$8:$A$917,"="&amp;#REF!,'список продуктов'!$C$8:$C$917)</f>
        <v>0</v>
      </c>
      <c r="M7230" s="572"/>
      <c r="N7230" s="573"/>
      <c r="O7230" s="573"/>
      <c r="P7230" s="573"/>
    </row>
    <row r="7231" spans="1:16" x14ac:dyDescent="0.25">
      <c r="A7231" s="77">
        <f>E7231*A7227</f>
        <v>0</v>
      </c>
      <c r="B7231" s="239"/>
      <c r="C7231" s="460"/>
      <c r="D7231" s="91" t="s">
        <v>798</v>
      </c>
      <c r="E7231" s="80">
        <v>5</v>
      </c>
      <c r="F7231">
        <f>SUMIF('список продуктов'!$A$8:$A$917,"="&amp;#REF!,'список продуктов'!$C$8:$C$917)</f>
        <v>0</v>
      </c>
      <c r="M7231" s="572"/>
      <c r="N7231" s="573"/>
      <c r="O7231" s="573"/>
      <c r="P7231" s="573"/>
    </row>
    <row r="7232" spans="1:16" x14ac:dyDescent="0.25">
      <c r="A7232" s="77">
        <f>E7232*A7227</f>
        <v>0</v>
      </c>
      <c r="B7232" s="239"/>
      <c r="C7232" s="460"/>
      <c r="D7232" s="91" t="s">
        <v>1642</v>
      </c>
      <c r="E7232" s="80">
        <v>60</v>
      </c>
      <c r="F7232">
        <f>SUMIF('список продуктов'!$A$8:$A$917,"="&amp;#REF!,'список продуктов'!$C$8:$C$917)</f>
        <v>0</v>
      </c>
      <c r="M7232" s="572"/>
      <c r="N7232" s="573"/>
      <c r="O7232" s="573"/>
      <c r="P7232" s="573"/>
    </row>
    <row r="7233" spans="1:16" x14ac:dyDescent="0.25">
      <c r="A7233" s="77">
        <f>E7233*A7227</f>
        <v>0</v>
      </c>
      <c r="B7233" s="239"/>
      <c r="C7233" s="460"/>
      <c r="D7233" s="91" t="s">
        <v>1758</v>
      </c>
      <c r="E7233" s="80">
        <v>15</v>
      </c>
      <c r="F7233">
        <f>SUMIF('список продуктов'!$A$8:$A$917,"="&amp;#REF!,'список продуктов'!$C$8:$C$917)</f>
        <v>0</v>
      </c>
      <c r="M7233" s="572"/>
      <c r="N7233" s="573"/>
      <c r="O7233" s="573"/>
      <c r="P7233" s="573"/>
    </row>
    <row r="7234" spans="1:16" x14ac:dyDescent="0.25">
      <c r="A7234" s="77">
        <f>E7234*A7227</f>
        <v>0</v>
      </c>
      <c r="B7234" s="239"/>
      <c r="C7234" s="460"/>
      <c r="D7234" s="91" t="s">
        <v>2469</v>
      </c>
      <c r="E7234" s="80">
        <v>5</v>
      </c>
      <c r="F7234">
        <f>SUMIF('список продуктов'!$A$8:$A$917,"="&amp;#REF!,'список продуктов'!$C$8:$C$917)</f>
        <v>0</v>
      </c>
      <c r="M7234" s="572"/>
      <c r="N7234" s="573"/>
      <c r="O7234" s="573"/>
      <c r="P7234" s="573"/>
    </row>
    <row r="7235" spans="1:16" x14ac:dyDescent="0.25">
      <c r="A7235" s="77">
        <f>E7235*A7227</f>
        <v>0</v>
      </c>
      <c r="B7235" s="239"/>
      <c r="C7235" s="460"/>
      <c r="D7235" s="91" t="s">
        <v>1832</v>
      </c>
      <c r="E7235" s="80">
        <v>10</v>
      </c>
      <c r="F7235">
        <f>SUMIF('список продуктов'!$A$8:$A$917,"="&amp;D8669,'список продуктов'!$C$8:$C$917)</f>
        <v>0</v>
      </c>
      <c r="M7235" s="572"/>
      <c r="N7235" s="573"/>
      <c r="O7235" s="573"/>
      <c r="P7235" s="573"/>
    </row>
    <row r="7236" spans="1:16" x14ac:dyDescent="0.25">
      <c r="A7236" s="77">
        <f>E7236*A7227</f>
        <v>0</v>
      </c>
      <c r="B7236" s="239"/>
      <c r="C7236" s="460"/>
      <c r="D7236" s="91" t="s">
        <v>1805</v>
      </c>
      <c r="E7236" s="80">
        <v>5</v>
      </c>
      <c r="F7236">
        <f>SUMIF('список продуктов'!$A$8:$A$917,"="&amp;D8670,'список продуктов'!$C$8:$C$917)</f>
        <v>1</v>
      </c>
      <c r="M7236" s="572"/>
      <c r="N7236" s="573"/>
      <c r="O7236" s="573"/>
      <c r="P7236" s="573"/>
    </row>
    <row r="7237" spans="1:16" ht="15.75" thickBot="1" x14ac:dyDescent="0.3">
      <c r="A7237" s="77">
        <f>E7237*A7227</f>
        <v>0</v>
      </c>
      <c r="B7237" s="239"/>
      <c r="C7237" s="460"/>
      <c r="D7237" s="91" t="s">
        <v>1264</v>
      </c>
      <c r="E7237" s="80">
        <v>15</v>
      </c>
      <c r="F7237">
        <f>SUMIF('список продуктов'!$A$8:$A$917,"="&amp;D8671,'список продуктов'!$C$8:$C$917)</f>
        <v>1</v>
      </c>
      <c r="M7237" s="572"/>
      <c r="N7237" s="573"/>
      <c r="O7237" s="573"/>
      <c r="P7237" s="573"/>
    </row>
    <row r="7238" spans="1:16" ht="29.25" thickBot="1" x14ac:dyDescent="0.3">
      <c r="A7238" s="229"/>
      <c r="B7238" s="443" t="s">
        <v>170</v>
      </c>
      <c r="C7238" s="442" t="s">
        <v>2729</v>
      </c>
      <c r="D7238" s="380"/>
      <c r="E7238" s="300"/>
      <c r="G7238" t="s">
        <v>2926</v>
      </c>
      <c r="M7238" s="72"/>
      <c r="N7238" s="68"/>
      <c r="O7238" s="68"/>
      <c r="P7238" s="68"/>
    </row>
    <row r="7239" spans="1:16" x14ac:dyDescent="0.25">
      <c r="A7239" s="77">
        <f>E7239*A7238</f>
        <v>0</v>
      </c>
      <c r="B7239" s="284"/>
      <c r="C7239" s="520"/>
      <c r="D7239" s="378" t="s">
        <v>2439</v>
      </c>
      <c r="E7239" s="136">
        <v>1</v>
      </c>
      <c r="M7239" s="72"/>
      <c r="N7239" s="68"/>
      <c r="O7239" s="68"/>
      <c r="P7239" s="68"/>
    </row>
    <row r="7240" spans="1:16" x14ac:dyDescent="0.25">
      <c r="A7240" s="77">
        <f>E7240*A7238</f>
        <v>0</v>
      </c>
      <c r="B7240" s="284"/>
      <c r="C7240" s="520"/>
      <c r="D7240" s="378" t="s">
        <v>1268</v>
      </c>
      <c r="E7240" s="136">
        <v>15</v>
      </c>
      <c r="M7240" s="72"/>
      <c r="N7240" s="68"/>
      <c r="O7240" s="68"/>
      <c r="P7240" s="68"/>
    </row>
    <row r="7241" spans="1:16" x14ac:dyDescent="0.25">
      <c r="A7241" s="77">
        <f>E7241*A7238</f>
        <v>0</v>
      </c>
      <c r="B7241" s="284"/>
      <c r="C7241" s="520"/>
      <c r="D7241" s="378" t="s">
        <v>1805</v>
      </c>
      <c r="E7241" s="136">
        <v>15</v>
      </c>
      <c r="M7241" s="72"/>
      <c r="N7241" s="68"/>
      <c r="O7241" s="68"/>
      <c r="P7241" s="68"/>
    </row>
    <row r="7242" spans="1:16" x14ac:dyDescent="0.25">
      <c r="A7242" s="77">
        <f>E7242*A7238</f>
        <v>0</v>
      </c>
      <c r="B7242" s="284"/>
      <c r="C7242" s="520"/>
      <c r="D7242" s="378" t="s">
        <v>2291</v>
      </c>
      <c r="E7242" s="136">
        <v>40</v>
      </c>
      <c r="M7242" s="72"/>
      <c r="N7242" s="68"/>
      <c r="O7242" s="68"/>
      <c r="P7242" s="68"/>
    </row>
    <row r="7243" spans="1:16" x14ac:dyDescent="0.25">
      <c r="A7243" s="77">
        <f>E7243*A7238</f>
        <v>0</v>
      </c>
      <c r="B7243" s="284"/>
      <c r="C7243" s="520"/>
      <c r="D7243" s="378" t="s">
        <v>1264</v>
      </c>
      <c r="E7243" s="136">
        <v>30</v>
      </c>
      <c r="M7243" s="72"/>
      <c r="N7243" s="68"/>
      <c r="O7243" s="68"/>
      <c r="P7243" s="68"/>
    </row>
    <row r="7244" spans="1:16" x14ac:dyDescent="0.25">
      <c r="A7244" s="77">
        <f>E7244*A7238</f>
        <v>0</v>
      </c>
      <c r="B7244" s="284"/>
      <c r="C7244" s="520"/>
      <c r="D7244" s="378" t="s">
        <v>311</v>
      </c>
      <c r="E7244" s="136">
        <v>30</v>
      </c>
      <c r="M7244" s="72"/>
      <c r="N7244" s="68"/>
      <c r="O7244" s="68"/>
      <c r="P7244" s="68"/>
    </row>
    <row r="7245" spans="1:16" x14ac:dyDescent="0.25">
      <c r="A7245" s="77">
        <f>E7245*A7238</f>
        <v>0</v>
      </c>
      <c r="B7245" s="284"/>
      <c r="C7245" s="520"/>
      <c r="D7245" s="378" t="s">
        <v>1797</v>
      </c>
      <c r="E7245" s="136">
        <v>1</v>
      </c>
      <c r="M7245" s="72"/>
      <c r="N7245" s="68"/>
      <c r="O7245" s="68"/>
      <c r="P7245" s="68"/>
    </row>
    <row r="7246" spans="1:16" ht="15.75" thickBot="1" x14ac:dyDescent="0.3">
      <c r="A7246" s="77">
        <f>E7246*A7238</f>
        <v>0</v>
      </c>
      <c r="B7246" s="284"/>
      <c r="C7246" s="520"/>
      <c r="D7246" s="378" t="s">
        <v>2324</v>
      </c>
      <c r="E7246" s="136">
        <v>10</v>
      </c>
      <c r="M7246" s="72"/>
      <c r="N7246" s="68"/>
      <c r="O7246" s="68"/>
      <c r="P7246" s="68"/>
    </row>
    <row r="7247" spans="1:16" ht="15.75" thickBot="1" x14ac:dyDescent="0.3">
      <c r="A7247" s="105"/>
      <c r="B7247" s="190" t="s">
        <v>72</v>
      </c>
      <c r="C7247" s="184" t="s">
        <v>421</v>
      </c>
      <c r="D7247" s="188"/>
      <c r="E7247" s="158">
        <f>SUM(E7248:E7260)</f>
        <v>511</v>
      </c>
      <c r="F7247">
        <f>SUMIF('список продуктов'!$A$8:$A$917,"="&amp;D8673,'список продуктов'!$C$8:$C$917)</f>
        <v>0</v>
      </c>
      <c r="G7247" t="s">
        <v>2926</v>
      </c>
      <c r="M7247" s="572"/>
      <c r="N7247" s="573"/>
      <c r="O7247" s="573"/>
      <c r="P7247" s="573"/>
    </row>
    <row r="7248" spans="1:16" x14ac:dyDescent="0.25">
      <c r="A7248" s="77">
        <f>E7248*A7247</f>
        <v>0</v>
      </c>
      <c r="B7248" s="239"/>
      <c r="C7248" s="460"/>
      <c r="D7248" s="91" t="s">
        <v>1643</v>
      </c>
      <c r="E7248" s="80">
        <v>200</v>
      </c>
      <c r="F7248">
        <f>SUMIF('список продуктов'!$A$8:$A$917,"="&amp;D8674,'список продуктов'!$C$8:$C$917)</f>
        <v>0</v>
      </c>
      <c r="M7248" s="572"/>
      <c r="N7248" s="573"/>
      <c r="O7248" s="573"/>
      <c r="P7248" s="573"/>
    </row>
    <row r="7249" spans="1:16" x14ac:dyDescent="0.25">
      <c r="A7249" s="77">
        <f>E7249*A7247</f>
        <v>0</v>
      </c>
      <c r="B7249" s="239"/>
      <c r="C7249" s="460"/>
      <c r="D7249" s="91" t="s">
        <v>1758</v>
      </c>
      <c r="E7249" s="80">
        <v>50</v>
      </c>
      <c r="F7249">
        <f>SUMIF('список продуктов'!$A$8:$A$917,"="&amp;D8675,'список продуктов'!$C$8:$C$917)</f>
        <v>1</v>
      </c>
      <c r="M7249" s="572"/>
      <c r="N7249" s="573"/>
      <c r="O7249" s="573"/>
      <c r="P7249" s="573"/>
    </row>
    <row r="7250" spans="1:16" x14ac:dyDescent="0.25">
      <c r="A7250" s="77">
        <f>E7250*A7247</f>
        <v>0</v>
      </c>
      <c r="B7250" s="239"/>
      <c r="C7250" s="460"/>
      <c r="D7250" s="91" t="s">
        <v>1794</v>
      </c>
      <c r="E7250" s="80">
        <v>10</v>
      </c>
      <c r="F7250">
        <f>SUMIF('список продуктов'!$A$8:$A$917,"="&amp;D8676,'список продуктов'!$C$8:$C$917)</f>
        <v>1</v>
      </c>
      <c r="M7250" s="572"/>
      <c r="N7250" s="573"/>
      <c r="O7250" s="573"/>
      <c r="P7250" s="573"/>
    </row>
    <row r="7251" spans="1:16" x14ac:dyDescent="0.25">
      <c r="A7251" s="77">
        <f>E7251*A7247</f>
        <v>0</v>
      </c>
      <c r="B7251" s="239"/>
      <c r="C7251" s="472"/>
      <c r="D7251" s="370" t="s">
        <v>2546</v>
      </c>
      <c r="E7251" s="80">
        <v>3</v>
      </c>
      <c r="F7251">
        <f>SUMIF('список продуктов'!$A$8:$A$917,"="&amp;D8677,'список продуктов'!$C$8:$C$917)</f>
        <v>1</v>
      </c>
      <c r="M7251" s="572"/>
      <c r="N7251" s="573"/>
      <c r="O7251" s="573"/>
      <c r="P7251" s="573"/>
    </row>
    <row r="7252" spans="1:16" x14ac:dyDescent="0.25">
      <c r="A7252" s="77">
        <f>E7252*A7247</f>
        <v>0</v>
      </c>
      <c r="B7252" s="239"/>
      <c r="C7252" s="340" t="s">
        <v>1958</v>
      </c>
      <c r="D7252" s="91" t="s">
        <v>2452</v>
      </c>
      <c r="E7252" s="80">
        <v>1</v>
      </c>
      <c r="F7252">
        <f>SUMIF('список продуктов'!$A$8:$A$917,"="&amp;D8678,'список продуктов'!$C$8:$C$917)</f>
        <v>1</v>
      </c>
      <c r="M7252" s="572"/>
      <c r="N7252" s="573"/>
      <c r="O7252" s="573"/>
      <c r="P7252" s="573"/>
    </row>
    <row r="7253" spans="1:16" x14ac:dyDescent="0.25">
      <c r="A7253" s="77">
        <f>E7253*A7247</f>
        <v>0</v>
      </c>
      <c r="B7253" s="239"/>
      <c r="C7253" s="460"/>
      <c r="D7253" s="91" t="s">
        <v>2324</v>
      </c>
      <c r="E7253" s="80">
        <v>15</v>
      </c>
      <c r="F7253">
        <f>SUMIF('список продуктов'!$A$8:$A$917,"="&amp;D8679,'список продуктов'!$C$8:$C$917)</f>
        <v>1</v>
      </c>
      <c r="M7253" s="572"/>
      <c r="N7253" s="573"/>
      <c r="O7253" s="573"/>
      <c r="P7253" s="573"/>
    </row>
    <row r="7254" spans="1:16" x14ac:dyDescent="0.25">
      <c r="A7254" s="77">
        <f>E7254*A7247</f>
        <v>0</v>
      </c>
      <c r="B7254" s="239"/>
      <c r="C7254" s="460"/>
      <c r="D7254" s="91" t="s">
        <v>1268</v>
      </c>
      <c r="E7254" s="80">
        <v>15</v>
      </c>
      <c r="F7254">
        <f>SUMIF('список продуктов'!$A$8:$A$917,"="&amp;D8680,'список продуктов'!$C$8:$C$917)</f>
        <v>0</v>
      </c>
      <c r="M7254" s="572"/>
      <c r="N7254" s="573"/>
      <c r="O7254" s="573"/>
      <c r="P7254" s="573"/>
    </row>
    <row r="7255" spans="1:16" x14ac:dyDescent="0.25">
      <c r="A7255" s="77">
        <f>E7255*A7247</f>
        <v>0</v>
      </c>
      <c r="B7255" s="239"/>
      <c r="C7255" s="460"/>
      <c r="D7255" s="91" t="s">
        <v>2591</v>
      </c>
      <c r="E7255" s="80">
        <v>20</v>
      </c>
      <c r="F7255">
        <f>SUMIF('список продуктов'!$A$8:$A$917,"="&amp;D8681,'список продуктов'!$C$8:$C$917)</f>
        <v>0</v>
      </c>
      <c r="M7255" s="572"/>
      <c r="N7255" s="573"/>
      <c r="O7255" s="573"/>
      <c r="P7255" s="573"/>
    </row>
    <row r="7256" spans="1:16" x14ac:dyDescent="0.25">
      <c r="A7256" s="77">
        <f>A7247*E7256</f>
        <v>0</v>
      </c>
      <c r="B7256" s="239"/>
      <c r="C7256" s="460"/>
      <c r="D7256" s="91" t="s">
        <v>1832</v>
      </c>
      <c r="E7256" s="80">
        <v>7</v>
      </c>
      <c r="F7256">
        <f>SUMIF('список продуктов'!$A$8:$A$917,"="&amp;D8682,'список продуктов'!$C$8:$C$917)</f>
        <v>1</v>
      </c>
      <c r="M7256" s="572"/>
      <c r="N7256" s="573"/>
      <c r="O7256" s="573"/>
      <c r="P7256" s="573"/>
    </row>
    <row r="7257" spans="1:16" x14ac:dyDescent="0.25">
      <c r="A7257" s="77">
        <f>A7247*E7257</f>
        <v>0</v>
      </c>
      <c r="B7257" s="239"/>
      <c r="C7257" s="460"/>
      <c r="D7257" s="91" t="s">
        <v>1809</v>
      </c>
      <c r="E7257" s="80">
        <v>20</v>
      </c>
      <c r="F7257">
        <f>SUMIF('список продуктов'!$A$8:$A$917,"="&amp;D8683,'список продуктов'!$C$8:$C$917)</f>
        <v>1</v>
      </c>
      <c r="M7257" s="572"/>
      <c r="N7257" s="573"/>
      <c r="O7257" s="573"/>
      <c r="P7257" s="573"/>
    </row>
    <row r="7258" spans="1:16" x14ac:dyDescent="0.25">
      <c r="A7258" s="77">
        <f>E7258*A7247</f>
        <v>0</v>
      </c>
      <c r="B7258" s="239"/>
      <c r="C7258" s="460"/>
      <c r="D7258" s="91" t="s">
        <v>311</v>
      </c>
      <c r="E7258" s="80">
        <v>25</v>
      </c>
      <c r="F7258">
        <f>SUMIF('список продуктов'!$A$8:$A$917,"="&amp;D8684,'список продуктов'!$C$8:$C$917)</f>
        <v>1</v>
      </c>
      <c r="M7258" s="572"/>
      <c r="N7258" s="573"/>
      <c r="O7258" s="573"/>
      <c r="P7258" s="573"/>
    </row>
    <row r="7259" spans="1:16" x14ac:dyDescent="0.25">
      <c r="A7259" s="77">
        <f>A7247*E7259</f>
        <v>0</v>
      </c>
      <c r="B7259" s="239"/>
      <c r="C7259" s="460"/>
      <c r="D7259" s="91" t="s">
        <v>2292</v>
      </c>
      <c r="E7259" s="80">
        <v>25</v>
      </c>
      <c r="F7259">
        <f>SUMIF('список продуктов'!$A$8:$A$917,"="&amp;D8685,'список продуктов'!$C$8:$C$917)</f>
        <v>0</v>
      </c>
      <c r="M7259" s="572"/>
      <c r="N7259" s="573"/>
      <c r="O7259" s="573"/>
      <c r="P7259" s="573"/>
    </row>
    <row r="7260" spans="1:16" ht="15.75" thickBot="1" x14ac:dyDescent="0.3">
      <c r="A7260" s="77">
        <f>E7260*A7247</f>
        <v>0</v>
      </c>
      <c r="B7260" s="239"/>
      <c r="C7260" s="472"/>
      <c r="D7260" s="91" t="s">
        <v>2268</v>
      </c>
      <c r="E7260" s="80">
        <v>120</v>
      </c>
      <c r="F7260">
        <f>SUMIF('список продуктов'!$A$8:$A$917,"="&amp;D8686,'список продуктов'!$C$8:$C$917)</f>
        <v>0</v>
      </c>
      <c r="M7260" s="572"/>
      <c r="N7260" s="573"/>
      <c r="O7260" s="573"/>
      <c r="P7260" s="573"/>
    </row>
    <row r="7261" spans="1:16" ht="15.75" thickBot="1" x14ac:dyDescent="0.3">
      <c r="A7261" s="105"/>
      <c r="B7261" s="190" t="s">
        <v>72</v>
      </c>
      <c r="C7261" s="184" t="s">
        <v>422</v>
      </c>
      <c r="D7261" s="188"/>
      <c r="E7261" s="158">
        <f>SUM(E7262:E7273)</f>
        <v>526</v>
      </c>
      <c r="F7261">
        <f>SUMIF('список продуктов'!$A$8:$A$917,"="&amp;D8687,'список продуктов'!$C$8:$C$917)</f>
        <v>1</v>
      </c>
      <c r="G7261" t="s">
        <v>2926</v>
      </c>
      <c r="M7261" s="572"/>
      <c r="N7261" s="573"/>
      <c r="O7261" s="573"/>
      <c r="P7261" s="573"/>
    </row>
    <row r="7262" spans="1:16" x14ac:dyDescent="0.25">
      <c r="A7262" s="77">
        <f>E7262*A7261</f>
        <v>0</v>
      </c>
      <c r="B7262" s="239"/>
      <c r="C7262" s="460"/>
      <c r="D7262" s="91" t="s">
        <v>1621</v>
      </c>
      <c r="E7262" s="80">
        <v>240</v>
      </c>
      <c r="F7262">
        <f>SUMIF('список продуктов'!$A$8:$A$917,"="&amp;D8688,'список продуктов'!$C$8:$C$917)</f>
        <v>1</v>
      </c>
      <c r="M7262" s="572"/>
      <c r="N7262" s="573"/>
      <c r="O7262" s="573"/>
      <c r="P7262" s="573"/>
    </row>
    <row r="7263" spans="1:16" x14ac:dyDescent="0.25">
      <c r="A7263" s="77">
        <f>E7263*A7261</f>
        <v>0</v>
      </c>
      <c r="B7263" s="239"/>
      <c r="C7263" s="460"/>
      <c r="D7263" s="91" t="s">
        <v>1758</v>
      </c>
      <c r="E7263" s="80">
        <v>25</v>
      </c>
      <c r="F7263">
        <f>SUMIF('список продуктов'!$A$8:$A$917,"="&amp;D8689,'список продуктов'!$C$8:$C$917)</f>
        <v>1</v>
      </c>
      <c r="M7263" s="572"/>
      <c r="N7263" s="573"/>
      <c r="O7263" s="573"/>
      <c r="P7263" s="573"/>
    </row>
    <row r="7264" spans="1:16" x14ac:dyDescent="0.25">
      <c r="A7264" s="77">
        <f>E7264*A7261</f>
        <v>0</v>
      </c>
      <c r="B7264" s="239"/>
      <c r="C7264" s="472"/>
      <c r="D7264" s="91" t="s">
        <v>2406</v>
      </c>
      <c r="E7264" s="80">
        <v>3</v>
      </c>
      <c r="F7264">
        <f>SUMIF('список продуктов'!$A$8:$A$917,"="&amp;D8690,'список продуктов'!$C$8:$C$917)</f>
        <v>0</v>
      </c>
      <c r="M7264" s="572"/>
      <c r="N7264" s="573"/>
      <c r="O7264" s="573"/>
      <c r="P7264" s="573"/>
    </row>
    <row r="7265" spans="1:16" x14ac:dyDescent="0.25">
      <c r="A7265" s="77">
        <f>E7265*A7261</f>
        <v>0</v>
      </c>
      <c r="B7265" s="239"/>
      <c r="C7265" s="340" t="s">
        <v>1958</v>
      </c>
      <c r="D7265" s="91" t="s">
        <v>2452</v>
      </c>
      <c r="E7265" s="80">
        <v>1</v>
      </c>
      <c r="F7265">
        <f>SUMIF('список продуктов'!$A$8:$A$917,"="&amp;D8691,'список продуктов'!$C$8:$C$917)</f>
        <v>0</v>
      </c>
      <c r="M7265" s="572"/>
      <c r="N7265" s="573"/>
      <c r="O7265" s="573"/>
      <c r="P7265" s="573"/>
    </row>
    <row r="7266" spans="1:16" x14ac:dyDescent="0.25">
      <c r="A7266" s="77">
        <f>E7266*A7261</f>
        <v>0</v>
      </c>
      <c r="B7266" s="239"/>
      <c r="C7266" s="460"/>
      <c r="D7266" s="91" t="s">
        <v>2324</v>
      </c>
      <c r="E7266" s="80">
        <v>15</v>
      </c>
      <c r="F7266">
        <f>SUMIF('список продуктов'!$A$8:$A$917,"="&amp;D8692,'список продуктов'!$C$8:$C$917)</f>
        <v>1</v>
      </c>
      <c r="M7266" s="572"/>
      <c r="N7266" s="573"/>
      <c r="O7266" s="573"/>
      <c r="P7266" s="573"/>
    </row>
    <row r="7267" spans="1:16" x14ac:dyDescent="0.25">
      <c r="A7267" s="77">
        <f>E7267*A7261</f>
        <v>0</v>
      </c>
      <c r="B7267" s="239"/>
      <c r="C7267" s="460"/>
      <c r="D7267" s="91" t="s">
        <v>1268</v>
      </c>
      <c r="E7267" s="80">
        <v>25</v>
      </c>
      <c r="F7267">
        <f>SUMIF('список продуктов'!$A$8:$A$917,"="&amp;D8693,'список продуктов'!$C$8:$C$917)</f>
        <v>1</v>
      </c>
      <c r="M7267" s="572"/>
      <c r="N7267" s="573"/>
      <c r="O7267" s="573"/>
      <c r="P7267" s="573"/>
    </row>
    <row r="7268" spans="1:16" x14ac:dyDescent="0.25">
      <c r="A7268" s="77">
        <f>E7268*A7261</f>
        <v>0</v>
      </c>
      <c r="B7268" s="239"/>
      <c r="C7268" s="460"/>
      <c r="D7268" s="91" t="s">
        <v>2591</v>
      </c>
      <c r="E7268" s="80">
        <v>20</v>
      </c>
      <c r="F7268">
        <f>SUMIF('список продуктов'!$A$8:$A$917,"="&amp;D8694,'список продуктов'!$C$8:$C$917)</f>
        <v>0</v>
      </c>
      <c r="M7268" s="572"/>
      <c r="N7268" s="573"/>
      <c r="O7268" s="573"/>
      <c r="P7268" s="573"/>
    </row>
    <row r="7269" spans="1:16" x14ac:dyDescent="0.25">
      <c r="A7269" s="77">
        <f>A7261*E7269</f>
        <v>0</v>
      </c>
      <c r="B7269" s="239"/>
      <c r="C7269" s="460"/>
      <c r="D7269" s="91" t="s">
        <v>1832</v>
      </c>
      <c r="E7269" s="80">
        <v>7</v>
      </c>
      <c r="F7269">
        <f>SUMIF('список продуктов'!$A$8:$A$917,"="&amp;D8695,'список продуктов'!$C$8:$C$917)</f>
        <v>0</v>
      </c>
      <c r="M7269" s="572"/>
      <c r="N7269" s="573"/>
      <c r="O7269" s="573"/>
      <c r="P7269" s="573"/>
    </row>
    <row r="7270" spans="1:16" x14ac:dyDescent="0.25">
      <c r="A7270" s="77">
        <f>A7261*E7270</f>
        <v>0</v>
      </c>
      <c r="B7270" s="239"/>
      <c r="C7270" s="460"/>
      <c r="D7270" s="91" t="s">
        <v>1809</v>
      </c>
      <c r="E7270" s="80">
        <v>20</v>
      </c>
      <c r="F7270">
        <f>SUMIF('список продуктов'!$A$8:$A$917,"="&amp;D8696,'список продуктов'!$C$8:$C$917)</f>
        <v>1</v>
      </c>
      <c r="M7270" s="572"/>
      <c r="N7270" s="573"/>
      <c r="O7270" s="573"/>
      <c r="P7270" s="573"/>
    </row>
    <row r="7271" spans="1:16" x14ac:dyDescent="0.25">
      <c r="A7271" s="77">
        <f>E7271*A7261</f>
        <v>0</v>
      </c>
      <c r="B7271" s="239"/>
      <c r="C7271" s="460"/>
      <c r="D7271" s="91" t="s">
        <v>311</v>
      </c>
      <c r="E7271" s="80">
        <v>25</v>
      </c>
      <c r="F7271">
        <f>SUMIF('список продуктов'!$A$8:$A$917,"="&amp;D8697,'список продуктов'!$C$8:$C$917)</f>
        <v>1</v>
      </c>
      <c r="M7271" s="572"/>
      <c r="N7271" s="573"/>
      <c r="O7271" s="573"/>
      <c r="P7271" s="573"/>
    </row>
    <row r="7272" spans="1:16" x14ac:dyDescent="0.25">
      <c r="A7272" s="77">
        <f>A7261*E7272</f>
        <v>0</v>
      </c>
      <c r="B7272" s="239"/>
      <c r="C7272" s="460"/>
      <c r="D7272" s="91" t="s">
        <v>2292</v>
      </c>
      <c r="E7272" s="80">
        <v>25</v>
      </c>
      <c r="F7272">
        <f>SUMIF('список продуктов'!$A$8:$A$917,"="&amp;D8698,'список продуктов'!$C$8:$C$917)</f>
        <v>0</v>
      </c>
      <c r="M7272" s="572"/>
      <c r="N7272" s="573"/>
      <c r="O7272" s="573"/>
      <c r="P7272" s="573"/>
    </row>
    <row r="7273" spans="1:16" ht="15.75" thickBot="1" x14ac:dyDescent="0.3">
      <c r="A7273" s="77">
        <f>E7273*A7261</f>
        <v>0</v>
      </c>
      <c r="B7273" s="239"/>
      <c r="C7273" s="472"/>
      <c r="D7273" s="91" t="s">
        <v>2268</v>
      </c>
      <c r="E7273" s="80">
        <v>120</v>
      </c>
      <c r="F7273">
        <f>SUMIF('список продуктов'!$A$8:$A$917,"="&amp;D8699,'список продуктов'!$C$8:$C$917)</f>
        <v>0</v>
      </c>
      <c r="M7273" s="572"/>
      <c r="N7273" s="573"/>
      <c r="O7273" s="573"/>
      <c r="P7273" s="573"/>
    </row>
    <row r="7274" spans="1:16" ht="15.75" thickBot="1" x14ac:dyDescent="0.3">
      <c r="A7274" s="105"/>
      <c r="B7274" s="190" t="s">
        <v>73</v>
      </c>
      <c r="C7274" s="184" t="s">
        <v>423</v>
      </c>
      <c r="D7274" s="188"/>
      <c r="E7274" s="158">
        <f>SUM(E7275:E7288)</f>
        <v>604</v>
      </c>
      <c r="F7274">
        <f>SUMIF('список продуктов'!$A$8:$A$917,"="&amp;D8700,'список продуктов'!$C$8:$C$917)</f>
        <v>1</v>
      </c>
      <c r="G7274" t="s">
        <v>2926</v>
      </c>
      <c r="M7274" s="572"/>
      <c r="N7274" s="573"/>
      <c r="O7274" s="573"/>
      <c r="P7274" s="573"/>
    </row>
    <row r="7275" spans="1:16" x14ac:dyDescent="0.25">
      <c r="A7275" s="77">
        <f>E7275*A7274</f>
        <v>0</v>
      </c>
      <c r="B7275" s="239"/>
      <c r="C7275" s="460"/>
      <c r="D7275" s="91" t="s">
        <v>1268</v>
      </c>
      <c r="E7275" s="80">
        <v>25</v>
      </c>
      <c r="F7275">
        <f>SUMIF('список продуктов'!$A$8:$A$917,"="&amp;D8701,'список продуктов'!$C$8:$C$917)</f>
        <v>1</v>
      </c>
      <c r="M7275" s="572"/>
      <c r="N7275" s="573"/>
      <c r="O7275" s="573"/>
      <c r="P7275" s="573"/>
    </row>
    <row r="7276" spans="1:16" x14ac:dyDescent="0.25">
      <c r="A7276" s="77">
        <f>E7276*A7274</f>
        <v>0</v>
      </c>
      <c r="B7276" s="239"/>
      <c r="C7276" s="460"/>
      <c r="D7276" s="91" t="s">
        <v>2439</v>
      </c>
      <c r="E7276" s="80">
        <v>150</v>
      </c>
      <c r="F7276">
        <f>SUMIF('список продуктов'!$A$8:$A$917,"="&amp;D8702,'список продуктов'!$C$8:$C$917)</f>
        <v>1</v>
      </c>
      <c r="M7276" s="572"/>
      <c r="N7276" s="573"/>
      <c r="O7276" s="573"/>
      <c r="P7276" s="573"/>
    </row>
    <row r="7277" spans="1:16" x14ac:dyDescent="0.25">
      <c r="A7277" s="77">
        <f>E7277*A7274</f>
        <v>0</v>
      </c>
      <c r="B7277" s="239"/>
      <c r="C7277" s="460"/>
      <c r="D7277" s="91" t="s">
        <v>2291</v>
      </c>
      <c r="E7277" s="80">
        <v>35</v>
      </c>
      <c r="F7277">
        <f>SUMIF('список продуктов'!$A$8:$A$917,"="&amp;D8703,'список продуктов'!$C$8:$C$917)</f>
        <v>1</v>
      </c>
      <c r="M7277" s="572"/>
      <c r="N7277" s="573"/>
      <c r="O7277" s="573"/>
      <c r="P7277" s="573"/>
    </row>
    <row r="7278" spans="1:16" x14ac:dyDescent="0.25">
      <c r="A7278" s="77">
        <f>E7278*A7274</f>
        <v>0</v>
      </c>
      <c r="B7278" s="239"/>
      <c r="C7278" s="460"/>
      <c r="D7278" s="91" t="s">
        <v>1678</v>
      </c>
      <c r="E7278" s="80">
        <v>25</v>
      </c>
      <c r="F7278">
        <f>SUMIF('список продуктов'!$A$8:$A$917,"="&amp;D8704,'список продуктов'!$C$8:$C$917)</f>
        <v>0</v>
      </c>
      <c r="M7278" s="572"/>
      <c r="N7278" s="573"/>
      <c r="O7278" s="573"/>
      <c r="P7278" s="573"/>
    </row>
    <row r="7279" spans="1:16" x14ac:dyDescent="0.25">
      <c r="A7279" s="77">
        <f>E7279*A7274</f>
        <v>0</v>
      </c>
      <c r="B7279" s="239"/>
      <c r="C7279" s="460"/>
      <c r="D7279" s="91" t="s">
        <v>2469</v>
      </c>
      <c r="E7279" s="80">
        <v>40</v>
      </c>
      <c r="F7279">
        <f>SUMIF('список продуктов'!$A$8:$A$917,"="&amp;D8705,'список продуктов'!$C$8:$C$917)</f>
        <v>0</v>
      </c>
      <c r="M7279" s="572"/>
      <c r="N7279" s="573"/>
      <c r="O7279" s="573"/>
      <c r="P7279" s="573"/>
    </row>
    <row r="7280" spans="1:16" x14ac:dyDescent="0.25">
      <c r="A7280" s="77">
        <f>E7280*A7274</f>
        <v>0</v>
      </c>
      <c r="B7280" s="239"/>
      <c r="C7280" s="460"/>
      <c r="D7280" s="91" t="s">
        <v>1365</v>
      </c>
      <c r="E7280" s="80">
        <v>70</v>
      </c>
      <c r="F7280">
        <f>SUMIF('список продуктов'!$A$8:$A$917,"="&amp;D8706,'список продуктов'!$C$8:$C$917)</f>
        <v>1</v>
      </c>
      <c r="M7280" s="572"/>
      <c r="N7280" s="573"/>
      <c r="O7280" s="573"/>
      <c r="P7280" s="573"/>
    </row>
    <row r="7281" spans="1:16" x14ac:dyDescent="0.25">
      <c r="A7281" s="77">
        <f>E7281*A7274</f>
        <v>0</v>
      </c>
      <c r="B7281" s="239"/>
      <c r="C7281" s="460"/>
      <c r="D7281" s="91" t="s">
        <v>311</v>
      </c>
      <c r="E7281" s="80">
        <v>30</v>
      </c>
      <c r="F7281">
        <f>SUMIF('список продуктов'!$A$8:$A$917,"="&amp;D8707,'список продуктов'!$C$8:$C$917)</f>
        <v>1</v>
      </c>
      <c r="M7281" s="572"/>
      <c r="N7281" s="573"/>
      <c r="O7281" s="573"/>
      <c r="P7281" s="573"/>
    </row>
    <row r="7282" spans="1:16" x14ac:dyDescent="0.25">
      <c r="A7282" s="77">
        <f>A7274*E7282</f>
        <v>0</v>
      </c>
      <c r="B7282" s="239"/>
      <c r="C7282" s="460"/>
      <c r="D7282" s="91" t="s">
        <v>1763</v>
      </c>
      <c r="E7282" s="80">
        <v>25</v>
      </c>
      <c r="F7282">
        <f>SUMIF('список продуктов'!$A$8:$A$917,"="&amp;D8708,'список продуктов'!$C$8:$C$917)</f>
        <v>1</v>
      </c>
      <c r="M7282" s="572"/>
      <c r="N7282" s="573"/>
      <c r="O7282" s="573"/>
      <c r="P7282" s="573"/>
    </row>
    <row r="7283" spans="1:16" x14ac:dyDescent="0.25">
      <c r="A7283" s="77">
        <f>A7274*E7283</f>
        <v>0</v>
      </c>
      <c r="B7283" s="239"/>
      <c r="C7283" s="460"/>
      <c r="D7283" s="91" t="s">
        <v>1805</v>
      </c>
      <c r="E7283" s="80">
        <v>20</v>
      </c>
      <c r="F7283">
        <f>SUMIF('список продуктов'!$A$8:$A$917,"="&amp;D8709,'список продуктов'!$C$8:$C$917)</f>
        <v>0</v>
      </c>
      <c r="M7283" s="572"/>
      <c r="N7283" s="573"/>
      <c r="O7283" s="573"/>
      <c r="P7283" s="573"/>
    </row>
    <row r="7284" spans="1:16" x14ac:dyDescent="0.25">
      <c r="A7284" s="77">
        <f>E7284*A7274</f>
        <v>0</v>
      </c>
      <c r="B7284" s="239"/>
      <c r="C7284" s="460"/>
      <c r="D7284" s="91" t="s">
        <v>1736</v>
      </c>
      <c r="E7284" s="80">
        <v>25</v>
      </c>
      <c r="F7284">
        <f>SUMIF('список продуктов'!$A$8:$A$917,"="&amp;D8710,'список продуктов'!$C$8:$C$917)</f>
        <v>0</v>
      </c>
      <c r="M7284" s="572"/>
      <c r="N7284" s="573"/>
      <c r="O7284" s="573"/>
      <c r="P7284" s="573"/>
    </row>
    <row r="7285" spans="1:16" x14ac:dyDescent="0.25">
      <c r="A7285" s="77">
        <f>A7274*E7285</f>
        <v>0</v>
      </c>
      <c r="B7285" s="239"/>
      <c r="C7285" s="460"/>
      <c r="D7285" s="91" t="s">
        <v>2591</v>
      </c>
      <c r="E7285" s="80">
        <v>5</v>
      </c>
      <c r="F7285">
        <f>SUMIF('список продуктов'!$A$8:$A$917,"="&amp;D8711,'список продуктов'!$C$8:$C$917)</f>
        <v>1</v>
      </c>
      <c r="M7285" s="572"/>
      <c r="N7285" s="573"/>
      <c r="O7285" s="573"/>
      <c r="P7285" s="573"/>
    </row>
    <row r="7286" spans="1:16" x14ac:dyDescent="0.25">
      <c r="A7286" s="77">
        <f>E7286*A7274</f>
        <v>0</v>
      </c>
      <c r="B7286" s="239"/>
      <c r="C7286" s="460"/>
      <c r="D7286" s="91" t="s">
        <v>2413</v>
      </c>
      <c r="E7286" s="80">
        <v>2</v>
      </c>
      <c r="F7286">
        <f>SUMIF('список продуктов'!$A$8:$A$917,"="&amp;D8712,'список продуктов'!$C$8:$C$917)</f>
        <v>1</v>
      </c>
      <c r="M7286" s="572"/>
      <c r="N7286" s="573"/>
      <c r="O7286" s="573"/>
      <c r="P7286" s="573"/>
    </row>
    <row r="7287" spans="1:16" x14ac:dyDescent="0.25">
      <c r="A7287" s="77">
        <f>A7274*E7287</f>
        <v>0</v>
      </c>
      <c r="B7287" s="239"/>
      <c r="C7287" s="460"/>
      <c r="D7287" s="91" t="s">
        <v>1272</v>
      </c>
      <c r="E7287" s="80">
        <v>2</v>
      </c>
      <c r="F7287">
        <f>SUMIF('список продуктов'!$A$8:$A$917,"="&amp;D8713,'список продуктов'!$C$8:$C$917)</f>
        <v>1</v>
      </c>
      <c r="M7287" s="572"/>
      <c r="N7287" s="573"/>
      <c r="O7287" s="573"/>
      <c r="P7287" s="573"/>
    </row>
    <row r="7288" spans="1:16" ht="15.75" thickBot="1" x14ac:dyDescent="0.3">
      <c r="A7288" s="77">
        <f>A7274*E7288</f>
        <v>0</v>
      </c>
      <c r="B7288" s="239"/>
      <c r="C7288" s="472"/>
      <c r="D7288" s="91" t="s">
        <v>2268</v>
      </c>
      <c r="E7288" s="80">
        <v>150</v>
      </c>
      <c r="F7288">
        <f>SUMIF('список продуктов'!$A$8:$A$917,"="&amp;D8714,'список продуктов'!$C$8:$C$917)</f>
        <v>0</v>
      </c>
      <c r="M7288" s="572"/>
      <c r="N7288" s="573"/>
      <c r="O7288" s="573"/>
      <c r="P7288" s="573"/>
    </row>
    <row r="7289" spans="1:16" ht="15.75" thickBot="1" x14ac:dyDescent="0.3">
      <c r="A7289" s="105"/>
      <c r="B7289" s="186">
        <v>180</v>
      </c>
      <c r="C7289" s="184" t="s">
        <v>424</v>
      </c>
      <c r="D7289" s="188"/>
      <c r="E7289" s="158">
        <f>SUM(E7290:E7296)</f>
        <v>232</v>
      </c>
      <c r="F7289">
        <f>SUMIF('список продуктов'!$A$8:$A$917,"="&amp;D8715,'список продуктов'!$C$8:$C$917)</f>
        <v>0</v>
      </c>
      <c r="G7289" t="s">
        <v>2926</v>
      </c>
      <c r="M7289" s="572"/>
      <c r="N7289" s="573"/>
      <c r="O7289" s="573"/>
      <c r="P7289" s="573"/>
    </row>
    <row r="7290" spans="1:16" x14ac:dyDescent="0.25">
      <c r="A7290" s="77">
        <f>E7290*A7289</f>
        <v>0</v>
      </c>
      <c r="B7290" s="239"/>
      <c r="C7290" s="460"/>
      <c r="D7290" s="91" t="s">
        <v>1366</v>
      </c>
      <c r="E7290" s="80">
        <v>60</v>
      </c>
      <c r="F7290">
        <f>SUMIF('список продуктов'!$A$8:$A$917,"="&amp;D8716,'список продуктов'!$C$8:$C$917)</f>
        <v>1</v>
      </c>
      <c r="M7290" s="572"/>
      <c r="N7290" s="573"/>
      <c r="O7290" s="573"/>
      <c r="P7290" s="573"/>
    </row>
    <row r="7291" spans="1:16" x14ac:dyDescent="0.25">
      <c r="A7291" s="77">
        <f>E7291*A7289</f>
        <v>0</v>
      </c>
      <c r="B7291" s="239"/>
      <c r="C7291" s="460"/>
      <c r="D7291" s="91" t="s">
        <v>1674</v>
      </c>
      <c r="E7291" s="80">
        <v>15</v>
      </c>
      <c r="F7291">
        <f>SUMIF('список продуктов'!$A$8:$A$917,"="&amp;D8717,'список продуктов'!$C$8:$C$917)</f>
        <v>1</v>
      </c>
      <c r="M7291" s="572"/>
      <c r="N7291" s="573"/>
      <c r="O7291" s="573"/>
      <c r="P7291" s="573"/>
    </row>
    <row r="7292" spans="1:16" x14ac:dyDescent="0.25">
      <c r="A7292" s="77">
        <f>E7292*A7289</f>
        <v>0</v>
      </c>
      <c r="B7292" s="239"/>
      <c r="C7292" s="460"/>
      <c r="D7292" s="91" t="s">
        <v>192</v>
      </c>
      <c r="E7292" s="80">
        <v>45</v>
      </c>
      <c r="F7292">
        <f>SUMIF('список продуктов'!$A$8:$A$917,"="&amp;D8718,'список продуктов'!$C$8:$C$917)</f>
        <v>1</v>
      </c>
      <c r="M7292" s="572"/>
      <c r="N7292" s="573"/>
      <c r="O7292" s="573"/>
      <c r="P7292" s="573"/>
    </row>
    <row r="7293" spans="1:16" x14ac:dyDescent="0.25">
      <c r="A7293" s="77">
        <f>E7293*A7289</f>
        <v>0</v>
      </c>
      <c r="B7293" s="239"/>
      <c r="C7293" s="460"/>
      <c r="D7293" s="91" t="s">
        <v>2219</v>
      </c>
      <c r="E7293" s="80">
        <v>10</v>
      </c>
      <c r="F7293">
        <f>SUMIF('список продуктов'!$A$8:$A$917,"="&amp;D8719,'список продуктов'!$C$8:$C$917)</f>
        <v>0</v>
      </c>
      <c r="M7293" s="572"/>
      <c r="N7293" s="573"/>
      <c r="O7293" s="573"/>
      <c r="P7293" s="573"/>
    </row>
    <row r="7294" spans="1:16" x14ac:dyDescent="0.25">
      <c r="A7294" s="77">
        <f>E7294*A7289</f>
        <v>0</v>
      </c>
      <c r="B7294" s="239"/>
      <c r="C7294" s="460"/>
      <c r="D7294" s="91" t="s">
        <v>1761</v>
      </c>
      <c r="E7294" s="80">
        <v>10</v>
      </c>
      <c r="F7294">
        <f>SUMIF('список продуктов'!$A$8:$A$917,"="&amp;D8720,'список продуктов'!$C$8:$C$917)</f>
        <v>0</v>
      </c>
      <c r="M7294" s="572"/>
      <c r="N7294" s="573"/>
      <c r="O7294" s="573"/>
      <c r="P7294" s="573"/>
    </row>
    <row r="7295" spans="1:16" x14ac:dyDescent="0.25">
      <c r="A7295" s="77">
        <f>E7295*A7289</f>
        <v>0</v>
      </c>
      <c r="B7295" s="239"/>
      <c r="C7295" s="460"/>
      <c r="D7295" s="91" t="s">
        <v>1563</v>
      </c>
      <c r="E7295" s="80">
        <v>90</v>
      </c>
      <c r="F7295">
        <f>SUMIF('список продуктов'!$A$8:$A$917,"="&amp;D8721,'список продуктов'!$C$8:$C$917)</f>
        <v>1</v>
      </c>
      <c r="M7295" s="572"/>
      <c r="N7295" s="573"/>
      <c r="O7295" s="573"/>
      <c r="P7295" s="573"/>
    </row>
    <row r="7296" spans="1:16" ht="15.75" thickBot="1" x14ac:dyDescent="0.3">
      <c r="A7296" s="77">
        <f>E7296*A7289</f>
        <v>0</v>
      </c>
      <c r="B7296" s="239"/>
      <c r="C7296" s="472"/>
      <c r="D7296" s="91" t="s">
        <v>1815</v>
      </c>
      <c r="E7296" s="80">
        <v>2</v>
      </c>
      <c r="F7296">
        <f>SUMIF('список продуктов'!$A$8:$A$917,"="&amp;D8722,'список продуктов'!$C$8:$C$917)</f>
        <v>1</v>
      </c>
      <c r="M7296" s="572"/>
      <c r="N7296" s="573"/>
      <c r="O7296" s="573"/>
      <c r="P7296" s="573"/>
    </row>
    <row r="7297" spans="1:16" ht="15.75" thickBot="1" x14ac:dyDescent="0.3">
      <c r="A7297" s="105"/>
      <c r="B7297" s="186">
        <v>150</v>
      </c>
      <c r="C7297" s="184" t="s">
        <v>425</v>
      </c>
      <c r="D7297" s="188"/>
      <c r="E7297" s="158">
        <f>SUM(E7298:E7304)</f>
        <v>192</v>
      </c>
      <c r="F7297">
        <f>SUMIF('список продуктов'!$A$8:$A$917,"="&amp;D8723,'список продуктов'!$C$8:$C$917)</f>
        <v>1</v>
      </c>
      <c r="G7297" t="s">
        <v>2926</v>
      </c>
      <c r="M7297" s="572"/>
      <c r="N7297" s="573"/>
      <c r="O7297" s="573"/>
      <c r="P7297" s="573"/>
    </row>
    <row r="7298" spans="1:16" x14ac:dyDescent="0.25">
      <c r="A7298" s="77">
        <f>E7298*A7297</f>
        <v>0</v>
      </c>
      <c r="B7298" s="239"/>
      <c r="C7298" s="460"/>
      <c r="D7298" s="91" t="s">
        <v>1366</v>
      </c>
      <c r="E7298" s="80">
        <v>60</v>
      </c>
      <c r="F7298">
        <f>SUMIF('список продуктов'!$A$8:$A$917,"="&amp;D8724,'список продуктов'!$C$8:$C$917)</f>
        <v>1</v>
      </c>
      <c r="M7298" s="572"/>
      <c r="N7298" s="573"/>
      <c r="O7298" s="573"/>
      <c r="P7298" s="573"/>
    </row>
    <row r="7299" spans="1:16" x14ac:dyDescent="0.25">
      <c r="A7299" s="77">
        <f>E7299*A7297</f>
        <v>0</v>
      </c>
      <c r="B7299" s="239"/>
      <c r="C7299" s="460"/>
      <c r="D7299" s="91" t="s">
        <v>1850</v>
      </c>
      <c r="E7299" s="80">
        <v>15</v>
      </c>
      <c r="F7299">
        <f>SUMIF('список продуктов'!$A$8:$A$917,"="&amp;D8725,'список продуктов'!$C$8:$C$917)</f>
        <v>0</v>
      </c>
      <c r="M7299" s="572"/>
      <c r="N7299" s="573"/>
      <c r="O7299" s="573"/>
      <c r="P7299" s="573"/>
    </row>
    <row r="7300" spans="1:16" x14ac:dyDescent="0.25">
      <c r="A7300" s="77">
        <f>E7300*A7297</f>
        <v>0</v>
      </c>
      <c r="B7300" s="239"/>
      <c r="C7300" s="460"/>
      <c r="D7300" s="91" t="s">
        <v>192</v>
      </c>
      <c r="E7300" s="80">
        <v>45</v>
      </c>
      <c r="F7300">
        <f>SUMIF('список продуктов'!$A$8:$A$917,"="&amp;D8726,'список продуктов'!$C$8:$C$917)</f>
        <v>1</v>
      </c>
      <c r="M7300" s="572"/>
      <c r="N7300" s="573"/>
      <c r="O7300" s="573"/>
      <c r="P7300" s="573"/>
    </row>
    <row r="7301" spans="1:16" x14ac:dyDescent="0.25">
      <c r="A7301" s="77">
        <f>E7301*A7297</f>
        <v>0</v>
      </c>
      <c r="B7301" s="239"/>
      <c r="C7301" s="460"/>
      <c r="D7301" s="91" t="s">
        <v>2219</v>
      </c>
      <c r="E7301" s="80">
        <v>10</v>
      </c>
      <c r="F7301">
        <f>SUMIF('список продуктов'!$A$8:$A$917,"="&amp;D8727,'список продуктов'!$C$8:$C$917)</f>
        <v>1</v>
      </c>
      <c r="M7301" s="572"/>
      <c r="N7301" s="573"/>
      <c r="O7301" s="573"/>
      <c r="P7301" s="573"/>
    </row>
    <row r="7302" spans="1:16" x14ac:dyDescent="0.25">
      <c r="A7302" s="77">
        <f>E7302*A7297</f>
        <v>0</v>
      </c>
      <c r="B7302" s="239"/>
      <c r="C7302" s="460"/>
      <c r="D7302" s="91" t="s">
        <v>1761</v>
      </c>
      <c r="E7302" s="80">
        <v>10</v>
      </c>
      <c r="F7302">
        <f>SUMIF('список продуктов'!$A$8:$A$917,"="&amp;D8728,'список продуктов'!$C$8:$C$917)</f>
        <v>0</v>
      </c>
      <c r="M7302" s="572"/>
      <c r="N7302" s="573"/>
      <c r="O7302" s="573"/>
      <c r="P7302" s="573"/>
    </row>
    <row r="7303" spans="1:16" x14ac:dyDescent="0.25">
      <c r="A7303" s="77">
        <f>E7303*A7297</f>
        <v>0</v>
      </c>
      <c r="B7303" s="239"/>
      <c r="C7303" s="460"/>
      <c r="D7303" s="91" t="s">
        <v>1566</v>
      </c>
      <c r="E7303" s="80">
        <v>50</v>
      </c>
      <c r="F7303">
        <f>SUMIF('список продуктов'!$A$8:$A$917,"="&amp;D8729,'список продуктов'!$C$8:$C$917)</f>
        <v>1</v>
      </c>
      <c r="M7303" s="572"/>
      <c r="N7303" s="573"/>
      <c r="O7303" s="573"/>
      <c r="P7303" s="573"/>
    </row>
    <row r="7304" spans="1:16" ht="15.75" thickBot="1" x14ac:dyDescent="0.3">
      <c r="A7304" s="77">
        <f>E7304*A7297</f>
        <v>0</v>
      </c>
      <c r="B7304" s="239"/>
      <c r="C7304" s="516"/>
      <c r="D7304" s="91" t="s">
        <v>1815</v>
      </c>
      <c r="E7304" s="80">
        <v>2</v>
      </c>
      <c r="F7304">
        <f>SUMIF('список продуктов'!$A$8:$A$917,"="&amp;D8730,'список продуктов'!$C$8:$C$917)</f>
        <v>0</v>
      </c>
      <c r="M7304" s="572"/>
      <c r="N7304" s="573"/>
      <c r="O7304" s="573"/>
      <c r="P7304" s="573"/>
    </row>
    <row r="7305" spans="1:16" ht="15.75" thickBot="1" x14ac:dyDescent="0.3">
      <c r="A7305" s="105"/>
      <c r="B7305" s="190" t="s">
        <v>74</v>
      </c>
      <c r="C7305" s="184" t="s">
        <v>426</v>
      </c>
      <c r="D7305" s="188"/>
      <c r="E7305" s="158">
        <f>SUM(E7306:E7316)</f>
        <v>303</v>
      </c>
      <c r="F7305">
        <f>SUMIF('список продуктов'!$A$8:$A$917,"="&amp;D8731,'список продуктов'!$C$8:$C$917)</f>
        <v>1</v>
      </c>
      <c r="G7305" t="s">
        <v>2926</v>
      </c>
      <c r="M7305" s="572"/>
      <c r="N7305" s="573"/>
      <c r="O7305" s="573"/>
      <c r="P7305" s="573"/>
    </row>
    <row r="7306" spans="1:16" x14ac:dyDescent="0.25">
      <c r="A7306" s="77">
        <f>E7306*A7305</f>
        <v>0</v>
      </c>
      <c r="B7306" s="239"/>
      <c r="C7306" s="460"/>
      <c r="D7306" s="91" t="s">
        <v>2452</v>
      </c>
      <c r="E7306" s="80">
        <v>1</v>
      </c>
      <c r="F7306">
        <f>SUMIF('список продуктов'!$A$8:$A$917,"="&amp;D8732,'список продуктов'!$C$8:$C$917)</f>
        <v>1</v>
      </c>
      <c r="M7306" s="572"/>
      <c r="N7306" s="573"/>
      <c r="O7306" s="573"/>
      <c r="P7306" s="573"/>
    </row>
    <row r="7307" spans="1:16" x14ac:dyDescent="0.25">
      <c r="A7307" s="77">
        <f>E7307*A7305</f>
        <v>0</v>
      </c>
      <c r="B7307" s="239"/>
      <c r="C7307" s="460"/>
      <c r="D7307" s="91" t="s">
        <v>1678</v>
      </c>
      <c r="E7307" s="80">
        <v>20</v>
      </c>
      <c r="F7307">
        <f>SUMIF('список продуктов'!$A$8:$A$917,"="&amp;D8733,'список продуктов'!$C$8:$C$917)</f>
        <v>1</v>
      </c>
      <c r="M7307" s="572"/>
      <c r="N7307" s="573"/>
      <c r="O7307" s="573"/>
      <c r="P7307" s="573"/>
    </row>
    <row r="7308" spans="1:16" x14ac:dyDescent="0.25">
      <c r="A7308" s="77">
        <f>E7308*A7305</f>
        <v>0</v>
      </c>
      <c r="B7308" s="239"/>
      <c r="C7308" s="460"/>
      <c r="D7308" s="91" t="s">
        <v>1643</v>
      </c>
      <c r="E7308" s="80">
        <v>100</v>
      </c>
      <c r="F7308">
        <f>SUMIF('список продуктов'!$A$8:$A$917,"="&amp;D8734,'список продуктов'!$C$8:$C$917)</f>
        <v>0</v>
      </c>
      <c r="M7308" s="572"/>
      <c r="N7308" s="573"/>
      <c r="O7308" s="573"/>
      <c r="P7308" s="573"/>
    </row>
    <row r="7309" spans="1:16" x14ac:dyDescent="0.25">
      <c r="A7309" s="77">
        <f>E7309*A7305</f>
        <v>0</v>
      </c>
      <c r="B7309" s="239"/>
      <c r="C7309" s="460"/>
      <c r="D7309" s="91" t="s">
        <v>2292</v>
      </c>
      <c r="E7309" s="80">
        <v>40</v>
      </c>
      <c r="F7309">
        <f>SUMIF('список продуктов'!$A$8:$A$917,"="&amp;D8735,'список продуктов'!$C$8:$C$917)</f>
        <v>0</v>
      </c>
      <c r="M7309" s="572"/>
      <c r="N7309" s="573"/>
      <c r="O7309" s="573"/>
      <c r="P7309" s="573"/>
    </row>
    <row r="7310" spans="1:16" x14ac:dyDescent="0.25">
      <c r="A7310" s="77">
        <f>E7310*A7305</f>
        <v>0</v>
      </c>
      <c r="B7310" s="239"/>
      <c r="C7310" s="460"/>
      <c r="D7310" s="91" t="s">
        <v>313</v>
      </c>
      <c r="E7310" s="80">
        <v>60</v>
      </c>
      <c r="F7310">
        <f>SUMIF('список продуктов'!$A$8:$A$917,"="&amp;D8736,'список продуктов'!$C$8:$C$917)</f>
        <v>1</v>
      </c>
      <c r="M7310" s="572"/>
      <c r="N7310" s="573"/>
      <c r="O7310" s="573"/>
      <c r="P7310" s="573"/>
    </row>
    <row r="7311" spans="1:16" x14ac:dyDescent="0.25">
      <c r="A7311" s="77">
        <f>E7311*A7305</f>
        <v>0</v>
      </c>
      <c r="B7311" s="239"/>
      <c r="C7311" s="460"/>
      <c r="D7311" s="91" t="s">
        <v>1758</v>
      </c>
      <c r="E7311" s="80">
        <v>30</v>
      </c>
      <c r="F7311">
        <f>SUMIF('список продуктов'!$A$8:$A$917,"="&amp;D8737,'список продуктов'!$C$8:$C$917)</f>
        <v>1</v>
      </c>
      <c r="M7311" s="572"/>
      <c r="N7311" s="573"/>
      <c r="O7311" s="573"/>
      <c r="P7311" s="573"/>
    </row>
    <row r="7312" spans="1:16" x14ac:dyDescent="0.25">
      <c r="A7312" s="77">
        <f>E7312*A7305</f>
        <v>0</v>
      </c>
      <c r="B7312" s="239"/>
      <c r="C7312" s="460"/>
      <c r="D7312" s="91" t="s">
        <v>2324</v>
      </c>
      <c r="E7312" s="80">
        <v>10</v>
      </c>
      <c r="F7312">
        <f>SUMIF('список продуктов'!$A$8:$A$917,"="&amp;D8738,'список продуктов'!$C$8:$C$917)</f>
        <v>1</v>
      </c>
      <c r="M7312" s="572"/>
      <c r="N7312" s="573"/>
      <c r="O7312" s="573"/>
      <c r="P7312" s="573"/>
    </row>
    <row r="7313" spans="1:16" x14ac:dyDescent="0.25">
      <c r="A7313" s="77">
        <f>A7305*E7313</f>
        <v>0</v>
      </c>
      <c r="B7313" s="239"/>
      <c r="C7313" s="460"/>
      <c r="D7313" s="91" t="s">
        <v>1805</v>
      </c>
      <c r="E7313" s="80">
        <v>20</v>
      </c>
      <c r="F7313">
        <f>SUMIF('список продуктов'!$A$8:$A$917,"="&amp;D8739,'список продуктов'!$C$8:$C$917)</f>
        <v>1</v>
      </c>
      <c r="M7313" s="572"/>
      <c r="N7313" s="573"/>
      <c r="O7313" s="573"/>
      <c r="P7313" s="573"/>
    </row>
    <row r="7314" spans="1:16" x14ac:dyDescent="0.25">
      <c r="A7314" s="77">
        <f>A7305*E7314</f>
        <v>0</v>
      </c>
      <c r="B7314" s="239"/>
      <c r="C7314" s="460"/>
      <c r="D7314" s="91" t="s">
        <v>1268</v>
      </c>
      <c r="E7314" s="80">
        <v>7</v>
      </c>
      <c r="F7314">
        <f>SUMIF('список продуктов'!$A$8:$A$917,"="&amp;D8740,'список продуктов'!$C$8:$C$917)</f>
        <v>1</v>
      </c>
      <c r="M7314" s="572"/>
      <c r="N7314" s="573"/>
      <c r="O7314" s="573"/>
      <c r="P7314" s="573"/>
    </row>
    <row r="7315" spans="1:16" x14ac:dyDescent="0.25">
      <c r="A7315" s="77">
        <f>E7315*A7305</f>
        <v>0</v>
      </c>
      <c r="B7315" s="239"/>
      <c r="C7315" s="460"/>
      <c r="D7315" s="91" t="s">
        <v>798</v>
      </c>
      <c r="E7315" s="80">
        <v>5</v>
      </c>
      <c r="F7315">
        <f>SUMIF('список продуктов'!$A$8:$A$917,"="&amp;D8741,'список продуктов'!$C$8:$C$917)</f>
        <v>1</v>
      </c>
      <c r="M7315" s="572"/>
      <c r="N7315" s="573"/>
      <c r="O7315" s="573"/>
      <c r="P7315" s="573"/>
    </row>
    <row r="7316" spans="1:16" ht="15.75" thickBot="1" x14ac:dyDescent="0.3">
      <c r="A7316" s="77">
        <f>A7305*E7316</f>
        <v>0</v>
      </c>
      <c r="B7316" s="440"/>
      <c r="C7316" s="470"/>
      <c r="D7316" s="395" t="s">
        <v>1832</v>
      </c>
      <c r="E7316" s="405">
        <v>10</v>
      </c>
      <c r="F7316">
        <f>SUMIF('список продуктов'!$A$8:$A$917,"="&amp;D8742,'список продуктов'!$C$8:$C$917)</f>
        <v>1</v>
      </c>
      <c r="M7316" s="572"/>
      <c r="N7316" s="573"/>
      <c r="O7316" s="573"/>
      <c r="P7316" s="573"/>
    </row>
    <row r="7317" spans="1:16" ht="30.75" thickBot="1" x14ac:dyDescent="0.45">
      <c r="A7317" s="566" t="s">
        <v>2851</v>
      </c>
      <c r="B7317" s="567"/>
      <c r="C7317" s="567"/>
      <c r="D7317" s="567"/>
      <c r="E7317" s="568"/>
      <c r="G7317" t="s">
        <v>2926</v>
      </c>
      <c r="M7317" s="72"/>
      <c r="N7317" s="68"/>
      <c r="O7317" s="68"/>
      <c r="P7317" s="68"/>
    </row>
    <row r="7318" spans="1:16" ht="26.25" thickBot="1" x14ac:dyDescent="0.4">
      <c r="A7318" s="563" t="s">
        <v>675</v>
      </c>
      <c r="B7318" s="564"/>
      <c r="C7318" s="564"/>
      <c r="D7318" s="564"/>
      <c r="E7318" s="565"/>
      <c r="G7318" t="s">
        <v>2926</v>
      </c>
      <c r="M7318" s="72"/>
      <c r="N7318" s="68"/>
      <c r="O7318" s="68"/>
      <c r="P7318" s="68"/>
    </row>
    <row r="7319" spans="1:16" ht="15.75" thickBot="1" x14ac:dyDescent="0.3">
      <c r="A7319" s="229"/>
      <c r="B7319" s="179">
        <v>150</v>
      </c>
      <c r="C7319" s="245" t="s">
        <v>676</v>
      </c>
      <c r="D7319" s="188"/>
      <c r="E7319" s="158">
        <f>SUM(E7320:E7324)</f>
        <v>177</v>
      </c>
      <c r="G7319" t="s">
        <v>2926</v>
      </c>
      <c r="M7319" s="72"/>
      <c r="N7319" s="68"/>
      <c r="O7319" s="68"/>
      <c r="P7319" s="68"/>
    </row>
    <row r="7320" spans="1:16" x14ac:dyDescent="0.25">
      <c r="A7320" s="77">
        <f>E7320*A7319</f>
        <v>0</v>
      </c>
      <c r="B7320" s="173"/>
      <c r="D7320" s="91" t="s">
        <v>1050</v>
      </c>
      <c r="E7320" s="80">
        <v>50</v>
      </c>
      <c r="M7320" s="72"/>
      <c r="N7320" s="68"/>
      <c r="O7320" s="68"/>
      <c r="P7320" s="68"/>
    </row>
    <row r="7321" spans="1:16" x14ac:dyDescent="0.25">
      <c r="A7321" s="77">
        <f>E7321*A7319</f>
        <v>0</v>
      </c>
      <c r="B7321" s="173"/>
      <c r="C7321" s="449"/>
      <c r="D7321" s="91" t="s">
        <v>1362</v>
      </c>
      <c r="E7321" s="80">
        <v>100</v>
      </c>
      <c r="M7321" s="72"/>
      <c r="N7321" s="68"/>
      <c r="O7321" s="68"/>
      <c r="P7321" s="68"/>
    </row>
    <row r="7322" spans="1:16" x14ac:dyDescent="0.25">
      <c r="A7322" s="77">
        <f>E7322*A7319</f>
        <v>0</v>
      </c>
      <c r="B7322" s="173"/>
      <c r="C7322" s="449"/>
      <c r="D7322" s="91" t="s">
        <v>1489</v>
      </c>
      <c r="E7322" s="80">
        <v>20</v>
      </c>
      <c r="M7322" s="72"/>
      <c r="N7322" s="68"/>
      <c r="O7322" s="68"/>
      <c r="P7322" s="68"/>
    </row>
    <row r="7323" spans="1:16" x14ac:dyDescent="0.25">
      <c r="A7323" s="77">
        <f>E7323*A7319</f>
        <v>0</v>
      </c>
      <c r="B7323" s="173"/>
      <c r="C7323" s="449"/>
      <c r="D7323" s="91" t="s">
        <v>1355</v>
      </c>
      <c r="E7323" s="80">
        <v>5</v>
      </c>
      <c r="M7323" s="72"/>
      <c r="N7323" s="68"/>
      <c r="O7323" s="68"/>
      <c r="P7323" s="68"/>
    </row>
    <row r="7324" spans="1:16" x14ac:dyDescent="0.25">
      <c r="A7324" s="77">
        <f>E7324*A7319</f>
        <v>0</v>
      </c>
      <c r="B7324" s="173"/>
      <c r="C7324" s="449"/>
      <c r="D7324" s="91" t="s">
        <v>1262</v>
      </c>
      <c r="E7324" s="80">
        <v>2</v>
      </c>
      <c r="M7324" s="72"/>
      <c r="N7324" s="68"/>
      <c r="O7324" s="68"/>
      <c r="P7324" s="68"/>
    </row>
    <row r="7325" spans="1:16" ht="15.75" thickBot="1" x14ac:dyDescent="0.3">
      <c r="B7325" s="173"/>
      <c r="C7325" s="154"/>
      <c r="D7325" s="91"/>
      <c r="E7325" s="80"/>
      <c r="M7325" s="72"/>
      <c r="N7325" s="68"/>
      <c r="O7325" s="68"/>
      <c r="P7325" s="68"/>
    </row>
    <row r="7326" spans="1:16" ht="15.75" thickBot="1" x14ac:dyDescent="0.3">
      <c r="A7326" s="229"/>
      <c r="B7326" s="179">
        <v>150</v>
      </c>
      <c r="C7326" s="245" t="s">
        <v>677</v>
      </c>
      <c r="D7326" s="188"/>
      <c r="E7326" s="158">
        <f>SUM(E7327:E7330)</f>
        <v>257</v>
      </c>
      <c r="G7326" t="s">
        <v>2926</v>
      </c>
      <c r="M7326" s="72"/>
      <c r="N7326" s="68"/>
      <c r="O7326" s="68"/>
      <c r="P7326" s="68"/>
    </row>
    <row r="7327" spans="1:16" x14ac:dyDescent="0.25">
      <c r="A7327" s="77">
        <f>E7327*A7326</f>
        <v>0</v>
      </c>
      <c r="B7327" s="173"/>
      <c r="C7327" s="113"/>
      <c r="D7327" s="91" t="s">
        <v>1753</v>
      </c>
      <c r="E7327" s="80">
        <v>230</v>
      </c>
      <c r="M7327" s="72"/>
      <c r="N7327" s="68"/>
      <c r="O7327" s="68"/>
      <c r="P7327" s="68"/>
    </row>
    <row r="7328" spans="1:16" x14ac:dyDescent="0.25">
      <c r="A7328" s="77">
        <f>E7328*A7326</f>
        <v>0</v>
      </c>
      <c r="B7328" s="173"/>
      <c r="C7328" s="449"/>
      <c r="D7328" s="91" t="s">
        <v>1850</v>
      </c>
      <c r="E7328" s="80">
        <v>20</v>
      </c>
      <c r="M7328" s="72"/>
      <c r="N7328" s="68"/>
      <c r="O7328" s="68"/>
      <c r="P7328" s="68"/>
    </row>
    <row r="7329" spans="1:16" x14ac:dyDescent="0.25">
      <c r="A7329" s="77">
        <f>E7329*A7326</f>
        <v>0</v>
      </c>
      <c r="B7329" s="173"/>
      <c r="C7329" s="449"/>
      <c r="D7329" s="91" t="s">
        <v>1355</v>
      </c>
      <c r="E7329" s="80">
        <v>5</v>
      </c>
      <c r="M7329" s="72"/>
      <c r="N7329" s="68"/>
      <c r="O7329" s="68"/>
      <c r="P7329" s="68"/>
    </row>
    <row r="7330" spans="1:16" x14ac:dyDescent="0.25">
      <c r="A7330" s="77">
        <f>E7330*A7326</f>
        <v>0</v>
      </c>
      <c r="B7330" s="173"/>
      <c r="C7330" s="449"/>
      <c r="D7330" s="91" t="s">
        <v>1262</v>
      </c>
      <c r="E7330" s="80">
        <v>2</v>
      </c>
      <c r="M7330" s="72"/>
      <c r="N7330" s="68"/>
      <c r="O7330" s="68"/>
      <c r="P7330" s="68"/>
    </row>
    <row r="7331" spans="1:16" ht="15.75" thickBot="1" x14ac:dyDescent="0.3">
      <c r="B7331" s="173"/>
      <c r="C7331" s="154"/>
      <c r="D7331" s="91"/>
      <c r="E7331" s="80"/>
      <c r="M7331" s="72"/>
      <c r="N7331" s="68"/>
      <c r="O7331" s="68"/>
      <c r="P7331" s="68"/>
    </row>
    <row r="7332" spans="1:16" ht="30" thickBot="1" x14ac:dyDescent="0.3">
      <c r="A7332" s="229"/>
      <c r="B7332" s="179">
        <v>150</v>
      </c>
      <c r="C7332" s="245" t="s">
        <v>678</v>
      </c>
      <c r="D7332" s="188"/>
      <c r="E7332" s="158">
        <f>SUM(E7333:E7338)</f>
        <v>220</v>
      </c>
      <c r="G7332" t="s">
        <v>2926</v>
      </c>
      <c r="M7332" s="72"/>
      <c r="N7332" s="68"/>
      <c r="O7332" s="68"/>
      <c r="P7332" s="68"/>
    </row>
    <row r="7333" spans="1:16" x14ac:dyDescent="0.25">
      <c r="A7333" s="77">
        <f>E7333*A7332</f>
        <v>0</v>
      </c>
      <c r="B7333" s="173"/>
      <c r="D7333" s="91" t="s">
        <v>2265</v>
      </c>
      <c r="E7333" s="80">
        <v>65</v>
      </c>
      <c r="M7333" s="72"/>
      <c r="N7333" s="68"/>
      <c r="O7333" s="68"/>
      <c r="P7333" s="68"/>
    </row>
    <row r="7334" spans="1:16" x14ac:dyDescent="0.25">
      <c r="A7334" s="77">
        <f>E7334*A7332</f>
        <v>0</v>
      </c>
      <c r="B7334" s="173"/>
      <c r="C7334" s="449"/>
      <c r="D7334" s="91" t="s">
        <v>2266</v>
      </c>
      <c r="E7334" s="80">
        <v>65</v>
      </c>
      <c r="M7334" s="72"/>
      <c r="N7334" s="68"/>
      <c r="O7334" s="68"/>
      <c r="P7334" s="68"/>
    </row>
    <row r="7335" spans="1:16" x14ac:dyDescent="0.25">
      <c r="A7335" s="77">
        <f>E7335*A7332</f>
        <v>0</v>
      </c>
      <c r="B7335" s="173"/>
      <c r="C7335" s="449"/>
      <c r="D7335" s="91" t="s">
        <v>2267</v>
      </c>
      <c r="E7335" s="80">
        <v>65</v>
      </c>
      <c r="M7335" s="72"/>
      <c r="N7335" s="68"/>
      <c r="O7335" s="68"/>
      <c r="P7335" s="68"/>
    </row>
    <row r="7336" spans="1:16" x14ac:dyDescent="0.25">
      <c r="A7336" s="77">
        <f>E7336*A7332</f>
        <v>0</v>
      </c>
      <c r="B7336" s="173"/>
      <c r="C7336" s="449"/>
      <c r="D7336" s="91" t="s">
        <v>1850</v>
      </c>
      <c r="E7336" s="80">
        <v>10</v>
      </c>
      <c r="M7336" s="72"/>
      <c r="N7336" s="68"/>
      <c r="O7336" s="68"/>
      <c r="P7336" s="68"/>
    </row>
    <row r="7337" spans="1:16" x14ac:dyDescent="0.25">
      <c r="A7337" s="77">
        <f>E7337*A7332</f>
        <v>0</v>
      </c>
      <c r="B7337" s="173"/>
      <c r="C7337" s="449"/>
      <c r="D7337" s="91" t="s">
        <v>1804</v>
      </c>
      <c r="E7337" s="80">
        <v>5</v>
      </c>
      <c r="M7337" s="72"/>
      <c r="N7337" s="68"/>
      <c r="O7337" s="68"/>
      <c r="P7337" s="68"/>
    </row>
    <row r="7338" spans="1:16" x14ac:dyDescent="0.25">
      <c r="A7338" s="77">
        <f>E7338*A7332</f>
        <v>0</v>
      </c>
      <c r="B7338" s="173"/>
      <c r="C7338" s="449"/>
      <c r="D7338" s="91" t="s">
        <v>2412</v>
      </c>
      <c r="E7338" s="80">
        <v>10</v>
      </c>
      <c r="M7338" s="72"/>
      <c r="N7338" s="68"/>
      <c r="O7338" s="68"/>
      <c r="P7338" s="68"/>
    </row>
    <row r="7339" spans="1:16" ht="15.75" thickBot="1" x14ac:dyDescent="0.3">
      <c r="B7339" s="173"/>
      <c r="C7339" s="154"/>
      <c r="D7339" s="91"/>
      <c r="E7339" s="80"/>
      <c r="M7339" s="72"/>
      <c r="N7339" s="68"/>
      <c r="O7339" s="68"/>
      <c r="P7339" s="68"/>
    </row>
    <row r="7340" spans="1:16" ht="29.25" thickBot="1" x14ac:dyDescent="0.3">
      <c r="A7340" s="229"/>
      <c r="B7340" s="179">
        <v>200</v>
      </c>
      <c r="C7340" s="268" t="s">
        <v>679</v>
      </c>
      <c r="D7340" s="188"/>
      <c r="E7340" s="158">
        <f>SUM(E7341:E7352)</f>
        <v>298</v>
      </c>
      <c r="G7340" t="s">
        <v>2926</v>
      </c>
      <c r="M7340" s="72"/>
      <c r="N7340" s="68"/>
      <c r="O7340" s="68"/>
      <c r="P7340" s="68"/>
    </row>
    <row r="7341" spans="1:16" x14ac:dyDescent="0.25">
      <c r="A7341" s="77">
        <f>E7341*A7340</f>
        <v>0</v>
      </c>
      <c r="B7341" s="173"/>
      <c r="D7341" s="91" t="s">
        <v>1745</v>
      </c>
      <c r="E7341" s="80">
        <v>45</v>
      </c>
      <c r="M7341" s="72"/>
      <c r="N7341" s="68"/>
      <c r="O7341" s="68"/>
      <c r="P7341" s="68"/>
    </row>
    <row r="7342" spans="1:16" x14ac:dyDescent="0.25">
      <c r="A7342" s="77">
        <f>E7342*A7340</f>
        <v>0</v>
      </c>
      <c r="B7342" s="173"/>
      <c r="C7342" s="449"/>
      <c r="D7342" s="91" t="s">
        <v>311</v>
      </c>
      <c r="E7342" s="80">
        <v>45</v>
      </c>
      <c r="M7342" s="72"/>
      <c r="N7342" s="68"/>
      <c r="O7342" s="68"/>
      <c r="P7342" s="68"/>
    </row>
    <row r="7343" spans="1:16" x14ac:dyDescent="0.25">
      <c r="A7343" s="77">
        <f>E7343*A7340</f>
        <v>0</v>
      </c>
      <c r="B7343" s="173"/>
      <c r="C7343" s="449"/>
      <c r="D7343" s="365" t="s">
        <v>1477</v>
      </c>
      <c r="E7343" s="80">
        <v>45</v>
      </c>
      <c r="M7343" s="72"/>
      <c r="N7343" s="68"/>
      <c r="O7343" s="68"/>
      <c r="P7343" s="68"/>
    </row>
    <row r="7344" spans="1:16" x14ac:dyDescent="0.25">
      <c r="A7344" s="77">
        <f>E7344*A7340</f>
        <v>0</v>
      </c>
      <c r="B7344" s="173"/>
      <c r="C7344" s="449"/>
      <c r="D7344" s="91" t="s">
        <v>313</v>
      </c>
      <c r="E7344" s="80">
        <v>45</v>
      </c>
      <c r="M7344" s="72"/>
      <c r="N7344" s="68"/>
      <c r="O7344" s="68"/>
      <c r="P7344" s="68"/>
    </row>
    <row r="7345" spans="1:16" x14ac:dyDescent="0.25">
      <c r="A7345" s="77">
        <f>E7345*A7340</f>
        <v>0</v>
      </c>
      <c r="B7345" s="173"/>
      <c r="C7345" s="449"/>
      <c r="D7345" s="91" t="s">
        <v>1758</v>
      </c>
      <c r="E7345" s="80">
        <v>45</v>
      </c>
      <c r="M7345" s="72"/>
      <c r="N7345" s="68"/>
      <c r="O7345" s="68"/>
      <c r="P7345" s="68"/>
    </row>
    <row r="7346" spans="1:16" x14ac:dyDescent="0.25">
      <c r="A7346" s="77">
        <f>E7346*A7340</f>
        <v>0</v>
      </c>
      <c r="B7346" s="173"/>
      <c r="C7346" s="449"/>
      <c r="D7346" s="91" t="s">
        <v>2546</v>
      </c>
      <c r="E7346" s="80">
        <v>3</v>
      </c>
      <c r="M7346" s="72"/>
      <c r="N7346" s="68"/>
      <c r="O7346" s="68"/>
      <c r="P7346" s="68"/>
    </row>
    <row r="7347" spans="1:16" x14ac:dyDescent="0.25">
      <c r="A7347" s="77">
        <f>E7347*A7340</f>
        <v>0</v>
      </c>
      <c r="B7347" s="173"/>
      <c r="C7347" s="449"/>
      <c r="D7347" s="91" t="s">
        <v>1805</v>
      </c>
      <c r="E7347" s="80">
        <v>10</v>
      </c>
      <c r="M7347" s="72"/>
      <c r="N7347" s="68"/>
      <c r="O7347" s="68"/>
      <c r="P7347" s="68"/>
    </row>
    <row r="7348" spans="1:16" x14ac:dyDescent="0.25">
      <c r="A7348" s="77">
        <f>E7348*A7340</f>
        <v>0</v>
      </c>
      <c r="B7348" s="173"/>
      <c r="C7348" s="449"/>
      <c r="D7348" s="91" t="s">
        <v>1262</v>
      </c>
      <c r="E7348" s="80">
        <v>1</v>
      </c>
      <c r="M7348" s="72"/>
      <c r="N7348" s="68"/>
      <c r="O7348" s="68"/>
      <c r="P7348" s="68"/>
    </row>
    <row r="7349" spans="1:16" x14ac:dyDescent="0.25">
      <c r="A7349" s="77">
        <f>E7349*A7340</f>
        <v>0</v>
      </c>
      <c r="B7349" s="173"/>
      <c r="C7349" s="449"/>
      <c r="D7349" s="91" t="s">
        <v>2591</v>
      </c>
      <c r="E7349" s="80">
        <v>10</v>
      </c>
      <c r="M7349" s="72"/>
      <c r="N7349" s="68"/>
      <c r="O7349" s="68"/>
      <c r="P7349" s="68"/>
    </row>
    <row r="7350" spans="1:16" x14ac:dyDescent="0.25">
      <c r="A7350" s="77">
        <f>E7350*A7340</f>
        <v>0</v>
      </c>
      <c r="B7350" s="173"/>
      <c r="C7350" s="449"/>
      <c r="D7350" s="91" t="s">
        <v>1797</v>
      </c>
      <c r="E7350" s="80">
        <v>3</v>
      </c>
      <c r="M7350" s="72"/>
      <c r="N7350" s="68"/>
      <c r="O7350" s="68"/>
      <c r="P7350" s="68"/>
    </row>
    <row r="7351" spans="1:16" x14ac:dyDescent="0.25">
      <c r="A7351" s="77">
        <f>E7351*A7340</f>
        <v>0</v>
      </c>
      <c r="B7351" s="173"/>
      <c r="C7351" s="449"/>
      <c r="D7351" s="91" t="s">
        <v>2334</v>
      </c>
      <c r="E7351" s="80">
        <v>1</v>
      </c>
      <c r="M7351" s="72"/>
      <c r="N7351" s="68"/>
      <c r="O7351" s="68"/>
      <c r="P7351" s="68"/>
    </row>
    <row r="7352" spans="1:16" x14ac:dyDescent="0.25">
      <c r="A7352" s="77">
        <f>E7352*A7340</f>
        <v>0</v>
      </c>
      <c r="B7352" s="173"/>
      <c r="C7352" s="449"/>
      <c r="D7352" s="365" t="s">
        <v>1739</v>
      </c>
      <c r="E7352" s="80">
        <v>45</v>
      </c>
      <c r="M7352" s="72"/>
      <c r="N7352" s="68"/>
      <c r="O7352" s="68"/>
      <c r="P7352" s="68"/>
    </row>
    <row r="7353" spans="1:16" ht="15.75" thickBot="1" x14ac:dyDescent="0.3">
      <c r="B7353" s="173"/>
      <c r="C7353" s="154"/>
      <c r="D7353" s="91"/>
      <c r="E7353" s="80"/>
      <c r="M7353" s="72"/>
      <c r="N7353" s="68"/>
      <c r="O7353" s="68"/>
      <c r="P7353" s="68"/>
    </row>
    <row r="7354" spans="1:16" ht="15.75" thickBot="1" x14ac:dyDescent="0.3">
      <c r="A7354" s="229"/>
      <c r="B7354" s="179">
        <v>150</v>
      </c>
      <c r="C7354" s="245" t="s">
        <v>680</v>
      </c>
      <c r="D7354" s="188"/>
      <c r="E7354" s="205">
        <f>SUM(E7355:E7359)</f>
        <v>239</v>
      </c>
      <c r="G7354" t="s">
        <v>2926</v>
      </c>
      <c r="M7354" s="72"/>
      <c r="N7354" s="68"/>
      <c r="O7354" s="68"/>
      <c r="P7354" s="68"/>
    </row>
    <row r="7355" spans="1:16" x14ac:dyDescent="0.25">
      <c r="A7355" s="77">
        <f>E7355*A7354</f>
        <v>0</v>
      </c>
      <c r="B7355" s="173"/>
      <c r="D7355" s="91" t="s">
        <v>2268</v>
      </c>
      <c r="E7355" s="80">
        <v>200</v>
      </c>
      <c r="M7355" s="72"/>
      <c r="N7355" s="68"/>
      <c r="O7355" s="68"/>
      <c r="P7355" s="68"/>
    </row>
    <row r="7356" spans="1:16" x14ac:dyDescent="0.25">
      <c r="A7356" s="77">
        <f>E7356*A7354</f>
        <v>0</v>
      </c>
      <c r="B7356" s="173"/>
      <c r="C7356" s="449"/>
      <c r="D7356" s="91" t="s">
        <v>2591</v>
      </c>
      <c r="E7356" s="80">
        <v>30</v>
      </c>
      <c r="M7356" s="72"/>
      <c r="N7356" s="68"/>
      <c r="O7356" s="68"/>
      <c r="P7356" s="68"/>
    </row>
    <row r="7357" spans="1:16" x14ac:dyDescent="0.25">
      <c r="A7357" s="77">
        <f>E7357*A7354</f>
        <v>0</v>
      </c>
      <c r="B7357" s="173"/>
      <c r="C7357" s="449"/>
      <c r="D7357" s="91" t="s">
        <v>1262</v>
      </c>
      <c r="E7357" s="80">
        <v>2</v>
      </c>
      <c r="M7357" s="72"/>
      <c r="N7357" s="68"/>
      <c r="O7357" s="68"/>
      <c r="P7357" s="68"/>
    </row>
    <row r="7358" spans="1:16" x14ac:dyDescent="0.25">
      <c r="A7358" s="77">
        <f>E7358*A7354</f>
        <v>0</v>
      </c>
      <c r="B7358" s="173"/>
      <c r="C7358" s="449"/>
      <c r="D7358" s="91" t="s">
        <v>2546</v>
      </c>
      <c r="E7358" s="80">
        <v>2</v>
      </c>
      <c r="M7358" s="72"/>
      <c r="N7358" s="68"/>
      <c r="O7358" s="68"/>
      <c r="P7358" s="68"/>
    </row>
    <row r="7359" spans="1:16" x14ac:dyDescent="0.25">
      <c r="A7359" s="77">
        <f>E7359*A7354</f>
        <v>0</v>
      </c>
      <c r="B7359" s="173"/>
      <c r="C7359" s="449"/>
      <c r="D7359" s="91" t="s">
        <v>1355</v>
      </c>
      <c r="E7359" s="80">
        <v>5</v>
      </c>
      <c r="M7359" s="72"/>
      <c r="N7359" s="68"/>
      <c r="O7359" s="68"/>
      <c r="P7359" s="68"/>
    </row>
    <row r="7360" spans="1:16" ht="15.75" thickBot="1" x14ac:dyDescent="0.3">
      <c r="B7360" s="173"/>
      <c r="C7360" s="154"/>
      <c r="D7360" s="91"/>
      <c r="E7360" s="80"/>
      <c r="M7360" s="72"/>
      <c r="N7360" s="68"/>
      <c r="O7360" s="68"/>
      <c r="P7360" s="68"/>
    </row>
    <row r="7361" spans="1:16" ht="15.75" thickBot="1" x14ac:dyDescent="0.3">
      <c r="A7361" s="229"/>
      <c r="B7361" s="179">
        <v>150</v>
      </c>
      <c r="C7361" s="245" t="s">
        <v>681</v>
      </c>
      <c r="D7361" s="188"/>
      <c r="E7361" s="205">
        <f>SUM(E7362:E7365)</f>
        <v>185</v>
      </c>
      <c r="G7361" t="s">
        <v>2926</v>
      </c>
      <c r="M7361" s="72"/>
      <c r="N7361" s="68"/>
      <c r="O7361" s="68"/>
      <c r="P7361" s="68"/>
    </row>
    <row r="7362" spans="1:16" x14ac:dyDescent="0.25">
      <c r="A7362" s="77">
        <f>E7362*A7361</f>
        <v>0</v>
      </c>
      <c r="B7362" s="173"/>
      <c r="C7362" s="449"/>
      <c r="D7362" s="91" t="s">
        <v>1747</v>
      </c>
      <c r="E7362" s="80">
        <v>140</v>
      </c>
      <c r="M7362" s="72"/>
      <c r="N7362" s="68"/>
      <c r="O7362" s="68"/>
      <c r="P7362" s="68"/>
    </row>
    <row r="7363" spans="1:16" x14ac:dyDescent="0.25">
      <c r="A7363" s="77">
        <f>E7363*A7361</f>
        <v>0</v>
      </c>
      <c r="B7363" s="173"/>
      <c r="C7363" s="96"/>
      <c r="D7363" s="91" t="s">
        <v>1850</v>
      </c>
      <c r="E7363" s="80">
        <v>20</v>
      </c>
      <c r="M7363" s="72"/>
      <c r="N7363" s="68"/>
      <c r="O7363" s="68"/>
      <c r="P7363" s="68"/>
    </row>
    <row r="7364" spans="1:16" x14ac:dyDescent="0.25">
      <c r="A7364" s="77">
        <f>E7364*A7361</f>
        <v>0</v>
      </c>
      <c r="B7364" s="173"/>
      <c r="C7364" s="449"/>
      <c r="D7364" s="91" t="s">
        <v>1264</v>
      </c>
      <c r="E7364" s="80">
        <v>20</v>
      </c>
      <c r="M7364" s="72"/>
      <c r="N7364" s="68"/>
      <c r="O7364" s="68"/>
      <c r="P7364" s="68"/>
    </row>
    <row r="7365" spans="1:16" x14ac:dyDescent="0.25">
      <c r="A7365" s="77">
        <f>E7365*A7361</f>
        <v>0</v>
      </c>
      <c r="B7365" s="173"/>
      <c r="C7365" s="449"/>
      <c r="D7365" s="91" t="s">
        <v>1355</v>
      </c>
      <c r="E7365" s="80">
        <v>5</v>
      </c>
      <c r="M7365" s="72"/>
      <c r="N7365" s="68"/>
      <c r="O7365" s="68"/>
      <c r="P7365" s="68"/>
    </row>
    <row r="7366" spans="1:16" ht="15.75" thickBot="1" x14ac:dyDescent="0.3">
      <c r="B7366" s="173"/>
      <c r="C7366" s="154"/>
      <c r="D7366" s="91"/>
      <c r="E7366" s="80"/>
      <c r="M7366" s="72"/>
      <c r="N7366" s="68"/>
      <c r="O7366" s="68"/>
      <c r="P7366" s="68"/>
    </row>
    <row r="7367" spans="1:16" ht="15.75" thickBot="1" x14ac:dyDescent="0.3">
      <c r="A7367" s="229"/>
      <c r="B7367" s="179">
        <v>200</v>
      </c>
      <c r="C7367" s="245" t="s">
        <v>682</v>
      </c>
      <c r="D7367" s="188"/>
      <c r="E7367" s="205">
        <f>SUM(E7368:E7377)</f>
        <v>306</v>
      </c>
      <c r="G7367" t="s">
        <v>2926</v>
      </c>
      <c r="M7367" s="72"/>
      <c r="N7367" s="68"/>
      <c r="O7367" s="68"/>
      <c r="P7367" s="68"/>
    </row>
    <row r="7368" spans="1:16" x14ac:dyDescent="0.25">
      <c r="A7368" s="77">
        <f>E7368*A7367</f>
        <v>0</v>
      </c>
      <c r="B7368" s="173"/>
      <c r="D7368" s="365" t="s">
        <v>1745</v>
      </c>
      <c r="E7368" s="80">
        <v>65</v>
      </c>
      <c r="M7368" s="72"/>
      <c r="N7368" s="68"/>
      <c r="O7368" s="68"/>
      <c r="P7368" s="68"/>
    </row>
    <row r="7369" spans="1:16" x14ac:dyDescent="0.25">
      <c r="A7369" s="77">
        <f>E7369*A7367</f>
        <v>0</v>
      </c>
      <c r="B7369" s="173"/>
      <c r="C7369" s="449"/>
      <c r="D7369" s="91" t="s">
        <v>1795</v>
      </c>
      <c r="E7369" s="80">
        <v>50</v>
      </c>
      <c r="M7369" s="72"/>
      <c r="N7369" s="68"/>
      <c r="O7369" s="68"/>
      <c r="P7369" s="68"/>
    </row>
    <row r="7370" spans="1:16" x14ac:dyDescent="0.25">
      <c r="A7370" s="77">
        <f>E7370*A7367</f>
        <v>0</v>
      </c>
      <c r="B7370" s="173"/>
      <c r="C7370" s="449"/>
      <c r="D7370" s="91" t="s">
        <v>313</v>
      </c>
      <c r="E7370" s="80">
        <v>65</v>
      </c>
      <c r="M7370" s="72"/>
      <c r="N7370" s="68"/>
      <c r="O7370" s="68"/>
      <c r="P7370" s="68"/>
    </row>
    <row r="7371" spans="1:16" x14ac:dyDescent="0.25">
      <c r="A7371" s="77">
        <f>E7371*A7367</f>
        <v>0</v>
      </c>
      <c r="B7371" s="173"/>
      <c r="C7371" s="449"/>
      <c r="D7371" s="91" t="s">
        <v>311</v>
      </c>
      <c r="E7371" s="80">
        <v>65</v>
      </c>
      <c r="M7371" s="72"/>
      <c r="N7371" s="68"/>
      <c r="O7371" s="68"/>
      <c r="P7371" s="68"/>
    </row>
    <row r="7372" spans="1:16" x14ac:dyDescent="0.25">
      <c r="A7372" s="77">
        <f>E7372*A7367</f>
        <v>0</v>
      </c>
      <c r="B7372" s="173"/>
      <c r="C7372" s="449"/>
      <c r="D7372" s="91" t="s">
        <v>1822</v>
      </c>
      <c r="E7372" s="80">
        <v>25</v>
      </c>
      <c r="M7372" s="72"/>
      <c r="N7372" s="68"/>
      <c r="O7372" s="68"/>
      <c r="P7372" s="68"/>
    </row>
    <row r="7373" spans="1:16" x14ac:dyDescent="0.25">
      <c r="A7373" s="77">
        <f>E7373*A7367</f>
        <v>0</v>
      </c>
      <c r="B7373" s="173"/>
      <c r="C7373" s="449"/>
      <c r="D7373" s="91" t="s">
        <v>1262</v>
      </c>
      <c r="E7373" s="80">
        <v>2</v>
      </c>
      <c r="M7373" s="72"/>
      <c r="N7373" s="68"/>
      <c r="O7373" s="68"/>
      <c r="P7373" s="68"/>
    </row>
    <row r="7374" spans="1:16" x14ac:dyDescent="0.25">
      <c r="A7374" s="77">
        <f>E7374*A7367</f>
        <v>0</v>
      </c>
      <c r="B7374" s="173"/>
      <c r="C7374" s="449"/>
      <c r="D7374" s="91" t="s">
        <v>2399</v>
      </c>
      <c r="E7374" s="80">
        <v>2</v>
      </c>
      <c r="M7374" s="72"/>
      <c r="N7374" s="68"/>
      <c r="O7374" s="68"/>
      <c r="P7374" s="68"/>
    </row>
    <row r="7375" spans="1:16" x14ac:dyDescent="0.25">
      <c r="A7375" s="77">
        <f>E7375*A7367</f>
        <v>0</v>
      </c>
      <c r="B7375" s="173"/>
      <c r="C7375" s="449"/>
      <c r="D7375" s="91" t="s">
        <v>2546</v>
      </c>
      <c r="E7375" s="80">
        <v>2</v>
      </c>
      <c r="M7375" s="72"/>
      <c r="N7375" s="68"/>
      <c r="O7375" s="68"/>
      <c r="P7375" s="68"/>
    </row>
    <row r="7376" spans="1:16" x14ac:dyDescent="0.25">
      <c r="A7376" s="77">
        <f>E7376*A7367</f>
        <v>0</v>
      </c>
      <c r="B7376" s="173"/>
      <c r="C7376" s="449"/>
      <c r="D7376" s="91" t="s">
        <v>2591</v>
      </c>
      <c r="E7376" s="80">
        <v>20</v>
      </c>
      <c r="M7376" s="72"/>
      <c r="N7376" s="68"/>
      <c r="O7376" s="68"/>
      <c r="P7376" s="68"/>
    </row>
    <row r="7377" spans="1:16" x14ac:dyDescent="0.25">
      <c r="A7377" s="77">
        <f>E7377*A7367</f>
        <v>0</v>
      </c>
      <c r="B7377" s="173"/>
      <c r="C7377" s="449"/>
      <c r="D7377" s="91" t="s">
        <v>1805</v>
      </c>
      <c r="E7377" s="80">
        <v>10</v>
      </c>
      <c r="M7377" s="72"/>
      <c r="N7377" s="68"/>
      <c r="O7377" s="68"/>
      <c r="P7377" s="68"/>
    </row>
    <row r="7378" spans="1:16" ht="15.75" thickBot="1" x14ac:dyDescent="0.3">
      <c r="B7378" s="173"/>
      <c r="C7378" s="154"/>
      <c r="D7378" s="91"/>
      <c r="E7378" s="80"/>
      <c r="M7378" s="72"/>
      <c r="N7378" s="68"/>
      <c r="O7378" s="68"/>
      <c r="P7378" s="68"/>
    </row>
    <row r="7379" spans="1:16" ht="43.5" thickBot="1" x14ac:dyDescent="0.3">
      <c r="A7379" s="229"/>
      <c r="B7379" s="186">
        <v>200</v>
      </c>
      <c r="C7379" s="215" t="s">
        <v>683</v>
      </c>
      <c r="D7379" s="188"/>
      <c r="E7379" s="158">
        <f>SUM(E7380:E7388)</f>
        <v>284</v>
      </c>
      <c r="G7379" t="s">
        <v>2926</v>
      </c>
      <c r="M7379" s="72"/>
      <c r="N7379" s="68"/>
      <c r="O7379" s="68"/>
      <c r="P7379" s="68"/>
    </row>
    <row r="7380" spans="1:16" x14ac:dyDescent="0.25">
      <c r="A7380" s="77">
        <f>E7380*A7379</f>
        <v>0</v>
      </c>
      <c r="B7380" s="173"/>
      <c r="C7380" s="154"/>
      <c r="D7380" s="91" t="s">
        <v>1745</v>
      </c>
      <c r="E7380" s="80">
        <v>80</v>
      </c>
      <c r="M7380" s="72"/>
      <c r="N7380" s="68"/>
      <c r="O7380" s="68"/>
      <c r="P7380" s="68"/>
    </row>
    <row r="7381" spans="1:16" x14ac:dyDescent="0.25">
      <c r="A7381" s="77">
        <f>E7381*A7379</f>
        <v>0</v>
      </c>
      <c r="B7381" s="173"/>
      <c r="C7381" s="154"/>
      <c r="D7381" s="91" t="s">
        <v>311</v>
      </c>
      <c r="E7381" s="80">
        <v>60</v>
      </c>
      <c r="M7381" s="72"/>
      <c r="N7381" s="68"/>
      <c r="O7381" s="68"/>
      <c r="P7381" s="68"/>
    </row>
    <row r="7382" spans="1:16" x14ac:dyDescent="0.25">
      <c r="A7382" s="77">
        <f>E7382*A7379</f>
        <v>0</v>
      </c>
      <c r="B7382" s="173"/>
      <c r="C7382" s="154"/>
      <c r="D7382" s="91" t="s">
        <v>313</v>
      </c>
      <c r="E7382" s="80">
        <v>50</v>
      </c>
      <c r="M7382" s="72"/>
      <c r="N7382" s="68"/>
      <c r="O7382" s="68"/>
      <c r="P7382" s="68"/>
    </row>
    <row r="7383" spans="1:16" x14ac:dyDescent="0.25">
      <c r="A7383" s="77">
        <f>E7383*A7379</f>
        <v>0</v>
      </c>
      <c r="B7383" s="173"/>
      <c r="C7383" s="154"/>
      <c r="D7383" s="91" t="s">
        <v>198</v>
      </c>
      <c r="E7383" s="80">
        <v>40</v>
      </c>
      <c r="M7383" s="72"/>
      <c r="N7383" s="68"/>
      <c r="O7383" s="68"/>
      <c r="P7383" s="68"/>
    </row>
    <row r="7384" spans="1:16" x14ac:dyDescent="0.25">
      <c r="A7384" s="77">
        <f>E7384*A7379</f>
        <v>0</v>
      </c>
      <c r="B7384" s="173"/>
      <c r="C7384" s="154"/>
      <c r="D7384" s="91" t="s">
        <v>2591</v>
      </c>
      <c r="E7384" s="80">
        <v>10</v>
      </c>
      <c r="M7384" s="72"/>
      <c r="N7384" s="68"/>
      <c r="O7384" s="68"/>
      <c r="P7384" s="68"/>
    </row>
    <row r="7385" spans="1:16" x14ac:dyDescent="0.25">
      <c r="A7385" s="77">
        <f>E7385*A7379</f>
        <v>0</v>
      </c>
      <c r="B7385" s="173"/>
      <c r="C7385" s="154"/>
      <c r="D7385" s="91" t="s">
        <v>2213</v>
      </c>
      <c r="E7385" s="80">
        <v>12</v>
      </c>
      <c r="M7385" s="72"/>
      <c r="N7385" s="68"/>
      <c r="O7385" s="68"/>
      <c r="P7385" s="68"/>
    </row>
    <row r="7386" spans="1:16" x14ac:dyDescent="0.25">
      <c r="A7386" s="77">
        <f>E7386*A7379</f>
        <v>0</v>
      </c>
      <c r="B7386" s="173"/>
      <c r="C7386" s="154"/>
      <c r="D7386" s="91" t="s">
        <v>1665</v>
      </c>
      <c r="E7386" s="80">
        <v>15</v>
      </c>
      <c r="M7386" s="72"/>
      <c r="N7386" s="68"/>
      <c r="O7386" s="68"/>
      <c r="P7386" s="68"/>
    </row>
    <row r="7387" spans="1:16" x14ac:dyDescent="0.25">
      <c r="A7387" s="77">
        <f>E7387*A7379</f>
        <v>0</v>
      </c>
      <c r="B7387" s="173"/>
      <c r="C7387" s="154"/>
      <c r="D7387" s="91" t="s">
        <v>1820</v>
      </c>
      <c r="E7387" s="80">
        <v>15</v>
      </c>
      <c r="M7387" s="72"/>
      <c r="N7387" s="68"/>
      <c r="O7387" s="68"/>
      <c r="P7387" s="68"/>
    </row>
    <row r="7388" spans="1:16" x14ac:dyDescent="0.25">
      <c r="A7388" s="77">
        <f>E7388*A7379</f>
        <v>0</v>
      </c>
      <c r="B7388" s="173"/>
      <c r="C7388" s="154"/>
      <c r="D7388" s="91" t="s">
        <v>2546</v>
      </c>
      <c r="E7388" s="80">
        <v>2</v>
      </c>
      <c r="M7388" s="72"/>
      <c r="N7388" s="68"/>
      <c r="O7388" s="68"/>
      <c r="P7388" s="68"/>
    </row>
    <row r="7389" spans="1:16" ht="15.75" thickBot="1" x14ac:dyDescent="0.3">
      <c r="B7389" s="173"/>
      <c r="C7389" s="154"/>
      <c r="D7389" s="91"/>
      <c r="E7389" s="80"/>
      <c r="M7389" s="72"/>
      <c r="N7389" s="68"/>
      <c r="O7389" s="68"/>
      <c r="P7389" s="68"/>
    </row>
    <row r="7390" spans="1:16" ht="15.75" thickBot="1" x14ac:dyDescent="0.3">
      <c r="A7390" s="229"/>
      <c r="B7390" s="190" t="s">
        <v>172</v>
      </c>
      <c r="C7390" s="245" t="s">
        <v>684</v>
      </c>
      <c r="D7390" s="188"/>
      <c r="E7390" s="158">
        <f>SUM(E7391:E7400)</f>
        <v>472</v>
      </c>
      <c r="G7390" t="s">
        <v>2926</v>
      </c>
      <c r="M7390" s="72"/>
      <c r="N7390" s="68"/>
      <c r="O7390" s="68"/>
      <c r="P7390" s="68"/>
    </row>
    <row r="7391" spans="1:16" x14ac:dyDescent="0.25">
      <c r="A7391" s="77">
        <f>E7391*A7390</f>
        <v>0</v>
      </c>
      <c r="B7391" s="173"/>
      <c r="C7391" s="115"/>
      <c r="D7391" s="91" t="s">
        <v>1489</v>
      </c>
      <c r="E7391" s="80">
        <v>10</v>
      </c>
      <c r="M7391" s="72"/>
      <c r="N7391" s="68"/>
      <c r="O7391" s="68"/>
      <c r="P7391" s="68"/>
    </row>
    <row r="7392" spans="1:16" x14ac:dyDescent="0.25">
      <c r="A7392" s="77">
        <f>E7392*A7390</f>
        <v>0</v>
      </c>
      <c r="B7392" s="173"/>
      <c r="C7392" s="154"/>
      <c r="D7392" s="91" t="s">
        <v>1478</v>
      </c>
      <c r="E7392" s="80">
        <v>10</v>
      </c>
      <c r="M7392" s="72"/>
      <c r="N7392" s="68"/>
      <c r="O7392" s="68"/>
      <c r="P7392" s="68"/>
    </row>
    <row r="7393" spans="1:16" x14ac:dyDescent="0.25">
      <c r="A7393" s="77">
        <f>E7393*A7390</f>
        <v>0</v>
      </c>
      <c r="B7393" s="173"/>
      <c r="C7393" s="154"/>
      <c r="D7393" s="91" t="s">
        <v>1262</v>
      </c>
      <c r="E7393" s="80">
        <v>1</v>
      </c>
      <c r="M7393" s="72"/>
      <c r="N7393" s="68"/>
      <c r="O7393" s="68"/>
      <c r="P7393" s="68"/>
    </row>
    <row r="7394" spans="1:16" x14ac:dyDescent="0.25">
      <c r="A7394" s="77">
        <f>E7394*A7390</f>
        <v>0</v>
      </c>
      <c r="B7394" s="173"/>
      <c r="C7394" s="154"/>
      <c r="D7394" s="91" t="s">
        <v>2399</v>
      </c>
      <c r="E7394" s="80">
        <v>1</v>
      </c>
      <c r="M7394" s="72"/>
      <c r="N7394" s="68"/>
      <c r="O7394" s="68"/>
      <c r="P7394" s="68"/>
    </row>
    <row r="7395" spans="1:16" x14ac:dyDescent="0.25">
      <c r="A7395" s="77">
        <f>E7395*A7390</f>
        <v>0</v>
      </c>
      <c r="B7395" s="173"/>
      <c r="C7395" s="154"/>
      <c r="D7395" s="365" t="s">
        <v>1477</v>
      </c>
      <c r="E7395" s="80">
        <v>200</v>
      </c>
      <c r="M7395" s="72"/>
      <c r="N7395" s="68"/>
      <c r="O7395" s="68"/>
      <c r="P7395" s="68"/>
    </row>
    <row r="7396" spans="1:16" x14ac:dyDescent="0.25">
      <c r="A7396" s="77">
        <f>E7396*A7390</f>
        <v>0</v>
      </c>
      <c r="B7396" s="173"/>
      <c r="C7396" s="154"/>
      <c r="D7396" s="91" t="s">
        <v>192</v>
      </c>
      <c r="E7396" s="80">
        <v>20</v>
      </c>
      <c r="M7396" s="72"/>
      <c r="N7396" s="68"/>
      <c r="O7396" s="68"/>
      <c r="P7396" s="68"/>
    </row>
    <row r="7397" spans="1:16" x14ac:dyDescent="0.25">
      <c r="A7397" s="77">
        <f>E7397*A7390</f>
        <v>0</v>
      </c>
      <c r="B7397" s="173"/>
      <c r="C7397" s="154"/>
      <c r="D7397" s="91" t="s">
        <v>1793</v>
      </c>
      <c r="E7397" s="80">
        <v>5</v>
      </c>
      <c r="M7397" s="72"/>
      <c r="N7397" s="68"/>
      <c r="O7397" s="68"/>
      <c r="P7397" s="68"/>
    </row>
    <row r="7398" spans="1:16" x14ac:dyDescent="0.25">
      <c r="A7398" s="77">
        <f>E7398*A7390</f>
        <v>0</v>
      </c>
      <c r="B7398" s="173"/>
      <c r="C7398" s="154"/>
      <c r="D7398" s="91" t="s">
        <v>1753</v>
      </c>
      <c r="E7398" s="80">
        <v>200</v>
      </c>
      <c r="M7398" s="72"/>
      <c r="N7398" s="68"/>
      <c r="O7398" s="68"/>
      <c r="P7398" s="68"/>
    </row>
    <row r="7399" spans="1:16" x14ac:dyDescent="0.25">
      <c r="A7399" s="77">
        <f>E7399*A7390</f>
        <v>0</v>
      </c>
      <c r="B7399" s="173"/>
      <c r="C7399" s="154"/>
      <c r="D7399" s="91" t="s">
        <v>1853</v>
      </c>
      <c r="E7399" s="80">
        <v>20</v>
      </c>
      <c r="M7399" s="72"/>
      <c r="N7399" s="68"/>
      <c r="O7399" s="68"/>
      <c r="P7399" s="68"/>
    </row>
    <row r="7400" spans="1:16" x14ac:dyDescent="0.25">
      <c r="A7400" s="77">
        <f>E7400*A7390</f>
        <v>0</v>
      </c>
      <c r="B7400" s="173"/>
      <c r="C7400" s="154"/>
      <c r="D7400" s="91" t="s">
        <v>1805</v>
      </c>
      <c r="E7400" s="80">
        <v>5</v>
      </c>
      <c r="M7400" s="72"/>
      <c r="N7400" s="68"/>
      <c r="O7400" s="68"/>
      <c r="P7400" s="68"/>
    </row>
    <row r="7401" spans="1:16" ht="15.75" thickBot="1" x14ac:dyDescent="0.3">
      <c r="B7401" s="173"/>
      <c r="C7401" s="154"/>
      <c r="D7401" s="91"/>
      <c r="E7401" s="80"/>
      <c r="M7401" s="72"/>
      <c r="N7401" s="68"/>
      <c r="O7401" s="68"/>
      <c r="P7401" s="68"/>
    </row>
    <row r="7402" spans="1:16" ht="30" thickBot="1" x14ac:dyDescent="0.3">
      <c r="A7402" s="229"/>
      <c r="B7402" s="212" t="s">
        <v>173</v>
      </c>
      <c r="C7402" s="245" t="s">
        <v>685</v>
      </c>
      <c r="D7402" s="188"/>
      <c r="E7402" s="158">
        <f>SUM(E7403:E7413)</f>
        <v>265</v>
      </c>
      <c r="G7402" t="s">
        <v>2926</v>
      </c>
      <c r="M7402" s="72"/>
      <c r="N7402" s="68"/>
      <c r="O7402" s="68"/>
      <c r="P7402" s="68"/>
    </row>
    <row r="7403" spans="1:16" x14ac:dyDescent="0.25">
      <c r="A7403" s="77">
        <f>E7403*A7402</f>
        <v>0</v>
      </c>
      <c r="B7403" s="173"/>
      <c r="C7403" s="154"/>
      <c r="D7403" s="91" t="s">
        <v>1489</v>
      </c>
      <c r="E7403" s="80">
        <v>10</v>
      </c>
      <c r="M7403" s="72"/>
      <c r="N7403" s="68"/>
      <c r="O7403" s="68"/>
      <c r="P7403" s="68"/>
    </row>
    <row r="7404" spans="1:16" x14ac:dyDescent="0.25">
      <c r="A7404" s="77">
        <f>E7404*A7402</f>
        <v>0</v>
      </c>
      <c r="B7404" s="173"/>
      <c r="C7404" s="154"/>
      <c r="D7404" s="91" t="s">
        <v>1478</v>
      </c>
      <c r="E7404" s="80">
        <v>10</v>
      </c>
      <c r="M7404" s="72"/>
      <c r="N7404" s="68"/>
      <c r="O7404" s="68"/>
      <c r="P7404" s="68"/>
    </row>
    <row r="7405" spans="1:16" x14ac:dyDescent="0.25">
      <c r="A7405" s="77">
        <f>E7405*A7402</f>
        <v>0</v>
      </c>
      <c r="B7405" s="173"/>
      <c r="C7405" s="154"/>
      <c r="D7405" s="91" t="s">
        <v>1262</v>
      </c>
      <c r="E7405" s="80">
        <v>1</v>
      </c>
      <c r="M7405" s="72"/>
      <c r="N7405" s="68"/>
      <c r="O7405" s="68"/>
      <c r="P7405" s="68"/>
    </row>
    <row r="7406" spans="1:16" x14ac:dyDescent="0.25">
      <c r="A7406" s="77">
        <f>E7406*A7402</f>
        <v>0</v>
      </c>
      <c r="B7406" s="173"/>
      <c r="C7406" s="154" t="s">
        <v>174</v>
      </c>
      <c r="D7406" s="91" t="s">
        <v>2399</v>
      </c>
      <c r="E7406" s="80">
        <v>1</v>
      </c>
      <c r="M7406" s="72"/>
      <c r="N7406" s="68"/>
      <c r="O7406" s="68"/>
      <c r="P7406" s="68"/>
    </row>
    <row r="7407" spans="1:16" x14ac:dyDescent="0.25">
      <c r="A7407" s="77">
        <f>E7407*A7402</f>
        <v>0</v>
      </c>
      <c r="B7407" s="173"/>
      <c r="C7407" s="154" t="s">
        <v>175</v>
      </c>
      <c r="D7407" s="365" t="s">
        <v>1477</v>
      </c>
      <c r="E7407" s="80">
        <v>50</v>
      </c>
      <c r="M7407" s="72"/>
      <c r="N7407" s="68"/>
      <c r="O7407" s="68"/>
      <c r="P7407" s="68"/>
    </row>
    <row r="7408" spans="1:16" x14ac:dyDescent="0.25">
      <c r="A7408" s="77">
        <f>E7408*A7402</f>
        <v>0</v>
      </c>
      <c r="B7408" s="173"/>
      <c r="C7408" s="154"/>
      <c r="D7408" s="91" t="s">
        <v>192</v>
      </c>
      <c r="E7408" s="80">
        <v>25</v>
      </c>
      <c r="M7408" s="72"/>
      <c r="N7408" s="68"/>
      <c r="O7408" s="68"/>
      <c r="P7408" s="68"/>
    </row>
    <row r="7409" spans="1:16" x14ac:dyDescent="0.25">
      <c r="A7409" s="77">
        <f>E7409*A7402</f>
        <v>0</v>
      </c>
      <c r="B7409" s="173"/>
      <c r="C7409" s="154"/>
      <c r="D7409" s="91" t="s">
        <v>1747</v>
      </c>
      <c r="E7409" s="80">
        <v>100</v>
      </c>
      <c r="M7409" s="72"/>
      <c r="N7409" s="68"/>
      <c r="O7409" s="68"/>
      <c r="P7409" s="68"/>
    </row>
    <row r="7410" spans="1:16" x14ac:dyDescent="0.25">
      <c r="A7410" s="77">
        <f>E7410*A7402</f>
        <v>0</v>
      </c>
      <c r="B7410" s="173"/>
      <c r="C7410" s="154"/>
      <c r="D7410" s="91" t="s">
        <v>1871</v>
      </c>
      <c r="E7410" s="80">
        <v>30</v>
      </c>
      <c r="M7410" s="72"/>
      <c r="N7410" s="68"/>
      <c r="O7410" s="68"/>
      <c r="P7410" s="68"/>
    </row>
    <row r="7411" spans="1:16" x14ac:dyDescent="0.25">
      <c r="A7411" s="77">
        <f>E7411*A7402</f>
        <v>0</v>
      </c>
      <c r="B7411" s="173"/>
      <c r="C7411" s="154"/>
      <c r="D7411" s="91" t="s">
        <v>1264</v>
      </c>
      <c r="E7411" s="80">
        <v>30</v>
      </c>
      <c r="M7411" s="72"/>
      <c r="N7411" s="68"/>
      <c r="O7411" s="68"/>
      <c r="P7411" s="68"/>
    </row>
    <row r="7412" spans="1:16" x14ac:dyDescent="0.25">
      <c r="A7412" s="77">
        <f>E7412*A7402</f>
        <v>0</v>
      </c>
      <c r="B7412" s="173"/>
      <c r="C7412" s="154"/>
      <c r="D7412" s="91" t="s">
        <v>2591</v>
      </c>
      <c r="E7412" s="80">
        <v>5</v>
      </c>
      <c r="M7412" s="72"/>
      <c r="N7412" s="68"/>
      <c r="O7412" s="68"/>
      <c r="P7412" s="68"/>
    </row>
    <row r="7413" spans="1:16" x14ac:dyDescent="0.25">
      <c r="A7413" s="77">
        <f>E7413*A7402</f>
        <v>0</v>
      </c>
      <c r="B7413" s="173"/>
      <c r="C7413" s="154"/>
      <c r="D7413" s="91" t="s">
        <v>2546</v>
      </c>
      <c r="E7413" s="80">
        <v>3</v>
      </c>
      <c r="M7413" s="72"/>
      <c r="N7413" s="68"/>
      <c r="O7413" s="68"/>
      <c r="P7413" s="68"/>
    </row>
    <row r="7414" spans="1:16" ht="15.75" thickBot="1" x14ac:dyDescent="0.3">
      <c r="B7414" s="173"/>
      <c r="C7414" s="154"/>
      <c r="D7414" s="91"/>
      <c r="E7414" s="80"/>
      <c r="M7414" s="72"/>
      <c r="N7414" s="68"/>
      <c r="O7414" s="68"/>
      <c r="P7414" s="68"/>
    </row>
    <row r="7415" spans="1:16" ht="15.75" thickBot="1" x14ac:dyDescent="0.3">
      <c r="A7415" s="229"/>
      <c r="B7415" s="179">
        <v>100</v>
      </c>
      <c r="C7415" s="215" t="s">
        <v>686</v>
      </c>
      <c r="D7415" s="188"/>
      <c r="E7415" s="158">
        <f>SUM(E7416:E7420)</f>
        <v>133</v>
      </c>
      <c r="G7415" t="s">
        <v>2926</v>
      </c>
      <c r="M7415" s="72"/>
      <c r="N7415" s="68"/>
      <c r="O7415" s="68"/>
      <c r="P7415" s="68"/>
    </row>
    <row r="7416" spans="1:16" x14ac:dyDescent="0.25">
      <c r="A7416" s="77">
        <f>E7416*A7415</f>
        <v>0</v>
      </c>
      <c r="B7416" s="173"/>
      <c r="C7416" s="154"/>
      <c r="D7416" s="91" t="s">
        <v>1753</v>
      </c>
      <c r="E7416" s="80">
        <v>100</v>
      </c>
      <c r="M7416" s="72"/>
      <c r="N7416" s="68"/>
      <c r="O7416" s="68"/>
      <c r="P7416" s="68"/>
    </row>
    <row r="7417" spans="1:16" x14ac:dyDescent="0.25">
      <c r="A7417" s="77">
        <f>E7417*A7415</f>
        <v>0</v>
      </c>
      <c r="B7417" s="173"/>
      <c r="C7417" s="154"/>
      <c r="D7417" s="91" t="s">
        <v>1850</v>
      </c>
      <c r="E7417" s="80">
        <v>4.5</v>
      </c>
      <c r="M7417" s="72"/>
      <c r="N7417" s="68"/>
      <c r="O7417" s="68"/>
      <c r="P7417" s="68"/>
    </row>
    <row r="7418" spans="1:16" x14ac:dyDescent="0.25">
      <c r="A7418" s="77">
        <f>E7418*A7415</f>
        <v>0</v>
      </c>
      <c r="B7418" s="173"/>
      <c r="C7418" s="154"/>
      <c r="D7418" s="91" t="s">
        <v>1315</v>
      </c>
      <c r="E7418" s="80">
        <v>6.5</v>
      </c>
      <c r="M7418" s="72"/>
      <c r="N7418" s="68"/>
      <c r="O7418" s="68"/>
      <c r="P7418" s="68"/>
    </row>
    <row r="7419" spans="1:16" x14ac:dyDescent="0.25">
      <c r="A7419" s="77">
        <f>E7419*A7415</f>
        <v>0</v>
      </c>
      <c r="B7419" s="173"/>
      <c r="C7419" s="154"/>
      <c r="D7419" s="91" t="s">
        <v>1692</v>
      </c>
      <c r="E7419" s="80">
        <v>10</v>
      </c>
      <c r="M7419" s="72"/>
      <c r="N7419" s="68"/>
      <c r="O7419" s="68"/>
      <c r="P7419" s="68"/>
    </row>
    <row r="7420" spans="1:16" x14ac:dyDescent="0.25">
      <c r="A7420" s="77">
        <f>E7420*A7415</f>
        <v>0</v>
      </c>
      <c r="B7420" s="173"/>
      <c r="C7420" s="154"/>
      <c r="D7420" s="91" t="s">
        <v>1795</v>
      </c>
      <c r="E7420" s="80">
        <v>12</v>
      </c>
      <c r="M7420" s="72"/>
      <c r="N7420" s="68"/>
      <c r="O7420" s="68"/>
      <c r="P7420" s="68"/>
    </row>
    <row r="7421" spans="1:16" ht="15.75" thickBot="1" x14ac:dyDescent="0.3">
      <c r="B7421" s="173"/>
      <c r="C7421" s="154"/>
      <c r="D7421" s="91"/>
      <c r="E7421" s="80"/>
      <c r="F7421">
        <f>SUMIF('список продуктов'!$A$8:$A$917,"="&amp;D8743,'список продуктов'!$C$8:$C$917)</f>
        <v>1</v>
      </c>
      <c r="M7421" s="572"/>
      <c r="N7421" s="573"/>
      <c r="O7421" s="573"/>
      <c r="P7421" s="573"/>
    </row>
    <row r="7422" spans="1:16" ht="30" thickBot="1" x14ac:dyDescent="0.3">
      <c r="A7422" s="229"/>
      <c r="B7422" s="179">
        <v>100</v>
      </c>
      <c r="C7422" s="73" t="s">
        <v>687</v>
      </c>
      <c r="D7422" s="188"/>
      <c r="E7422" s="158">
        <f>SUM(E7423:E7430)</f>
        <v>132</v>
      </c>
      <c r="F7422">
        <f>SUMIF('список продуктов'!$A$8:$A$917,"="&amp;D8744,'список продуктов'!$C$8:$C$917)</f>
        <v>0</v>
      </c>
      <c r="G7422" t="s">
        <v>2926</v>
      </c>
      <c r="M7422" s="572"/>
      <c r="N7422" s="573"/>
      <c r="O7422" s="573"/>
      <c r="P7422" s="573"/>
    </row>
    <row r="7423" spans="1:16" x14ac:dyDescent="0.25">
      <c r="A7423" s="77">
        <f>E7423*A7422</f>
        <v>0</v>
      </c>
      <c r="B7423" s="173"/>
      <c r="C7423" s="154"/>
      <c r="D7423" s="365" t="s">
        <v>1477</v>
      </c>
      <c r="E7423" s="80">
        <v>80</v>
      </c>
      <c r="F7423">
        <f>SUMIF('список продуктов'!$A$8:$A$917,"="&amp;D8745,'список продуктов'!$C$8:$C$917)</f>
        <v>1</v>
      </c>
      <c r="M7423" s="572"/>
      <c r="N7423" s="573"/>
      <c r="O7423" s="573"/>
      <c r="P7423" s="573"/>
    </row>
    <row r="7424" spans="1:16" x14ac:dyDescent="0.25">
      <c r="A7424" s="77">
        <f>E7424*A7422</f>
        <v>0</v>
      </c>
      <c r="B7424" s="173"/>
      <c r="C7424" s="154"/>
      <c r="D7424" s="91" t="s">
        <v>311</v>
      </c>
      <c r="E7424" s="80">
        <v>25</v>
      </c>
      <c r="F7424">
        <f>SUMIF('список продуктов'!$A$8:$A$917,"="&amp;D8746,'список продуктов'!$C$8:$C$917)</f>
        <v>1</v>
      </c>
      <c r="M7424" s="572"/>
      <c r="N7424" s="573"/>
      <c r="O7424" s="573"/>
      <c r="P7424" s="573"/>
    </row>
    <row r="7425" spans="1:16" x14ac:dyDescent="0.25">
      <c r="A7425" s="77">
        <f>E7425*A7422</f>
        <v>0</v>
      </c>
      <c r="B7425" s="173"/>
      <c r="C7425" s="154"/>
      <c r="D7425" s="91" t="s">
        <v>1807</v>
      </c>
      <c r="E7425" s="80">
        <v>3</v>
      </c>
      <c r="F7425">
        <f>SUMIF('список продуктов'!$A$8:$A$917,"="&amp;D8747,'список продуктов'!$C$8:$C$917)</f>
        <v>1</v>
      </c>
      <c r="M7425" s="572"/>
      <c r="N7425" s="573"/>
      <c r="O7425" s="573"/>
      <c r="P7425" s="573"/>
    </row>
    <row r="7426" spans="1:16" x14ac:dyDescent="0.25">
      <c r="A7426" s="77">
        <f>E7426*A7422</f>
        <v>0</v>
      </c>
      <c r="B7426" s="173"/>
      <c r="C7426" s="154"/>
      <c r="D7426" s="91" t="s">
        <v>1489</v>
      </c>
      <c r="E7426" s="80">
        <v>3</v>
      </c>
      <c r="F7426">
        <f>SUMIF('список продуктов'!$A$8:$A$917,"="&amp;D8748,'список продуктов'!$C$8:$C$917)</f>
        <v>1</v>
      </c>
      <c r="M7426" s="572"/>
      <c r="N7426" s="573"/>
      <c r="O7426" s="573"/>
      <c r="P7426" s="573"/>
    </row>
    <row r="7427" spans="1:16" x14ac:dyDescent="0.25">
      <c r="A7427" s="77">
        <f>E7427*A7422</f>
        <v>0</v>
      </c>
      <c r="B7427" s="173"/>
      <c r="C7427" s="154"/>
      <c r="D7427" s="91" t="s">
        <v>1671</v>
      </c>
      <c r="E7427" s="80">
        <v>16</v>
      </c>
      <c r="F7427">
        <f>SUMIF('список продуктов'!$A$8:$A$917,"="&amp;D8749,'список продуктов'!$C$8:$C$917)</f>
        <v>1</v>
      </c>
      <c r="M7427" s="572"/>
      <c r="N7427" s="573"/>
      <c r="O7427" s="573"/>
      <c r="P7427" s="573"/>
    </row>
    <row r="7428" spans="1:16" x14ac:dyDescent="0.25">
      <c r="A7428" s="77">
        <f>E7428*A7422</f>
        <v>0</v>
      </c>
      <c r="B7428" s="173"/>
      <c r="C7428" s="154"/>
      <c r="D7428" s="91" t="s">
        <v>1262</v>
      </c>
      <c r="E7428" s="80">
        <v>1</v>
      </c>
      <c r="F7428">
        <f>SUMIF('список продуктов'!$A$8:$A$917,"="&amp;D8750,'список продуктов'!$C$8:$C$917)</f>
        <v>0</v>
      </c>
      <c r="M7428" s="572"/>
      <c r="N7428" s="573"/>
      <c r="O7428" s="573"/>
      <c r="P7428" s="573"/>
    </row>
    <row r="7429" spans="1:16" x14ac:dyDescent="0.25">
      <c r="A7429" s="77">
        <f>E7429*A7422</f>
        <v>0</v>
      </c>
      <c r="B7429" s="173"/>
      <c r="C7429" s="154"/>
      <c r="D7429" s="91" t="s">
        <v>2399</v>
      </c>
      <c r="E7429" s="80">
        <v>1</v>
      </c>
      <c r="F7429">
        <f>SUMIF('список продуктов'!$A$8:$A$917,"="&amp;D8751,'список продуктов'!$C$8:$C$917)</f>
        <v>1</v>
      </c>
      <c r="M7429" s="572"/>
      <c r="N7429" s="573"/>
      <c r="O7429" s="573"/>
      <c r="P7429" s="573"/>
    </row>
    <row r="7430" spans="1:16" x14ac:dyDescent="0.25">
      <c r="A7430" s="77">
        <f>E7430*A7422</f>
        <v>0</v>
      </c>
      <c r="B7430" s="173"/>
      <c r="C7430" s="154"/>
      <c r="D7430" s="91" t="s">
        <v>1797</v>
      </c>
      <c r="E7430" s="80">
        <v>3</v>
      </c>
      <c r="F7430">
        <f>SUMIF('список продуктов'!$A$8:$A$917,"="&amp;D8752,'список продуктов'!$C$8:$C$917)</f>
        <v>0</v>
      </c>
      <c r="M7430" s="572"/>
      <c r="N7430" s="573"/>
      <c r="O7430" s="573"/>
      <c r="P7430" s="573"/>
    </row>
    <row r="7431" spans="1:16" ht="15.75" thickBot="1" x14ac:dyDescent="0.3">
      <c r="B7431" s="173"/>
      <c r="C7431" s="154"/>
      <c r="D7431" s="91"/>
      <c r="E7431" s="80"/>
      <c r="F7431">
        <f>SUMIF('список продуктов'!$A$8:$A$917,"="&amp;D8753,'список продуктов'!$C$8:$C$917)</f>
        <v>0</v>
      </c>
      <c r="M7431" s="572"/>
      <c r="N7431" s="573"/>
      <c r="O7431" s="573"/>
      <c r="P7431" s="573"/>
    </row>
    <row r="7432" spans="1:16" ht="30" thickBot="1" x14ac:dyDescent="0.3">
      <c r="A7432" s="229"/>
      <c r="B7432" s="179">
        <v>100</v>
      </c>
      <c r="C7432" s="73" t="s">
        <v>688</v>
      </c>
      <c r="D7432" s="188"/>
      <c r="E7432" s="158">
        <f>SUM(E7433:E7439)</f>
        <v>168</v>
      </c>
      <c r="F7432">
        <f>SUMIF('список продуктов'!$A$8:$A$917,"="&amp;D8754,'список продуктов'!$C$8:$C$917)</f>
        <v>0</v>
      </c>
      <c r="G7432" t="s">
        <v>2926</v>
      </c>
      <c r="M7432" s="572"/>
      <c r="N7432" s="573"/>
      <c r="O7432" s="573"/>
      <c r="P7432" s="573"/>
    </row>
    <row r="7433" spans="1:16" x14ac:dyDescent="0.25">
      <c r="A7433" s="77">
        <f>E7433*A7432</f>
        <v>0</v>
      </c>
      <c r="B7433" s="173"/>
      <c r="C7433" s="115"/>
      <c r="D7433" s="91" t="s">
        <v>1753</v>
      </c>
      <c r="E7433" s="80">
        <v>140</v>
      </c>
      <c r="F7433">
        <f>SUMIF('список продуктов'!$A$8:$A$917,"="&amp;D8755,'список продуктов'!$C$8:$C$917)</f>
        <v>1</v>
      </c>
      <c r="M7433" s="572"/>
      <c r="N7433" s="573"/>
      <c r="O7433" s="573"/>
      <c r="P7433" s="573"/>
    </row>
    <row r="7434" spans="1:16" x14ac:dyDescent="0.25">
      <c r="A7434" s="77">
        <f>E7434*A7432</f>
        <v>0</v>
      </c>
      <c r="B7434" s="173"/>
      <c r="C7434" s="154"/>
      <c r="D7434" s="91" t="s">
        <v>1478</v>
      </c>
      <c r="E7434" s="80">
        <v>5</v>
      </c>
      <c r="F7434">
        <f>SUMIF('список продуктов'!$A$8:$A$917,"="&amp;D8756,'список продуктов'!$C$8:$C$917)</f>
        <v>0</v>
      </c>
      <c r="M7434" s="572"/>
      <c r="N7434" s="573"/>
      <c r="O7434" s="573"/>
      <c r="P7434" s="573"/>
    </row>
    <row r="7435" spans="1:16" x14ac:dyDescent="0.25">
      <c r="A7435" s="77">
        <f>E7435*A7432</f>
        <v>0</v>
      </c>
      <c r="B7435" s="173"/>
      <c r="C7435" s="154"/>
      <c r="D7435" s="91" t="s">
        <v>1489</v>
      </c>
      <c r="E7435" s="80">
        <v>10</v>
      </c>
      <c r="F7435">
        <f>SUMIF('список продуктов'!$A$8:$A$917,"="&amp;D8757,'список продуктов'!$C$8:$C$917)</f>
        <v>0</v>
      </c>
      <c r="M7435" s="572"/>
      <c r="N7435" s="573"/>
      <c r="O7435" s="573"/>
      <c r="P7435" s="573"/>
    </row>
    <row r="7436" spans="1:16" x14ac:dyDescent="0.25">
      <c r="A7436" s="77">
        <f>E7436*A7432</f>
        <v>0</v>
      </c>
      <c r="B7436" s="173"/>
      <c r="C7436" s="154"/>
      <c r="D7436" s="91" t="s">
        <v>1801</v>
      </c>
      <c r="E7436" s="80">
        <v>5</v>
      </c>
      <c r="F7436">
        <f>SUMIF('список продуктов'!$A$8:$A$917,"="&amp;D8758,'список продуктов'!$C$8:$C$917)</f>
        <v>1</v>
      </c>
      <c r="M7436" s="572"/>
      <c r="N7436" s="573"/>
      <c r="O7436" s="573"/>
      <c r="P7436" s="573"/>
    </row>
    <row r="7437" spans="1:16" x14ac:dyDescent="0.25">
      <c r="A7437" s="77">
        <f>E7437*A7432</f>
        <v>0</v>
      </c>
      <c r="B7437" s="173"/>
      <c r="C7437" s="154"/>
      <c r="D7437" s="91" t="s">
        <v>2423</v>
      </c>
      <c r="E7437" s="80">
        <v>3</v>
      </c>
      <c r="F7437">
        <f>SUMIF('список продуктов'!$A$8:$A$917,"="&amp;D8759,'список продуктов'!$C$8:$C$917)</f>
        <v>0</v>
      </c>
      <c r="M7437" s="572"/>
      <c r="N7437" s="573"/>
      <c r="O7437" s="573"/>
      <c r="P7437" s="573"/>
    </row>
    <row r="7438" spans="1:16" x14ac:dyDescent="0.25">
      <c r="A7438" s="77">
        <f>E7438*A7432</f>
        <v>0</v>
      </c>
      <c r="B7438" s="173"/>
      <c r="C7438" s="154"/>
      <c r="D7438" s="91" t="s">
        <v>2399</v>
      </c>
      <c r="E7438" s="80">
        <v>2</v>
      </c>
      <c r="F7438">
        <f>SUMIF('список продуктов'!$A$8:$A$917,"="&amp;D8760,'список продуктов'!$C$8:$C$917)</f>
        <v>0</v>
      </c>
      <c r="M7438" s="572"/>
      <c r="N7438" s="573"/>
      <c r="O7438" s="573"/>
      <c r="P7438" s="573"/>
    </row>
    <row r="7439" spans="1:16" x14ac:dyDescent="0.25">
      <c r="A7439" s="77">
        <f>E7439*A7432</f>
        <v>0</v>
      </c>
      <c r="B7439" s="173"/>
      <c r="C7439" s="154"/>
      <c r="D7439" s="91" t="s">
        <v>1804</v>
      </c>
      <c r="E7439" s="80">
        <v>3</v>
      </c>
      <c r="F7439">
        <f>SUMIF('список продуктов'!$A$8:$A$917,"="&amp;D8761,'список продуктов'!$C$8:$C$917)</f>
        <v>1</v>
      </c>
      <c r="M7439" s="572"/>
      <c r="N7439" s="573"/>
      <c r="O7439" s="573"/>
      <c r="P7439" s="573"/>
    </row>
    <row r="7440" spans="1:16" ht="15.75" thickBot="1" x14ac:dyDescent="0.3">
      <c r="B7440" s="173"/>
      <c r="C7440" s="154"/>
      <c r="D7440" s="91"/>
      <c r="E7440" s="80"/>
      <c r="F7440">
        <f>SUMIF('список продуктов'!$A$8:$A$917,"="&amp;#REF!,'список продуктов'!$C$8:$C$917)</f>
        <v>0</v>
      </c>
      <c r="M7440" s="572"/>
      <c r="N7440" s="573"/>
      <c r="O7440" s="573"/>
      <c r="P7440" s="573"/>
    </row>
    <row r="7441" spans="1:16" ht="30" thickBot="1" x14ac:dyDescent="0.3">
      <c r="A7441" s="229"/>
      <c r="B7441" s="179">
        <v>100</v>
      </c>
      <c r="C7441" s="73" t="s">
        <v>689</v>
      </c>
      <c r="D7441" s="188"/>
      <c r="E7441" s="158">
        <f>SUM(E7442:E7452)</f>
        <v>114</v>
      </c>
      <c r="F7441">
        <f>SUMIF('список продуктов'!$A$8:$A$917,"="&amp;#REF!,'список продуктов'!$C$8:$C$917)</f>
        <v>0</v>
      </c>
      <c r="G7441" t="s">
        <v>2926</v>
      </c>
      <c r="M7441" s="572"/>
      <c r="N7441" s="573"/>
      <c r="O7441" s="573"/>
      <c r="P7441" s="573"/>
    </row>
    <row r="7442" spans="1:16" x14ac:dyDescent="0.25">
      <c r="A7442" s="77">
        <f>E7442*A7441</f>
        <v>0</v>
      </c>
      <c r="B7442" s="173"/>
      <c r="C7442" s="154"/>
      <c r="D7442" s="91" t="s">
        <v>311</v>
      </c>
      <c r="E7442" s="80">
        <v>40</v>
      </c>
      <c r="F7442">
        <f>SUMIF('список продуктов'!$A$8:$A$917,"="&amp;D8763,'список продуктов'!$C$8:$C$917)</f>
        <v>0</v>
      </c>
      <c r="M7442" s="572"/>
      <c r="N7442" s="573"/>
      <c r="O7442" s="573"/>
      <c r="P7442" s="573"/>
    </row>
    <row r="7443" spans="1:16" x14ac:dyDescent="0.25">
      <c r="A7443" s="77">
        <f>E7443*A7441</f>
        <v>0</v>
      </c>
      <c r="B7443" s="173"/>
      <c r="C7443" s="154"/>
      <c r="D7443" s="91" t="s">
        <v>1050</v>
      </c>
      <c r="E7443" s="80">
        <v>10</v>
      </c>
      <c r="F7443">
        <f>SUMIF('список продуктов'!$A$8:$A$917,"="&amp;D8764,'список продуктов'!$C$8:$C$917)</f>
        <v>1</v>
      </c>
      <c r="M7443" s="572"/>
      <c r="N7443" s="573"/>
      <c r="O7443" s="573"/>
      <c r="P7443" s="573"/>
    </row>
    <row r="7444" spans="1:16" x14ac:dyDescent="0.25">
      <c r="A7444" s="77">
        <f>E7444*A7441</f>
        <v>0</v>
      </c>
      <c r="B7444" s="173"/>
      <c r="C7444" s="154"/>
      <c r="D7444" s="91" t="s">
        <v>1758</v>
      </c>
      <c r="E7444" s="80">
        <v>12</v>
      </c>
      <c r="F7444">
        <f>SUMIF('список продуктов'!$A$8:$A$917,"="&amp;D8765,'список продуктов'!$C$8:$C$917)</f>
        <v>1</v>
      </c>
      <c r="M7444" s="572"/>
      <c r="N7444" s="573"/>
      <c r="O7444" s="573"/>
      <c r="P7444" s="573"/>
    </row>
    <row r="7445" spans="1:16" x14ac:dyDescent="0.25">
      <c r="A7445" s="77">
        <f>E7445*A7441</f>
        <v>0</v>
      </c>
      <c r="B7445" s="173"/>
      <c r="C7445" s="154"/>
      <c r="D7445" s="91" t="s">
        <v>2393</v>
      </c>
      <c r="E7445" s="80">
        <v>2</v>
      </c>
      <c r="F7445">
        <f>SUMIF('список продуктов'!$A$8:$A$917,"="&amp;D8766,'список продуктов'!$C$8:$C$917)</f>
        <v>1</v>
      </c>
      <c r="M7445" s="572"/>
      <c r="N7445" s="573"/>
      <c r="O7445" s="573"/>
      <c r="P7445" s="573"/>
    </row>
    <row r="7446" spans="1:16" x14ac:dyDescent="0.25">
      <c r="A7446" s="77">
        <f>E7446*A7441</f>
        <v>0</v>
      </c>
      <c r="B7446" s="173"/>
      <c r="C7446" s="154"/>
      <c r="D7446" s="365" t="s">
        <v>1739</v>
      </c>
      <c r="E7446" s="80">
        <v>20</v>
      </c>
      <c r="F7446">
        <f>SUMIF('список продуктов'!$A$8:$A$917,"="&amp;D8767,'список продуктов'!$C$8:$C$917)</f>
        <v>1</v>
      </c>
      <c r="M7446" s="572"/>
      <c r="N7446" s="573"/>
      <c r="O7446" s="573"/>
      <c r="P7446" s="573"/>
    </row>
    <row r="7447" spans="1:16" x14ac:dyDescent="0.25">
      <c r="A7447" s="77">
        <f>E7447*A7441</f>
        <v>0</v>
      </c>
      <c r="B7447" s="173"/>
      <c r="C7447" s="154"/>
      <c r="D7447" s="91" t="s">
        <v>1850</v>
      </c>
      <c r="E7447" s="80">
        <v>2</v>
      </c>
      <c r="F7447">
        <f>SUMIF('список продуктов'!$A$8:$A$917,"="&amp;D8768,'список продуктов'!$C$8:$C$917)</f>
        <v>1</v>
      </c>
      <c r="M7447" s="572"/>
      <c r="N7447" s="573"/>
      <c r="O7447" s="573"/>
      <c r="P7447" s="573"/>
    </row>
    <row r="7448" spans="1:16" x14ac:dyDescent="0.25">
      <c r="A7448" s="77">
        <f>E7448*A7441</f>
        <v>0</v>
      </c>
      <c r="B7448" s="173"/>
      <c r="C7448" s="154"/>
      <c r="D7448" s="91" t="s">
        <v>2291</v>
      </c>
      <c r="E7448" s="80">
        <v>10</v>
      </c>
      <c r="F7448">
        <f>SUMIF('список продуктов'!$A$8:$A$917,"="&amp;D8769,'список продуктов'!$C$8:$C$917)</f>
        <v>1</v>
      </c>
      <c r="M7448" s="572"/>
      <c r="N7448" s="573"/>
      <c r="O7448" s="573"/>
      <c r="P7448" s="573"/>
    </row>
    <row r="7449" spans="1:16" x14ac:dyDescent="0.25">
      <c r="A7449" s="77">
        <f>E7449*A7441</f>
        <v>0</v>
      </c>
      <c r="B7449" s="173"/>
      <c r="C7449" s="154"/>
      <c r="D7449" s="91" t="s">
        <v>1246</v>
      </c>
      <c r="E7449" s="80">
        <v>12</v>
      </c>
      <c r="F7449">
        <f>SUMIF('список продуктов'!$A$8:$A$917,"="&amp;D8770,'список продуктов'!$C$8:$C$917)</f>
        <v>0</v>
      </c>
      <c r="M7449" s="572"/>
      <c r="N7449" s="573"/>
      <c r="O7449" s="573"/>
      <c r="P7449" s="573"/>
    </row>
    <row r="7450" spans="1:16" x14ac:dyDescent="0.25">
      <c r="A7450" s="77">
        <f>E7450*A7441</f>
        <v>0</v>
      </c>
      <c r="B7450" s="173"/>
      <c r="C7450" s="154"/>
      <c r="D7450" s="91" t="s">
        <v>1262</v>
      </c>
      <c r="E7450" s="80">
        <v>1</v>
      </c>
      <c r="F7450">
        <f>SUMIF('список продуктов'!$A$8:$A$917,"="&amp;D8771,'список продуктов'!$C$8:$C$917)</f>
        <v>0</v>
      </c>
      <c r="M7450" s="572"/>
      <c r="N7450" s="573"/>
      <c r="O7450" s="573"/>
      <c r="P7450" s="573"/>
    </row>
    <row r="7451" spans="1:16" x14ac:dyDescent="0.25">
      <c r="A7451" s="77">
        <f>E7451*A7441</f>
        <v>0</v>
      </c>
      <c r="B7451" s="173"/>
      <c r="C7451" s="154"/>
      <c r="D7451" s="91" t="s">
        <v>2399</v>
      </c>
      <c r="E7451" s="80">
        <v>1</v>
      </c>
      <c r="F7451">
        <f>SUMIF('список продуктов'!$A$8:$A$917,"="&amp;D8772,'список продуктов'!$C$8:$C$917)</f>
        <v>1</v>
      </c>
      <c r="M7451" s="572"/>
      <c r="N7451" s="573"/>
      <c r="O7451" s="573"/>
      <c r="P7451" s="573"/>
    </row>
    <row r="7452" spans="1:16" x14ac:dyDescent="0.25">
      <c r="A7452" s="77">
        <f>E7452*A7441</f>
        <v>0</v>
      </c>
      <c r="B7452" s="173"/>
      <c r="C7452" s="154"/>
      <c r="D7452" s="91" t="s">
        <v>2591</v>
      </c>
      <c r="E7452" s="80">
        <v>4</v>
      </c>
      <c r="F7452">
        <f>SUMIF('список продуктов'!$A$8:$A$917,"="&amp;D8773,'список продуктов'!$C$8:$C$917)</f>
        <v>1</v>
      </c>
      <c r="M7452" s="572"/>
      <c r="N7452" s="573"/>
      <c r="O7452" s="573"/>
      <c r="P7452" s="573"/>
    </row>
    <row r="7453" spans="1:16" ht="15.75" thickBot="1" x14ac:dyDescent="0.3">
      <c r="B7453" s="173"/>
      <c r="C7453" s="154"/>
      <c r="D7453" s="91"/>
      <c r="E7453" s="80"/>
      <c r="F7453">
        <f>SUMIF('список продуктов'!$A$8:$A$917,"="&amp;D8774,'список продуктов'!$C$8:$C$917)</f>
        <v>1</v>
      </c>
      <c r="M7453" s="572"/>
      <c r="N7453" s="573"/>
      <c r="O7453" s="573"/>
      <c r="P7453" s="573"/>
    </row>
    <row r="7454" spans="1:16" ht="15.75" thickBot="1" x14ac:dyDescent="0.3">
      <c r="A7454" s="105"/>
      <c r="B7454" s="179" t="s">
        <v>176</v>
      </c>
      <c r="C7454" s="73" t="s">
        <v>690</v>
      </c>
      <c r="D7454" s="188"/>
      <c r="E7454" s="158">
        <f>SUM(E7455:E7462)</f>
        <v>303</v>
      </c>
      <c r="F7454">
        <f>SUMIF('список продуктов'!$A$8:$A$917,"="&amp;D8775,'список продуктов'!$C$8:$C$917)</f>
        <v>0</v>
      </c>
      <c r="G7454" t="s">
        <v>2926</v>
      </c>
      <c r="M7454" s="572"/>
      <c r="N7454" s="573"/>
      <c r="O7454" s="573"/>
      <c r="P7454" s="573"/>
    </row>
    <row r="7455" spans="1:16" x14ac:dyDescent="0.25">
      <c r="A7455" s="77">
        <f>E7455*A7454</f>
        <v>0</v>
      </c>
      <c r="B7455" s="239"/>
      <c r="C7455" s="154"/>
      <c r="D7455" s="91" t="s">
        <v>1753</v>
      </c>
      <c r="E7455" s="80">
        <v>200</v>
      </c>
      <c r="F7455">
        <f>SUMIF('список продуктов'!$A$8:$A$917,"="&amp;D8776,'список продуктов'!$C$8:$C$917)</f>
        <v>0</v>
      </c>
      <c r="M7455" s="572"/>
      <c r="N7455" s="573"/>
      <c r="O7455" s="573"/>
      <c r="P7455" s="573"/>
    </row>
    <row r="7456" spans="1:16" x14ac:dyDescent="0.25">
      <c r="A7456" s="77">
        <f>E7456*A7454</f>
        <v>0</v>
      </c>
      <c r="B7456" s="239"/>
      <c r="C7456" s="154"/>
      <c r="D7456" s="91" t="s">
        <v>1760</v>
      </c>
      <c r="E7456" s="80">
        <v>30</v>
      </c>
      <c r="F7456">
        <f>SUMIF('список продуктов'!$A$8:$A$917,"="&amp;D8777,'список продуктов'!$C$8:$C$917)</f>
        <v>0</v>
      </c>
      <c r="M7456" s="572"/>
      <c r="N7456" s="573"/>
      <c r="O7456" s="573"/>
      <c r="P7456" s="573"/>
    </row>
    <row r="7457" spans="1:16" x14ac:dyDescent="0.25">
      <c r="A7457" s="77">
        <f>E7457*A7454</f>
        <v>0</v>
      </c>
      <c r="B7457" s="239"/>
      <c r="C7457" s="154"/>
      <c r="D7457" s="91" t="s">
        <v>1758</v>
      </c>
      <c r="E7457" s="80">
        <v>30</v>
      </c>
      <c r="F7457">
        <f>SUMIF('список продуктов'!$A$8:$A$917,"="&amp;D8778,'список продуктов'!$C$8:$C$917)</f>
        <v>0</v>
      </c>
      <c r="M7457" s="572"/>
      <c r="N7457" s="573"/>
      <c r="O7457" s="573"/>
      <c r="P7457" s="573"/>
    </row>
    <row r="7458" spans="1:16" x14ac:dyDescent="0.25">
      <c r="A7458" s="77">
        <f>E7458*A7454</f>
        <v>0</v>
      </c>
      <c r="B7458" s="239"/>
      <c r="C7458" s="154"/>
      <c r="D7458" s="91" t="s">
        <v>1478</v>
      </c>
      <c r="E7458" s="80">
        <v>5</v>
      </c>
      <c r="F7458">
        <f>SUMIF('список продуктов'!$A$8:$A$917,"="&amp;D8779,'список продуктов'!$C$8:$C$917)</f>
        <v>0</v>
      </c>
      <c r="M7458" s="572"/>
      <c r="N7458" s="573"/>
      <c r="O7458" s="573"/>
      <c r="P7458" s="573"/>
    </row>
    <row r="7459" spans="1:16" x14ac:dyDescent="0.25">
      <c r="A7459" s="77">
        <f>E7459*A7454</f>
        <v>0</v>
      </c>
      <c r="B7459" s="239"/>
      <c r="C7459" s="154"/>
      <c r="D7459" s="91" t="s">
        <v>2591</v>
      </c>
      <c r="E7459" s="80">
        <v>30</v>
      </c>
      <c r="F7459">
        <f>SUMIF('список продуктов'!$A$8:$A$917,"="&amp;D8780,'список продуктов'!$C$8:$C$917)</f>
        <v>1</v>
      </c>
      <c r="M7459" s="572"/>
      <c r="N7459" s="573"/>
      <c r="O7459" s="573"/>
      <c r="P7459" s="573"/>
    </row>
    <row r="7460" spans="1:16" x14ac:dyDescent="0.25">
      <c r="A7460" s="77">
        <f>E7460*A7454</f>
        <v>0</v>
      </c>
      <c r="B7460" s="239"/>
      <c r="C7460" s="154"/>
      <c r="D7460" s="91" t="s">
        <v>1355</v>
      </c>
      <c r="E7460" s="80">
        <v>5</v>
      </c>
      <c r="F7460">
        <f>SUMIF('список продуктов'!$A$8:$A$917,"="&amp;D8781,'список продуктов'!$C$8:$C$917)</f>
        <v>1</v>
      </c>
      <c r="M7460" s="572"/>
      <c r="N7460" s="573"/>
      <c r="O7460" s="573"/>
      <c r="P7460" s="573"/>
    </row>
    <row r="7461" spans="1:16" x14ac:dyDescent="0.25">
      <c r="A7461" s="77">
        <f>E7461*A7454</f>
        <v>0</v>
      </c>
      <c r="B7461" s="239"/>
      <c r="C7461" s="154"/>
      <c r="D7461" s="91" t="s">
        <v>2413</v>
      </c>
      <c r="E7461" s="80">
        <v>2</v>
      </c>
      <c r="F7461">
        <f>SUMIF('список продуктов'!$A$8:$A$917,"="&amp;D8782,'список продуктов'!$C$8:$C$917)</f>
        <v>1</v>
      </c>
      <c r="M7461" s="572"/>
      <c r="N7461" s="573"/>
      <c r="O7461" s="573"/>
      <c r="P7461" s="573"/>
    </row>
    <row r="7462" spans="1:16" x14ac:dyDescent="0.25">
      <c r="A7462" s="77">
        <f>E7462*A7454</f>
        <v>0</v>
      </c>
      <c r="B7462" s="239"/>
      <c r="C7462" s="154"/>
      <c r="D7462" s="91" t="s">
        <v>1262</v>
      </c>
      <c r="E7462" s="80">
        <v>1</v>
      </c>
      <c r="F7462">
        <f>SUMIF('список продуктов'!$A$8:$A$917,"="&amp;D8783,'список продуктов'!$C$8:$C$917)</f>
        <v>1</v>
      </c>
      <c r="M7462" s="572"/>
      <c r="N7462" s="573"/>
      <c r="O7462" s="573"/>
      <c r="P7462" s="573"/>
    </row>
    <row r="7463" spans="1:16" ht="15.75" thickBot="1" x14ac:dyDescent="0.3">
      <c r="B7463" s="173"/>
      <c r="C7463" s="154"/>
      <c r="D7463" s="91"/>
      <c r="E7463" s="80"/>
      <c r="F7463">
        <f>SUMIF('список продуктов'!$A$8:$A$917,"="&amp;D8784,'список продуктов'!$C$8:$C$917)</f>
        <v>0</v>
      </c>
      <c r="M7463" s="572"/>
      <c r="N7463" s="573"/>
      <c r="O7463" s="573"/>
      <c r="P7463" s="573"/>
    </row>
    <row r="7464" spans="1:16" ht="15.75" thickBot="1" x14ac:dyDescent="0.3">
      <c r="A7464" s="105"/>
      <c r="B7464" s="179">
        <v>150</v>
      </c>
      <c r="C7464" s="73" t="s">
        <v>963</v>
      </c>
      <c r="D7464" s="188"/>
      <c r="E7464" s="158">
        <f>SUM(E7465:E7470)</f>
        <v>242</v>
      </c>
      <c r="F7464">
        <f>SUMIF('список продуктов'!$A$8:$A$917,"="&amp;D8785,'список продуктов'!$C$8:$C$917)</f>
        <v>0</v>
      </c>
      <c r="G7464" t="s">
        <v>2926</v>
      </c>
      <c r="M7464" s="572"/>
      <c r="N7464" s="573"/>
      <c r="O7464" s="573"/>
      <c r="P7464" s="573"/>
    </row>
    <row r="7465" spans="1:16" x14ac:dyDescent="0.25">
      <c r="A7465" s="77">
        <f>E7465*A7464</f>
        <v>0</v>
      </c>
      <c r="B7465" s="239"/>
      <c r="C7465" s="154"/>
      <c r="D7465" s="91" t="s">
        <v>1753</v>
      </c>
      <c r="E7465" s="80">
        <v>200</v>
      </c>
      <c r="F7465">
        <f>SUMIF('список продуктов'!$A$8:$A$917,"="&amp;D8786,'список продуктов'!$C$8:$C$917)</f>
        <v>0</v>
      </c>
      <c r="M7465" s="572"/>
      <c r="N7465" s="573"/>
      <c r="O7465" s="573"/>
      <c r="P7465" s="573"/>
    </row>
    <row r="7466" spans="1:16" x14ac:dyDescent="0.25">
      <c r="A7466" s="77">
        <f>E7466*A7464</f>
        <v>0</v>
      </c>
      <c r="B7466" s="239"/>
      <c r="C7466" s="154"/>
      <c r="D7466" s="91" t="s">
        <v>1478</v>
      </c>
      <c r="E7466" s="80">
        <v>5</v>
      </c>
      <c r="F7466">
        <f>SUMIF('список продуктов'!$A$8:$A$917,"="&amp;D8787,'список продуктов'!$C$8:$C$917)</f>
        <v>0</v>
      </c>
      <c r="M7466" s="572"/>
      <c r="N7466" s="573"/>
      <c r="O7466" s="573"/>
      <c r="P7466" s="573"/>
    </row>
    <row r="7467" spans="1:16" x14ac:dyDescent="0.25">
      <c r="A7467" s="77">
        <f>E7467*A7464</f>
        <v>0</v>
      </c>
      <c r="B7467" s="239"/>
      <c r="C7467" s="154"/>
      <c r="D7467" s="91" t="s">
        <v>2591</v>
      </c>
      <c r="E7467" s="80">
        <v>30</v>
      </c>
      <c r="F7467">
        <f>SUMIF('список продуктов'!$A$8:$A$917,"="&amp;D8788,'список продуктов'!$C$8:$C$917)</f>
        <v>1</v>
      </c>
      <c r="M7467" s="572"/>
      <c r="N7467" s="573"/>
      <c r="O7467" s="573"/>
      <c r="P7467" s="573"/>
    </row>
    <row r="7468" spans="1:16" x14ac:dyDescent="0.25">
      <c r="A7468" s="77">
        <f>E7468*A7464</f>
        <v>0</v>
      </c>
      <c r="B7468" s="239"/>
      <c r="C7468" s="154"/>
      <c r="D7468" s="91" t="s">
        <v>1262</v>
      </c>
      <c r="E7468" s="80">
        <v>1</v>
      </c>
      <c r="F7468">
        <f>SUMIF('список продуктов'!$A$8:$A$917,"="&amp;D8789,'список продуктов'!$C$8:$C$917)</f>
        <v>1</v>
      </c>
      <c r="M7468" s="572"/>
      <c r="N7468" s="573"/>
      <c r="O7468" s="573"/>
      <c r="P7468" s="573"/>
    </row>
    <row r="7469" spans="1:16" x14ac:dyDescent="0.25">
      <c r="A7469" s="77">
        <f>E7469*A7464</f>
        <v>0</v>
      </c>
      <c r="B7469" s="239"/>
      <c r="C7469" s="154"/>
      <c r="D7469" s="91" t="s">
        <v>2393</v>
      </c>
      <c r="E7469" s="80">
        <v>1</v>
      </c>
      <c r="F7469">
        <f>SUMIF('список продуктов'!$A$8:$A$917,"="&amp;D8790,'список продуктов'!$C$8:$C$917)</f>
        <v>1</v>
      </c>
      <c r="M7469" s="572"/>
      <c r="N7469" s="573"/>
      <c r="O7469" s="573"/>
      <c r="P7469" s="573"/>
    </row>
    <row r="7470" spans="1:16" x14ac:dyDescent="0.25">
      <c r="A7470" s="77">
        <f>E7470*A7464</f>
        <v>0</v>
      </c>
      <c r="B7470" s="239"/>
      <c r="C7470" s="154"/>
      <c r="D7470" s="91" t="s">
        <v>1355</v>
      </c>
      <c r="E7470" s="80">
        <v>5</v>
      </c>
      <c r="F7470">
        <f>SUMIF('список продуктов'!$A$8:$A$917,"="&amp;D8791,'список продуктов'!$C$8:$C$917)</f>
        <v>0</v>
      </c>
      <c r="M7470" s="572"/>
      <c r="N7470" s="573"/>
      <c r="O7470" s="573"/>
      <c r="P7470" s="573"/>
    </row>
    <row r="7471" spans="1:16" ht="15.75" thickBot="1" x14ac:dyDescent="0.3">
      <c r="B7471" s="173"/>
      <c r="C7471" s="154"/>
      <c r="D7471" s="91"/>
      <c r="E7471" s="80"/>
      <c r="F7471">
        <f>SUMIF('список продуктов'!$A$8:$A$917,"="&amp;D8792,'список продуктов'!$C$8:$C$917)</f>
        <v>0</v>
      </c>
      <c r="M7471" s="572"/>
      <c r="N7471" s="573"/>
      <c r="O7471" s="573"/>
      <c r="P7471" s="573"/>
    </row>
    <row r="7472" spans="1:16" ht="30" thickBot="1" x14ac:dyDescent="0.3">
      <c r="A7472" s="229"/>
      <c r="B7472" s="186">
        <v>300</v>
      </c>
      <c r="C7472" s="73" t="s">
        <v>691</v>
      </c>
      <c r="D7472" s="188"/>
      <c r="E7472" s="158">
        <f>SUM(E7473:E7481)</f>
        <v>499</v>
      </c>
      <c r="F7472">
        <f>SUMIF('список продуктов'!$A$8:$A$917,"="&amp;D8793,'список продуктов'!$C$8:$C$917)</f>
        <v>0</v>
      </c>
      <c r="G7472" t="s">
        <v>2926</v>
      </c>
      <c r="M7472" s="572"/>
      <c r="N7472" s="573"/>
      <c r="O7472" s="573"/>
      <c r="P7472" s="573"/>
    </row>
    <row r="7473" spans="1:16" x14ac:dyDescent="0.25">
      <c r="A7473" s="77">
        <f>E7473*A7472</f>
        <v>0</v>
      </c>
      <c r="B7473" s="173"/>
      <c r="C7473" s="154"/>
      <c r="D7473" s="91" t="s">
        <v>1753</v>
      </c>
      <c r="E7473" s="80">
        <v>300</v>
      </c>
      <c r="F7473">
        <f>SUMIF('список продуктов'!$A$8:$A$917,"="&amp;D8794,'список продуктов'!$C$8:$C$917)</f>
        <v>0</v>
      </c>
      <c r="M7473" s="572"/>
      <c r="N7473" s="573"/>
      <c r="O7473" s="573"/>
      <c r="P7473" s="573"/>
    </row>
    <row r="7474" spans="1:16" x14ac:dyDescent="0.25">
      <c r="A7474" s="77">
        <f>E7474*A7472</f>
        <v>0</v>
      </c>
      <c r="B7474" s="173"/>
      <c r="C7474" s="154"/>
      <c r="D7474" s="365" t="s">
        <v>2240</v>
      </c>
      <c r="E7474" s="80">
        <v>120</v>
      </c>
      <c r="F7474">
        <f>SUMIF('список продуктов'!$A$8:$A$917,"="&amp;D8795,'список продуктов'!$C$8:$C$917)</f>
        <v>0</v>
      </c>
      <c r="M7474" s="572"/>
      <c r="N7474" s="573"/>
      <c r="O7474" s="573"/>
      <c r="P7474" s="573"/>
    </row>
    <row r="7475" spans="1:16" x14ac:dyDescent="0.25">
      <c r="A7475" s="77">
        <f>E7475*A7472</f>
        <v>0</v>
      </c>
      <c r="B7475" s="173"/>
      <c r="C7475" s="154"/>
      <c r="D7475" s="91" t="s">
        <v>2591</v>
      </c>
      <c r="E7475" s="80">
        <v>10</v>
      </c>
      <c r="F7475">
        <f>SUMIF('список продуктов'!$A$8:$A$917,"="&amp;D8796,'список продуктов'!$C$8:$C$917)</f>
        <v>1</v>
      </c>
      <c r="M7475" s="572"/>
      <c r="N7475" s="573"/>
      <c r="O7475" s="573"/>
      <c r="P7475" s="573"/>
    </row>
    <row r="7476" spans="1:16" x14ac:dyDescent="0.25">
      <c r="A7476" s="77">
        <f>E7476*A7472</f>
        <v>0</v>
      </c>
      <c r="B7476" s="173"/>
      <c r="C7476" s="154"/>
      <c r="D7476" s="91" t="s">
        <v>1758</v>
      </c>
      <c r="E7476" s="80">
        <v>20</v>
      </c>
      <c r="F7476">
        <f>SUMIF('список продуктов'!$A$8:$A$917,"="&amp;D8797,'список продуктов'!$C$8:$C$917)</f>
        <v>1</v>
      </c>
      <c r="M7476" s="572"/>
      <c r="N7476" s="573"/>
      <c r="O7476" s="573"/>
      <c r="P7476" s="573"/>
    </row>
    <row r="7477" spans="1:16" x14ac:dyDescent="0.25">
      <c r="A7477" s="77">
        <f>E7477*A7472</f>
        <v>0</v>
      </c>
      <c r="B7477" s="173"/>
      <c r="C7477" s="154"/>
      <c r="D7477" s="91" t="s">
        <v>1246</v>
      </c>
      <c r="E7477" s="80">
        <v>15</v>
      </c>
      <c r="F7477">
        <f>SUMIF('список продуктов'!$A$8:$A$917,"="&amp;D8798,'список продуктов'!$C$8:$C$917)</f>
        <v>1</v>
      </c>
      <c r="M7477" s="572"/>
      <c r="N7477" s="573"/>
      <c r="O7477" s="573"/>
      <c r="P7477" s="573"/>
    </row>
    <row r="7478" spans="1:16" x14ac:dyDescent="0.25">
      <c r="A7478" s="77">
        <f>E7478*A7472</f>
        <v>0</v>
      </c>
      <c r="B7478" s="173"/>
      <c r="C7478" s="154"/>
      <c r="D7478" s="91" t="s">
        <v>1797</v>
      </c>
      <c r="E7478" s="80">
        <v>3</v>
      </c>
      <c r="F7478">
        <f>SUMIF('список продуктов'!$A$8:$A$917,"="&amp;D8799,'список продуктов'!$C$8:$C$917)</f>
        <v>1</v>
      </c>
      <c r="M7478" s="572"/>
      <c r="N7478" s="573"/>
      <c r="O7478" s="573"/>
      <c r="P7478" s="573"/>
    </row>
    <row r="7479" spans="1:16" x14ac:dyDescent="0.25">
      <c r="A7479" s="77">
        <f>E7479*A7472</f>
        <v>0</v>
      </c>
      <c r="B7479" s="173"/>
      <c r="C7479" s="154"/>
      <c r="D7479" s="91" t="s">
        <v>1804</v>
      </c>
      <c r="E7479" s="80">
        <v>3</v>
      </c>
      <c r="F7479">
        <f>SUMIF('список продуктов'!$A$8:$A$917,"="&amp;D8800,'список продуктов'!$C$8:$C$917)</f>
        <v>1</v>
      </c>
      <c r="M7479" s="572"/>
      <c r="N7479" s="573"/>
      <c r="O7479" s="573"/>
      <c r="P7479" s="573"/>
    </row>
    <row r="7480" spans="1:16" x14ac:dyDescent="0.25">
      <c r="A7480" s="77">
        <f>E7480*A7472</f>
        <v>0</v>
      </c>
      <c r="B7480" s="173"/>
      <c r="C7480" s="154"/>
      <c r="D7480" s="91" t="s">
        <v>311</v>
      </c>
      <c r="E7480" s="80">
        <v>25</v>
      </c>
      <c r="F7480">
        <f>SUMIF('список продуктов'!$A$8:$A$917,"="&amp;D8801,'список продуктов'!$C$8:$C$917)</f>
        <v>1</v>
      </c>
      <c r="M7480" s="572"/>
      <c r="N7480" s="573"/>
      <c r="O7480" s="573"/>
      <c r="P7480" s="573"/>
    </row>
    <row r="7481" spans="1:16" ht="15.75" thickBot="1" x14ac:dyDescent="0.3">
      <c r="A7481" s="77">
        <f>E7481*A7472</f>
        <v>0</v>
      </c>
      <c r="B7481" s="173"/>
      <c r="C7481" s="154"/>
      <c r="D7481" s="91" t="s">
        <v>1492</v>
      </c>
      <c r="E7481" s="80">
        <v>3</v>
      </c>
      <c r="F7481">
        <f>SUMIF('список продуктов'!$A$8:$A$917,"="&amp;D8802,'список продуктов'!$C$8:$C$917)</f>
        <v>0</v>
      </c>
      <c r="M7481" s="572"/>
      <c r="N7481" s="573"/>
      <c r="O7481" s="573"/>
      <c r="P7481" s="573"/>
    </row>
    <row r="7482" spans="1:16" ht="15.75" thickBot="1" x14ac:dyDescent="0.3">
      <c r="A7482" s="105"/>
      <c r="B7482" s="179">
        <v>150</v>
      </c>
      <c r="C7482" s="184" t="s">
        <v>692</v>
      </c>
      <c r="D7482" s="188"/>
      <c r="E7482" s="158">
        <f>SUM(E7483:E7488)</f>
        <v>228</v>
      </c>
      <c r="F7482">
        <f>SUMIF('список продуктов'!$A$8:$A$917,"="&amp;D8803,'список продуктов'!$C$8:$C$917)</f>
        <v>0</v>
      </c>
      <c r="G7482" t="s">
        <v>2926</v>
      </c>
      <c r="M7482" s="572"/>
      <c r="N7482" s="573"/>
      <c r="O7482" s="573"/>
      <c r="P7482" s="573"/>
    </row>
    <row r="7483" spans="1:16" x14ac:dyDescent="0.25">
      <c r="A7483" s="77">
        <f>E7483*A7482</f>
        <v>0</v>
      </c>
      <c r="B7483" s="239"/>
      <c r="C7483" s="154"/>
      <c r="D7483" s="91" t="s">
        <v>1753</v>
      </c>
      <c r="E7483" s="80">
        <v>175</v>
      </c>
      <c r="F7483">
        <f>SUMIF('список продуктов'!$A$8:$A$917,"="&amp;D8804,'список продуктов'!$C$8:$C$917)</f>
        <v>1</v>
      </c>
      <c r="M7483" s="572"/>
      <c r="N7483" s="573"/>
      <c r="O7483" s="573"/>
      <c r="P7483" s="573"/>
    </row>
    <row r="7484" spans="1:16" x14ac:dyDescent="0.25">
      <c r="A7484" s="77">
        <f>E7484*A7482</f>
        <v>0</v>
      </c>
      <c r="B7484" s="239"/>
      <c r="C7484" s="154"/>
      <c r="D7484" s="91" t="s">
        <v>1628</v>
      </c>
      <c r="E7484" s="80">
        <v>50</v>
      </c>
      <c r="F7484">
        <f>SUMIF('список продуктов'!$A$8:$A$917,"="&amp;D8805,'список продуктов'!$C$8:$C$917)</f>
        <v>1</v>
      </c>
      <c r="M7484" s="572"/>
      <c r="N7484" s="573"/>
      <c r="O7484" s="573"/>
      <c r="P7484" s="573"/>
    </row>
    <row r="7485" spans="1:16" x14ac:dyDescent="0.25">
      <c r="A7485" s="77">
        <f>E7485*A7482</f>
        <v>0</v>
      </c>
      <c r="B7485" s="239"/>
      <c r="C7485" s="154"/>
      <c r="D7485" s="91" t="s">
        <v>2400</v>
      </c>
      <c r="E7485" s="80">
        <v>1</v>
      </c>
      <c r="F7485">
        <f>SUMIF('список продуктов'!$A$8:$A$917,"="&amp;D8806,'список продуктов'!$C$8:$C$917)</f>
        <v>1</v>
      </c>
      <c r="M7485" s="572"/>
      <c r="N7485" s="573"/>
      <c r="O7485" s="573"/>
      <c r="P7485" s="573"/>
    </row>
    <row r="7486" spans="1:16" x14ac:dyDescent="0.25">
      <c r="A7486" s="77">
        <f>E7486*A7482</f>
        <v>0</v>
      </c>
      <c r="B7486" s="239"/>
      <c r="C7486" s="154"/>
      <c r="D7486" s="91" t="s">
        <v>1355</v>
      </c>
      <c r="E7486" s="80">
        <v>2</v>
      </c>
      <c r="F7486">
        <f>SUMIF('список продуктов'!$A$8:$A$917,"="&amp;D8807,'список продуктов'!$C$8:$C$917)</f>
        <v>1</v>
      </c>
      <c r="M7486" s="572"/>
      <c r="N7486" s="573"/>
      <c r="O7486" s="573"/>
      <c r="P7486" s="573"/>
    </row>
    <row r="7487" spans="1:16" x14ac:dyDescent="0.25">
      <c r="A7487" s="77">
        <f>E7487*A7482</f>
        <v>0</v>
      </c>
      <c r="B7487" s="239"/>
      <c r="C7487" s="154"/>
      <c r="D7487" s="91"/>
      <c r="E7487" s="80"/>
      <c r="F7487">
        <f>SUMIF('список продуктов'!$A$8:$A$917,"="&amp;D8808,'список продуктов'!$C$8:$C$917)</f>
        <v>0</v>
      </c>
      <c r="M7487" s="572"/>
      <c r="N7487" s="573"/>
      <c r="O7487" s="573"/>
      <c r="P7487" s="573"/>
    </row>
    <row r="7488" spans="1:16" x14ac:dyDescent="0.25">
      <c r="A7488" s="77">
        <f>E7488*A7482</f>
        <v>0</v>
      </c>
      <c r="B7488" s="239"/>
      <c r="C7488" s="154"/>
      <c r="D7488" s="91"/>
      <c r="E7488" s="80"/>
      <c r="F7488">
        <f>SUMIF('список продуктов'!$A$8:$A$917,"="&amp;D8809,'список продуктов'!$C$8:$C$917)</f>
        <v>0</v>
      </c>
      <c r="M7488" s="572"/>
      <c r="N7488" s="573"/>
      <c r="O7488" s="573"/>
      <c r="P7488" s="573"/>
    </row>
    <row r="7489" spans="1:16" ht="15.75" thickBot="1" x14ac:dyDescent="0.3">
      <c r="B7489" s="173"/>
      <c r="C7489" s="154"/>
      <c r="D7489" s="91"/>
      <c r="E7489" s="80"/>
      <c r="F7489">
        <f>SUMIF('список продуктов'!$A$8:$A$917,"="&amp;D8810,'список продуктов'!$C$8:$C$917)</f>
        <v>0</v>
      </c>
      <c r="M7489" s="572"/>
      <c r="N7489" s="573"/>
      <c r="O7489" s="573"/>
      <c r="P7489" s="573"/>
    </row>
    <row r="7490" spans="1:16" ht="15.75" thickBot="1" x14ac:dyDescent="0.3">
      <c r="A7490" s="105"/>
      <c r="B7490" s="179">
        <v>400</v>
      </c>
      <c r="C7490" s="73" t="s">
        <v>693</v>
      </c>
      <c r="D7490" s="188"/>
      <c r="E7490" s="158">
        <f>SUM(E7491:E7500)</f>
        <v>429</v>
      </c>
      <c r="F7490">
        <f>SUMIF('список продуктов'!$A$8:$A$917,"="&amp;D8811,'список продуктов'!$C$8:$C$917)</f>
        <v>0</v>
      </c>
      <c r="G7490" t="s">
        <v>2926</v>
      </c>
      <c r="M7490" s="572"/>
      <c r="N7490" s="573"/>
      <c r="O7490" s="573"/>
      <c r="P7490" s="573"/>
    </row>
    <row r="7491" spans="1:16" x14ac:dyDescent="0.25">
      <c r="A7491" s="77">
        <f>E7491*A7490</f>
        <v>0</v>
      </c>
      <c r="B7491" s="239"/>
      <c r="C7491" s="154"/>
      <c r="D7491" s="91" t="s">
        <v>2646</v>
      </c>
      <c r="E7491" s="80">
        <v>130</v>
      </c>
      <c r="F7491">
        <f>SUMIF('список продуктов'!$A$8:$A$917,"="&amp;D8812,'список продуктов'!$C$8:$C$917)</f>
        <v>1</v>
      </c>
      <c r="M7491" s="572"/>
      <c r="N7491" s="573"/>
      <c r="O7491" s="573"/>
      <c r="P7491" s="573"/>
    </row>
    <row r="7492" spans="1:16" x14ac:dyDescent="0.25">
      <c r="A7492" s="77">
        <f>E7492*A7490</f>
        <v>0</v>
      </c>
      <c r="B7492" s="239"/>
      <c r="C7492" s="154"/>
      <c r="D7492" s="91" t="s">
        <v>2652</v>
      </c>
      <c r="E7492" s="80">
        <v>100</v>
      </c>
      <c r="F7492">
        <f>SUMIF('список продуктов'!$A$8:$A$917,"="&amp;D8813,'список продуктов'!$C$8:$C$917)</f>
        <v>1</v>
      </c>
      <c r="M7492" s="572"/>
      <c r="N7492" s="573"/>
      <c r="O7492" s="573"/>
      <c r="P7492" s="573"/>
    </row>
    <row r="7493" spans="1:16" x14ac:dyDescent="0.25">
      <c r="A7493" s="77">
        <f>E7493*A7490</f>
        <v>0</v>
      </c>
      <c r="B7493" s="239"/>
      <c r="C7493" s="154"/>
      <c r="D7493" s="91" t="s">
        <v>1758</v>
      </c>
      <c r="E7493" s="80">
        <v>30</v>
      </c>
      <c r="F7493">
        <f>SUMIF('список продуктов'!$A$8:$A$917,"="&amp;D8814,'список продуктов'!$C$8:$C$917)</f>
        <v>1</v>
      </c>
      <c r="M7493" s="572"/>
      <c r="N7493" s="573"/>
      <c r="O7493" s="573"/>
      <c r="P7493" s="573"/>
    </row>
    <row r="7494" spans="1:16" x14ac:dyDescent="0.25">
      <c r="A7494" s="77">
        <f>E7494*A7490</f>
        <v>0</v>
      </c>
      <c r="B7494" s="239"/>
      <c r="C7494" s="154"/>
      <c r="D7494" s="91" t="s">
        <v>1354</v>
      </c>
      <c r="E7494" s="80">
        <v>100</v>
      </c>
      <c r="F7494">
        <f>SUMIF('список продуктов'!$A$8:$A$917,"="&amp;D8815,'список продуктов'!$C$8:$C$917)</f>
        <v>1</v>
      </c>
      <c r="M7494" s="572"/>
      <c r="N7494" s="573"/>
      <c r="O7494" s="573"/>
      <c r="P7494" s="573"/>
    </row>
    <row r="7495" spans="1:16" x14ac:dyDescent="0.25">
      <c r="A7495" s="77">
        <f>E7495*A7490</f>
        <v>0</v>
      </c>
      <c r="B7495" s="239"/>
      <c r="C7495" s="154"/>
      <c r="D7495" s="91" t="s">
        <v>2591</v>
      </c>
      <c r="E7495" s="80">
        <v>50</v>
      </c>
      <c r="F7495">
        <f>SUMIF('список продуктов'!$A$8:$A$917,"="&amp;D8816,'список продуктов'!$C$8:$C$917)</f>
        <v>1</v>
      </c>
      <c r="M7495" s="572"/>
      <c r="N7495" s="573"/>
      <c r="O7495" s="573"/>
      <c r="P7495" s="573"/>
    </row>
    <row r="7496" spans="1:16" x14ac:dyDescent="0.25">
      <c r="A7496" s="77">
        <f>E7496*A7490</f>
        <v>0</v>
      </c>
      <c r="B7496" s="239"/>
      <c r="C7496" s="154"/>
      <c r="D7496" s="91" t="s">
        <v>1478</v>
      </c>
      <c r="E7496" s="80">
        <v>5</v>
      </c>
      <c r="F7496">
        <f>SUMIF('список продуктов'!$A$8:$A$917,"="&amp;D8817,'список продуктов'!$C$8:$C$917)</f>
        <v>1</v>
      </c>
      <c r="M7496" s="572"/>
      <c r="N7496" s="573"/>
      <c r="O7496" s="573"/>
      <c r="P7496" s="573"/>
    </row>
    <row r="7497" spans="1:16" x14ac:dyDescent="0.25">
      <c r="A7497" s="77">
        <f>E7497*A7490</f>
        <v>0</v>
      </c>
      <c r="B7497" s="239"/>
      <c r="C7497" s="154"/>
      <c r="D7497" s="91" t="s">
        <v>1262</v>
      </c>
      <c r="E7497" s="80">
        <v>2</v>
      </c>
      <c r="F7497">
        <f>SUMIF('список продуктов'!$A$8:$A$917,"="&amp;D8818,'список продуктов'!$C$8:$C$917)</f>
        <v>0</v>
      </c>
      <c r="M7497" s="572"/>
      <c r="N7497" s="573"/>
      <c r="O7497" s="573"/>
      <c r="P7497" s="573"/>
    </row>
    <row r="7498" spans="1:16" x14ac:dyDescent="0.25">
      <c r="A7498" s="77">
        <f>E7498*A7490</f>
        <v>0</v>
      </c>
      <c r="B7498" s="239"/>
      <c r="C7498" s="154"/>
      <c r="D7498" s="91" t="s">
        <v>2399</v>
      </c>
      <c r="E7498" s="80">
        <v>2</v>
      </c>
      <c r="F7498">
        <f>SUMIF('список продуктов'!$A$8:$A$917,"="&amp;D8819,'список продуктов'!$C$8:$C$917)</f>
        <v>0</v>
      </c>
      <c r="M7498" s="572"/>
      <c r="N7498" s="573"/>
      <c r="O7498" s="573"/>
      <c r="P7498" s="573"/>
    </row>
    <row r="7499" spans="1:16" x14ac:dyDescent="0.25">
      <c r="A7499" s="77">
        <f>E7499*A7490</f>
        <v>0</v>
      </c>
      <c r="B7499" s="239"/>
      <c r="C7499" s="154"/>
      <c r="D7499" s="91" t="s">
        <v>2414</v>
      </c>
      <c r="E7499" s="80">
        <v>3</v>
      </c>
      <c r="F7499">
        <f>SUMIF('список продуктов'!$A$8:$A$917,"="&amp;D8820,'список продуктов'!$C$8:$C$917)</f>
        <v>1</v>
      </c>
      <c r="M7499" s="572"/>
      <c r="N7499" s="573"/>
      <c r="O7499" s="573"/>
      <c r="P7499" s="573"/>
    </row>
    <row r="7500" spans="1:16" x14ac:dyDescent="0.25">
      <c r="A7500" s="77">
        <f>E7500*A7490</f>
        <v>0</v>
      </c>
      <c r="B7500" s="239"/>
      <c r="C7500" s="154"/>
      <c r="D7500" s="91" t="s">
        <v>1355</v>
      </c>
      <c r="E7500" s="80">
        <v>7</v>
      </c>
      <c r="F7500">
        <f>SUMIF('список продуктов'!$A$8:$A$917,"="&amp;D8821,'список продуктов'!$C$8:$C$917)</f>
        <v>1</v>
      </c>
      <c r="M7500" s="572"/>
      <c r="N7500" s="573"/>
      <c r="O7500" s="573"/>
      <c r="P7500" s="573"/>
    </row>
    <row r="7501" spans="1:16" ht="15.75" thickBot="1" x14ac:dyDescent="0.3">
      <c r="B7501" s="173"/>
      <c r="C7501" s="154"/>
      <c r="D7501" s="91"/>
      <c r="E7501" s="80"/>
      <c r="F7501">
        <f>SUMIF('список продуктов'!$A$8:$A$917,"="&amp;D8822,'список продуктов'!$C$8:$C$917)</f>
        <v>1</v>
      </c>
      <c r="M7501" s="572"/>
      <c r="N7501" s="573"/>
      <c r="O7501" s="573"/>
      <c r="P7501" s="573"/>
    </row>
    <row r="7502" spans="1:16" ht="15.75" thickBot="1" x14ac:dyDescent="0.3">
      <c r="A7502" s="105"/>
      <c r="B7502" s="179">
        <v>600</v>
      </c>
      <c r="C7502" s="184" t="s">
        <v>694</v>
      </c>
      <c r="D7502" s="188"/>
      <c r="E7502" s="158">
        <f>SUM(E7503:E7517)</f>
        <v>785</v>
      </c>
      <c r="F7502">
        <f>SUMIF('список продуктов'!$A$8:$A$917,"="&amp;D8823,'список продуктов'!$C$8:$C$917)</f>
        <v>1</v>
      </c>
      <c r="G7502" t="s">
        <v>2926</v>
      </c>
      <c r="M7502" s="572"/>
      <c r="N7502" s="573"/>
      <c r="O7502" s="573"/>
      <c r="P7502" s="573"/>
    </row>
    <row r="7503" spans="1:16" x14ac:dyDescent="0.25">
      <c r="A7503" s="77">
        <f>E7503*A7502</f>
        <v>0</v>
      </c>
      <c r="B7503" s="239"/>
      <c r="C7503" s="154"/>
      <c r="D7503" s="91" t="s">
        <v>1050</v>
      </c>
      <c r="E7503" s="80">
        <v>100</v>
      </c>
      <c r="F7503">
        <f>SUMIF('список продуктов'!$A$8:$A$917,"="&amp;D8824,'список продуктов'!$C$8:$C$917)</f>
        <v>1</v>
      </c>
      <c r="M7503" s="572"/>
      <c r="N7503" s="573"/>
      <c r="O7503" s="573"/>
      <c r="P7503" s="573"/>
    </row>
    <row r="7504" spans="1:16" x14ac:dyDescent="0.25">
      <c r="A7504" s="77">
        <f>E7504*A7502</f>
        <v>0</v>
      </c>
      <c r="B7504" s="239"/>
      <c r="C7504" s="154"/>
      <c r="D7504" s="91" t="s">
        <v>1365</v>
      </c>
      <c r="E7504" s="80">
        <v>70</v>
      </c>
      <c r="F7504">
        <f>SUMIF('список продуктов'!$A$8:$A$917,"="&amp;D8825,'список продуктов'!$C$8:$C$917)</f>
        <v>1</v>
      </c>
      <c r="M7504" s="572"/>
      <c r="N7504" s="573"/>
      <c r="O7504" s="573"/>
      <c r="P7504" s="573"/>
    </row>
    <row r="7505" spans="1:16" x14ac:dyDescent="0.25">
      <c r="A7505" s="77">
        <f>E7505*A7502</f>
        <v>0</v>
      </c>
      <c r="B7505" s="239"/>
      <c r="C7505" s="154"/>
      <c r="D7505" s="91" t="s">
        <v>1556</v>
      </c>
      <c r="E7505" s="80">
        <v>70</v>
      </c>
      <c r="F7505">
        <f>SUMIF('список продуктов'!$A$8:$A$917,"="&amp;D8826,'список продуктов'!$C$8:$C$917)</f>
        <v>0</v>
      </c>
      <c r="M7505" s="572"/>
      <c r="N7505" s="573"/>
      <c r="O7505" s="573"/>
      <c r="P7505" s="573"/>
    </row>
    <row r="7506" spans="1:16" x14ac:dyDescent="0.25">
      <c r="A7506" s="77">
        <f>E7506*A7502</f>
        <v>0</v>
      </c>
      <c r="B7506" s="239"/>
      <c r="C7506" s="154"/>
      <c r="D7506" s="91" t="s">
        <v>1554</v>
      </c>
      <c r="E7506" s="80">
        <v>120</v>
      </c>
      <c r="F7506">
        <f>SUMIF('список продуктов'!$A$8:$A$917,"="&amp;D8827,'список продуктов'!$C$8:$C$917)</f>
        <v>0</v>
      </c>
      <c r="M7506" s="572"/>
      <c r="N7506" s="573"/>
      <c r="O7506" s="573"/>
      <c r="P7506" s="573"/>
    </row>
    <row r="7507" spans="1:16" x14ac:dyDescent="0.25">
      <c r="A7507" s="77">
        <f>E7507*A7502</f>
        <v>0</v>
      </c>
      <c r="B7507" s="239"/>
      <c r="C7507" s="154"/>
      <c r="D7507" s="91" t="s">
        <v>1553</v>
      </c>
      <c r="E7507" s="80">
        <v>60</v>
      </c>
      <c r="F7507">
        <f>SUMIF('список продуктов'!$A$8:$A$917,"="&amp;D8828,'список продуктов'!$C$8:$C$917)</f>
        <v>1</v>
      </c>
      <c r="M7507" s="572"/>
      <c r="N7507" s="573"/>
      <c r="O7507" s="573"/>
      <c r="P7507" s="573"/>
    </row>
    <row r="7508" spans="1:16" x14ac:dyDescent="0.25">
      <c r="A7508" s="77">
        <f>E7508*A7502</f>
        <v>0</v>
      </c>
      <c r="B7508" s="239"/>
      <c r="C7508" s="154"/>
      <c r="D7508" s="91" t="s">
        <v>1538</v>
      </c>
      <c r="E7508" s="80">
        <v>75</v>
      </c>
      <c r="F7508">
        <f>SUMIF('список продуктов'!$A$8:$A$917,"="&amp;D8829,'список продуктов'!$C$8:$C$917)</f>
        <v>1</v>
      </c>
      <c r="M7508" s="572"/>
      <c r="N7508" s="573"/>
      <c r="O7508" s="573"/>
      <c r="P7508" s="573"/>
    </row>
    <row r="7509" spans="1:16" x14ac:dyDescent="0.25">
      <c r="A7509" s="77">
        <f>E7509*A7502</f>
        <v>0</v>
      </c>
      <c r="B7509" s="239"/>
      <c r="C7509" s="154"/>
      <c r="D7509" s="91" t="s">
        <v>1662</v>
      </c>
      <c r="E7509" s="80">
        <v>20</v>
      </c>
      <c r="F7509">
        <f>SUMIF('список продуктов'!$A$8:$A$917,"="&amp;D8830,'список продуктов'!$C$8:$C$917)</f>
        <v>1</v>
      </c>
      <c r="M7509" s="572"/>
      <c r="N7509" s="573"/>
      <c r="O7509" s="573"/>
      <c r="P7509" s="573"/>
    </row>
    <row r="7510" spans="1:16" x14ac:dyDescent="0.25">
      <c r="A7510" s="77">
        <f>E7510*A7502</f>
        <v>0</v>
      </c>
      <c r="B7510" s="239"/>
      <c r="C7510" s="154"/>
      <c r="D7510" s="91" t="s">
        <v>1489</v>
      </c>
      <c r="E7510" s="80">
        <v>30</v>
      </c>
      <c r="F7510">
        <f>SUMIF('список продуктов'!$A$8:$A$917,"="&amp;D8831,'список продуктов'!$C$8:$C$917)</f>
        <v>1</v>
      </c>
      <c r="M7510" s="572"/>
      <c r="N7510" s="573"/>
      <c r="O7510" s="573"/>
      <c r="P7510" s="573"/>
    </row>
    <row r="7511" spans="1:16" x14ac:dyDescent="0.25">
      <c r="A7511" s="77">
        <f>A7502*E7511</f>
        <v>0</v>
      </c>
      <c r="B7511" s="239"/>
      <c r="C7511" s="154"/>
      <c r="D7511" s="91" t="s">
        <v>1758</v>
      </c>
      <c r="E7511" s="80">
        <v>40</v>
      </c>
      <c r="F7511">
        <f>SUMIF('список продуктов'!$A$8:$A$917,"="&amp;D8832,'список продуктов'!$C$8:$C$917)</f>
        <v>1</v>
      </c>
      <c r="M7511" s="572"/>
      <c r="N7511" s="573"/>
      <c r="O7511" s="573"/>
      <c r="P7511" s="573"/>
    </row>
    <row r="7512" spans="1:16" x14ac:dyDescent="0.25">
      <c r="A7512" s="77">
        <f>A7502*E7512</f>
        <v>0</v>
      </c>
      <c r="B7512" s="239"/>
      <c r="C7512" s="154"/>
      <c r="D7512" s="91" t="s">
        <v>313</v>
      </c>
      <c r="E7512" s="80">
        <v>70</v>
      </c>
      <c r="F7512">
        <f>SUMIF('список продуктов'!$A$8:$A$917,"="&amp;D8833,'список продуктов'!$C$8:$C$917)</f>
        <v>1</v>
      </c>
      <c r="M7512" s="572"/>
      <c r="N7512" s="573"/>
      <c r="O7512" s="573"/>
      <c r="P7512" s="573"/>
    </row>
    <row r="7513" spans="1:16" x14ac:dyDescent="0.25">
      <c r="A7513" s="77">
        <f>A7502*E7513</f>
        <v>0</v>
      </c>
      <c r="B7513" s="239"/>
      <c r="C7513" s="154"/>
      <c r="D7513" s="91" t="s">
        <v>2546</v>
      </c>
      <c r="E7513" s="80">
        <v>7</v>
      </c>
      <c r="F7513">
        <f>SUMIF('список продуктов'!$A$8:$A$917,"="&amp;D8834,'список продуктов'!$C$8:$C$917)</f>
        <v>0</v>
      </c>
      <c r="M7513" s="572"/>
      <c r="N7513" s="573"/>
      <c r="O7513" s="573"/>
      <c r="P7513" s="573"/>
    </row>
    <row r="7514" spans="1:16" x14ac:dyDescent="0.25">
      <c r="A7514" s="77">
        <f>E7514*A7502</f>
        <v>0</v>
      </c>
      <c r="B7514" s="239"/>
      <c r="C7514" s="154"/>
      <c r="D7514" s="91" t="s">
        <v>2263</v>
      </c>
      <c r="E7514" s="80">
        <v>30</v>
      </c>
      <c r="F7514">
        <f>SUMIF('список продуктов'!$A$8:$A$917,"="&amp;D8835,'список продуктов'!$C$8:$C$917)</f>
        <v>0</v>
      </c>
      <c r="M7514" s="572"/>
      <c r="N7514" s="573"/>
      <c r="O7514" s="573"/>
      <c r="P7514" s="573"/>
    </row>
    <row r="7515" spans="1:16" x14ac:dyDescent="0.25">
      <c r="A7515" s="77">
        <f>E7515*A7502</f>
        <v>0</v>
      </c>
      <c r="B7515" s="239"/>
      <c r="C7515" s="154"/>
      <c r="D7515" s="91" t="s">
        <v>192</v>
      </c>
      <c r="E7515" s="80">
        <v>80</v>
      </c>
      <c r="F7515">
        <f>SUMIF('список продуктов'!$A$8:$A$917,"="&amp;D8836,'список продуктов'!$C$8:$C$917)</f>
        <v>1</v>
      </c>
      <c r="M7515" s="572"/>
      <c r="N7515" s="573"/>
      <c r="O7515" s="573"/>
      <c r="P7515" s="573"/>
    </row>
    <row r="7516" spans="1:16" x14ac:dyDescent="0.25">
      <c r="A7516" s="77">
        <f>E7516*A7502</f>
        <v>0</v>
      </c>
      <c r="B7516" s="239"/>
      <c r="C7516" s="154"/>
      <c r="D7516" s="91" t="s">
        <v>1262</v>
      </c>
      <c r="E7516" s="80">
        <v>10</v>
      </c>
      <c r="F7516">
        <f>SUMIF('список продуктов'!$A$8:$A$917,"="&amp;D8837,'список продуктов'!$C$8:$C$917)</f>
        <v>1</v>
      </c>
      <c r="M7516" s="572"/>
      <c r="N7516" s="573"/>
      <c r="O7516" s="573"/>
      <c r="P7516" s="573"/>
    </row>
    <row r="7517" spans="1:16" x14ac:dyDescent="0.25">
      <c r="A7517" s="77">
        <f>A7502*E7517</f>
        <v>0</v>
      </c>
      <c r="B7517" s="239"/>
      <c r="C7517" s="154"/>
      <c r="D7517" s="91" t="s">
        <v>2387</v>
      </c>
      <c r="E7517" s="80">
        <v>3</v>
      </c>
      <c r="F7517">
        <f>SUMIF('список продуктов'!$A$8:$A$917,"="&amp;D8838,'список продуктов'!$C$8:$C$917)</f>
        <v>1</v>
      </c>
      <c r="M7517" s="572"/>
      <c r="N7517" s="573"/>
      <c r="O7517" s="573"/>
      <c r="P7517" s="573"/>
    </row>
    <row r="7518" spans="1:16" ht="15.75" thickBot="1" x14ac:dyDescent="0.3">
      <c r="B7518" s="173"/>
      <c r="C7518" s="154"/>
      <c r="D7518" s="91"/>
      <c r="E7518" s="80"/>
      <c r="F7518">
        <f>SUMIF('список продуктов'!$A$8:$A$917,"="&amp;D8839,'список продуктов'!$C$8:$C$917)</f>
        <v>1</v>
      </c>
      <c r="M7518" s="572"/>
      <c r="N7518" s="573"/>
      <c r="O7518" s="573"/>
      <c r="P7518" s="573"/>
    </row>
    <row r="7519" spans="1:16" ht="15.75" thickBot="1" x14ac:dyDescent="0.3">
      <c r="A7519" s="105"/>
      <c r="B7519" s="179">
        <v>700</v>
      </c>
      <c r="C7519" s="184" t="s">
        <v>695</v>
      </c>
      <c r="D7519" s="188"/>
      <c r="E7519" s="158">
        <f>SUM(E7520:E7533)</f>
        <v>707</v>
      </c>
      <c r="F7519">
        <f>SUMIF('список продуктов'!$A$8:$A$917,"="&amp;D8840,'список продуктов'!$C$8:$C$917)</f>
        <v>0</v>
      </c>
      <c r="G7519" t="s">
        <v>2926</v>
      </c>
      <c r="M7519" s="572"/>
      <c r="N7519" s="573"/>
      <c r="O7519" s="573"/>
      <c r="P7519" s="573"/>
    </row>
    <row r="7520" spans="1:16" x14ac:dyDescent="0.25">
      <c r="A7520" s="77">
        <f>E7520*A7519</f>
        <v>0</v>
      </c>
      <c r="B7520" s="239"/>
      <c r="C7520" s="154"/>
      <c r="D7520" s="91" t="s">
        <v>1050</v>
      </c>
      <c r="E7520" s="80">
        <v>100</v>
      </c>
      <c r="F7520">
        <f>SUMIF('список продуктов'!$A$8:$A$917,"="&amp;D8841,'список продуктов'!$C$8:$C$917)</f>
        <v>0</v>
      </c>
      <c r="M7520" s="572"/>
      <c r="N7520" s="573"/>
      <c r="O7520" s="573"/>
      <c r="P7520" s="573"/>
    </row>
    <row r="7521" spans="1:16" x14ac:dyDescent="0.25">
      <c r="A7521" s="77">
        <f>E7521*A7519</f>
        <v>0</v>
      </c>
      <c r="B7521" s="239"/>
      <c r="C7521" s="154"/>
      <c r="D7521" s="91" t="s">
        <v>1626</v>
      </c>
      <c r="E7521" s="80">
        <v>120</v>
      </c>
      <c r="F7521">
        <f>SUMIF('список продуктов'!$A$8:$A$917,"="&amp;D8842,'список продуктов'!$C$8:$C$917)</f>
        <v>0</v>
      </c>
      <c r="M7521" s="572"/>
      <c r="N7521" s="573"/>
      <c r="O7521" s="573"/>
      <c r="P7521" s="573"/>
    </row>
    <row r="7522" spans="1:16" x14ac:dyDescent="0.25">
      <c r="A7522" s="77">
        <f>E7522*A7519</f>
        <v>0</v>
      </c>
      <c r="B7522" s="239"/>
      <c r="C7522" s="154"/>
      <c r="D7522" s="91" t="s">
        <v>2300</v>
      </c>
      <c r="E7522" s="80">
        <v>90</v>
      </c>
      <c r="F7522">
        <f>SUMIF('список продуктов'!$A$8:$A$917,"="&amp;D8843,'список продуктов'!$C$8:$C$917)</f>
        <v>0</v>
      </c>
      <c r="M7522" s="572"/>
      <c r="N7522" s="573"/>
      <c r="O7522" s="573"/>
      <c r="P7522" s="573"/>
    </row>
    <row r="7523" spans="1:16" x14ac:dyDescent="0.25">
      <c r="A7523" s="77">
        <f>E7523*A7519</f>
        <v>0</v>
      </c>
      <c r="B7523" s="239"/>
      <c r="C7523" s="154"/>
      <c r="D7523" s="91" t="s">
        <v>2292</v>
      </c>
      <c r="E7523" s="80">
        <v>80</v>
      </c>
      <c r="F7523">
        <f>SUMIF('список продуктов'!$A$8:$A$917,"="&amp;D8844,'список продуктов'!$C$8:$C$917)</f>
        <v>1</v>
      </c>
      <c r="M7523" s="572"/>
      <c r="N7523" s="573"/>
      <c r="O7523" s="573"/>
      <c r="P7523" s="573"/>
    </row>
    <row r="7524" spans="1:16" x14ac:dyDescent="0.25">
      <c r="A7524" s="77">
        <f>E7524*A7519</f>
        <v>0</v>
      </c>
      <c r="B7524" s="239"/>
      <c r="C7524" s="154"/>
      <c r="D7524" s="91" t="s">
        <v>1758</v>
      </c>
      <c r="E7524" s="80">
        <v>60</v>
      </c>
      <c r="F7524">
        <f>SUMIF('список продуктов'!$A$8:$A$917,"="&amp;D8845,'список продуктов'!$C$8:$C$917)</f>
        <v>1</v>
      </c>
      <c r="M7524" s="572"/>
      <c r="N7524" s="573"/>
      <c r="O7524" s="573"/>
      <c r="P7524" s="573"/>
    </row>
    <row r="7525" spans="1:16" x14ac:dyDescent="0.25">
      <c r="A7525" s="77">
        <f>E7525*A7519</f>
        <v>0</v>
      </c>
      <c r="B7525" s="239"/>
      <c r="C7525" s="154"/>
      <c r="D7525" s="91" t="s">
        <v>1756</v>
      </c>
      <c r="E7525" s="80">
        <v>20</v>
      </c>
      <c r="F7525">
        <f>SUMIF('список продуктов'!$A$8:$A$917,"="&amp;D8846,'список продуктов'!$C$8:$C$917)</f>
        <v>1</v>
      </c>
      <c r="M7525" s="572"/>
      <c r="N7525" s="573"/>
      <c r="O7525" s="573"/>
      <c r="P7525" s="573"/>
    </row>
    <row r="7526" spans="1:16" x14ac:dyDescent="0.25">
      <c r="A7526" s="77">
        <f>E7526*A7519</f>
        <v>0</v>
      </c>
      <c r="B7526" s="239"/>
      <c r="C7526" s="154"/>
      <c r="D7526" s="91" t="s">
        <v>1662</v>
      </c>
      <c r="E7526" s="80">
        <v>20</v>
      </c>
      <c r="F7526">
        <f>SUMIF('список продуктов'!$A$8:$A$917,"="&amp;D8847,'список продуктов'!$C$8:$C$917)</f>
        <v>1</v>
      </c>
      <c r="M7526" s="572"/>
      <c r="N7526" s="573"/>
      <c r="O7526" s="573"/>
      <c r="P7526" s="573"/>
    </row>
    <row r="7527" spans="1:16" x14ac:dyDescent="0.25">
      <c r="A7527" s="77">
        <f>A7519*E7527</f>
        <v>0</v>
      </c>
      <c r="B7527" s="239"/>
      <c r="C7527" s="154"/>
      <c r="D7527" s="91" t="s">
        <v>313</v>
      </c>
      <c r="E7527" s="80">
        <v>80</v>
      </c>
      <c r="F7527">
        <f>SUMIF('список продуктов'!$A$8:$A$917,"="&amp;D8848,'список продуктов'!$C$8:$C$917)</f>
        <v>0</v>
      </c>
      <c r="M7527" s="572"/>
      <c r="N7527" s="573"/>
      <c r="O7527" s="573"/>
      <c r="P7527" s="573"/>
    </row>
    <row r="7528" spans="1:16" x14ac:dyDescent="0.25">
      <c r="A7528" s="77">
        <f>A7519*E7528</f>
        <v>0</v>
      </c>
      <c r="B7528" s="239"/>
      <c r="C7528" s="154"/>
      <c r="D7528" s="365" t="s">
        <v>1739</v>
      </c>
      <c r="E7528" s="80">
        <v>90</v>
      </c>
      <c r="F7528">
        <f>SUMIF('список продуктов'!$A$8:$A$917,"="&amp;D8849,'список продуктов'!$C$8:$C$917)</f>
        <v>0</v>
      </c>
      <c r="M7528" s="572"/>
      <c r="N7528" s="573"/>
      <c r="O7528" s="573"/>
      <c r="P7528" s="573"/>
    </row>
    <row r="7529" spans="1:16" x14ac:dyDescent="0.25">
      <c r="A7529" s="77">
        <f>A7519*E7529</f>
        <v>0</v>
      </c>
      <c r="B7529" s="239"/>
      <c r="C7529" s="154"/>
      <c r="D7529" s="91" t="s">
        <v>2591</v>
      </c>
      <c r="E7529" s="80">
        <v>30</v>
      </c>
      <c r="F7529">
        <f>SUMIF('список продуктов'!$A$8:$A$917,"="&amp;D8850,'список продуктов'!$C$8:$C$917)</f>
        <v>0</v>
      </c>
      <c r="M7529" s="572"/>
      <c r="N7529" s="573"/>
      <c r="O7529" s="573"/>
      <c r="P7529" s="573"/>
    </row>
    <row r="7530" spans="1:16" x14ac:dyDescent="0.25">
      <c r="A7530" s="77">
        <f>E7530*A7519</f>
        <v>0</v>
      </c>
      <c r="B7530" s="239"/>
      <c r="C7530" s="154"/>
      <c r="D7530" s="91" t="s">
        <v>2399</v>
      </c>
      <c r="E7530" s="80">
        <v>2</v>
      </c>
      <c r="F7530">
        <f>SUMIF('список продуктов'!$A$8:$A$917,"="&amp;D8851,'список продуктов'!$C$8:$C$917)</f>
        <v>0</v>
      </c>
      <c r="M7530" s="572"/>
      <c r="N7530" s="573"/>
      <c r="O7530" s="573"/>
      <c r="P7530" s="573"/>
    </row>
    <row r="7531" spans="1:16" x14ac:dyDescent="0.25">
      <c r="A7531" s="77">
        <f>E7531*A7519</f>
        <v>0</v>
      </c>
      <c r="B7531" s="239"/>
      <c r="C7531" s="154"/>
      <c r="D7531" s="91" t="s">
        <v>1262</v>
      </c>
      <c r="E7531" s="80">
        <v>10</v>
      </c>
      <c r="F7531">
        <f>SUMIF('список продуктов'!$A$8:$A$917,"="&amp;D8852,'список продуктов'!$C$8:$C$917)</f>
        <v>1</v>
      </c>
      <c r="M7531" s="572"/>
      <c r="N7531" s="573"/>
      <c r="O7531" s="573"/>
      <c r="P7531" s="573"/>
    </row>
    <row r="7532" spans="1:16" x14ac:dyDescent="0.25">
      <c r="A7532" s="77">
        <f>E7532*A7519</f>
        <v>0</v>
      </c>
      <c r="B7532" s="239"/>
      <c r="C7532" s="154"/>
      <c r="D7532" s="91" t="s">
        <v>2546</v>
      </c>
      <c r="E7532" s="80">
        <v>3</v>
      </c>
      <c r="F7532">
        <f>SUMIF('список продуктов'!$A$8:$A$917,"="&amp;D8853,'список продуктов'!$C$8:$C$917)</f>
        <v>1</v>
      </c>
      <c r="M7532" s="572"/>
      <c r="N7532" s="573"/>
      <c r="O7532" s="573"/>
      <c r="P7532" s="573"/>
    </row>
    <row r="7533" spans="1:16" x14ac:dyDescent="0.25">
      <c r="A7533" s="77">
        <f>E7533*A7519</f>
        <v>0</v>
      </c>
      <c r="B7533" s="173"/>
      <c r="C7533" s="154"/>
      <c r="D7533" s="91" t="s">
        <v>2387</v>
      </c>
      <c r="E7533" s="80">
        <v>2</v>
      </c>
      <c r="F7533">
        <f>SUMIF('список продуктов'!$A$8:$A$917,"="&amp;D8854,'список продуктов'!$C$8:$C$917)</f>
        <v>1</v>
      </c>
      <c r="M7533" s="572"/>
      <c r="N7533" s="573"/>
      <c r="O7533" s="573"/>
      <c r="P7533" s="573"/>
    </row>
    <row r="7534" spans="1:16" ht="15.75" thickBot="1" x14ac:dyDescent="0.3">
      <c r="B7534" s="173"/>
      <c r="C7534" s="154"/>
      <c r="D7534" s="91"/>
      <c r="E7534" s="80"/>
      <c r="F7534">
        <f>SUMIF('список продуктов'!$A$8:$A$917,"="&amp;D8855,'список продуктов'!$C$8:$C$917)</f>
        <v>1</v>
      </c>
      <c r="M7534" s="572"/>
      <c r="N7534" s="573"/>
      <c r="O7534" s="573"/>
      <c r="P7534" s="573"/>
    </row>
    <row r="7535" spans="1:16" ht="15.75" thickBot="1" x14ac:dyDescent="0.3">
      <c r="A7535" s="105"/>
      <c r="B7535" s="179">
        <v>150</v>
      </c>
      <c r="C7535" s="184" t="s">
        <v>696</v>
      </c>
      <c r="D7535" s="188"/>
      <c r="E7535" s="158">
        <f>SUM(E7536:E7541)</f>
        <v>138</v>
      </c>
      <c r="F7535">
        <f>SUMIF('список продуктов'!$A$8:$A$917,"="&amp;D8856,'список продуктов'!$C$8:$C$917)</f>
        <v>1</v>
      </c>
      <c r="G7535" t="s">
        <v>2926</v>
      </c>
      <c r="M7535" s="572"/>
      <c r="N7535" s="573"/>
      <c r="O7535" s="573"/>
      <c r="P7535" s="573"/>
    </row>
    <row r="7536" spans="1:16" x14ac:dyDescent="0.25">
      <c r="A7536" s="77">
        <f>E7536*A7535</f>
        <v>0</v>
      </c>
      <c r="B7536" s="239"/>
      <c r="C7536" s="154"/>
      <c r="D7536" s="91" t="s">
        <v>1872</v>
      </c>
      <c r="E7536" s="80">
        <v>50</v>
      </c>
      <c r="F7536">
        <f>SUMIF('список продуктов'!$A$8:$A$917,"="&amp;D8857,'список продуктов'!$C$8:$C$917)</f>
        <v>1</v>
      </c>
      <c r="M7536" s="572"/>
      <c r="N7536" s="573"/>
      <c r="O7536" s="573"/>
      <c r="P7536" s="573"/>
    </row>
    <row r="7537" spans="1:16" x14ac:dyDescent="0.25">
      <c r="A7537" s="77">
        <f>E7537*A7535</f>
        <v>0</v>
      </c>
      <c r="B7537" s="239"/>
      <c r="C7537" s="154"/>
      <c r="D7537" s="91" t="s">
        <v>1662</v>
      </c>
      <c r="E7537" s="80">
        <v>22</v>
      </c>
      <c r="F7537">
        <f>SUMIF('список продуктов'!$A$8:$A$917,"="&amp;D8858,'список продуктов'!$C$8:$C$917)</f>
        <v>0</v>
      </c>
      <c r="M7537" s="572"/>
      <c r="N7537" s="573"/>
      <c r="O7537" s="573"/>
      <c r="P7537" s="573"/>
    </row>
    <row r="7538" spans="1:16" x14ac:dyDescent="0.25">
      <c r="A7538" s="77">
        <f>E7538*A7535</f>
        <v>0</v>
      </c>
      <c r="B7538" s="239"/>
      <c r="C7538" s="154"/>
      <c r="D7538" s="91" t="s">
        <v>1850</v>
      </c>
      <c r="E7538" s="80">
        <v>20</v>
      </c>
      <c r="F7538">
        <f>SUMIF('список продуктов'!$A$8:$A$917,"="&amp;D8859,'список продуктов'!$C$8:$C$917)</f>
        <v>0</v>
      </c>
      <c r="M7538" s="572"/>
      <c r="N7538" s="573"/>
      <c r="O7538" s="573"/>
      <c r="P7538" s="573"/>
    </row>
    <row r="7539" spans="1:16" ht="29.25" x14ac:dyDescent="0.25">
      <c r="A7539" s="77">
        <f>E7539*A7535</f>
        <v>0</v>
      </c>
      <c r="B7539" s="239"/>
      <c r="C7539" s="154"/>
      <c r="D7539" s="91" t="s">
        <v>2641</v>
      </c>
      <c r="E7539" s="80">
        <v>35</v>
      </c>
      <c r="F7539">
        <f>SUMIF('список продуктов'!$A$8:$A$917,"="&amp;D8860,'список продуктов'!$C$8:$C$917)</f>
        <v>1</v>
      </c>
      <c r="M7539" s="572"/>
      <c r="N7539" s="573"/>
      <c r="O7539" s="573"/>
      <c r="P7539" s="573"/>
    </row>
    <row r="7540" spans="1:16" x14ac:dyDescent="0.25">
      <c r="A7540" s="77">
        <f>E7540*A7535</f>
        <v>0</v>
      </c>
      <c r="B7540" s="239"/>
      <c r="C7540" s="154"/>
      <c r="D7540" s="91" t="s">
        <v>1262</v>
      </c>
      <c r="E7540" s="80">
        <v>3</v>
      </c>
      <c r="F7540">
        <f>SUMIF('список продуктов'!$A$8:$A$917,"="&amp;D8861,'список продуктов'!$C$8:$C$917)</f>
        <v>1</v>
      </c>
      <c r="M7540" s="572"/>
      <c r="N7540" s="573"/>
      <c r="O7540" s="573"/>
      <c r="P7540" s="573"/>
    </row>
    <row r="7541" spans="1:16" x14ac:dyDescent="0.25">
      <c r="A7541" s="77">
        <f>E7541*A7535</f>
        <v>0</v>
      </c>
      <c r="B7541" s="239"/>
      <c r="C7541" s="154"/>
      <c r="D7541" s="91" t="s">
        <v>1355</v>
      </c>
      <c r="E7541" s="80">
        <v>8</v>
      </c>
      <c r="F7541">
        <f>SUMIF('список продуктов'!$A$8:$A$917,"="&amp;D8862,'список продуктов'!$C$8:$C$917)</f>
        <v>1</v>
      </c>
      <c r="M7541" s="572"/>
      <c r="N7541" s="573"/>
      <c r="O7541" s="573"/>
      <c r="P7541" s="573"/>
    </row>
    <row r="7542" spans="1:16" ht="15.75" thickBot="1" x14ac:dyDescent="0.3">
      <c r="B7542" s="173"/>
      <c r="C7542" s="154"/>
      <c r="D7542" s="91"/>
      <c r="E7542" s="80"/>
      <c r="F7542">
        <f>SUMIF('список продуктов'!$A$8:$A$917,"="&amp;D8863,'список продуктов'!$C$8:$C$917)</f>
        <v>1</v>
      </c>
      <c r="M7542" s="572"/>
      <c r="N7542" s="573"/>
      <c r="O7542" s="573"/>
      <c r="P7542" s="573"/>
    </row>
    <row r="7543" spans="1:16" ht="15.75" thickBot="1" x14ac:dyDescent="0.3">
      <c r="A7543" s="229"/>
      <c r="B7543" s="190" t="s">
        <v>84</v>
      </c>
      <c r="C7543" s="73" t="s">
        <v>697</v>
      </c>
      <c r="D7543" s="188"/>
      <c r="E7543" s="158">
        <f>SUM(E7544:E7551)</f>
        <v>292</v>
      </c>
      <c r="F7543">
        <f>SUMIF('список продуктов'!$A$8:$A$917,"="&amp;D8864,'список продуктов'!$C$8:$C$917)</f>
        <v>0</v>
      </c>
      <c r="G7543" t="s">
        <v>2926</v>
      </c>
      <c r="M7543" s="572"/>
      <c r="N7543" s="573"/>
      <c r="O7543" s="573"/>
      <c r="P7543" s="573"/>
    </row>
    <row r="7544" spans="1:16" x14ac:dyDescent="0.25">
      <c r="A7544" s="77">
        <f>E7544*A7543</f>
        <v>0</v>
      </c>
      <c r="B7544" s="173"/>
      <c r="C7544" s="154"/>
      <c r="D7544" s="91" t="s">
        <v>1753</v>
      </c>
      <c r="E7544" s="80">
        <v>200</v>
      </c>
      <c r="F7544">
        <f>SUMIF('список продуктов'!$A$8:$A$917,"="&amp;D8865,'список продуктов'!$C$8:$C$917)</f>
        <v>0</v>
      </c>
      <c r="M7544" s="572"/>
      <c r="N7544" s="573"/>
      <c r="O7544" s="573"/>
      <c r="P7544" s="573"/>
    </row>
    <row r="7545" spans="1:16" ht="29.25" x14ac:dyDescent="0.25">
      <c r="A7545" s="77">
        <f>E7545*A7543</f>
        <v>0</v>
      </c>
      <c r="B7545" s="173"/>
      <c r="C7545" s="154"/>
      <c r="D7545" s="91" t="s">
        <v>2641</v>
      </c>
      <c r="E7545" s="80">
        <v>50</v>
      </c>
      <c r="F7545">
        <f>SUMIF('список продуктов'!$A$8:$A$917,"="&amp;D8866,'список продуктов'!$C$8:$C$917)</f>
        <v>0</v>
      </c>
      <c r="M7545" s="572"/>
      <c r="N7545" s="573"/>
      <c r="O7545" s="573"/>
      <c r="P7545" s="573"/>
    </row>
    <row r="7546" spans="1:16" x14ac:dyDescent="0.25">
      <c r="A7546" s="77">
        <f>E7546*A7543</f>
        <v>0</v>
      </c>
      <c r="B7546" s="173"/>
      <c r="C7546" s="154"/>
      <c r="D7546" s="91" t="s">
        <v>1262</v>
      </c>
      <c r="E7546" s="80">
        <v>1</v>
      </c>
      <c r="F7546">
        <f>SUMIF('список продуктов'!$A$8:$A$917,"="&amp;D8867,'список продуктов'!$C$8:$C$917)</f>
        <v>0</v>
      </c>
      <c r="M7546" s="572"/>
      <c r="N7546" s="573"/>
      <c r="O7546" s="573"/>
      <c r="P7546" s="573"/>
    </row>
    <row r="7547" spans="1:16" x14ac:dyDescent="0.25">
      <c r="A7547" s="77">
        <f>E7547*A7543</f>
        <v>0</v>
      </c>
      <c r="B7547" s="173"/>
      <c r="C7547" s="154"/>
      <c r="D7547" s="91" t="s">
        <v>2399</v>
      </c>
      <c r="E7547" s="80">
        <v>1</v>
      </c>
      <c r="F7547">
        <f>SUMIF('список продуктов'!$A$8:$A$917,"="&amp;D8868,'список продуктов'!$C$8:$C$917)</f>
        <v>1</v>
      </c>
      <c r="M7547" s="572"/>
      <c r="N7547" s="573"/>
      <c r="O7547" s="573"/>
      <c r="P7547" s="573"/>
    </row>
    <row r="7548" spans="1:16" x14ac:dyDescent="0.25">
      <c r="A7548" s="77">
        <f>E7548*A7543</f>
        <v>0</v>
      </c>
      <c r="B7548" s="173"/>
      <c r="C7548" s="154"/>
      <c r="D7548" s="91" t="s">
        <v>1662</v>
      </c>
      <c r="E7548" s="80">
        <v>5</v>
      </c>
      <c r="F7548">
        <f>SUMIF('список продуктов'!$A$8:$A$917,"="&amp;D8869,'список продуктов'!$C$8:$C$917)</f>
        <v>1</v>
      </c>
      <c r="M7548" s="572"/>
      <c r="N7548" s="573"/>
      <c r="O7548" s="573"/>
      <c r="P7548" s="573"/>
    </row>
    <row r="7549" spans="1:16" x14ac:dyDescent="0.25">
      <c r="A7549" s="77">
        <f>E7549*A7543</f>
        <v>0</v>
      </c>
      <c r="B7549" s="173"/>
      <c r="C7549" s="154"/>
      <c r="D7549" s="91" t="s">
        <v>1246</v>
      </c>
      <c r="E7549" s="80">
        <v>20</v>
      </c>
      <c r="F7549">
        <f>SUMIF('список продуктов'!$A$8:$A$917,"="&amp;D8870,'список продуктов'!$C$8:$C$917)</f>
        <v>1</v>
      </c>
      <c r="M7549" s="572"/>
      <c r="N7549" s="573"/>
      <c r="O7549" s="573"/>
      <c r="P7549" s="573"/>
    </row>
    <row r="7550" spans="1:16" x14ac:dyDescent="0.25">
      <c r="A7550" s="77">
        <f>E7550*A7543</f>
        <v>0</v>
      </c>
      <c r="B7550" s="173"/>
      <c r="C7550" s="154"/>
      <c r="D7550" s="91" t="s">
        <v>1807</v>
      </c>
      <c r="E7550" s="80">
        <v>5</v>
      </c>
      <c r="F7550">
        <f>SUMIF('список продуктов'!$A$8:$A$917,"="&amp;D8871,'список продуктов'!$C$8:$C$917)</f>
        <v>1</v>
      </c>
      <c r="M7550" s="572"/>
      <c r="N7550" s="573"/>
      <c r="O7550" s="573"/>
      <c r="P7550" s="573"/>
    </row>
    <row r="7551" spans="1:16" x14ac:dyDescent="0.25">
      <c r="A7551" s="77">
        <f>E7551*A7543</f>
        <v>0</v>
      </c>
      <c r="B7551" s="173"/>
      <c r="C7551" s="154"/>
      <c r="D7551" s="91" t="s">
        <v>1850</v>
      </c>
      <c r="E7551" s="80">
        <v>10</v>
      </c>
      <c r="F7551">
        <f>SUMIF('список продуктов'!$A$8:$A$917,"="&amp;D8872,'список продуктов'!$C$8:$C$917)</f>
        <v>1</v>
      </c>
      <c r="M7551" s="572"/>
      <c r="N7551" s="573"/>
      <c r="O7551" s="573"/>
      <c r="P7551" s="573"/>
    </row>
    <row r="7552" spans="1:16" ht="15.75" thickBot="1" x14ac:dyDescent="0.3">
      <c r="B7552" s="173"/>
      <c r="C7552" s="154"/>
      <c r="D7552" s="91"/>
      <c r="E7552" s="80"/>
      <c r="F7552">
        <f>SUMIF('список продуктов'!$A$8:$A$917,"="&amp;D8873,'список продуктов'!$C$8:$C$917)</f>
        <v>0</v>
      </c>
      <c r="M7552" s="572"/>
      <c r="N7552" s="573"/>
      <c r="O7552" s="573"/>
      <c r="P7552" s="573"/>
    </row>
    <row r="7553" spans="1:16" ht="15.75" thickBot="1" x14ac:dyDescent="0.3">
      <c r="A7553" s="105"/>
      <c r="B7553" s="179">
        <v>300</v>
      </c>
      <c r="C7553" s="73" t="s">
        <v>698</v>
      </c>
      <c r="D7553" s="188"/>
      <c r="E7553" s="158">
        <f>SUM(E7554:E7567)</f>
        <v>277</v>
      </c>
      <c r="F7553">
        <f>SUMIF('список продуктов'!$A$8:$A$917,"="&amp;D8874,'список продуктов'!$C$8:$C$917)</f>
        <v>0</v>
      </c>
      <c r="G7553" t="s">
        <v>2926</v>
      </c>
      <c r="M7553" s="572"/>
      <c r="N7553" s="573"/>
      <c r="O7553" s="573"/>
      <c r="P7553" s="573"/>
    </row>
    <row r="7554" spans="1:16" x14ac:dyDescent="0.25">
      <c r="A7554" s="77">
        <f>E7554*A7553</f>
        <v>0</v>
      </c>
      <c r="B7554" s="239"/>
      <c r="C7554" s="154"/>
      <c r="D7554" s="91" t="s">
        <v>1899</v>
      </c>
      <c r="E7554" s="100">
        <v>75</v>
      </c>
      <c r="F7554">
        <f>SUMIF('список продуктов'!$A$8:$A$917,"="&amp;D8875,'список продуктов'!$C$8:$C$917)</f>
        <v>0</v>
      </c>
      <c r="M7554" s="572"/>
      <c r="N7554" s="573"/>
      <c r="O7554" s="573"/>
      <c r="P7554" s="573"/>
    </row>
    <row r="7555" spans="1:16" x14ac:dyDescent="0.25">
      <c r="A7555" s="77">
        <f>E7555*A7553</f>
        <v>0</v>
      </c>
      <c r="B7555" s="239"/>
      <c r="C7555" s="154"/>
      <c r="D7555" s="91" t="s">
        <v>1550</v>
      </c>
      <c r="E7555" s="80">
        <v>50</v>
      </c>
      <c r="F7555">
        <f>SUMIF('список продуктов'!$A$8:$A$917,"="&amp;D8876,'список продуктов'!$C$8:$C$917)</f>
        <v>1</v>
      </c>
      <c r="M7555" s="572"/>
      <c r="N7555" s="573"/>
      <c r="O7555" s="573"/>
      <c r="P7555" s="573"/>
    </row>
    <row r="7556" spans="1:16" x14ac:dyDescent="0.25">
      <c r="A7556" s="77">
        <f>E7556*A7553</f>
        <v>0</v>
      </c>
      <c r="B7556" s="239"/>
      <c r="C7556" s="154"/>
      <c r="D7556" s="91" t="s">
        <v>1804</v>
      </c>
      <c r="E7556" s="80">
        <v>5</v>
      </c>
      <c r="F7556">
        <f>SUMIF('список продуктов'!$A$8:$A$917,"="&amp;D8877,'список продуктов'!$C$8:$C$917)</f>
        <v>1</v>
      </c>
      <c r="M7556" s="572"/>
      <c r="N7556" s="573"/>
      <c r="O7556" s="573"/>
      <c r="P7556" s="573"/>
    </row>
    <row r="7557" spans="1:16" x14ac:dyDescent="0.25">
      <c r="A7557" s="77">
        <f>E7557*A7553</f>
        <v>0</v>
      </c>
      <c r="B7557" s="239"/>
      <c r="C7557" s="154"/>
      <c r="D7557" s="91" t="s">
        <v>1478</v>
      </c>
      <c r="E7557" s="80">
        <v>5</v>
      </c>
      <c r="F7557">
        <f>SUMIF('список продуктов'!$A$8:$A$917,"="&amp;D8878,'список продуктов'!$C$8:$C$917)</f>
        <v>1</v>
      </c>
      <c r="M7557" s="572"/>
      <c r="N7557" s="573"/>
      <c r="O7557" s="573"/>
      <c r="P7557" s="573"/>
    </row>
    <row r="7558" spans="1:16" x14ac:dyDescent="0.25">
      <c r="A7558" s="77">
        <f>E7558*A7553</f>
        <v>0</v>
      </c>
      <c r="B7558" s="239"/>
      <c r="C7558" s="154"/>
      <c r="D7558" s="91" t="s">
        <v>1489</v>
      </c>
      <c r="E7558" s="80">
        <v>20</v>
      </c>
      <c r="F7558">
        <f>SUMIF('список продуктов'!$A$8:$A$917,"="&amp;D8879,'список продуктов'!$C$8:$C$917)</f>
        <v>1</v>
      </c>
      <c r="M7558" s="572"/>
      <c r="N7558" s="573"/>
      <c r="O7558" s="573"/>
      <c r="P7558" s="573"/>
    </row>
    <row r="7559" spans="1:16" x14ac:dyDescent="0.25">
      <c r="A7559" s="77">
        <f>E7559*A7553</f>
        <v>0</v>
      </c>
      <c r="B7559" s="239"/>
      <c r="C7559" s="154"/>
      <c r="D7559" s="91" t="s">
        <v>192</v>
      </c>
      <c r="E7559" s="80">
        <v>10</v>
      </c>
      <c r="F7559">
        <f>SUMIF('список продуктов'!$A$8:$A$917,"="&amp;D8880,'список продуктов'!$C$8:$C$917)</f>
        <v>1</v>
      </c>
      <c r="M7559" s="572"/>
      <c r="N7559" s="573"/>
      <c r="O7559" s="573"/>
      <c r="P7559" s="573"/>
    </row>
    <row r="7560" spans="1:16" ht="29.25" x14ac:dyDescent="0.25">
      <c r="A7560" s="77">
        <f>E7560*A7553</f>
        <v>0</v>
      </c>
      <c r="B7560" s="239"/>
      <c r="C7560" s="154"/>
      <c r="D7560" s="91" t="s">
        <v>2641</v>
      </c>
      <c r="E7560" s="80">
        <v>40</v>
      </c>
      <c r="F7560">
        <f>SUMIF('список продуктов'!$A$8:$A$917,"="&amp;D8881,'список продуктов'!$C$8:$C$917)</f>
        <v>1</v>
      </c>
      <c r="M7560" s="572"/>
      <c r="N7560" s="573"/>
      <c r="O7560" s="573"/>
      <c r="P7560" s="573"/>
    </row>
    <row r="7561" spans="1:16" x14ac:dyDescent="0.25">
      <c r="A7561" s="77">
        <f>E7561*A7553</f>
        <v>0</v>
      </c>
      <c r="B7561" s="239"/>
      <c r="C7561" s="154"/>
      <c r="D7561" s="91" t="s">
        <v>2473</v>
      </c>
      <c r="E7561" s="80">
        <v>25</v>
      </c>
      <c r="F7561">
        <f>SUMIF('список продуктов'!$A$8:$A$917,"="&amp;D8882,'список продуктов'!$C$8:$C$917)</f>
        <v>1</v>
      </c>
      <c r="M7561" s="572"/>
      <c r="N7561" s="573"/>
      <c r="O7561" s="573"/>
      <c r="P7561" s="573"/>
    </row>
    <row r="7562" spans="1:16" x14ac:dyDescent="0.25">
      <c r="A7562" s="77">
        <f>E7562*A7553</f>
        <v>0</v>
      </c>
      <c r="B7562" s="239"/>
      <c r="C7562" s="154"/>
      <c r="D7562" s="91" t="s">
        <v>1262</v>
      </c>
      <c r="E7562" s="80">
        <v>2</v>
      </c>
      <c r="F7562">
        <f>SUMIF('список продуктов'!$A$8:$A$917,"="&amp;D8883,'список продуктов'!$C$8:$C$917)</f>
        <v>0</v>
      </c>
      <c r="M7562" s="572"/>
      <c r="N7562" s="573"/>
      <c r="O7562" s="573"/>
      <c r="P7562" s="573"/>
    </row>
    <row r="7563" spans="1:16" x14ac:dyDescent="0.25">
      <c r="A7563" s="77">
        <f>E7563*A7553</f>
        <v>0</v>
      </c>
      <c r="B7563" s="239"/>
      <c r="C7563" s="154"/>
      <c r="D7563" s="91" t="s">
        <v>2399</v>
      </c>
      <c r="E7563" s="80">
        <v>2</v>
      </c>
      <c r="F7563">
        <f>SUMIF('список продуктов'!$A$8:$A$917,"="&amp;D8884,'список продуктов'!$C$8:$C$917)</f>
        <v>1</v>
      </c>
      <c r="M7563" s="572"/>
      <c r="N7563" s="573"/>
      <c r="O7563" s="573"/>
      <c r="P7563" s="573"/>
    </row>
    <row r="7564" spans="1:16" x14ac:dyDescent="0.25">
      <c r="A7564" s="77">
        <f>E7564*A7553</f>
        <v>0</v>
      </c>
      <c r="B7564" s="239"/>
      <c r="C7564" s="154"/>
      <c r="D7564" s="91" t="s">
        <v>2546</v>
      </c>
      <c r="E7564" s="80">
        <v>3</v>
      </c>
      <c r="F7564">
        <f>SUMIF('список продуктов'!$A$8:$A$917,"="&amp;D8885,'список продуктов'!$C$8:$C$917)</f>
        <v>1</v>
      </c>
      <c r="M7564" s="572"/>
      <c r="N7564" s="573"/>
      <c r="O7564" s="573"/>
      <c r="P7564" s="573"/>
    </row>
    <row r="7565" spans="1:16" x14ac:dyDescent="0.25">
      <c r="A7565" s="77">
        <f>E7565*A7553</f>
        <v>0</v>
      </c>
      <c r="B7565" s="239"/>
      <c r="C7565" s="154"/>
      <c r="D7565" s="91" t="s">
        <v>1793</v>
      </c>
      <c r="E7565" s="80">
        <v>10</v>
      </c>
      <c r="F7565">
        <f>SUMIF('список продуктов'!$A$8:$A$917,"="&amp;D8886,'список продуктов'!$C$8:$C$917)</f>
        <v>1</v>
      </c>
      <c r="M7565" s="572"/>
      <c r="N7565" s="573"/>
      <c r="O7565" s="573"/>
      <c r="P7565" s="573"/>
    </row>
    <row r="7566" spans="1:16" x14ac:dyDescent="0.25">
      <c r="A7566" s="77">
        <f>E7566*A7553</f>
        <v>0</v>
      </c>
      <c r="B7566" s="239"/>
      <c r="C7566" s="154"/>
      <c r="D7566" s="91" t="s">
        <v>1662</v>
      </c>
      <c r="E7566" s="80">
        <v>15</v>
      </c>
      <c r="F7566">
        <f>SUMIF('список продуктов'!$A$8:$A$917,"="&amp;D8887,'список продуктов'!$C$8:$C$917)</f>
        <v>1</v>
      </c>
      <c r="M7566" s="572"/>
      <c r="N7566" s="573"/>
      <c r="O7566" s="573"/>
      <c r="P7566" s="573"/>
    </row>
    <row r="7567" spans="1:16" x14ac:dyDescent="0.25">
      <c r="A7567" s="77">
        <f>E7567*A7553</f>
        <v>0</v>
      </c>
      <c r="B7567" s="239"/>
      <c r="C7567" s="154"/>
      <c r="D7567" s="91" t="s">
        <v>2219</v>
      </c>
      <c r="E7567" s="80">
        <v>15</v>
      </c>
      <c r="F7567">
        <f>SUMIF('список продуктов'!$A$8:$A$917,"="&amp;D8888,'список продуктов'!$C$8:$C$917)</f>
        <v>1</v>
      </c>
      <c r="M7567" s="572"/>
      <c r="N7567" s="573"/>
      <c r="O7567" s="573"/>
      <c r="P7567" s="573"/>
    </row>
    <row r="7568" spans="1:16" ht="15.75" thickBot="1" x14ac:dyDescent="0.3">
      <c r="B7568" s="173"/>
      <c r="C7568" s="154"/>
      <c r="D7568" s="91"/>
      <c r="E7568" s="80"/>
      <c r="F7568">
        <f>SUMIF('список продуктов'!$A$8:$A$917,"="&amp;D8889,'список продуктов'!$C$8:$C$917)</f>
        <v>1</v>
      </c>
      <c r="M7568" s="572"/>
      <c r="N7568" s="573"/>
      <c r="O7568" s="573"/>
      <c r="P7568" s="573"/>
    </row>
    <row r="7569" spans="1:16" ht="15.75" thickBot="1" x14ac:dyDescent="0.3">
      <c r="A7569" s="105"/>
      <c r="B7569" s="179">
        <v>300</v>
      </c>
      <c r="C7569" s="73" t="s">
        <v>699</v>
      </c>
      <c r="D7569" s="188"/>
      <c r="E7569" s="158">
        <f>SUM(E7570:E7587)</f>
        <v>356</v>
      </c>
      <c r="F7569">
        <f>SUMIF('список продуктов'!$A$8:$A$917,"="&amp;D8890,'список продуктов'!$C$8:$C$917)</f>
        <v>1</v>
      </c>
      <c r="G7569" t="s">
        <v>2926</v>
      </c>
      <c r="M7569" s="572"/>
      <c r="N7569" s="573"/>
      <c r="O7569" s="573"/>
      <c r="P7569" s="573"/>
    </row>
    <row r="7570" spans="1:16" x14ac:dyDescent="0.25">
      <c r="A7570" s="77">
        <f>E7570*A7569</f>
        <v>0</v>
      </c>
      <c r="B7570" s="239"/>
      <c r="C7570" s="154"/>
      <c r="D7570" s="91" t="s">
        <v>1899</v>
      </c>
      <c r="E7570" s="80">
        <v>75</v>
      </c>
      <c r="F7570">
        <f>SUMIF('список продуктов'!$A$8:$A$917,"="&amp;D8891,'список продуктов'!$C$8:$C$917)</f>
        <v>1</v>
      </c>
      <c r="M7570" s="572"/>
      <c r="N7570" s="573"/>
      <c r="O7570" s="573"/>
      <c r="P7570" s="573"/>
    </row>
    <row r="7571" spans="1:16" x14ac:dyDescent="0.25">
      <c r="A7571" s="77">
        <f>E7571*A7569</f>
        <v>0</v>
      </c>
      <c r="B7571" s="239"/>
      <c r="C7571" s="154"/>
      <c r="D7571" s="91" t="s">
        <v>1758</v>
      </c>
      <c r="E7571" s="80">
        <v>25</v>
      </c>
      <c r="F7571">
        <f>SUMIF('список продуктов'!$A$8:$A$917,"="&amp;D8892,'список продуктов'!$C$8:$C$917)</f>
        <v>0</v>
      </c>
      <c r="M7571" s="572"/>
      <c r="N7571" s="573"/>
      <c r="O7571" s="573"/>
      <c r="P7571" s="573"/>
    </row>
    <row r="7572" spans="1:16" x14ac:dyDescent="0.25">
      <c r="A7572" s="77">
        <f>E7572*A7569</f>
        <v>0</v>
      </c>
      <c r="B7572" s="239"/>
      <c r="C7572" s="154"/>
      <c r="D7572" s="91" t="s">
        <v>1354</v>
      </c>
      <c r="E7572" s="80">
        <v>25</v>
      </c>
      <c r="F7572">
        <f>SUMIF('список продуктов'!$A$8:$A$917,"="&amp;D8893,'список продуктов'!$C$8:$C$917)</f>
        <v>1</v>
      </c>
      <c r="M7572" s="572"/>
      <c r="N7572" s="573"/>
      <c r="O7572" s="573"/>
      <c r="P7572" s="573"/>
    </row>
    <row r="7573" spans="1:16" x14ac:dyDescent="0.25">
      <c r="A7573" s="77">
        <f>E7573*A7569</f>
        <v>0</v>
      </c>
      <c r="B7573" s="239"/>
      <c r="C7573" s="154"/>
      <c r="D7573" s="91" t="s">
        <v>1780</v>
      </c>
      <c r="E7573" s="80">
        <v>25</v>
      </c>
      <c r="F7573">
        <f>SUMIF('список продуктов'!$A$8:$A$917,"="&amp;D8894,'список продуктов'!$C$8:$C$917)</f>
        <v>1</v>
      </c>
      <c r="M7573" s="572"/>
      <c r="N7573" s="573"/>
      <c r="O7573" s="573"/>
      <c r="P7573" s="573"/>
    </row>
    <row r="7574" spans="1:16" x14ac:dyDescent="0.25">
      <c r="A7574" s="77">
        <f>E7574*A7569</f>
        <v>0</v>
      </c>
      <c r="B7574" s="239"/>
      <c r="C7574" s="154"/>
      <c r="D7574" s="91" t="s">
        <v>2477</v>
      </c>
      <c r="E7574" s="80">
        <v>25</v>
      </c>
      <c r="F7574">
        <f>SUMIF('список продуктов'!$A$8:$A$917,"="&amp;D8895,'список продуктов'!$C$8:$C$917)</f>
        <v>1</v>
      </c>
      <c r="M7574" s="572"/>
      <c r="N7574" s="573"/>
      <c r="O7574" s="573"/>
      <c r="P7574" s="573"/>
    </row>
    <row r="7575" spans="1:16" x14ac:dyDescent="0.25">
      <c r="A7575" s="77">
        <f>E7575*A7569</f>
        <v>0</v>
      </c>
      <c r="B7575" s="239"/>
      <c r="C7575" s="154"/>
      <c r="D7575" s="91" t="s">
        <v>1280</v>
      </c>
      <c r="E7575" s="80">
        <v>3</v>
      </c>
      <c r="F7575">
        <f>SUMIF('список продуктов'!$A$8:$A$917,"="&amp;D8896,'список продуктов'!$C$8:$C$917)</f>
        <v>1</v>
      </c>
      <c r="M7575" s="572"/>
      <c r="N7575" s="573"/>
      <c r="O7575" s="573"/>
      <c r="P7575" s="573"/>
    </row>
    <row r="7576" spans="1:16" x14ac:dyDescent="0.25">
      <c r="A7576" s="77">
        <f>E7576*A7569</f>
        <v>0</v>
      </c>
      <c r="B7576" s="239"/>
      <c r="C7576" s="154"/>
      <c r="D7576" s="91" t="s">
        <v>311</v>
      </c>
      <c r="E7576" s="80">
        <v>25</v>
      </c>
      <c r="F7576">
        <f>SUMIF('список продуктов'!$A$8:$A$917,"="&amp;D8897,'список продуктов'!$C$8:$C$917)</f>
        <v>1</v>
      </c>
      <c r="M7576" s="572"/>
      <c r="N7576" s="573"/>
      <c r="O7576" s="573"/>
      <c r="P7576" s="573"/>
    </row>
    <row r="7577" spans="1:16" x14ac:dyDescent="0.25">
      <c r="A7577" s="77">
        <f>A7569*A7569</f>
        <v>0</v>
      </c>
      <c r="B7577" s="239"/>
      <c r="C7577" s="154"/>
      <c r="D7577" s="91" t="s">
        <v>2323</v>
      </c>
      <c r="E7577" s="80">
        <v>20</v>
      </c>
      <c r="F7577">
        <f>SUMIF('список продуктов'!$A$8:$A$917,"="&amp;D8898,'список продуктов'!$C$8:$C$917)</f>
        <v>1</v>
      </c>
      <c r="M7577" s="572"/>
      <c r="N7577" s="573"/>
      <c r="O7577" s="573"/>
      <c r="P7577" s="573"/>
    </row>
    <row r="7578" spans="1:16" x14ac:dyDescent="0.25">
      <c r="A7578" s="77">
        <f>E7578*A7569</f>
        <v>0</v>
      </c>
      <c r="B7578" s="239"/>
      <c r="C7578" s="154"/>
      <c r="D7578" s="91" t="s">
        <v>1478</v>
      </c>
      <c r="E7578" s="80">
        <v>5</v>
      </c>
      <c r="F7578">
        <f>SUMIF('список продуктов'!$A$8:$A$917,"="&amp;D8899,'список продуктов'!$C$8:$C$917)</f>
        <v>1</v>
      </c>
      <c r="M7578" s="572"/>
      <c r="N7578" s="573"/>
      <c r="O7578" s="573"/>
      <c r="P7578" s="573"/>
    </row>
    <row r="7579" spans="1:16" x14ac:dyDescent="0.25">
      <c r="A7579" s="77">
        <f>E7579*A7569</f>
        <v>0</v>
      </c>
      <c r="B7579" s="239"/>
      <c r="C7579" s="154"/>
      <c r="D7579" s="91" t="s">
        <v>1642</v>
      </c>
      <c r="E7579" s="80">
        <v>60</v>
      </c>
      <c r="F7579">
        <f>SUMIF('список продуктов'!$A$8:$A$917,"="&amp;D8900,'список продуктов'!$C$8:$C$917)</f>
        <v>1</v>
      </c>
      <c r="M7579" s="572"/>
      <c r="N7579" s="573"/>
      <c r="O7579" s="573"/>
      <c r="P7579" s="573"/>
    </row>
    <row r="7580" spans="1:16" x14ac:dyDescent="0.25">
      <c r="A7580" s="77">
        <f>E7580*A7569</f>
        <v>0</v>
      </c>
      <c r="B7580" s="239"/>
      <c r="C7580" s="154"/>
      <c r="D7580" s="91" t="s">
        <v>2416</v>
      </c>
      <c r="E7580" s="80">
        <v>2</v>
      </c>
      <c r="F7580">
        <f>SUMIF('список продуктов'!$A$8:$A$917,"="&amp;D8901,'список продуктов'!$C$8:$C$917)</f>
        <v>0</v>
      </c>
      <c r="M7580" s="572"/>
      <c r="N7580" s="573"/>
      <c r="O7580" s="573"/>
      <c r="P7580" s="573"/>
    </row>
    <row r="7581" spans="1:16" x14ac:dyDescent="0.25">
      <c r="A7581" s="77">
        <f>E7581*A7569</f>
        <v>0</v>
      </c>
      <c r="B7581" s="239"/>
      <c r="C7581" s="154"/>
      <c r="D7581" s="91" t="s">
        <v>1262</v>
      </c>
      <c r="E7581" s="80">
        <v>2</v>
      </c>
      <c r="F7581">
        <f>SUMIF('список продуктов'!$A$8:$A$917,"="&amp;D8902,'список продуктов'!$C$8:$C$917)</f>
        <v>1</v>
      </c>
      <c r="M7581" s="572"/>
      <c r="N7581" s="573"/>
      <c r="O7581" s="573"/>
      <c r="P7581" s="573"/>
    </row>
    <row r="7582" spans="1:16" x14ac:dyDescent="0.25">
      <c r="A7582" s="77">
        <f>E7582*A7569</f>
        <v>0</v>
      </c>
      <c r="B7582" s="239"/>
      <c r="C7582" s="154"/>
      <c r="D7582" s="91" t="s">
        <v>2399</v>
      </c>
      <c r="E7582" s="80">
        <v>2</v>
      </c>
      <c r="F7582">
        <f>SUMIF('список продуктов'!$A$8:$A$917,"="&amp;D8903,'список продуктов'!$C$8:$C$917)</f>
        <v>1</v>
      </c>
      <c r="M7582" s="572"/>
      <c r="N7582" s="573"/>
      <c r="O7582" s="573"/>
      <c r="P7582" s="573"/>
    </row>
    <row r="7583" spans="1:16" x14ac:dyDescent="0.25">
      <c r="A7583" s="77">
        <f>E7583*A7569</f>
        <v>0</v>
      </c>
      <c r="B7583" s="239"/>
      <c r="C7583" s="154"/>
      <c r="D7583" s="91" t="s">
        <v>2546</v>
      </c>
      <c r="E7583" s="80">
        <v>2</v>
      </c>
      <c r="F7583">
        <f>SUMIF('список продуктов'!$A$8:$A$917,"="&amp;D8904,'список продуктов'!$C$8:$C$917)</f>
        <v>1</v>
      </c>
      <c r="M7583" s="572"/>
      <c r="N7583" s="573"/>
      <c r="O7583" s="573"/>
      <c r="P7583" s="573"/>
    </row>
    <row r="7584" spans="1:16" x14ac:dyDescent="0.25">
      <c r="A7584" s="77">
        <f>E7584*A7569</f>
        <v>0</v>
      </c>
      <c r="B7584" s="239"/>
      <c r="C7584" s="154"/>
      <c r="D7584" s="91" t="s">
        <v>1662</v>
      </c>
      <c r="E7584" s="80">
        <v>20</v>
      </c>
      <c r="F7584">
        <f>SUMIF('список продуктов'!$A$8:$A$917,"="&amp;D8905,'список продуктов'!$C$8:$C$917)</f>
        <v>1</v>
      </c>
      <c r="M7584" s="572"/>
      <c r="N7584" s="573"/>
      <c r="O7584" s="573"/>
      <c r="P7584" s="573"/>
    </row>
    <row r="7585" spans="1:16" x14ac:dyDescent="0.25">
      <c r="A7585" s="77">
        <f>E7585*A7569</f>
        <v>0</v>
      </c>
      <c r="B7585" s="239"/>
      <c r="C7585" s="154"/>
      <c r="D7585" s="91" t="s">
        <v>1355</v>
      </c>
      <c r="E7585" s="80">
        <v>5</v>
      </c>
      <c r="F7585">
        <f>SUMIF('список продуктов'!$A$8:$A$917,"="&amp;D8906,'список продуктов'!$C$8:$C$917)</f>
        <v>1</v>
      </c>
      <c r="M7585" s="572"/>
      <c r="N7585" s="573"/>
      <c r="O7585" s="573"/>
      <c r="P7585" s="573"/>
    </row>
    <row r="7586" spans="1:16" x14ac:dyDescent="0.25">
      <c r="A7586" s="77">
        <f>E7586*A7569</f>
        <v>0</v>
      </c>
      <c r="B7586" s="239"/>
      <c r="C7586" s="154"/>
      <c r="D7586" s="91" t="s">
        <v>1793</v>
      </c>
      <c r="E7586" s="80">
        <v>10</v>
      </c>
      <c r="F7586">
        <f>SUMIF('список продуктов'!$A$8:$A$917,"="&amp;D8907,'список продуктов'!$C$8:$C$917)</f>
        <v>1</v>
      </c>
      <c r="M7586" s="572"/>
      <c r="N7586" s="573"/>
      <c r="O7586" s="573"/>
      <c r="P7586" s="573"/>
    </row>
    <row r="7587" spans="1:16" x14ac:dyDescent="0.25">
      <c r="A7587" s="77">
        <f>E7587*A7569</f>
        <v>0</v>
      </c>
      <c r="B7587" s="239"/>
      <c r="C7587" s="154"/>
      <c r="D7587" s="91" t="s">
        <v>1489</v>
      </c>
      <c r="E7587" s="80">
        <v>25</v>
      </c>
      <c r="F7587">
        <f>SUMIF('список продуктов'!$A$8:$A$917,"="&amp;D8908,'список продуктов'!$C$8:$C$917)</f>
        <v>1</v>
      </c>
      <c r="M7587" s="572"/>
      <c r="N7587" s="573"/>
      <c r="O7587" s="573"/>
      <c r="P7587" s="573"/>
    </row>
    <row r="7588" spans="1:16" ht="15.75" thickBot="1" x14ac:dyDescent="0.3">
      <c r="B7588" s="239"/>
      <c r="C7588" s="154"/>
      <c r="D7588" s="91"/>
      <c r="E7588" s="80"/>
      <c r="F7588">
        <f>SUMIF('список продуктов'!$A$8:$A$917,"="&amp;D8909,'список продуктов'!$C$8:$C$917)</f>
        <v>1</v>
      </c>
      <c r="M7588" s="572"/>
      <c r="N7588" s="573"/>
      <c r="O7588" s="573"/>
      <c r="P7588" s="573"/>
    </row>
    <row r="7589" spans="1:16" ht="15.75" thickBot="1" x14ac:dyDescent="0.3">
      <c r="A7589" s="105"/>
      <c r="B7589" s="179">
        <v>300</v>
      </c>
      <c r="C7589" s="73" t="s">
        <v>700</v>
      </c>
      <c r="D7589" s="188"/>
      <c r="E7589" s="158">
        <f>SUM(E7590:E7602)</f>
        <v>296</v>
      </c>
      <c r="F7589">
        <f>SUMIF('список продуктов'!$A$8:$A$917,"="&amp;D8910,'список продуктов'!$C$8:$C$917)</f>
        <v>1</v>
      </c>
      <c r="G7589" t="s">
        <v>2926</v>
      </c>
      <c r="M7589" s="572"/>
      <c r="N7589" s="573"/>
      <c r="O7589" s="573"/>
      <c r="P7589" s="573"/>
    </row>
    <row r="7590" spans="1:16" x14ac:dyDescent="0.25">
      <c r="A7590" s="77">
        <f>E7590*A7589</f>
        <v>0</v>
      </c>
      <c r="B7590" s="239"/>
      <c r="C7590" s="154"/>
      <c r="D7590" s="91" t="s">
        <v>1899</v>
      </c>
      <c r="E7590" s="80">
        <v>75</v>
      </c>
      <c r="F7590">
        <f>SUMIF('список продуктов'!$A$8:$A$917,"="&amp;D8911,'список продуктов'!$C$8:$C$917)</f>
        <v>1</v>
      </c>
      <c r="M7590" s="572"/>
      <c r="N7590" s="573"/>
      <c r="O7590" s="573"/>
      <c r="P7590" s="573"/>
    </row>
    <row r="7591" spans="1:16" x14ac:dyDescent="0.25">
      <c r="A7591" s="77">
        <f>E7591*A7589</f>
        <v>0</v>
      </c>
      <c r="B7591" s="239"/>
      <c r="C7591" s="154"/>
      <c r="D7591" s="91" t="s">
        <v>2316</v>
      </c>
      <c r="E7591" s="80">
        <v>40</v>
      </c>
      <c r="F7591">
        <f>SUMIF('список продуктов'!$A$8:$A$917,"="&amp;D8912,'список продуктов'!$C$8:$C$917)</f>
        <v>0</v>
      </c>
      <c r="M7591" s="572"/>
      <c r="N7591" s="573"/>
      <c r="O7591" s="573"/>
      <c r="P7591" s="573"/>
    </row>
    <row r="7592" spans="1:16" x14ac:dyDescent="0.25">
      <c r="A7592" s="77">
        <f>E7592*A7589</f>
        <v>0</v>
      </c>
      <c r="B7592" s="239"/>
      <c r="C7592" s="154"/>
      <c r="D7592" s="365" t="s">
        <v>1739</v>
      </c>
      <c r="E7592" s="80">
        <v>25</v>
      </c>
      <c r="F7592">
        <f>SUMIF('список продуктов'!$A$8:$A$917,"="&amp;D8913,'список продуктов'!$C$8:$C$917)</f>
        <v>1</v>
      </c>
      <c r="M7592" s="572"/>
      <c r="N7592" s="573"/>
      <c r="O7592" s="573"/>
      <c r="P7592" s="573"/>
    </row>
    <row r="7593" spans="1:16" x14ac:dyDescent="0.25">
      <c r="A7593" s="77">
        <f>E7593*A7589</f>
        <v>0</v>
      </c>
      <c r="B7593" s="239"/>
      <c r="C7593" s="154"/>
      <c r="D7593" s="91" t="s">
        <v>1758</v>
      </c>
      <c r="E7593" s="80">
        <v>35</v>
      </c>
      <c r="F7593">
        <f>SUMIF('список продуктов'!$A$8:$A$917,"="&amp;D8914,'список продуктов'!$C$8:$C$917)</f>
        <v>1</v>
      </c>
      <c r="M7593" s="572"/>
      <c r="N7593" s="573"/>
      <c r="O7593" s="573"/>
      <c r="P7593" s="573"/>
    </row>
    <row r="7594" spans="1:16" ht="29.25" x14ac:dyDescent="0.25">
      <c r="A7594" s="77">
        <f>E7594*A7589</f>
        <v>0</v>
      </c>
      <c r="B7594" s="239"/>
      <c r="C7594" s="154"/>
      <c r="D7594" s="91" t="s">
        <v>2641</v>
      </c>
      <c r="E7594" s="80">
        <v>40</v>
      </c>
      <c r="F7594">
        <f>SUMIF('список продуктов'!$A$8:$A$917,"="&amp;D8915,'список продуктов'!$C$8:$C$917)</f>
        <v>1</v>
      </c>
      <c r="M7594" s="572"/>
      <c r="N7594" s="573"/>
      <c r="O7594" s="573"/>
      <c r="P7594" s="573"/>
    </row>
    <row r="7595" spans="1:16" x14ac:dyDescent="0.25">
      <c r="A7595" s="77">
        <f>E7595*A7589</f>
        <v>0</v>
      </c>
      <c r="B7595" s="239"/>
      <c r="C7595" s="154"/>
      <c r="D7595" s="91" t="s">
        <v>2473</v>
      </c>
      <c r="E7595" s="80">
        <v>25</v>
      </c>
      <c r="F7595">
        <f>SUMIF('список продуктов'!$A$8:$A$917,"="&amp;D8916,'список продуктов'!$C$8:$C$917)</f>
        <v>1</v>
      </c>
      <c r="M7595" s="572"/>
      <c r="N7595" s="573"/>
      <c r="O7595" s="573"/>
      <c r="P7595" s="573"/>
    </row>
    <row r="7596" spans="1:16" x14ac:dyDescent="0.25">
      <c r="A7596" s="77">
        <f>E7596*A7589</f>
        <v>0</v>
      </c>
      <c r="B7596" s="239"/>
      <c r="C7596" s="154"/>
      <c r="D7596" s="91" t="s">
        <v>2546</v>
      </c>
      <c r="E7596" s="80">
        <v>2</v>
      </c>
      <c r="F7596">
        <f>SUMIF('список продуктов'!$A$8:$A$917,"="&amp;D8917,'список продуктов'!$C$8:$C$917)</f>
        <v>1</v>
      </c>
      <c r="M7596" s="572"/>
      <c r="N7596" s="573"/>
      <c r="O7596" s="573"/>
      <c r="P7596" s="573"/>
    </row>
    <row r="7597" spans="1:16" x14ac:dyDescent="0.25">
      <c r="A7597" s="77">
        <f>E7597*A7589</f>
        <v>0</v>
      </c>
      <c r="B7597" s="239"/>
      <c r="C7597" s="154"/>
      <c r="D7597" s="91" t="s">
        <v>1262</v>
      </c>
      <c r="E7597" s="80">
        <v>2</v>
      </c>
      <c r="F7597">
        <f>SUMIF('список продуктов'!$A$8:$A$917,"="&amp;D8918,'список продуктов'!$C$8:$C$917)</f>
        <v>1</v>
      </c>
      <c r="M7597" s="572"/>
      <c r="N7597" s="573"/>
      <c r="O7597" s="573"/>
      <c r="P7597" s="573"/>
    </row>
    <row r="7598" spans="1:16" x14ac:dyDescent="0.25">
      <c r="A7598" s="77">
        <f>E7598*A7589</f>
        <v>0</v>
      </c>
      <c r="B7598" s="239"/>
      <c r="C7598" s="154"/>
      <c r="D7598" s="91" t="s">
        <v>2399</v>
      </c>
      <c r="E7598" s="80">
        <v>2</v>
      </c>
      <c r="F7598">
        <f>SUMIF('список продуктов'!$A$8:$A$917,"="&amp;D8919,'список продуктов'!$C$8:$C$917)</f>
        <v>1</v>
      </c>
      <c r="M7598" s="572"/>
      <c r="N7598" s="573"/>
      <c r="O7598" s="573"/>
      <c r="P7598" s="573"/>
    </row>
    <row r="7599" spans="1:16" x14ac:dyDescent="0.25">
      <c r="A7599" s="77">
        <f>E7599*A7589</f>
        <v>0</v>
      </c>
      <c r="B7599" s="239"/>
      <c r="C7599" s="154"/>
      <c r="D7599" s="91" t="s">
        <v>1662</v>
      </c>
      <c r="E7599" s="80">
        <v>20</v>
      </c>
      <c r="F7599">
        <f>SUMIF('список продуктов'!$A$8:$A$917,"="&amp;D8920,'список продуктов'!$C$8:$C$917)</f>
        <v>0</v>
      </c>
      <c r="M7599" s="572"/>
      <c r="N7599" s="573"/>
      <c r="O7599" s="573"/>
      <c r="P7599" s="573"/>
    </row>
    <row r="7600" spans="1:16" x14ac:dyDescent="0.25">
      <c r="A7600" s="77">
        <f>E7600*A7589</f>
        <v>0</v>
      </c>
      <c r="B7600" s="239"/>
      <c r="C7600" s="154"/>
      <c r="D7600" s="91" t="s">
        <v>1797</v>
      </c>
      <c r="E7600" s="80">
        <v>5</v>
      </c>
      <c r="F7600">
        <f>SUMIF('список продуктов'!$A$8:$A$917,"="&amp;D8921,'список продуктов'!$C$8:$C$917)</f>
        <v>0</v>
      </c>
      <c r="M7600" s="572"/>
      <c r="N7600" s="573"/>
      <c r="O7600" s="573"/>
      <c r="P7600" s="573"/>
    </row>
    <row r="7601" spans="1:16" x14ac:dyDescent="0.25">
      <c r="A7601" s="77">
        <f>E7601*A7589</f>
        <v>0</v>
      </c>
      <c r="B7601" s="239"/>
      <c r="C7601" s="154"/>
      <c r="D7601" s="91" t="s">
        <v>1489</v>
      </c>
      <c r="E7601" s="80">
        <v>20</v>
      </c>
      <c r="F7601">
        <f>SUMIF('список продуктов'!$A$8:$A$917,"="&amp;D8922,'список продуктов'!$C$8:$C$917)</f>
        <v>1</v>
      </c>
      <c r="M7601" s="572"/>
      <c r="N7601" s="573"/>
      <c r="O7601" s="573"/>
      <c r="P7601" s="573"/>
    </row>
    <row r="7602" spans="1:16" x14ac:dyDescent="0.25">
      <c r="A7602" s="77">
        <f>E7602*A7589</f>
        <v>0</v>
      </c>
      <c r="B7602" s="239"/>
      <c r="C7602" s="154"/>
      <c r="D7602" s="91" t="s">
        <v>1478</v>
      </c>
      <c r="E7602" s="80">
        <v>5</v>
      </c>
      <c r="F7602">
        <f>SUMIF('список продуктов'!$A$8:$A$917,"="&amp;D8923,'список продуктов'!$C$8:$C$917)</f>
        <v>1</v>
      </c>
      <c r="M7602" s="572"/>
      <c r="N7602" s="573"/>
      <c r="O7602" s="573"/>
      <c r="P7602" s="573"/>
    </row>
    <row r="7603" spans="1:16" ht="15.75" thickBot="1" x14ac:dyDescent="0.3">
      <c r="B7603" s="239"/>
      <c r="C7603" s="154"/>
      <c r="D7603" s="91"/>
      <c r="E7603" s="80"/>
      <c r="F7603">
        <f>SUMIF('список продуктов'!$A$8:$A$917,"="&amp;D8924,'список продуктов'!$C$8:$C$917)</f>
        <v>1</v>
      </c>
      <c r="M7603" s="572"/>
      <c r="N7603" s="573"/>
      <c r="O7603" s="573"/>
      <c r="P7603" s="573"/>
    </row>
    <row r="7604" spans="1:16" ht="15.75" thickBot="1" x14ac:dyDescent="0.3">
      <c r="A7604" s="105"/>
      <c r="B7604" s="179">
        <v>300</v>
      </c>
      <c r="C7604" s="73" t="s">
        <v>701</v>
      </c>
      <c r="D7604" s="188"/>
      <c r="E7604" s="158">
        <f>SUM(E7605:E7618)</f>
        <v>366</v>
      </c>
      <c r="F7604">
        <f>SUMIF('список продуктов'!$A$8:$A$917,"="&amp;D8925,'список продуктов'!$C$8:$C$917)</f>
        <v>1</v>
      </c>
      <c r="G7604" t="s">
        <v>2926</v>
      </c>
      <c r="M7604" s="572"/>
      <c r="N7604" s="573"/>
      <c r="O7604" s="573"/>
      <c r="P7604" s="573"/>
    </row>
    <row r="7605" spans="1:16" x14ac:dyDescent="0.25">
      <c r="A7605" s="77">
        <f>E7605*A7604</f>
        <v>0</v>
      </c>
      <c r="B7605" s="239"/>
      <c r="C7605" s="154"/>
      <c r="D7605" s="91" t="s">
        <v>1897</v>
      </c>
      <c r="E7605" s="80">
        <v>75</v>
      </c>
      <c r="F7605">
        <f>SUMIF('список продуктов'!$A$8:$A$917,"="&amp;D8926,'список продуктов'!$C$8:$C$917)</f>
        <v>1</v>
      </c>
      <c r="M7605" s="572"/>
      <c r="N7605" s="573"/>
      <c r="O7605" s="573"/>
      <c r="P7605" s="573"/>
    </row>
    <row r="7606" spans="1:16" x14ac:dyDescent="0.25">
      <c r="A7606" s="77">
        <f>E7606*A7604</f>
        <v>0</v>
      </c>
      <c r="B7606" s="239"/>
      <c r="C7606" s="456" t="s">
        <v>177</v>
      </c>
      <c r="D7606" s="91" t="s">
        <v>1555</v>
      </c>
      <c r="E7606" s="80">
        <v>100</v>
      </c>
      <c r="F7606">
        <f>SUMIF('список продуктов'!$A$8:$A$917,"="&amp;D8927,'список продуктов'!$C$8:$C$917)</f>
        <v>1</v>
      </c>
      <c r="M7606" s="572"/>
      <c r="N7606" s="573"/>
      <c r="O7606" s="573"/>
      <c r="P7606" s="573"/>
    </row>
    <row r="7607" spans="1:16" x14ac:dyDescent="0.25">
      <c r="A7607" s="77">
        <f>E7607*A7604</f>
        <v>0</v>
      </c>
      <c r="B7607" s="239"/>
      <c r="C7607" s="154"/>
      <c r="D7607" s="91" t="s">
        <v>2217</v>
      </c>
      <c r="E7607" s="80">
        <v>50</v>
      </c>
      <c r="F7607">
        <f>SUMIF('список продуктов'!$A$8:$A$917,"="&amp;D8928,'список продуктов'!$C$8:$C$917)</f>
        <v>1</v>
      </c>
      <c r="M7607" s="572"/>
      <c r="N7607" s="573"/>
      <c r="O7607" s="573"/>
      <c r="P7607" s="573"/>
    </row>
    <row r="7608" spans="1:16" x14ac:dyDescent="0.25">
      <c r="A7608" s="77">
        <f>E7608*A7604</f>
        <v>0</v>
      </c>
      <c r="B7608" s="239"/>
      <c r="C7608" s="154"/>
      <c r="D7608" s="91" t="s">
        <v>2473</v>
      </c>
      <c r="E7608" s="80">
        <v>20</v>
      </c>
      <c r="F7608">
        <f>SUMIF('список продуктов'!$A$8:$A$917,"="&amp;D8929,'список продуктов'!$C$8:$C$917)</f>
        <v>0</v>
      </c>
      <c r="M7608" s="572"/>
      <c r="N7608" s="573"/>
      <c r="O7608" s="573"/>
      <c r="P7608" s="573"/>
    </row>
    <row r="7609" spans="1:16" x14ac:dyDescent="0.25">
      <c r="A7609" s="77">
        <f>E7609*A7604</f>
        <v>0</v>
      </c>
      <c r="B7609" s="239"/>
      <c r="C7609" s="154"/>
      <c r="D7609" s="91" t="s">
        <v>1758</v>
      </c>
      <c r="E7609" s="80">
        <v>30</v>
      </c>
      <c r="F7609">
        <f>SUMIF('список продуктов'!$A$8:$A$917,"="&amp;D8930,'список продуктов'!$C$8:$C$917)</f>
        <v>0</v>
      </c>
      <c r="M7609" s="572"/>
      <c r="N7609" s="573"/>
      <c r="O7609" s="573"/>
      <c r="P7609" s="573"/>
    </row>
    <row r="7610" spans="1:16" x14ac:dyDescent="0.25">
      <c r="A7610" s="77">
        <f>E7610*A7604</f>
        <v>0</v>
      </c>
      <c r="B7610" s="239"/>
      <c r="C7610" s="154"/>
      <c r="D7610" s="91" t="s">
        <v>1478</v>
      </c>
      <c r="E7610" s="80">
        <v>5</v>
      </c>
      <c r="F7610">
        <f>SUMIF('список продуктов'!$A$8:$A$917,"="&amp;D8931,'список продуктов'!$C$8:$C$917)</f>
        <v>1</v>
      </c>
      <c r="M7610" s="572"/>
      <c r="N7610" s="573"/>
      <c r="O7610" s="573"/>
      <c r="P7610" s="573"/>
    </row>
    <row r="7611" spans="1:16" x14ac:dyDescent="0.25">
      <c r="A7611" s="77">
        <f>E7611*A7604</f>
        <v>0</v>
      </c>
      <c r="B7611" s="239"/>
      <c r="C7611" s="154"/>
      <c r="D7611" s="91" t="s">
        <v>2546</v>
      </c>
      <c r="E7611" s="80">
        <v>2</v>
      </c>
      <c r="F7611">
        <f>SUMIF('список продуктов'!$A$8:$A$917,"="&amp;D8932,'список продуктов'!$C$8:$C$917)</f>
        <v>1</v>
      </c>
      <c r="M7611" s="572"/>
      <c r="N7611" s="573"/>
      <c r="O7611" s="573"/>
      <c r="P7611" s="573"/>
    </row>
    <row r="7612" spans="1:16" x14ac:dyDescent="0.25">
      <c r="A7612" s="77">
        <f>E7612*A7604</f>
        <v>0</v>
      </c>
      <c r="B7612" s="239"/>
      <c r="C7612" s="154"/>
      <c r="D7612" s="91" t="s">
        <v>1262</v>
      </c>
      <c r="E7612" s="80">
        <v>2</v>
      </c>
      <c r="F7612">
        <f>SUMIF('список продуктов'!$A$8:$A$917,"="&amp;D8933,'список продуктов'!$C$8:$C$917)</f>
        <v>1</v>
      </c>
      <c r="M7612" s="572"/>
      <c r="N7612" s="573"/>
      <c r="O7612" s="573"/>
      <c r="P7612" s="573"/>
    </row>
    <row r="7613" spans="1:16" x14ac:dyDescent="0.25">
      <c r="A7613" s="77">
        <f>E7613*A7604</f>
        <v>0</v>
      </c>
      <c r="B7613" s="239"/>
      <c r="C7613" s="154"/>
      <c r="D7613" s="91" t="s">
        <v>2399</v>
      </c>
      <c r="E7613" s="80">
        <v>2</v>
      </c>
      <c r="F7613">
        <f>SUMIF('список продуктов'!$A$8:$A$917,"="&amp;D8934,'список продуктов'!$C$8:$C$917)</f>
        <v>1</v>
      </c>
      <c r="M7613" s="572"/>
      <c r="N7613" s="573"/>
      <c r="O7613" s="573"/>
      <c r="P7613" s="573"/>
    </row>
    <row r="7614" spans="1:16" x14ac:dyDescent="0.25">
      <c r="A7614" s="77">
        <f>E7614*A7604</f>
        <v>0</v>
      </c>
      <c r="B7614" s="239"/>
      <c r="C7614" s="154"/>
      <c r="D7614" s="91" t="s">
        <v>1662</v>
      </c>
      <c r="E7614" s="80">
        <v>25</v>
      </c>
      <c r="F7614">
        <f>SUMIF('список продуктов'!$A$8:$A$917,"="&amp;D8935,'список продуктов'!$C$8:$C$917)</f>
        <v>1</v>
      </c>
      <c r="M7614" s="572"/>
      <c r="N7614" s="573"/>
      <c r="O7614" s="573"/>
      <c r="P7614" s="573"/>
    </row>
    <row r="7615" spans="1:16" x14ac:dyDescent="0.25">
      <c r="A7615" s="77">
        <f>E7615*A7604</f>
        <v>0</v>
      </c>
      <c r="B7615" s="239"/>
      <c r="C7615" s="154"/>
      <c r="D7615" s="91" t="s">
        <v>1793</v>
      </c>
      <c r="E7615" s="80">
        <v>15</v>
      </c>
      <c r="F7615">
        <f>SUMIF('список продуктов'!$A$8:$A$917,"="&amp;D8936,'список продуктов'!$C$8:$C$917)</f>
        <v>1</v>
      </c>
      <c r="M7615" s="572"/>
      <c r="N7615" s="573"/>
      <c r="O7615" s="573"/>
      <c r="P7615" s="573"/>
    </row>
    <row r="7616" spans="1:16" x14ac:dyDescent="0.25">
      <c r="A7616" s="77">
        <f>E7616*A7604</f>
        <v>0</v>
      </c>
      <c r="B7616" s="239"/>
      <c r="C7616" s="154"/>
      <c r="D7616" s="91" t="s">
        <v>1797</v>
      </c>
      <c r="E7616" s="80">
        <v>5</v>
      </c>
      <c r="F7616">
        <f>SUMIF('список продуктов'!$A$8:$A$917,"="&amp;D8937,'список продуктов'!$C$8:$C$917)</f>
        <v>1</v>
      </c>
      <c r="M7616" s="572"/>
      <c r="N7616" s="573"/>
      <c r="O7616" s="573"/>
      <c r="P7616" s="573"/>
    </row>
    <row r="7617" spans="1:16" x14ac:dyDescent="0.25">
      <c r="A7617" s="77">
        <f>E7617*A7604</f>
        <v>0</v>
      </c>
      <c r="B7617" s="239"/>
      <c r="C7617" s="154"/>
      <c r="D7617" s="91" t="s">
        <v>192</v>
      </c>
      <c r="E7617" s="80">
        <v>15</v>
      </c>
      <c r="F7617">
        <f>SUMIF('список продуктов'!$A$8:$A$917,"="&amp;D8938,'список продуктов'!$C$8:$C$917)</f>
        <v>1</v>
      </c>
      <c r="M7617" s="572"/>
      <c r="N7617" s="573"/>
      <c r="O7617" s="573"/>
      <c r="P7617" s="573"/>
    </row>
    <row r="7618" spans="1:16" ht="15.75" thickBot="1" x14ac:dyDescent="0.3">
      <c r="A7618" s="77">
        <f>E7618*A7604</f>
        <v>0</v>
      </c>
      <c r="B7618" s="239"/>
      <c r="C7618" s="154"/>
      <c r="D7618" s="91" t="s">
        <v>1489</v>
      </c>
      <c r="E7618" s="80">
        <v>20</v>
      </c>
      <c r="F7618">
        <f>SUMIF('список продуктов'!$A$8:$A$917,"="&amp;D8939,'список продуктов'!$C$8:$C$917)</f>
        <v>0</v>
      </c>
      <c r="M7618" s="572"/>
      <c r="N7618" s="573"/>
      <c r="O7618" s="573"/>
      <c r="P7618" s="573"/>
    </row>
    <row r="7619" spans="1:16" ht="15.75" thickBot="1" x14ac:dyDescent="0.3">
      <c r="A7619" s="105"/>
      <c r="B7619" s="179">
        <v>250</v>
      </c>
      <c r="C7619" s="73" t="s">
        <v>702</v>
      </c>
      <c r="D7619" s="188"/>
      <c r="E7619" s="158">
        <f>SUM(E7620:E7635)</f>
        <v>366</v>
      </c>
      <c r="F7619">
        <f>SUMIF('список продуктов'!$A$8:$A$917,"="&amp;D8940,'список продуктов'!$C$8:$C$917)</f>
        <v>1</v>
      </c>
      <c r="G7619" t="s">
        <v>2926</v>
      </c>
      <c r="M7619" s="572"/>
      <c r="N7619" s="573"/>
      <c r="O7619" s="573"/>
      <c r="P7619" s="573"/>
    </row>
    <row r="7620" spans="1:16" x14ac:dyDescent="0.25">
      <c r="A7620" s="77">
        <f>E7620*A7619</f>
        <v>0</v>
      </c>
      <c r="B7620" s="239"/>
      <c r="C7620" s="154"/>
      <c r="D7620" s="91" t="s">
        <v>1899</v>
      </c>
      <c r="E7620" s="80">
        <v>75</v>
      </c>
      <c r="F7620">
        <f>SUMIF('список продуктов'!$A$8:$A$917,"="&amp;D8941,'список продуктов'!$C$8:$C$917)</f>
        <v>1</v>
      </c>
      <c r="M7620" s="572"/>
      <c r="N7620" s="573"/>
      <c r="O7620" s="573"/>
      <c r="P7620" s="573"/>
    </row>
    <row r="7621" spans="1:16" x14ac:dyDescent="0.25">
      <c r="A7621" s="77">
        <f>E7621*A7619</f>
        <v>0</v>
      </c>
      <c r="B7621" s="239"/>
      <c r="C7621" s="154"/>
      <c r="D7621" s="91" t="s">
        <v>2323</v>
      </c>
      <c r="E7621" s="80">
        <v>50</v>
      </c>
      <c r="F7621">
        <f>SUMIF('список продуктов'!$A$8:$A$917,"="&amp;D8942,'список продуктов'!$C$8:$C$917)</f>
        <v>1</v>
      </c>
      <c r="M7621" s="572"/>
      <c r="N7621" s="573"/>
      <c r="O7621" s="573"/>
      <c r="P7621" s="573"/>
    </row>
    <row r="7622" spans="1:16" x14ac:dyDescent="0.25">
      <c r="A7622" s="77">
        <f>E7622*A7619</f>
        <v>0</v>
      </c>
      <c r="B7622" s="239"/>
      <c r="C7622" s="154"/>
      <c r="D7622" s="91" t="s">
        <v>1758</v>
      </c>
      <c r="E7622" s="80">
        <v>35</v>
      </c>
      <c r="F7622">
        <f>SUMIF('список продуктов'!$A$8:$A$917,"="&amp;D8943,'список продуктов'!$C$8:$C$917)</f>
        <v>1</v>
      </c>
      <c r="M7622" s="572"/>
      <c r="N7622" s="573"/>
      <c r="O7622" s="573"/>
      <c r="P7622" s="573"/>
    </row>
    <row r="7623" spans="1:16" x14ac:dyDescent="0.25">
      <c r="A7623" s="77">
        <f>E7623*A7619</f>
        <v>0</v>
      </c>
      <c r="B7623" s="239"/>
      <c r="C7623" s="154"/>
      <c r="D7623" s="91" t="s">
        <v>1780</v>
      </c>
      <c r="E7623" s="80">
        <v>35</v>
      </c>
      <c r="F7623">
        <f>SUMIF('список продуктов'!$A$8:$A$917,"="&amp;D8944,'список продуктов'!$C$8:$C$917)</f>
        <v>1</v>
      </c>
      <c r="M7623" s="572"/>
      <c r="N7623" s="573"/>
      <c r="O7623" s="573"/>
      <c r="P7623" s="573"/>
    </row>
    <row r="7624" spans="1:16" x14ac:dyDescent="0.25">
      <c r="A7624" s="77">
        <f>E7624*A7619</f>
        <v>0</v>
      </c>
      <c r="B7624" s="239"/>
      <c r="C7624" s="154"/>
      <c r="D7624" s="91" t="s">
        <v>1478</v>
      </c>
      <c r="E7624" s="80">
        <v>5</v>
      </c>
      <c r="F7624">
        <f>SUMIF('список продуктов'!$A$8:$A$917,"="&amp;D8945,'список продуктов'!$C$8:$C$917)</f>
        <v>0</v>
      </c>
      <c r="M7624" s="572"/>
      <c r="N7624" s="573"/>
      <c r="O7624" s="573"/>
      <c r="P7624" s="573"/>
    </row>
    <row r="7625" spans="1:16" x14ac:dyDescent="0.25">
      <c r="A7625" s="77">
        <f>E7625*A7619</f>
        <v>0</v>
      </c>
      <c r="B7625" s="239"/>
      <c r="C7625" s="154"/>
      <c r="D7625" s="91" t="s">
        <v>1489</v>
      </c>
      <c r="E7625" s="80">
        <v>10</v>
      </c>
      <c r="F7625">
        <f>SUMIF('список продуктов'!$A$8:$A$917,"="&amp;D8946,'список продуктов'!$C$8:$C$917)</f>
        <v>0</v>
      </c>
      <c r="M7625" s="572"/>
      <c r="N7625" s="573"/>
      <c r="O7625" s="573"/>
      <c r="P7625" s="573"/>
    </row>
    <row r="7626" spans="1:16" x14ac:dyDescent="0.25">
      <c r="A7626" s="77">
        <f>E7626*A7619</f>
        <v>0</v>
      </c>
      <c r="B7626" s="239"/>
      <c r="C7626" s="154"/>
      <c r="D7626" s="91" t="s">
        <v>311</v>
      </c>
      <c r="E7626" s="80">
        <v>35</v>
      </c>
      <c r="F7626">
        <f>SUMIF('список продуктов'!$A$8:$A$917,"="&amp;D8947,'список продуктов'!$C$8:$C$917)</f>
        <v>1</v>
      </c>
      <c r="M7626" s="572"/>
      <c r="N7626" s="573"/>
      <c r="O7626" s="573"/>
      <c r="P7626" s="573"/>
    </row>
    <row r="7627" spans="1:16" x14ac:dyDescent="0.25">
      <c r="A7627" s="77">
        <f>E7627*A7619</f>
        <v>0</v>
      </c>
      <c r="B7627" s="239"/>
      <c r="C7627" s="154"/>
      <c r="D7627" s="91" t="s">
        <v>1662</v>
      </c>
      <c r="E7627" s="80">
        <v>20</v>
      </c>
      <c r="F7627">
        <f>SUMIF('список продуктов'!$A$8:$A$917,"="&amp;D8948,'список продуктов'!$C$8:$C$917)</f>
        <v>1</v>
      </c>
      <c r="M7627" s="572"/>
      <c r="N7627" s="573"/>
      <c r="O7627" s="573"/>
      <c r="P7627" s="573"/>
    </row>
    <row r="7628" spans="1:16" x14ac:dyDescent="0.25">
      <c r="A7628" s="77">
        <f>E7628*A7619</f>
        <v>0</v>
      </c>
      <c r="B7628" s="239"/>
      <c r="C7628" s="154"/>
      <c r="D7628" s="91" t="s">
        <v>2291</v>
      </c>
      <c r="E7628" s="80">
        <v>40</v>
      </c>
      <c r="F7628">
        <f>SUMIF('список продуктов'!$A$8:$A$917,"="&amp;D8949,'список продуктов'!$C$8:$C$917)</f>
        <v>1</v>
      </c>
      <c r="M7628" s="572"/>
      <c r="N7628" s="573"/>
      <c r="O7628" s="573"/>
      <c r="P7628" s="573"/>
    </row>
    <row r="7629" spans="1:16" x14ac:dyDescent="0.25">
      <c r="A7629" s="77">
        <f>E7629*A7619</f>
        <v>0</v>
      </c>
      <c r="B7629" s="239"/>
      <c r="C7629" s="154"/>
      <c r="D7629" s="91" t="s">
        <v>2219</v>
      </c>
      <c r="E7629" s="80">
        <v>20</v>
      </c>
      <c r="F7629">
        <f>SUMIF('список продуктов'!$A$8:$A$917,"="&amp;D8950,'список продуктов'!$C$8:$C$917)</f>
        <v>1</v>
      </c>
      <c r="M7629" s="572"/>
      <c r="N7629" s="573"/>
      <c r="O7629" s="573"/>
      <c r="P7629" s="573"/>
    </row>
    <row r="7630" spans="1:16" x14ac:dyDescent="0.25">
      <c r="A7630" s="77">
        <f>E7630*A7619</f>
        <v>0</v>
      </c>
      <c r="B7630" s="239"/>
      <c r="C7630" s="154"/>
      <c r="D7630" s="91" t="s">
        <v>2591</v>
      </c>
      <c r="E7630" s="80">
        <v>15</v>
      </c>
      <c r="F7630">
        <f>SUMIF('список продуктов'!$A$8:$A$917,"="&amp;D8951,'список продуктов'!$C$8:$C$917)</f>
        <v>1</v>
      </c>
      <c r="M7630" s="572"/>
      <c r="N7630" s="573"/>
      <c r="O7630" s="573"/>
      <c r="P7630" s="573"/>
    </row>
    <row r="7631" spans="1:16" x14ac:dyDescent="0.25">
      <c r="A7631" s="77">
        <f>E7631*A7619</f>
        <v>0</v>
      </c>
      <c r="B7631" s="239"/>
      <c r="C7631" s="154"/>
      <c r="D7631" s="91" t="s">
        <v>1793</v>
      </c>
      <c r="E7631" s="80">
        <v>10</v>
      </c>
      <c r="F7631">
        <f>SUMIF('список продуктов'!$A$8:$A$917,"="&amp;D8952,'список продуктов'!$C$8:$C$917)</f>
        <v>1</v>
      </c>
      <c r="M7631" s="572"/>
      <c r="N7631" s="573"/>
      <c r="O7631" s="573"/>
      <c r="P7631" s="573"/>
    </row>
    <row r="7632" spans="1:16" x14ac:dyDescent="0.25">
      <c r="A7632" s="77">
        <f>E7632*A7619</f>
        <v>0</v>
      </c>
      <c r="B7632" s="239"/>
      <c r="C7632" s="154"/>
      <c r="D7632" s="91" t="s">
        <v>1797</v>
      </c>
      <c r="E7632" s="80">
        <v>10</v>
      </c>
      <c r="F7632">
        <f>SUMIF('список продуктов'!$A$8:$A$917,"="&amp;D8953,'список продуктов'!$C$8:$C$917)</f>
        <v>1</v>
      </c>
      <c r="M7632" s="572"/>
      <c r="N7632" s="573"/>
      <c r="O7632" s="573"/>
      <c r="P7632" s="573"/>
    </row>
    <row r="7633" spans="1:16" x14ac:dyDescent="0.25">
      <c r="A7633" s="77">
        <f>E7633*A7619</f>
        <v>0</v>
      </c>
      <c r="B7633" s="239"/>
      <c r="C7633" s="154"/>
      <c r="D7633" s="91" t="s">
        <v>1262</v>
      </c>
      <c r="E7633" s="80">
        <v>2</v>
      </c>
      <c r="F7633">
        <f>SUMIF('список продуктов'!$A$8:$A$917,"="&amp;D8954,'список продуктов'!$C$8:$C$917)</f>
        <v>0</v>
      </c>
      <c r="M7633" s="572"/>
      <c r="N7633" s="573"/>
      <c r="O7633" s="573"/>
      <c r="P7633" s="573"/>
    </row>
    <row r="7634" spans="1:16" x14ac:dyDescent="0.25">
      <c r="A7634" s="77">
        <f>E7634*A7619</f>
        <v>0</v>
      </c>
      <c r="B7634" s="239"/>
      <c r="C7634" s="154"/>
      <c r="D7634" s="91" t="s">
        <v>2399</v>
      </c>
      <c r="E7634" s="80">
        <v>2</v>
      </c>
      <c r="F7634">
        <f>SUMIF('список продуктов'!$A$8:$A$917,"="&amp;D8955,'список продуктов'!$C$8:$C$917)</f>
        <v>1</v>
      </c>
      <c r="M7634" s="572"/>
      <c r="N7634" s="573"/>
      <c r="O7634" s="573"/>
      <c r="P7634" s="573"/>
    </row>
    <row r="7635" spans="1:16" x14ac:dyDescent="0.25">
      <c r="A7635" s="77">
        <f>E7635*A7619</f>
        <v>0</v>
      </c>
      <c r="B7635" s="239"/>
      <c r="C7635" s="154"/>
      <c r="D7635" s="91" t="s">
        <v>2546</v>
      </c>
      <c r="E7635" s="80">
        <v>2</v>
      </c>
      <c r="F7635">
        <f>SUMIF('список продуктов'!$A$8:$A$917,"="&amp;D8956,'список продуктов'!$C$8:$C$917)</f>
        <v>1</v>
      </c>
      <c r="M7635" s="572"/>
      <c r="N7635" s="573"/>
      <c r="O7635" s="573"/>
      <c r="P7635" s="573"/>
    </row>
    <row r="7636" spans="1:16" ht="15.75" thickBot="1" x14ac:dyDescent="0.3">
      <c r="B7636" s="239"/>
      <c r="C7636" s="154"/>
      <c r="D7636" s="91"/>
      <c r="E7636" s="80"/>
      <c r="F7636">
        <f>SUMIF('список продуктов'!$A$8:$A$917,"="&amp;D8957,'список продуктов'!$C$8:$C$917)</f>
        <v>1</v>
      </c>
      <c r="M7636" s="572"/>
      <c r="N7636" s="573"/>
      <c r="O7636" s="573"/>
      <c r="P7636" s="573"/>
    </row>
    <row r="7637" spans="1:16" ht="15.75" thickBot="1" x14ac:dyDescent="0.3">
      <c r="A7637" s="105"/>
      <c r="B7637" s="179">
        <v>250</v>
      </c>
      <c r="C7637" s="73" t="s">
        <v>703</v>
      </c>
      <c r="D7637" s="188"/>
      <c r="E7637" s="158">
        <f>SUM(E7638:E7648)</f>
        <v>251</v>
      </c>
      <c r="F7637">
        <f>SUMIF('список продуктов'!$A$8:$A$917,"="&amp;D8958,'список продуктов'!$C$8:$C$917)</f>
        <v>1</v>
      </c>
      <c r="G7637" t="s">
        <v>2926</v>
      </c>
      <c r="M7637" s="572"/>
      <c r="N7637" s="573"/>
      <c r="O7637" s="573"/>
      <c r="P7637" s="573"/>
    </row>
    <row r="7638" spans="1:16" x14ac:dyDescent="0.25">
      <c r="A7638" s="77">
        <f>E7638*A7637</f>
        <v>0</v>
      </c>
      <c r="B7638" s="239"/>
      <c r="C7638" s="154"/>
      <c r="D7638" s="91" t="s">
        <v>1899</v>
      </c>
      <c r="E7638" s="80">
        <v>75</v>
      </c>
      <c r="F7638">
        <f>SUMIF('список продуктов'!$A$8:$A$917,"="&amp;D8959,'список продуктов'!$C$8:$C$917)</f>
        <v>1</v>
      </c>
      <c r="M7638" s="572"/>
      <c r="N7638" s="573"/>
      <c r="O7638" s="573"/>
      <c r="P7638" s="573"/>
    </row>
    <row r="7639" spans="1:16" x14ac:dyDescent="0.25">
      <c r="A7639" s="77">
        <f>E7639*A7637</f>
        <v>0</v>
      </c>
      <c r="B7639" s="239"/>
      <c r="C7639" s="154"/>
      <c r="D7639" s="91" t="s">
        <v>311</v>
      </c>
      <c r="E7639" s="80">
        <v>50</v>
      </c>
      <c r="F7639">
        <f>SUMIF('список продуктов'!$A$8:$A$917,"="&amp;D8960,'список продуктов'!$C$8:$C$917)</f>
        <v>0</v>
      </c>
      <c r="M7639" s="572"/>
      <c r="N7639" s="573"/>
      <c r="O7639" s="573"/>
      <c r="P7639" s="573"/>
    </row>
    <row r="7640" spans="1:16" x14ac:dyDescent="0.25">
      <c r="A7640" s="77">
        <f>E7640*A7637</f>
        <v>0</v>
      </c>
      <c r="B7640" s="239"/>
      <c r="C7640" s="154"/>
      <c r="D7640" s="91" t="s">
        <v>1665</v>
      </c>
      <c r="E7640" s="80">
        <v>50</v>
      </c>
      <c r="F7640">
        <f>SUMIF('список продуктов'!$A$8:$A$917,"="&amp;D8961,'список продуктов'!$C$8:$C$917)</f>
        <v>1</v>
      </c>
      <c r="M7640" s="572"/>
      <c r="N7640" s="573"/>
      <c r="O7640" s="573"/>
      <c r="P7640" s="573"/>
    </row>
    <row r="7641" spans="1:16" x14ac:dyDescent="0.25">
      <c r="A7641" s="77">
        <f>E7641*A7637</f>
        <v>0</v>
      </c>
      <c r="B7641" s="239"/>
      <c r="C7641" s="154"/>
      <c r="D7641" s="91" t="s">
        <v>1478</v>
      </c>
      <c r="E7641" s="80">
        <v>10</v>
      </c>
      <c r="F7641">
        <f>SUMIF('список продуктов'!$A$8:$A$917,"="&amp;D8962,'список продуктов'!$C$8:$C$917)</f>
        <v>0</v>
      </c>
      <c r="M7641" s="572"/>
      <c r="N7641" s="573"/>
      <c r="O7641" s="573"/>
      <c r="P7641" s="573"/>
    </row>
    <row r="7642" spans="1:16" x14ac:dyDescent="0.25">
      <c r="A7642" s="77">
        <f>E7642*A7637</f>
        <v>0</v>
      </c>
      <c r="B7642" s="239"/>
      <c r="C7642" s="154"/>
      <c r="D7642" s="91" t="s">
        <v>1489</v>
      </c>
      <c r="E7642" s="80">
        <v>25</v>
      </c>
      <c r="F7642">
        <f>SUMIF('список продуктов'!$A$8:$A$917,"="&amp;D8963,'список продуктов'!$C$8:$C$917)</f>
        <v>0</v>
      </c>
      <c r="M7642" s="572"/>
      <c r="N7642" s="573"/>
      <c r="O7642" s="573"/>
      <c r="P7642" s="573"/>
    </row>
    <row r="7643" spans="1:16" x14ac:dyDescent="0.25">
      <c r="A7643" s="77">
        <f>E7643*A7637</f>
        <v>0</v>
      </c>
      <c r="B7643" s="239"/>
      <c r="C7643" s="154"/>
      <c r="D7643" s="91" t="s">
        <v>1662</v>
      </c>
      <c r="E7643" s="80">
        <v>20</v>
      </c>
      <c r="F7643">
        <f>SUMIF('список продуктов'!$A$8:$A$917,"="&amp;D8964,'список продуктов'!$C$8:$C$917)</f>
        <v>1</v>
      </c>
      <c r="M7643" s="572"/>
      <c r="N7643" s="573"/>
      <c r="O7643" s="573"/>
      <c r="P7643" s="573"/>
    </row>
    <row r="7644" spans="1:16" x14ac:dyDescent="0.25">
      <c r="A7644" s="77">
        <f>E7644*A7637</f>
        <v>0</v>
      </c>
      <c r="B7644" s="239"/>
      <c r="C7644" s="154"/>
      <c r="D7644" s="91" t="s">
        <v>1793</v>
      </c>
      <c r="E7644" s="80">
        <v>10</v>
      </c>
      <c r="F7644">
        <f>SUMIF('список продуктов'!$A$8:$A$917,"="&amp;D8965,'список продуктов'!$C$8:$C$917)</f>
        <v>1</v>
      </c>
      <c r="M7644" s="572"/>
      <c r="N7644" s="573"/>
      <c r="O7644" s="573"/>
      <c r="P7644" s="573"/>
    </row>
    <row r="7645" spans="1:16" x14ac:dyDescent="0.25">
      <c r="A7645" s="77">
        <f>E7645*A7637</f>
        <v>0</v>
      </c>
      <c r="B7645" s="239"/>
      <c r="C7645" s="154"/>
      <c r="D7645" s="91" t="s">
        <v>1797</v>
      </c>
      <c r="E7645" s="80">
        <v>5</v>
      </c>
      <c r="F7645">
        <f>SUMIF('список продуктов'!$A$8:$A$917,"="&amp;D8966,'список продуктов'!$C$8:$C$917)</f>
        <v>1</v>
      </c>
      <c r="M7645" s="572"/>
      <c r="N7645" s="573"/>
      <c r="O7645" s="573"/>
      <c r="P7645" s="573"/>
    </row>
    <row r="7646" spans="1:16" x14ac:dyDescent="0.25">
      <c r="A7646" s="77">
        <f>E7646*A7637</f>
        <v>0</v>
      </c>
      <c r="B7646" s="239"/>
      <c r="C7646" s="154"/>
      <c r="D7646" s="91" t="s">
        <v>1262</v>
      </c>
      <c r="E7646" s="80">
        <v>2</v>
      </c>
      <c r="F7646">
        <f>SUMIF('список продуктов'!$A$8:$A$917,"="&amp;D8967,'список продуктов'!$C$8:$C$917)</f>
        <v>1</v>
      </c>
      <c r="M7646" s="572"/>
      <c r="N7646" s="573"/>
      <c r="O7646" s="573"/>
      <c r="P7646" s="573"/>
    </row>
    <row r="7647" spans="1:16" x14ac:dyDescent="0.25">
      <c r="A7647" s="77">
        <f>E7647*A7637</f>
        <v>0</v>
      </c>
      <c r="B7647" s="239"/>
      <c r="C7647" s="154"/>
      <c r="D7647" s="91" t="s">
        <v>2546</v>
      </c>
      <c r="E7647" s="80">
        <v>2</v>
      </c>
      <c r="F7647">
        <f>SUMIF('список продуктов'!$A$8:$A$917,"="&amp;D8968,'список продуктов'!$C$8:$C$917)</f>
        <v>1</v>
      </c>
      <c r="M7647" s="572"/>
      <c r="N7647" s="573"/>
      <c r="O7647" s="573"/>
      <c r="P7647" s="573"/>
    </row>
    <row r="7648" spans="1:16" ht="15.75" thickBot="1" x14ac:dyDescent="0.3">
      <c r="A7648" s="77">
        <f>E7648*A7637</f>
        <v>0</v>
      </c>
      <c r="B7648" s="239"/>
      <c r="C7648" s="154"/>
      <c r="D7648" s="91" t="s">
        <v>2399</v>
      </c>
      <c r="E7648" s="80">
        <v>2</v>
      </c>
      <c r="F7648">
        <f>SUMIF('список продуктов'!$A$8:$A$917,"="&amp;D8969,'список продуктов'!$C$8:$C$917)</f>
        <v>0</v>
      </c>
      <c r="M7648" s="572"/>
      <c r="N7648" s="573"/>
      <c r="O7648" s="573"/>
      <c r="P7648" s="573"/>
    </row>
    <row r="7649" spans="1:16" ht="15.75" thickBot="1" x14ac:dyDescent="0.3">
      <c r="A7649" s="229"/>
      <c r="B7649" s="181" t="s">
        <v>84</v>
      </c>
      <c r="C7649" s="188" t="s">
        <v>2852</v>
      </c>
      <c r="D7649" s="188"/>
      <c r="E7649" s="210"/>
      <c r="F7649">
        <f>SUMIF('список продуктов'!$A$8:$A$917,"="&amp;D8970,'список продуктов'!$C$8:$C$917)</f>
        <v>0</v>
      </c>
      <c r="G7649" t="s">
        <v>2926</v>
      </c>
      <c r="M7649" s="572"/>
      <c r="N7649" s="573"/>
      <c r="O7649" s="573"/>
      <c r="P7649" s="573"/>
    </row>
    <row r="7650" spans="1:16" x14ac:dyDescent="0.25">
      <c r="B7650" s="441"/>
      <c r="C7650" s="523"/>
      <c r="D7650" s="397"/>
      <c r="E7650" s="415"/>
      <c r="F7650">
        <f>SUMIF('список продуктов'!$A$8:$A$917,"="&amp;D8971,'список продуктов'!$C$8:$C$917)</f>
        <v>0</v>
      </c>
      <c r="M7650" s="572"/>
      <c r="N7650" s="573"/>
      <c r="O7650" s="573"/>
      <c r="P7650" s="573"/>
    </row>
    <row r="7651" spans="1:16" x14ac:dyDescent="0.25">
      <c r="B7651" s="239"/>
      <c r="C7651" s="460"/>
      <c r="D7651" s="91"/>
      <c r="E7651" s="80"/>
      <c r="F7651">
        <f>SUMIF('список продуктов'!$A$8:$A$917,"="&amp;D8972,'список продуктов'!$C$8:$C$917)</f>
        <v>0</v>
      </c>
      <c r="M7651" s="572"/>
      <c r="N7651" s="573"/>
      <c r="O7651" s="573"/>
      <c r="P7651" s="573"/>
    </row>
    <row r="7652" spans="1:16" x14ac:dyDescent="0.25">
      <c r="B7652" s="239"/>
      <c r="C7652" s="460"/>
      <c r="D7652" s="91"/>
      <c r="E7652" s="80"/>
      <c r="F7652">
        <f>SUMIF('список продуктов'!$A$8:$A$917,"="&amp;D8973,'список продуктов'!$C$8:$C$917)</f>
        <v>1</v>
      </c>
      <c r="M7652" s="572"/>
      <c r="N7652" s="573"/>
      <c r="O7652" s="573"/>
      <c r="P7652" s="573"/>
    </row>
    <row r="7653" spans="1:16" x14ac:dyDescent="0.25">
      <c r="B7653" s="239"/>
      <c r="C7653" s="460"/>
      <c r="D7653" s="91"/>
      <c r="E7653" s="80"/>
      <c r="F7653">
        <f>SUMIF('список продуктов'!$A$8:$A$917,"="&amp;D8974,'список продуктов'!$C$8:$C$917)</f>
        <v>1</v>
      </c>
      <c r="M7653" s="572"/>
      <c r="N7653" s="573"/>
      <c r="O7653" s="573"/>
      <c r="P7653" s="573"/>
    </row>
    <row r="7654" spans="1:16" x14ac:dyDescent="0.25">
      <c r="B7654" s="239"/>
      <c r="C7654" s="460"/>
      <c r="D7654" s="91"/>
      <c r="E7654" s="80"/>
      <c r="F7654">
        <f>SUMIF('список продуктов'!$A$8:$A$917,"="&amp;D8975,'список продуктов'!$C$8:$C$917)</f>
        <v>1</v>
      </c>
      <c r="M7654" s="572"/>
      <c r="N7654" s="573"/>
      <c r="O7654" s="573"/>
      <c r="P7654" s="573"/>
    </row>
    <row r="7655" spans="1:16" x14ac:dyDescent="0.25">
      <c r="B7655" s="239"/>
      <c r="C7655" s="460"/>
      <c r="D7655" s="91"/>
      <c r="E7655" s="80"/>
      <c r="F7655">
        <f>SUMIF('список продуктов'!$A$8:$A$917,"="&amp;D8976,'список продуктов'!$C$8:$C$917)</f>
        <v>1</v>
      </c>
      <c r="M7655" s="572"/>
      <c r="N7655" s="573"/>
      <c r="O7655" s="573"/>
      <c r="P7655" s="573"/>
    </row>
    <row r="7656" spans="1:16" x14ac:dyDescent="0.25">
      <c r="B7656" s="239"/>
      <c r="C7656" s="460"/>
      <c r="D7656" s="91"/>
      <c r="E7656" s="80"/>
      <c r="F7656">
        <f>SUMIF('список продуктов'!$A$8:$A$917,"="&amp;D8977,'список продуктов'!$C$8:$C$917)</f>
        <v>0</v>
      </c>
      <c r="M7656" s="572"/>
      <c r="N7656" s="573"/>
      <c r="O7656" s="573"/>
      <c r="P7656" s="573"/>
    </row>
    <row r="7657" spans="1:16" ht="15.75" thickBot="1" x14ac:dyDescent="0.3">
      <c r="B7657" s="239"/>
      <c r="C7657" s="460"/>
      <c r="D7657" s="91"/>
      <c r="E7657" s="80"/>
      <c r="F7657">
        <f>SUMIF('список продуктов'!$A$8:$A$917,"="&amp;D8978,'список продуктов'!$C$8:$C$917)</f>
        <v>1</v>
      </c>
      <c r="M7657" s="572"/>
      <c r="N7657" s="573"/>
      <c r="O7657" s="573"/>
      <c r="P7657" s="573"/>
    </row>
    <row r="7658" spans="1:16" ht="15.75" thickBot="1" x14ac:dyDescent="0.3">
      <c r="A7658" s="105"/>
      <c r="B7658" s="179">
        <v>120</v>
      </c>
      <c r="C7658" s="184" t="s">
        <v>704</v>
      </c>
      <c r="D7658" s="188"/>
      <c r="E7658" s="158" t="e">
        <f>SUM(E7659:E13089)</f>
        <v>#REF!</v>
      </c>
      <c r="F7658">
        <f>SUMIF('список продуктов'!$A$8:$A$917,"="&amp;D8979,'список продуктов'!$C$8:$C$917)</f>
        <v>1</v>
      </c>
      <c r="G7658" t="s">
        <v>2926</v>
      </c>
      <c r="M7658" s="572"/>
      <c r="N7658" s="573"/>
      <c r="O7658" s="573"/>
      <c r="P7658" s="573"/>
    </row>
    <row r="7659" spans="1:16" x14ac:dyDescent="0.25">
      <c r="A7659" s="77">
        <f>E7659*A7658</f>
        <v>0</v>
      </c>
      <c r="B7659" s="239"/>
      <c r="C7659" s="154"/>
      <c r="D7659" s="91" t="s">
        <v>1875</v>
      </c>
      <c r="E7659" s="80">
        <v>60</v>
      </c>
      <c r="F7659">
        <f>SUMIF('список продуктов'!$A$8:$A$917,"="&amp;D8980,'список продуктов'!$C$8:$C$917)</f>
        <v>1</v>
      </c>
      <c r="M7659" s="572"/>
      <c r="N7659" s="573"/>
      <c r="O7659" s="573"/>
      <c r="P7659" s="573"/>
    </row>
    <row r="7660" spans="1:16" x14ac:dyDescent="0.25">
      <c r="A7660" s="77">
        <f>E7660*A7658</f>
        <v>0</v>
      </c>
      <c r="B7660" s="239"/>
      <c r="C7660" s="154"/>
      <c r="D7660" s="91" t="s">
        <v>1489</v>
      </c>
      <c r="E7660" s="80">
        <v>5</v>
      </c>
      <c r="F7660">
        <f>SUMIF('список продуктов'!$A$8:$A$917,"="&amp;D8981,'список продуктов'!$C$8:$C$917)</f>
        <v>0</v>
      </c>
      <c r="M7660" s="572"/>
      <c r="N7660" s="573"/>
      <c r="O7660" s="573"/>
      <c r="P7660" s="573"/>
    </row>
    <row r="7661" spans="1:16" x14ac:dyDescent="0.25">
      <c r="A7661" s="77">
        <f>E7661*A7658</f>
        <v>0</v>
      </c>
      <c r="B7661" s="239"/>
      <c r="C7661" s="154"/>
      <c r="D7661" s="91" t="s">
        <v>1662</v>
      </c>
      <c r="E7661" s="80">
        <v>15</v>
      </c>
      <c r="F7661">
        <f>SUMIF('список продуктов'!$A$8:$A$917,"="&amp;D8982,'список продуктов'!$C$8:$C$917)</f>
        <v>1</v>
      </c>
      <c r="M7661" s="572"/>
      <c r="N7661" s="573"/>
      <c r="O7661" s="573"/>
      <c r="P7661" s="573"/>
    </row>
    <row r="7662" spans="1:16" ht="29.25" x14ac:dyDescent="0.25">
      <c r="A7662" s="77">
        <f>E7662*A7658</f>
        <v>0</v>
      </c>
      <c r="B7662" s="239"/>
      <c r="C7662" s="154"/>
      <c r="D7662" s="91" t="s">
        <v>2641</v>
      </c>
      <c r="E7662" s="80">
        <v>20</v>
      </c>
      <c r="F7662">
        <f>SUMIF('список продуктов'!$A$8:$A$917,"="&amp;D8983,'список продуктов'!$C$8:$C$917)</f>
        <v>1</v>
      </c>
      <c r="M7662" s="572"/>
      <c r="N7662" s="573"/>
      <c r="O7662" s="573"/>
      <c r="P7662" s="573"/>
    </row>
    <row r="7663" spans="1:16" x14ac:dyDescent="0.25">
      <c r="A7663" s="77">
        <f>E7663*A7658</f>
        <v>0</v>
      </c>
      <c r="B7663" s="239"/>
      <c r="C7663" s="154"/>
      <c r="D7663" s="91" t="s">
        <v>2216</v>
      </c>
      <c r="E7663" s="80">
        <v>15</v>
      </c>
      <c r="F7663">
        <f>SUMIF('список продуктов'!$A$8:$A$917,"="&amp;D8984,'список продуктов'!$C$8:$C$917)</f>
        <v>1</v>
      </c>
      <c r="M7663" s="572"/>
      <c r="N7663" s="573"/>
      <c r="O7663" s="573"/>
      <c r="P7663" s="573"/>
    </row>
    <row r="7664" spans="1:16" ht="15.75" thickBot="1" x14ac:dyDescent="0.3">
      <c r="A7664" s="77">
        <f>E7664*A7658</f>
        <v>0</v>
      </c>
      <c r="B7664" s="239"/>
      <c r="C7664" s="154"/>
      <c r="D7664" s="91"/>
      <c r="E7664" s="80"/>
      <c r="F7664">
        <f>SUMIF('список продуктов'!$A$8:$A$917,"="&amp;D8985,'список продуктов'!$C$8:$C$917)</f>
        <v>1</v>
      </c>
      <c r="M7664" s="572"/>
      <c r="N7664" s="573"/>
      <c r="O7664" s="573"/>
      <c r="P7664" s="573"/>
    </row>
    <row r="7665" spans="1:16" ht="15.75" thickBot="1" x14ac:dyDescent="0.3">
      <c r="A7665" s="105"/>
      <c r="B7665" s="179">
        <v>120</v>
      </c>
      <c r="C7665" s="184" t="s">
        <v>705</v>
      </c>
      <c r="D7665" s="188"/>
      <c r="E7665" s="158">
        <f>SUM(E7666:E7670)</f>
        <v>198</v>
      </c>
      <c r="F7665">
        <f>SUMIF('список продуктов'!$A$8:$A$917,"="&amp;D8986,'список продуктов'!$C$8:$C$917)</f>
        <v>1</v>
      </c>
      <c r="G7665" t="s">
        <v>2926</v>
      </c>
      <c r="M7665" s="572"/>
      <c r="N7665" s="573"/>
      <c r="O7665" s="573"/>
      <c r="P7665" s="573"/>
    </row>
    <row r="7666" spans="1:16" x14ac:dyDescent="0.25">
      <c r="A7666" s="77">
        <f>E7666*A7665</f>
        <v>0</v>
      </c>
      <c r="B7666" s="239"/>
      <c r="C7666" s="154"/>
      <c r="D7666" s="91" t="s">
        <v>1876</v>
      </c>
      <c r="E7666" s="80">
        <v>80</v>
      </c>
      <c r="F7666">
        <f>SUMIF('список продуктов'!$A$8:$A$917,"="&amp;D8987,'список продуктов'!$C$8:$C$917)</f>
        <v>0</v>
      </c>
      <c r="M7666" s="572"/>
      <c r="N7666" s="573"/>
      <c r="O7666" s="573"/>
      <c r="P7666" s="573"/>
    </row>
    <row r="7667" spans="1:16" ht="29.25" x14ac:dyDescent="0.25">
      <c r="A7667" s="77">
        <f>E7667*A7665</f>
        <v>0</v>
      </c>
      <c r="B7667" s="239"/>
      <c r="C7667" s="154"/>
      <c r="D7667" s="91" t="s">
        <v>2641</v>
      </c>
      <c r="E7667" s="80">
        <v>50</v>
      </c>
      <c r="F7667">
        <f>SUMIF('список продуктов'!$A$8:$A$917,"="&amp;D8988,'список продуктов'!$C$8:$C$917)</f>
        <v>0</v>
      </c>
      <c r="M7667" s="572"/>
      <c r="N7667" s="573"/>
      <c r="O7667" s="573"/>
      <c r="P7667" s="573"/>
    </row>
    <row r="7668" spans="1:16" x14ac:dyDescent="0.25">
      <c r="A7668" s="77">
        <f>E7668*A7665</f>
        <v>0</v>
      </c>
      <c r="B7668" s="239"/>
      <c r="C7668" s="154"/>
      <c r="D7668" s="91" t="s">
        <v>2546</v>
      </c>
      <c r="E7668" s="80">
        <v>5</v>
      </c>
      <c r="F7668">
        <f>SUMIF('список продуктов'!$A$8:$A$917,"="&amp;D8989,'список продуктов'!$C$8:$C$917)</f>
        <v>0</v>
      </c>
      <c r="M7668" s="572"/>
      <c r="N7668" s="573"/>
      <c r="O7668" s="573"/>
      <c r="P7668" s="573"/>
    </row>
    <row r="7669" spans="1:16" x14ac:dyDescent="0.25">
      <c r="A7669" s="77">
        <f>E7669*A7665</f>
        <v>0</v>
      </c>
      <c r="B7669" s="239"/>
      <c r="C7669" s="154"/>
      <c r="D7669" s="91" t="s">
        <v>313</v>
      </c>
      <c r="E7669" s="80">
        <v>60</v>
      </c>
      <c r="F7669">
        <f>SUMIF('список продуктов'!$A$8:$A$917,"="&amp;D8990,'список продуктов'!$C$8:$C$917)</f>
        <v>0</v>
      </c>
      <c r="M7669" s="572"/>
      <c r="N7669" s="573"/>
      <c r="O7669" s="573"/>
      <c r="P7669" s="573"/>
    </row>
    <row r="7670" spans="1:16" ht="15.75" thickBot="1" x14ac:dyDescent="0.3">
      <c r="A7670" s="77">
        <f>E7670*A7665</f>
        <v>0</v>
      </c>
      <c r="B7670" s="239"/>
      <c r="C7670" s="154"/>
      <c r="D7670" s="91" t="s">
        <v>1793</v>
      </c>
      <c r="E7670" s="80">
        <v>3</v>
      </c>
      <c r="F7670">
        <f>SUMIF('список продуктов'!$A$8:$A$917,"="&amp;D8991,'список продуктов'!$C$8:$C$917)</f>
        <v>1</v>
      </c>
      <c r="M7670" s="572"/>
      <c r="N7670" s="573"/>
      <c r="O7670" s="573"/>
      <c r="P7670" s="573"/>
    </row>
    <row r="7671" spans="1:16" ht="15.75" thickBot="1" x14ac:dyDescent="0.3">
      <c r="A7671" s="105"/>
      <c r="B7671" s="179">
        <v>150</v>
      </c>
      <c r="C7671" s="184" t="s">
        <v>706</v>
      </c>
      <c r="D7671" s="188"/>
      <c r="E7671" s="158">
        <f>SUM(E7672:E7676)</f>
        <v>260</v>
      </c>
      <c r="F7671">
        <f>SUMIF('список продуктов'!$A$8:$A$917,"="&amp;D8992,'список продуктов'!$C$8:$C$917)</f>
        <v>1</v>
      </c>
      <c r="G7671" t="s">
        <v>2926</v>
      </c>
      <c r="M7671" s="572"/>
      <c r="N7671" s="573"/>
      <c r="O7671" s="573"/>
      <c r="P7671" s="573"/>
    </row>
    <row r="7672" spans="1:16" x14ac:dyDescent="0.25">
      <c r="A7672" s="77">
        <f>E7672*A7671</f>
        <v>0</v>
      </c>
      <c r="B7672" s="239"/>
      <c r="C7672" s="154"/>
      <c r="D7672" s="365" t="s">
        <v>1477</v>
      </c>
      <c r="E7672" s="80">
        <v>50</v>
      </c>
      <c r="F7672">
        <f>SUMIF('список продуктов'!$A$8:$A$917,"="&amp;D8993,'список продуктов'!$C$8:$C$917)</f>
        <v>1</v>
      </c>
      <c r="M7672" s="572"/>
      <c r="N7672" s="573"/>
      <c r="O7672" s="573"/>
      <c r="P7672" s="573"/>
    </row>
    <row r="7673" spans="1:16" x14ac:dyDescent="0.25">
      <c r="A7673" s="77">
        <f>E7673*A7671</f>
        <v>0</v>
      </c>
      <c r="B7673" s="239"/>
      <c r="C7673" s="154"/>
      <c r="D7673" s="91" t="s">
        <v>313</v>
      </c>
      <c r="E7673" s="80">
        <v>100</v>
      </c>
      <c r="F7673">
        <f>SUMIF('список продуктов'!$A$8:$A$917,"="&amp;D8994,'список продуктов'!$C$8:$C$917)</f>
        <v>1</v>
      </c>
      <c r="M7673" s="572"/>
      <c r="N7673" s="573"/>
      <c r="O7673" s="573"/>
      <c r="P7673" s="573"/>
    </row>
    <row r="7674" spans="1:16" x14ac:dyDescent="0.25">
      <c r="A7674" s="77">
        <f>E7674*A7671</f>
        <v>0</v>
      </c>
      <c r="B7674" s="239"/>
      <c r="C7674" s="154"/>
      <c r="D7674" s="91" t="s">
        <v>1745</v>
      </c>
      <c r="E7674" s="80">
        <v>50</v>
      </c>
      <c r="F7674">
        <f>SUMIF('список продуктов'!$A$8:$A$917,"="&amp;D8995,'список продуктов'!$C$8:$C$917)</f>
        <v>1</v>
      </c>
      <c r="M7674" s="572"/>
      <c r="N7674" s="573"/>
      <c r="O7674" s="573"/>
      <c r="P7674" s="573"/>
    </row>
    <row r="7675" spans="1:16" x14ac:dyDescent="0.25">
      <c r="A7675" s="77">
        <f>E7675*A7671</f>
        <v>0</v>
      </c>
      <c r="B7675" s="239"/>
      <c r="C7675" s="154"/>
      <c r="D7675" s="91" t="s">
        <v>1756</v>
      </c>
      <c r="E7675" s="80">
        <v>20</v>
      </c>
      <c r="F7675">
        <f>SUMIF('список продуктов'!$A$8:$A$917,"="&amp;D8996,'список продуктов'!$C$8:$C$917)</f>
        <v>1</v>
      </c>
      <c r="M7675" s="572"/>
      <c r="N7675" s="573"/>
      <c r="O7675" s="573"/>
      <c r="P7675" s="573"/>
    </row>
    <row r="7676" spans="1:16" x14ac:dyDescent="0.25">
      <c r="A7676" s="77">
        <f>E7676*A7671</f>
        <v>0</v>
      </c>
      <c r="B7676" s="239"/>
      <c r="C7676" s="154"/>
      <c r="D7676" s="91" t="s">
        <v>2229</v>
      </c>
      <c r="E7676" s="80">
        <v>40</v>
      </c>
      <c r="F7676">
        <f>SUMIF('список продуктов'!$A$8:$A$917,"="&amp;D8997,'список продуктов'!$C$8:$C$917)</f>
        <v>0</v>
      </c>
      <c r="M7676" s="572"/>
      <c r="N7676" s="573"/>
      <c r="O7676" s="573"/>
      <c r="P7676" s="573"/>
    </row>
    <row r="7677" spans="1:16" ht="15.75" thickBot="1" x14ac:dyDescent="0.3">
      <c r="B7677" s="239"/>
      <c r="C7677" s="154"/>
      <c r="D7677" s="91"/>
      <c r="E7677" s="80"/>
      <c r="F7677">
        <f>SUMIF('список продуктов'!$A$8:$A$917,"="&amp;D8998,'список продуктов'!$C$8:$C$917)</f>
        <v>1</v>
      </c>
      <c r="M7677" s="572"/>
      <c r="N7677" s="573"/>
      <c r="O7677" s="573"/>
      <c r="P7677" s="573"/>
    </row>
    <row r="7678" spans="1:16" ht="15.75" thickBot="1" x14ac:dyDescent="0.3">
      <c r="A7678" s="105"/>
      <c r="B7678" s="179">
        <v>200</v>
      </c>
      <c r="C7678" s="184" t="s">
        <v>707</v>
      </c>
      <c r="D7678" s="188"/>
      <c r="E7678" s="158">
        <f>SUM(E7679:E7681)</f>
        <v>190</v>
      </c>
      <c r="F7678">
        <f>SUMIF('список продуктов'!$A$8:$A$917,"="&amp;D8999,'список продуктов'!$C$8:$C$917)</f>
        <v>1</v>
      </c>
      <c r="G7678" t="s">
        <v>2926</v>
      </c>
      <c r="M7678" s="572"/>
      <c r="N7678" s="573"/>
      <c r="O7678" s="573"/>
      <c r="P7678" s="573"/>
    </row>
    <row r="7679" spans="1:16" x14ac:dyDescent="0.25">
      <c r="A7679" s="77">
        <f>E7679*A7678</f>
        <v>0</v>
      </c>
      <c r="B7679" s="239"/>
      <c r="C7679" s="154"/>
      <c r="D7679" s="91" t="s">
        <v>1174</v>
      </c>
      <c r="E7679" s="80">
        <v>70</v>
      </c>
      <c r="F7679">
        <f>SUMIF('список продуктов'!$A$8:$A$917,"="&amp;D9000,'список продуктов'!$C$8:$C$917)</f>
        <v>0</v>
      </c>
      <c r="M7679" s="572"/>
      <c r="N7679" s="573"/>
      <c r="O7679" s="573"/>
      <c r="P7679" s="573"/>
    </row>
    <row r="7680" spans="1:16" x14ac:dyDescent="0.25">
      <c r="A7680" s="77">
        <f>E7680*A7678</f>
        <v>0</v>
      </c>
      <c r="B7680" s="239"/>
      <c r="C7680" s="154"/>
      <c r="D7680" s="91" t="s">
        <v>2591</v>
      </c>
      <c r="E7680" s="80">
        <v>20</v>
      </c>
      <c r="F7680">
        <f>SUMIF('список продуктов'!$A$8:$A$917,"="&amp;D9001,'список продуктов'!$C$8:$C$917)</f>
        <v>1</v>
      </c>
      <c r="M7680" s="572"/>
      <c r="N7680" s="573"/>
      <c r="O7680" s="573"/>
      <c r="P7680" s="573"/>
    </row>
    <row r="7681" spans="1:16" ht="15.75" thickBot="1" x14ac:dyDescent="0.3">
      <c r="A7681" s="77">
        <f>E7681*A7678</f>
        <v>0</v>
      </c>
      <c r="B7681" s="440"/>
      <c r="C7681" s="495"/>
      <c r="D7681" s="395" t="s">
        <v>1362</v>
      </c>
      <c r="E7681" s="405">
        <v>100</v>
      </c>
      <c r="F7681">
        <f>SUMIF('список продуктов'!$A$8:$A$917,"="&amp;D9002,'список продуктов'!$C$8:$C$917)</f>
        <v>1</v>
      </c>
      <c r="M7681" s="572"/>
      <c r="N7681" s="573"/>
      <c r="O7681" s="573"/>
      <c r="P7681" s="573"/>
    </row>
    <row r="7682" spans="1:16" ht="26.25" thickBot="1" x14ac:dyDescent="0.4">
      <c r="A7682" s="563" t="s">
        <v>708</v>
      </c>
      <c r="B7682" s="564"/>
      <c r="C7682" s="564"/>
      <c r="D7682" s="564"/>
      <c r="E7682" s="565"/>
      <c r="F7682">
        <f>SUMIF('список продуктов'!$A$8:$A$917,"="&amp;D9003,'список продуктов'!$C$8:$C$917)</f>
        <v>1</v>
      </c>
      <c r="G7682" t="s">
        <v>2926</v>
      </c>
      <c r="M7682" s="572"/>
      <c r="N7682" s="573"/>
      <c r="O7682" s="573"/>
      <c r="P7682" s="573"/>
    </row>
    <row r="7683" spans="1:16" ht="15.75" thickBot="1" x14ac:dyDescent="0.3">
      <c r="A7683" s="229"/>
      <c r="B7683" s="179">
        <v>250</v>
      </c>
      <c r="C7683" s="245" t="s">
        <v>709</v>
      </c>
      <c r="D7683" s="188"/>
      <c r="E7683" s="158">
        <f>SUM(E7684:E7693)</f>
        <v>334.1</v>
      </c>
      <c r="F7683">
        <f>SUMIF('список продуктов'!$A$8:$A$917,"="&amp;D9004,'список продуктов'!$C$8:$C$917)</f>
        <v>1</v>
      </c>
      <c r="G7683" t="s">
        <v>2926</v>
      </c>
      <c r="M7683" s="572"/>
      <c r="N7683" s="573"/>
      <c r="O7683" s="573"/>
      <c r="P7683" s="573"/>
    </row>
    <row r="7684" spans="1:16" x14ac:dyDescent="0.25">
      <c r="A7684" s="77">
        <f>A7683*E7684</f>
        <v>0</v>
      </c>
      <c r="B7684" s="173"/>
      <c r="C7684" s="122"/>
      <c r="D7684" s="91" t="s">
        <v>1548</v>
      </c>
      <c r="E7684" s="80">
        <v>100</v>
      </c>
      <c r="F7684">
        <f>SUMIF('список продуктов'!$A$8:$A$917,"="&amp;D9005,'список продуктов'!$C$8:$C$917)</f>
        <v>0</v>
      </c>
      <c r="M7684" s="572"/>
      <c r="N7684" s="573"/>
      <c r="O7684" s="573"/>
      <c r="P7684" s="573"/>
    </row>
    <row r="7685" spans="1:16" x14ac:dyDescent="0.25">
      <c r="A7685" s="77">
        <f>E7685*A7683</f>
        <v>0</v>
      </c>
      <c r="B7685" s="173"/>
      <c r="C7685" s="154"/>
      <c r="D7685" s="91" t="s">
        <v>1758</v>
      </c>
      <c r="E7685" s="80">
        <v>55</v>
      </c>
      <c r="F7685">
        <f>SUMIF('список продуктов'!$A$8:$A$917,"="&amp;D9006,'список продуктов'!$C$8:$C$917)</f>
        <v>1</v>
      </c>
      <c r="M7685" s="572"/>
      <c r="N7685" s="573"/>
      <c r="O7685" s="573"/>
      <c r="P7685" s="573"/>
    </row>
    <row r="7686" spans="1:16" x14ac:dyDescent="0.25">
      <c r="A7686" s="77">
        <f>E7686*A7683</f>
        <v>0</v>
      </c>
      <c r="B7686" s="173"/>
      <c r="C7686" s="154"/>
      <c r="D7686" s="91" t="s">
        <v>1799</v>
      </c>
      <c r="E7686" s="80">
        <v>8</v>
      </c>
      <c r="F7686">
        <f>SUMIF('список продуктов'!$A$8:$A$917,"="&amp;D9007,'список продуктов'!$C$8:$C$917)</f>
        <v>0</v>
      </c>
      <c r="M7686" s="572"/>
      <c r="N7686" s="573"/>
      <c r="O7686" s="573"/>
      <c r="P7686" s="573"/>
    </row>
    <row r="7687" spans="1:16" x14ac:dyDescent="0.25">
      <c r="A7687" s="77">
        <f>E7687*A7683</f>
        <v>0</v>
      </c>
      <c r="B7687" s="173"/>
      <c r="C7687" s="154"/>
      <c r="D7687" s="91" t="s">
        <v>1354</v>
      </c>
      <c r="E7687" s="80">
        <v>55</v>
      </c>
      <c r="F7687">
        <f>SUMIF('список продуктов'!$A$8:$A$917,"="&amp;D9008,'список продуктов'!$C$8:$C$917)</f>
        <v>1</v>
      </c>
      <c r="M7687" s="572"/>
      <c r="N7687" s="573"/>
      <c r="O7687" s="573"/>
      <c r="P7687" s="573"/>
    </row>
    <row r="7688" spans="1:16" x14ac:dyDescent="0.25">
      <c r="A7688" s="77">
        <f>E7688*A7683</f>
        <v>0</v>
      </c>
      <c r="B7688" s="173"/>
      <c r="C7688" s="154"/>
      <c r="D7688" s="364" t="s">
        <v>2391</v>
      </c>
      <c r="E7688" s="80">
        <v>1</v>
      </c>
      <c r="F7688">
        <f>SUMIF('список продуктов'!$A$8:$A$917,"="&amp;D9009,'список продуктов'!$C$8:$C$917)</f>
        <v>1</v>
      </c>
      <c r="M7688" s="572"/>
      <c r="N7688" s="573"/>
      <c r="O7688" s="573"/>
      <c r="P7688" s="573"/>
    </row>
    <row r="7689" spans="1:16" x14ac:dyDescent="0.25">
      <c r="A7689" s="77">
        <f>E7689*A7683</f>
        <v>0</v>
      </c>
      <c r="B7689" s="173"/>
      <c r="C7689" s="154"/>
      <c r="D7689" s="91" t="s">
        <v>2400</v>
      </c>
      <c r="E7689" s="80">
        <v>0.1</v>
      </c>
      <c r="F7689">
        <f>SUMIF('список продуктов'!$A$8:$A$917,"="&amp;D9010,'список продуктов'!$C$8:$C$917)</f>
        <v>1</v>
      </c>
      <c r="M7689" s="572"/>
      <c r="N7689" s="573"/>
      <c r="O7689" s="573"/>
      <c r="P7689" s="573"/>
    </row>
    <row r="7690" spans="1:16" x14ac:dyDescent="0.25">
      <c r="A7690" s="77">
        <f>E7690*A7683</f>
        <v>0</v>
      </c>
      <c r="B7690" s="173"/>
      <c r="C7690" s="154"/>
      <c r="D7690" s="91" t="s">
        <v>1850</v>
      </c>
      <c r="E7690" s="80">
        <v>2.5</v>
      </c>
      <c r="F7690">
        <f>SUMIF('список продуктов'!$A$8:$A$917,"="&amp;D9011,'список продуктов'!$C$8:$C$917)</f>
        <v>1</v>
      </c>
      <c r="M7690" s="572"/>
      <c r="N7690" s="573"/>
      <c r="O7690" s="573"/>
      <c r="P7690" s="573"/>
    </row>
    <row r="7691" spans="1:16" x14ac:dyDescent="0.25">
      <c r="A7691" s="77">
        <f>E7691*A7683</f>
        <v>0</v>
      </c>
      <c r="B7691" s="173"/>
      <c r="C7691" s="154"/>
      <c r="D7691" s="91" t="s">
        <v>1262</v>
      </c>
      <c r="E7691" s="80">
        <v>1.5</v>
      </c>
      <c r="F7691">
        <f>SUMIF('список продуктов'!$A$8:$A$917,"="&amp;D9012,'список продуктов'!$C$8:$C$917)</f>
        <v>0</v>
      </c>
      <c r="M7691" s="572"/>
      <c r="N7691" s="573"/>
      <c r="O7691" s="573"/>
      <c r="P7691" s="573"/>
    </row>
    <row r="7692" spans="1:16" x14ac:dyDescent="0.25">
      <c r="A7692" s="77">
        <f>E7692*A7683</f>
        <v>0</v>
      </c>
      <c r="B7692" s="173"/>
      <c r="C7692" s="154"/>
      <c r="D7692" s="91" t="s">
        <v>2399</v>
      </c>
      <c r="E7692" s="80">
        <v>1</v>
      </c>
      <c r="F7692">
        <f>SUMIF('список продуктов'!$A$8:$A$917,"="&amp;D9013,'список продуктов'!$C$8:$C$917)</f>
        <v>0</v>
      </c>
      <c r="M7692" s="572"/>
      <c r="N7692" s="573"/>
      <c r="O7692" s="573"/>
      <c r="P7692" s="573"/>
    </row>
    <row r="7693" spans="1:16" x14ac:dyDescent="0.25">
      <c r="B7693" s="173"/>
      <c r="C7693" s="115"/>
      <c r="D7693" s="372" t="s">
        <v>224</v>
      </c>
      <c r="E7693" s="80">
        <v>110</v>
      </c>
      <c r="F7693">
        <f>SUMIF('список продуктов'!$A$8:$A$917,"="&amp;D9014,'список продуктов'!$C$8:$C$917)</f>
        <v>1</v>
      </c>
      <c r="M7693" s="572"/>
      <c r="N7693" s="573"/>
      <c r="O7693" s="573"/>
      <c r="P7693" s="573"/>
    </row>
    <row r="7694" spans="1:16" ht="15.75" thickBot="1" x14ac:dyDescent="0.3">
      <c r="A7694" s="83"/>
      <c r="B7694" s="220"/>
      <c r="C7694" s="115"/>
      <c r="D7694" s="91"/>
      <c r="E7694" s="80"/>
      <c r="F7694">
        <f>SUMIF('список продуктов'!$A$8:$A$917,"="&amp;D9015,'список продуктов'!$C$8:$C$917)</f>
        <v>1</v>
      </c>
      <c r="M7694" s="572"/>
      <c r="N7694" s="573"/>
      <c r="O7694" s="573"/>
      <c r="P7694" s="573"/>
    </row>
    <row r="7695" spans="1:16" ht="15.75" thickBot="1" x14ac:dyDescent="0.3">
      <c r="A7695" s="229"/>
      <c r="B7695" s="179">
        <v>250</v>
      </c>
      <c r="C7695" s="73" t="s">
        <v>710</v>
      </c>
      <c r="D7695" s="188"/>
      <c r="E7695" s="158">
        <f>SUM(E7696:E7710)</f>
        <v>322.60000000000002</v>
      </c>
      <c r="F7695">
        <f>SUMIF('список продуктов'!$A$8:$A$917,"="&amp;D9016,'список продуктов'!$C$8:$C$917)</f>
        <v>1</v>
      </c>
      <c r="G7695" t="s">
        <v>2926</v>
      </c>
      <c r="M7695" s="572"/>
      <c r="N7695" s="573"/>
      <c r="O7695" s="573"/>
      <c r="P7695" s="573"/>
    </row>
    <row r="7696" spans="1:16" x14ac:dyDescent="0.25">
      <c r="A7696" s="77">
        <f>E7696*A7695</f>
        <v>0</v>
      </c>
      <c r="B7696" s="173"/>
      <c r="C7696" s="154"/>
      <c r="D7696" s="91" t="s">
        <v>1534</v>
      </c>
      <c r="E7696" s="80">
        <v>50</v>
      </c>
      <c r="F7696">
        <f>SUMIF('список продуктов'!$A$8:$A$917,"="&amp;D9017,'список продуктов'!$C$8:$C$917)</f>
        <v>1</v>
      </c>
      <c r="M7696" s="572"/>
      <c r="N7696" s="573"/>
      <c r="O7696" s="573"/>
      <c r="P7696" s="573"/>
    </row>
    <row r="7697" spans="1:16" x14ac:dyDescent="0.25">
      <c r="A7697" s="77">
        <f>E7697*A7695</f>
        <v>0</v>
      </c>
      <c r="B7697" s="173"/>
      <c r="C7697" s="154"/>
      <c r="D7697" s="91" t="s">
        <v>1758</v>
      </c>
      <c r="E7697" s="80">
        <v>25</v>
      </c>
      <c r="F7697">
        <f>SUMIF('список продуктов'!$A$8:$A$917,"="&amp;D9018,'список продуктов'!$C$8:$C$917)</f>
        <v>1</v>
      </c>
      <c r="M7697" s="572"/>
      <c r="N7697" s="573"/>
      <c r="O7697" s="573"/>
      <c r="P7697" s="573"/>
    </row>
    <row r="7698" spans="1:16" x14ac:dyDescent="0.25">
      <c r="A7698" s="77">
        <f>E7698*A7695</f>
        <v>0</v>
      </c>
      <c r="B7698" s="173"/>
      <c r="C7698" s="154"/>
      <c r="D7698" s="91" t="s">
        <v>1354</v>
      </c>
      <c r="E7698" s="80">
        <v>25</v>
      </c>
      <c r="F7698">
        <f>SUMIF('список продуктов'!$A$8:$A$917,"="&amp;D9019,'список продуктов'!$C$8:$C$917)</f>
        <v>1</v>
      </c>
      <c r="M7698" s="572"/>
      <c r="N7698" s="573"/>
      <c r="O7698" s="573"/>
      <c r="P7698" s="573"/>
    </row>
    <row r="7699" spans="1:16" x14ac:dyDescent="0.25">
      <c r="A7699" s="77">
        <f>E7699*A7695</f>
        <v>0</v>
      </c>
      <c r="B7699" s="173"/>
      <c r="C7699" s="154"/>
      <c r="D7699" s="91" t="s">
        <v>1753</v>
      </c>
      <c r="E7699" s="80">
        <v>45</v>
      </c>
      <c r="F7699">
        <f>SUMIF('список продуктов'!$A$8:$A$917,"="&amp;D9020,'список продуктов'!$C$8:$C$917)</f>
        <v>1</v>
      </c>
      <c r="M7699" s="572"/>
      <c r="N7699" s="573"/>
      <c r="O7699" s="573"/>
      <c r="P7699" s="573"/>
    </row>
    <row r="7700" spans="1:16" x14ac:dyDescent="0.25">
      <c r="A7700" s="77">
        <f>E7700*A7695</f>
        <v>0</v>
      </c>
      <c r="B7700" s="173"/>
      <c r="C7700" s="154"/>
      <c r="D7700" s="91" t="s">
        <v>1850</v>
      </c>
      <c r="E7700" s="80">
        <v>3.5</v>
      </c>
      <c r="F7700">
        <f>SUMIF('список продуктов'!$A$8:$A$917,"="&amp;D9021,'список продуктов'!$C$8:$C$917)</f>
        <v>0</v>
      </c>
      <c r="M7700" s="572"/>
      <c r="N7700" s="573"/>
      <c r="O7700" s="573"/>
      <c r="P7700" s="573"/>
    </row>
    <row r="7701" spans="1:16" x14ac:dyDescent="0.25">
      <c r="A7701" s="77">
        <f>E7701*A7695</f>
        <v>0</v>
      </c>
      <c r="B7701" s="173"/>
      <c r="C7701" s="154"/>
      <c r="D7701" s="91" t="s">
        <v>1799</v>
      </c>
      <c r="E7701" s="80">
        <v>7</v>
      </c>
      <c r="F7701">
        <f>SUMIF('список продуктов'!$A$8:$A$917,"="&amp;D9022,'список продуктов'!$C$8:$C$917)</f>
        <v>1</v>
      </c>
      <c r="M7701" s="572"/>
      <c r="N7701" s="573"/>
      <c r="O7701" s="573"/>
      <c r="P7701" s="573"/>
    </row>
    <row r="7702" spans="1:16" x14ac:dyDescent="0.25">
      <c r="A7702" s="77">
        <f>E7702*A7695</f>
        <v>0</v>
      </c>
      <c r="B7702" s="173"/>
      <c r="C7702" s="154"/>
      <c r="D7702" s="364" t="s">
        <v>2391</v>
      </c>
      <c r="E7702" s="80">
        <v>0.1</v>
      </c>
      <c r="F7702">
        <f>SUMIF('список продуктов'!$A$8:$A$917,"="&amp;D9023,'список продуктов'!$C$8:$C$917)</f>
        <v>1</v>
      </c>
      <c r="M7702" s="572"/>
      <c r="N7702" s="573"/>
      <c r="O7702" s="573"/>
      <c r="P7702" s="573"/>
    </row>
    <row r="7703" spans="1:16" x14ac:dyDescent="0.25">
      <c r="A7703" s="77">
        <f>E7703*A7695</f>
        <v>0</v>
      </c>
      <c r="B7703" s="173"/>
      <c r="C7703" s="154"/>
      <c r="D7703" s="91" t="s">
        <v>1797</v>
      </c>
      <c r="E7703" s="80">
        <v>2</v>
      </c>
      <c r="F7703">
        <f>SUMIF('список продуктов'!$A$8:$A$917,"="&amp;D9024,'список продуктов'!$C$8:$C$917)</f>
        <v>1</v>
      </c>
      <c r="M7703" s="572"/>
      <c r="N7703" s="573"/>
      <c r="O7703" s="573"/>
      <c r="P7703" s="573"/>
    </row>
    <row r="7704" spans="1:16" x14ac:dyDescent="0.25">
      <c r="A7704" s="77">
        <f>E7704*A7695</f>
        <v>0</v>
      </c>
      <c r="B7704" s="173"/>
      <c r="C7704" s="154"/>
      <c r="D7704" s="91" t="s">
        <v>1804</v>
      </c>
      <c r="E7704" s="80">
        <v>2</v>
      </c>
      <c r="F7704">
        <f>SUMIF('список продуктов'!$A$8:$A$917,"="&amp;D9025,'список продуктов'!$C$8:$C$917)</f>
        <v>1</v>
      </c>
      <c r="M7704" s="572"/>
      <c r="N7704" s="573"/>
      <c r="O7704" s="573"/>
      <c r="P7704" s="573"/>
    </row>
    <row r="7705" spans="1:16" x14ac:dyDescent="0.25">
      <c r="A7705" s="77">
        <f>E7705*A7695</f>
        <v>0</v>
      </c>
      <c r="B7705" s="173"/>
      <c r="C7705" s="154"/>
      <c r="D7705" s="91" t="s">
        <v>2482</v>
      </c>
      <c r="E7705" s="80">
        <v>3</v>
      </c>
      <c r="F7705">
        <f>SUMIF('список продуктов'!$A$8:$A$917,"="&amp;D9026,'список продуктов'!$C$8:$C$917)</f>
        <v>1</v>
      </c>
      <c r="M7705" s="572"/>
      <c r="N7705" s="573"/>
      <c r="O7705" s="573"/>
      <c r="P7705" s="573"/>
    </row>
    <row r="7706" spans="1:16" x14ac:dyDescent="0.25">
      <c r="A7706" s="77">
        <f>E7706*A7695</f>
        <v>0</v>
      </c>
      <c r="B7706" s="173"/>
      <c r="C7706" s="154"/>
      <c r="D7706" s="91" t="s">
        <v>2292</v>
      </c>
      <c r="E7706" s="80">
        <v>10</v>
      </c>
      <c r="F7706">
        <f>SUMIF('список продуктов'!$A$8:$A$917,"="&amp;D9027,'список продуктов'!$C$8:$C$917)</f>
        <v>1</v>
      </c>
      <c r="M7706" s="572"/>
      <c r="N7706" s="573"/>
      <c r="O7706" s="573"/>
      <c r="P7706" s="573"/>
    </row>
    <row r="7707" spans="1:16" x14ac:dyDescent="0.25">
      <c r="A7707" s="77">
        <f>E7707*A7695</f>
        <v>0</v>
      </c>
      <c r="B7707" s="173"/>
      <c r="C7707" s="154"/>
      <c r="D7707" s="91" t="s">
        <v>313</v>
      </c>
      <c r="E7707" s="80">
        <v>10</v>
      </c>
      <c r="F7707">
        <f>SUMIF('список продуктов'!$A$8:$A$917,"="&amp;D9028,'список продуктов'!$C$8:$C$917)</f>
        <v>0</v>
      </c>
      <c r="M7707" s="572"/>
      <c r="N7707" s="573"/>
      <c r="O7707" s="573"/>
      <c r="P7707" s="573"/>
    </row>
    <row r="7708" spans="1:16" x14ac:dyDescent="0.25">
      <c r="A7708" s="77">
        <f>E7708*A7695</f>
        <v>0</v>
      </c>
      <c r="B7708" s="173"/>
      <c r="C7708" s="154"/>
      <c r="D7708" s="91" t="s">
        <v>311</v>
      </c>
      <c r="E7708" s="80">
        <v>10</v>
      </c>
      <c r="F7708">
        <f>SUMIF('список продуктов'!$A$8:$A$917,"="&amp;D9029,'список продуктов'!$C$8:$C$917)</f>
        <v>0</v>
      </c>
      <c r="M7708" s="572"/>
      <c r="N7708" s="573"/>
      <c r="O7708" s="573"/>
      <c r="P7708" s="573"/>
    </row>
    <row r="7709" spans="1:16" x14ac:dyDescent="0.25">
      <c r="A7709" s="77">
        <f>E7709*A7695</f>
        <v>0</v>
      </c>
      <c r="B7709" s="173"/>
      <c r="C7709" s="154"/>
      <c r="D7709" s="91" t="s">
        <v>1595</v>
      </c>
      <c r="E7709" s="80">
        <v>20</v>
      </c>
      <c r="F7709">
        <f>SUMIF('список продуктов'!$A$8:$A$917,"="&amp;D9030,'список продуктов'!$C$8:$C$917)</f>
        <v>1</v>
      </c>
      <c r="M7709" s="572"/>
      <c r="N7709" s="573"/>
      <c r="O7709" s="573"/>
      <c r="P7709" s="573"/>
    </row>
    <row r="7710" spans="1:16" x14ac:dyDescent="0.25">
      <c r="B7710" s="173"/>
      <c r="C7710" s="154"/>
      <c r="D7710" s="372" t="s">
        <v>224</v>
      </c>
      <c r="E7710" s="80">
        <v>110</v>
      </c>
      <c r="F7710">
        <f>SUMIF('список продуктов'!$A$8:$A$917,"="&amp;D9031,'список продуктов'!$C$8:$C$917)</f>
        <v>1</v>
      </c>
      <c r="M7710" s="572"/>
      <c r="N7710" s="573"/>
      <c r="O7710" s="573"/>
      <c r="P7710" s="573"/>
    </row>
    <row r="7711" spans="1:16" x14ac:dyDescent="0.25">
      <c r="A7711" s="85"/>
      <c r="B7711" s="220"/>
      <c r="C7711" s="154"/>
      <c r="D7711" s="91"/>
      <c r="E7711" s="80"/>
      <c r="F7711">
        <f>SUMIF('список продуктов'!$A$8:$A$917,"="&amp;D9032,'список продуктов'!$C$8:$C$917)</f>
        <v>1</v>
      </c>
      <c r="M7711" s="572"/>
      <c r="N7711" s="573"/>
      <c r="O7711" s="573"/>
      <c r="P7711" s="573"/>
    </row>
    <row r="7712" spans="1:16" ht="15.75" thickBot="1" x14ac:dyDescent="0.3">
      <c r="A7712" s="83"/>
      <c r="B7712" s="220"/>
      <c r="C7712" s="154"/>
      <c r="D7712" s="91"/>
      <c r="E7712" s="80"/>
      <c r="F7712">
        <f>SUMIF('список продуктов'!$A$8:$A$917,"="&amp;D9033,'список продуктов'!$C$8:$C$917)</f>
        <v>0</v>
      </c>
      <c r="M7712" s="572"/>
      <c r="N7712" s="573"/>
      <c r="O7712" s="573"/>
      <c r="P7712" s="573"/>
    </row>
    <row r="7713" spans="1:16" ht="15.75" thickBot="1" x14ac:dyDescent="0.3">
      <c r="A7713" s="229"/>
      <c r="B7713" s="179">
        <v>250</v>
      </c>
      <c r="C7713" s="73" t="s">
        <v>711</v>
      </c>
      <c r="D7713" s="188"/>
      <c r="E7713" s="158">
        <f>SUM(E7714:E7728)</f>
        <v>304.5</v>
      </c>
      <c r="F7713">
        <f>SUMIF('список продуктов'!$A$8:$A$917,"="&amp;D9034,'список продуктов'!$C$8:$C$917)</f>
        <v>1</v>
      </c>
      <c r="G7713" t="s">
        <v>2926</v>
      </c>
      <c r="M7713" s="572"/>
      <c r="N7713" s="573"/>
      <c r="O7713" s="573"/>
      <c r="P7713" s="573"/>
    </row>
    <row r="7714" spans="1:16" x14ac:dyDescent="0.25">
      <c r="A7714" s="77">
        <f>E7714*A7713</f>
        <v>0</v>
      </c>
      <c r="B7714" s="173"/>
      <c r="C7714" s="154"/>
      <c r="D7714" s="91" t="s">
        <v>1753</v>
      </c>
      <c r="E7714" s="80">
        <v>45</v>
      </c>
      <c r="F7714">
        <f>SUMIF('список продуктов'!$A$8:$A$917,"="&amp;D9035,'список продуктов'!$C$8:$C$917)</f>
        <v>1</v>
      </c>
      <c r="M7714" s="572"/>
      <c r="N7714" s="573"/>
      <c r="O7714" s="573"/>
      <c r="P7714" s="573"/>
    </row>
    <row r="7715" spans="1:16" x14ac:dyDescent="0.25">
      <c r="A7715" s="77">
        <f>E7715*A7713</f>
        <v>0</v>
      </c>
      <c r="B7715" s="173"/>
      <c r="D7715" s="91" t="s">
        <v>1758</v>
      </c>
      <c r="E7715" s="80">
        <v>25</v>
      </c>
      <c r="F7715">
        <f>SUMIF('список продуктов'!$A$8:$A$917,"="&amp;D9036,'список продуктов'!$C$8:$C$917)</f>
        <v>0</v>
      </c>
      <c r="M7715" s="572"/>
      <c r="N7715" s="573"/>
      <c r="O7715" s="573"/>
      <c r="P7715" s="573"/>
    </row>
    <row r="7716" spans="1:16" x14ac:dyDescent="0.25">
      <c r="A7716" s="77">
        <f>E7716*A7713</f>
        <v>0</v>
      </c>
      <c r="B7716" s="173"/>
      <c r="C7716" s="154"/>
      <c r="D7716" s="91" t="s">
        <v>1354</v>
      </c>
      <c r="E7716" s="80">
        <v>25</v>
      </c>
      <c r="F7716">
        <f>SUMIF('список продуктов'!$A$8:$A$917,"="&amp;D9037,'список продуктов'!$C$8:$C$917)</f>
        <v>0</v>
      </c>
      <c r="M7716" s="572"/>
      <c r="N7716" s="573"/>
      <c r="O7716" s="573"/>
      <c r="P7716" s="573"/>
    </row>
    <row r="7717" spans="1:16" x14ac:dyDescent="0.25">
      <c r="A7717" s="77">
        <f>E7717*A7713</f>
        <v>0</v>
      </c>
      <c r="B7717" s="173"/>
      <c r="C7717" s="154"/>
      <c r="D7717" s="91" t="s">
        <v>2240</v>
      </c>
      <c r="E7717" s="80">
        <v>7</v>
      </c>
      <c r="F7717">
        <f>SUMIF('список продуктов'!$A$8:$A$917,"="&amp;D9038,'список продуктов'!$C$8:$C$917)</f>
        <v>1</v>
      </c>
      <c r="M7717" s="572"/>
      <c r="N7717" s="573"/>
      <c r="O7717" s="573"/>
      <c r="P7717" s="573"/>
    </row>
    <row r="7718" spans="1:16" x14ac:dyDescent="0.25">
      <c r="A7718" s="77">
        <f>E7718*A7713</f>
        <v>0</v>
      </c>
      <c r="B7718" s="173"/>
      <c r="C7718" s="154"/>
      <c r="D7718" s="91" t="s">
        <v>2228</v>
      </c>
      <c r="E7718" s="80">
        <v>18</v>
      </c>
      <c r="F7718">
        <f>SUMIF('список продуктов'!$A$8:$A$917,"="&amp;D9039,'список продуктов'!$C$8:$C$917)</f>
        <v>1</v>
      </c>
      <c r="M7718" s="572"/>
      <c r="N7718" s="573"/>
      <c r="O7718" s="573"/>
      <c r="P7718" s="573"/>
    </row>
    <row r="7719" spans="1:16" x14ac:dyDescent="0.25">
      <c r="A7719" s="77">
        <f>E7719*A7713</f>
        <v>0</v>
      </c>
      <c r="B7719" s="173"/>
      <c r="C7719" s="154"/>
      <c r="D7719" s="91" t="s">
        <v>2292</v>
      </c>
      <c r="E7719" s="80">
        <v>10</v>
      </c>
      <c r="F7719">
        <f>SUMIF('список продуктов'!$A$8:$A$917,"="&amp;D9040,'список продуктов'!$C$8:$C$917)</f>
        <v>1</v>
      </c>
      <c r="M7719" s="572"/>
      <c r="N7719" s="573"/>
      <c r="O7719" s="573"/>
      <c r="P7719" s="573"/>
    </row>
    <row r="7720" spans="1:16" x14ac:dyDescent="0.25">
      <c r="A7720" s="77">
        <f>E7720*A7713</f>
        <v>0</v>
      </c>
      <c r="B7720" s="173"/>
      <c r="C7720" s="154"/>
      <c r="D7720" s="91" t="s">
        <v>1625</v>
      </c>
      <c r="E7720" s="80">
        <v>50</v>
      </c>
      <c r="F7720">
        <f>SUMIF('список продуктов'!$A$8:$A$917,"="&amp;D9041,'список продуктов'!$C$8:$C$917)</f>
        <v>0</v>
      </c>
      <c r="M7720" s="572"/>
      <c r="N7720" s="573"/>
      <c r="O7720" s="573"/>
      <c r="P7720" s="573"/>
    </row>
    <row r="7721" spans="1:16" x14ac:dyDescent="0.25">
      <c r="A7721" s="77">
        <f>E7721*A7713</f>
        <v>0</v>
      </c>
      <c r="B7721" s="173"/>
      <c r="C7721" s="154"/>
      <c r="D7721" s="91" t="s">
        <v>1804</v>
      </c>
      <c r="E7721" s="80">
        <v>3.5</v>
      </c>
      <c r="F7721">
        <f>SUMIF('список продуктов'!$A$8:$A$917,"="&amp;D9042,'список продуктов'!$C$8:$C$917)</f>
        <v>1</v>
      </c>
      <c r="M7721" s="572"/>
      <c r="N7721" s="573"/>
      <c r="O7721" s="573"/>
      <c r="P7721" s="573"/>
    </row>
    <row r="7722" spans="1:16" x14ac:dyDescent="0.25">
      <c r="A7722" s="77">
        <f>E7722*A7713</f>
        <v>0</v>
      </c>
      <c r="B7722" s="173"/>
      <c r="C7722" s="154"/>
      <c r="D7722" s="91" t="s">
        <v>1797</v>
      </c>
      <c r="E7722" s="80">
        <v>3.5</v>
      </c>
      <c r="F7722">
        <f>SUMIF('список продуктов'!$A$8:$A$917,"="&amp;D9043,'список продуктов'!$C$8:$C$917)</f>
        <v>1</v>
      </c>
      <c r="M7722" s="572"/>
      <c r="N7722" s="573"/>
      <c r="O7722" s="573"/>
      <c r="P7722" s="573"/>
    </row>
    <row r="7723" spans="1:16" x14ac:dyDescent="0.25">
      <c r="A7723" s="77">
        <f>E7723*A7713</f>
        <v>0</v>
      </c>
      <c r="B7723" s="173"/>
      <c r="C7723" s="154"/>
      <c r="D7723" s="91" t="s">
        <v>1262</v>
      </c>
      <c r="E7723" s="80">
        <v>1</v>
      </c>
      <c r="F7723">
        <f>SUMIF('список продуктов'!$A$8:$A$917,"="&amp;D9044,'список продуктов'!$C$8:$C$917)</f>
        <v>0</v>
      </c>
      <c r="M7723" s="572"/>
      <c r="N7723" s="573"/>
      <c r="O7723" s="573"/>
      <c r="P7723" s="573"/>
    </row>
    <row r="7724" spans="1:16" x14ac:dyDescent="0.25">
      <c r="A7724" s="77">
        <f>E7724*A7713</f>
        <v>0</v>
      </c>
      <c r="B7724" s="173"/>
      <c r="C7724" s="154"/>
      <c r="D7724" s="91" t="s">
        <v>2399</v>
      </c>
      <c r="E7724" s="80">
        <v>0.5</v>
      </c>
      <c r="F7724">
        <f>SUMIF('список продуктов'!$A$8:$A$917,"="&amp;D9045,'список продуктов'!$C$8:$C$917)</f>
        <v>0</v>
      </c>
      <c r="M7724" s="572"/>
      <c r="N7724" s="573"/>
      <c r="O7724" s="573"/>
      <c r="P7724" s="573"/>
    </row>
    <row r="7725" spans="1:16" x14ac:dyDescent="0.25">
      <c r="A7725" s="77">
        <f>E7725*A7713</f>
        <v>0</v>
      </c>
      <c r="B7725" s="173"/>
      <c r="C7725" s="154"/>
      <c r="D7725" s="364" t="s">
        <v>2391</v>
      </c>
      <c r="E7725" s="80">
        <v>0.5</v>
      </c>
      <c r="F7725">
        <f>SUMIF('список продуктов'!$A$8:$A$917,"="&amp;D9046,'список продуктов'!$C$8:$C$917)</f>
        <v>0</v>
      </c>
      <c r="M7725" s="572"/>
      <c r="N7725" s="573"/>
      <c r="O7725" s="573"/>
      <c r="P7725" s="573"/>
    </row>
    <row r="7726" spans="1:16" x14ac:dyDescent="0.25">
      <c r="A7726" s="77">
        <f>E7726*A7713</f>
        <v>0</v>
      </c>
      <c r="B7726" s="173"/>
      <c r="C7726" s="154"/>
      <c r="D7726" s="91" t="s">
        <v>2389</v>
      </c>
      <c r="E7726" s="80">
        <v>2</v>
      </c>
      <c r="F7726">
        <f>SUMIF('список продуктов'!$A$8:$A$917,"="&amp;D9047,'список продуктов'!$C$8:$C$917)</f>
        <v>1</v>
      </c>
      <c r="M7726" s="572"/>
      <c r="N7726" s="573"/>
      <c r="O7726" s="573"/>
      <c r="P7726" s="573"/>
    </row>
    <row r="7727" spans="1:16" x14ac:dyDescent="0.25">
      <c r="A7727" s="77">
        <f>E7727*A7713</f>
        <v>0</v>
      </c>
      <c r="B7727" s="173"/>
      <c r="C7727" s="154"/>
      <c r="D7727" s="91" t="s">
        <v>1858</v>
      </c>
      <c r="E7727" s="80">
        <v>3.5</v>
      </c>
      <c r="F7727">
        <f>SUMIF('список продуктов'!$A$8:$A$917,"="&amp;D9048,'список продуктов'!$C$8:$C$917)</f>
        <v>1</v>
      </c>
      <c r="M7727" s="572"/>
      <c r="N7727" s="573"/>
      <c r="O7727" s="573"/>
      <c r="P7727" s="573"/>
    </row>
    <row r="7728" spans="1:16" x14ac:dyDescent="0.25">
      <c r="B7728" s="173"/>
      <c r="C7728" s="154"/>
      <c r="D7728" s="372" t="s">
        <v>224</v>
      </c>
      <c r="E7728" s="80">
        <v>110</v>
      </c>
      <c r="F7728">
        <f>SUMIF('список продуктов'!$A$8:$A$917,"="&amp;D9049,'список продуктов'!$C$8:$C$917)</f>
        <v>1</v>
      </c>
      <c r="M7728" s="572"/>
      <c r="N7728" s="573"/>
      <c r="O7728" s="573"/>
      <c r="P7728" s="573"/>
    </row>
    <row r="7729" spans="1:16" x14ac:dyDescent="0.25">
      <c r="B7729" s="173"/>
      <c r="C7729" s="154"/>
      <c r="D7729" s="91"/>
      <c r="E7729" s="80"/>
      <c r="F7729">
        <f>SUMIF('список продуктов'!$A$8:$A$917,"="&amp;D9050,'список продуктов'!$C$8:$C$917)</f>
        <v>0</v>
      </c>
      <c r="M7729" s="572"/>
      <c r="N7729" s="573"/>
      <c r="O7729" s="573"/>
      <c r="P7729" s="573"/>
    </row>
    <row r="7730" spans="1:16" ht="15.75" thickBot="1" x14ac:dyDescent="0.3">
      <c r="B7730" s="173"/>
      <c r="C7730" s="154"/>
      <c r="D7730" s="91"/>
      <c r="E7730" s="80"/>
      <c r="F7730">
        <f>SUMIF('список продуктов'!$A$8:$A$917,"="&amp;D9051,'список продуктов'!$C$8:$C$917)</f>
        <v>1</v>
      </c>
      <c r="M7730" s="572"/>
      <c r="N7730" s="573"/>
      <c r="O7730" s="573"/>
      <c r="P7730" s="573"/>
    </row>
    <row r="7731" spans="1:16" ht="15.75" thickBot="1" x14ac:dyDescent="0.3">
      <c r="A7731" s="229"/>
      <c r="B7731" s="179">
        <v>250</v>
      </c>
      <c r="C7731" s="73" t="s">
        <v>712</v>
      </c>
      <c r="D7731" s="188"/>
      <c r="E7731" s="158">
        <f>SUM(E7732:E7742)</f>
        <v>363</v>
      </c>
      <c r="F7731">
        <f>SUMIF('список продуктов'!$A$8:$A$917,"="&amp;D9052,'список продуктов'!$C$8:$C$917)</f>
        <v>1</v>
      </c>
      <c r="G7731" t="s">
        <v>2926</v>
      </c>
      <c r="M7731" s="572"/>
      <c r="N7731" s="573"/>
      <c r="O7731" s="573"/>
      <c r="P7731" s="573"/>
    </row>
    <row r="7732" spans="1:16" x14ac:dyDescent="0.25">
      <c r="A7732" s="77">
        <f>E7732*A7731</f>
        <v>0</v>
      </c>
      <c r="B7732" s="173"/>
      <c r="C7732" s="154"/>
      <c r="D7732" s="91" t="s">
        <v>1753</v>
      </c>
      <c r="E7732" s="80">
        <v>70</v>
      </c>
      <c r="F7732">
        <f>SUMIF('список продуктов'!$A$8:$A$917,"="&amp;D9053,'список продуктов'!$C$8:$C$917)</f>
        <v>1</v>
      </c>
      <c r="M7732" s="572"/>
      <c r="N7732" s="573"/>
      <c r="O7732" s="573"/>
      <c r="P7732" s="573"/>
    </row>
    <row r="7733" spans="1:16" x14ac:dyDescent="0.25">
      <c r="A7733" s="77">
        <f>E7733*A7731</f>
        <v>0</v>
      </c>
      <c r="B7733" s="173"/>
      <c r="C7733" s="154"/>
      <c r="D7733" s="365" t="s">
        <v>1477</v>
      </c>
      <c r="E7733" s="80">
        <v>21</v>
      </c>
      <c r="F7733">
        <f>SUMIF('список продуктов'!$A$8:$A$917,"="&amp;D9054,'список продуктов'!$C$8:$C$917)</f>
        <v>1</v>
      </c>
      <c r="M7733" s="572"/>
      <c r="N7733" s="573"/>
      <c r="O7733" s="573"/>
      <c r="P7733" s="573"/>
    </row>
    <row r="7734" spans="1:16" x14ac:dyDescent="0.25">
      <c r="A7734" s="77">
        <f>E7734*A7731</f>
        <v>0</v>
      </c>
      <c r="B7734" s="173"/>
      <c r="C7734" s="154"/>
      <c r="D7734" s="91" t="s">
        <v>2261</v>
      </c>
      <c r="E7734" s="80">
        <v>20</v>
      </c>
      <c r="F7734">
        <f>SUMIF('список продуктов'!$A$8:$A$917,"="&amp;D9055,'список продуктов'!$C$8:$C$917)</f>
        <v>1</v>
      </c>
      <c r="M7734" s="572"/>
      <c r="N7734" s="573"/>
      <c r="O7734" s="573"/>
      <c r="P7734" s="573"/>
    </row>
    <row r="7735" spans="1:16" x14ac:dyDescent="0.25">
      <c r="A7735" s="77">
        <f>E7735*A7731</f>
        <v>0</v>
      </c>
      <c r="B7735" s="173"/>
      <c r="C7735" s="154"/>
      <c r="D7735" s="91" t="s">
        <v>313</v>
      </c>
      <c r="E7735" s="80">
        <v>20</v>
      </c>
      <c r="F7735">
        <f>SUMIF('список продуктов'!$A$8:$A$917,"="&amp;D9056,'список продуктов'!$C$8:$C$917)</f>
        <v>0</v>
      </c>
      <c r="M7735" s="572"/>
      <c r="N7735" s="573"/>
      <c r="O7735" s="573"/>
      <c r="P7735" s="573"/>
    </row>
    <row r="7736" spans="1:16" x14ac:dyDescent="0.25">
      <c r="A7736" s="77">
        <f>E7736*A7731</f>
        <v>0</v>
      </c>
      <c r="B7736" s="173"/>
      <c r="C7736" s="154"/>
      <c r="D7736" s="91" t="s">
        <v>311</v>
      </c>
      <c r="E7736" s="80">
        <v>20</v>
      </c>
      <c r="F7736">
        <f>SUMIF('список продуктов'!$A$8:$A$917,"="&amp;D9057,'список продуктов'!$C$8:$C$917)</f>
        <v>1</v>
      </c>
      <c r="M7736" s="572"/>
      <c r="N7736" s="573"/>
      <c r="O7736" s="573"/>
      <c r="P7736" s="573"/>
    </row>
    <row r="7737" spans="1:16" x14ac:dyDescent="0.25">
      <c r="A7737" s="77">
        <f>E7737*A7731</f>
        <v>0</v>
      </c>
      <c r="B7737" s="173"/>
      <c r="C7737" s="154"/>
      <c r="D7737" s="91" t="s">
        <v>1758</v>
      </c>
      <c r="E7737" s="80">
        <v>12</v>
      </c>
      <c r="F7737">
        <f>SUMIF('список продуктов'!$A$8:$A$917,"="&amp;D9058,'список продуктов'!$C$8:$C$917)</f>
        <v>1</v>
      </c>
      <c r="M7737" s="572"/>
      <c r="N7737" s="573"/>
      <c r="O7737" s="573"/>
      <c r="P7737" s="573"/>
    </row>
    <row r="7738" spans="1:16" x14ac:dyDescent="0.25">
      <c r="A7738" s="77">
        <f>E7738*A7731</f>
        <v>0</v>
      </c>
      <c r="B7738" s="173"/>
      <c r="C7738" s="154"/>
      <c r="D7738" s="91" t="s">
        <v>1850</v>
      </c>
      <c r="E7738" s="80">
        <v>10</v>
      </c>
      <c r="F7738">
        <f>SUMIF('список продуктов'!$A$8:$A$917,"="&amp;D9059,'список продуктов'!$C$8:$C$917)</f>
        <v>1</v>
      </c>
      <c r="M7738" s="572"/>
      <c r="N7738" s="573"/>
      <c r="O7738" s="573"/>
      <c r="P7738" s="573"/>
    </row>
    <row r="7739" spans="1:16" x14ac:dyDescent="0.25">
      <c r="A7739" s="77">
        <f>E7739*A7731</f>
        <v>0</v>
      </c>
      <c r="B7739" s="173"/>
      <c r="C7739" s="154"/>
      <c r="D7739" s="91" t="s">
        <v>1797</v>
      </c>
      <c r="E7739" s="80">
        <v>7</v>
      </c>
      <c r="F7739">
        <f>SUMIF('список продуктов'!$A$8:$A$917,"="&amp;D9060,'список продуктов'!$C$8:$C$917)</f>
        <v>0</v>
      </c>
      <c r="M7739" s="572"/>
      <c r="N7739" s="573"/>
      <c r="O7739" s="573"/>
      <c r="P7739" s="573"/>
    </row>
    <row r="7740" spans="1:16" x14ac:dyDescent="0.25">
      <c r="A7740" s="77">
        <f>E7740*A7731</f>
        <v>0</v>
      </c>
      <c r="B7740" s="173"/>
      <c r="C7740" s="154"/>
      <c r="D7740" s="91" t="s">
        <v>1661</v>
      </c>
      <c r="E7740" s="80">
        <v>70</v>
      </c>
      <c r="F7740">
        <f>SUMIF('список продуктов'!$A$8:$A$917,"="&amp;D9061,'список продуктов'!$C$8:$C$917)</f>
        <v>1</v>
      </c>
      <c r="M7740" s="572"/>
      <c r="N7740" s="573"/>
      <c r="O7740" s="573"/>
      <c r="P7740" s="573"/>
    </row>
    <row r="7741" spans="1:16" x14ac:dyDescent="0.25">
      <c r="A7741" s="85">
        <f>E7741*A7731</f>
        <v>0</v>
      </c>
      <c r="B7741" s="220"/>
      <c r="C7741" s="154"/>
      <c r="D7741" s="91" t="s">
        <v>1478</v>
      </c>
      <c r="E7741" s="80">
        <v>3</v>
      </c>
      <c r="F7741">
        <f>SUMIF('список продуктов'!$A$8:$A$917,"="&amp;D9062,'список продуктов'!$C$8:$C$917)</f>
        <v>1</v>
      </c>
      <c r="M7741" s="572"/>
      <c r="N7741" s="573"/>
      <c r="O7741" s="573"/>
      <c r="P7741" s="573"/>
    </row>
    <row r="7742" spans="1:16" x14ac:dyDescent="0.25">
      <c r="A7742" s="93"/>
      <c r="B7742" s="220"/>
      <c r="C7742" s="154"/>
      <c r="D7742" s="372" t="s">
        <v>224</v>
      </c>
      <c r="E7742" s="80">
        <v>110</v>
      </c>
      <c r="F7742">
        <f>SUMIF('список продуктов'!$A$8:$A$917,"="&amp;D9063,'список продуктов'!$C$8:$C$917)</f>
        <v>1</v>
      </c>
      <c r="M7742" s="572"/>
      <c r="N7742" s="573"/>
      <c r="O7742" s="573"/>
      <c r="P7742" s="573"/>
    </row>
    <row r="7743" spans="1:16" ht="15.75" thickBot="1" x14ac:dyDescent="0.3">
      <c r="A7743" s="123"/>
      <c r="B7743" s="220"/>
      <c r="C7743" s="154"/>
      <c r="D7743" s="91"/>
      <c r="E7743" s="80"/>
      <c r="F7743">
        <f>SUMIF('список продуктов'!$A$8:$A$917,"="&amp;D9064,'список продуктов'!$C$8:$C$917)</f>
        <v>1</v>
      </c>
      <c r="M7743" s="572"/>
      <c r="N7743" s="573"/>
      <c r="O7743" s="573"/>
      <c r="P7743" s="573"/>
    </row>
    <row r="7744" spans="1:16" ht="15.75" thickBot="1" x14ac:dyDescent="0.3">
      <c r="A7744" s="229"/>
      <c r="B7744" s="179">
        <v>250</v>
      </c>
      <c r="C7744" s="73" t="s">
        <v>180</v>
      </c>
      <c r="D7744" s="188"/>
      <c r="E7744" s="158">
        <f>SUM(E7745:E7756)</f>
        <v>327</v>
      </c>
      <c r="F7744">
        <f>SUMIF('список продуктов'!$A$8:$A$917,"="&amp;D9065,'список продуктов'!$C$8:$C$917)</f>
        <v>1</v>
      </c>
      <c r="G7744" t="s">
        <v>2926</v>
      </c>
      <c r="M7744" s="572"/>
      <c r="N7744" s="573"/>
      <c r="O7744" s="573"/>
      <c r="P7744" s="573"/>
    </row>
    <row r="7745" spans="1:16" x14ac:dyDescent="0.25">
      <c r="A7745" s="77">
        <f>E7745*A7744</f>
        <v>0</v>
      </c>
      <c r="B7745" s="173"/>
      <c r="C7745" s="154"/>
      <c r="D7745" s="91" t="s">
        <v>1753</v>
      </c>
      <c r="E7745" s="80">
        <v>35</v>
      </c>
      <c r="F7745">
        <f>SUMIF('список продуктов'!$A$8:$A$917,"="&amp;D9066,'список продуктов'!$C$8:$C$917)</f>
        <v>0</v>
      </c>
      <c r="M7745" s="572"/>
      <c r="N7745" s="573"/>
      <c r="O7745" s="573"/>
      <c r="P7745" s="573"/>
    </row>
    <row r="7746" spans="1:16" x14ac:dyDescent="0.25">
      <c r="A7746" s="77">
        <f>E7746*A7744</f>
        <v>0</v>
      </c>
      <c r="B7746" s="173"/>
      <c r="C7746" s="154"/>
      <c r="D7746" s="91" t="s">
        <v>1763</v>
      </c>
      <c r="E7746" s="80">
        <v>18</v>
      </c>
      <c r="F7746">
        <f>SUMIF('список продуктов'!$A$8:$A$917,"="&amp;D9067,'список продуктов'!$C$8:$C$917)</f>
        <v>1</v>
      </c>
      <c r="M7746" s="572"/>
      <c r="N7746" s="573"/>
      <c r="O7746" s="573"/>
      <c r="P7746" s="573"/>
    </row>
    <row r="7747" spans="1:16" x14ac:dyDescent="0.25">
      <c r="A7747" s="77">
        <f>E7747*A7744</f>
        <v>0</v>
      </c>
      <c r="B7747" s="173"/>
      <c r="C7747" s="154"/>
      <c r="D7747" s="91" t="s">
        <v>1795</v>
      </c>
      <c r="E7747" s="80">
        <v>7</v>
      </c>
      <c r="F7747">
        <f>SUMIF('список продуктов'!$A$8:$A$917,"="&amp;D9068,'список продуктов'!$C$8:$C$917)</f>
        <v>1</v>
      </c>
      <c r="M7747" s="572"/>
      <c r="N7747" s="573"/>
      <c r="O7747" s="573"/>
      <c r="P7747" s="573"/>
    </row>
    <row r="7748" spans="1:16" x14ac:dyDescent="0.25">
      <c r="A7748" s="77">
        <f>E7748*A7744</f>
        <v>0</v>
      </c>
      <c r="B7748" s="173"/>
      <c r="C7748" s="154"/>
      <c r="D7748" s="91" t="s">
        <v>1797</v>
      </c>
      <c r="E7748" s="80">
        <v>3</v>
      </c>
      <c r="F7748">
        <f>SUMIF('список продуктов'!$A$8:$A$917,"="&amp;D9069,'список продуктов'!$C$8:$C$917)</f>
        <v>1</v>
      </c>
      <c r="M7748" s="572"/>
      <c r="N7748" s="573"/>
      <c r="O7748" s="573"/>
      <c r="P7748" s="573"/>
    </row>
    <row r="7749" spans="1:16" x14ac:dyDescent="0.25">
      <c r="A7749" s="77">
        <f>E7749*A7744</f>
        <v>0</v>
      </c>
      <c r="B7749" s="173"/>
      <c r="C7749" s="154"/>
      <c r="D7749" s="91" t="s">
        <v>1804</v>
      </c>
      <c r="E7749" s="80">
        <v>3</v>
      </c>
      <c r="F7749">
        <f>SUMIF('список продуктов'!$A$8:$A$917,"="&amp;D9070,'список продуктов'!$C$8:$C$917)</f>
        <v>0</v>
      </c>
      <c r="M7749" s="572"/>
      <c r="N7749" s="573"/>
      <c r="O7749" s="573"/>
      <c r="P7749" s="573"/>
    </row>
    <row r="7750" spans="1:16" x14ac:dyDescent="0.25">
      <c r="A7750" s="77">
        <f>E7750*A7744</f>
        <v>0</v>
      </c>
      <c r="B7750" s="173"/>
      <c r="C7750" s="154"/>
      <c r="D7750" s="91" t="s">
        <v>1775</v>
      </c>
      <c r="E7750" s="80">
        <v>7</v>
      </c>
      <c r="F7750">
        <f>SUMIF('список продуктов'!$A$8:$A$917,"="&amp;D9071,'список продуктов'!$C$8:$C$917)</f>
        <v>1</v>
      </c>
      <c r="M7750" s="572"/>
      <c r="N7750" s="573"/>
      <c r="O7750" s="573"/>
      <c r="P7750" s="573"/>
    </row>
    <row r="7751" spans="1:16" x14ac:dyDescent="0.25">
      <c r="A7751" s="77">
        <f>E7751*A7744</f>
        <v>0</v>
      </c>
      <c r="B7751" s="173"/>
      <c r="C7751" s="154"/>
      <c r="D7751" s="91" t="s">
        <v>2469</v>
      </c>
      <c r="E7751" s="80">
        <v>15</v>
      </c>
      <c r="F7751">
        <f>SUMIF('список продуктов'!$A$8:$A$917,"="&amp;D9072,'список продуктов'!$C$8:$C$917)</f>
        <v>1</v>
      </c>
      <c r="M7751" s="572"/>
      <c r="N7751" s="573"/>
      <c r="O7751" s="573"/>
      <c r="P7751" s="573"/>
    </row>
    <row r="7752" spans="1:16" x14ac:dyDescent="0.25">
      <c r="A7752" s="77">
        <f>E7752*A7744</f>
        <v>0</v>
      </c>
      <c r="B7752" s="173"/>
      <c r="C7752" s="154"/>
      <c r="D7752" s="91" t="s">
        <v>1653</v>
      </c>
      <c r="E7752" s="80">
        <v>40</v>
      </c>
      <c r="F7752">
        <f>SUMIF('список продуктов'!$A$8:$A$917,"="&amp;D9073,'список продуктов'!$C$8:$C$917)</f>
        <v>1</v>
      </c>
      <c r="M7752" s="572"/>
      <c r="N7752" s="573"/>
      <c r="O7752" s="573"/>
      <c r="P7752" s="573"/>
    </row>
    <row r="7753" spans="1:16" x14ac:dyDescent="0.25">
      <c r="A7753" s="77">
        <f>E7753*A7744</f>
        <v>0</v>
      </c>
      <c r="B7753" s="173"/>
      <c r="C7753" s="154"/>
      <c r="D7753" s="91" t="s">
        <v>798</v>
      </c>
      <c r="E7753" s="80">
        <v>3</v>
      </c>
      <c r="F7753">
        <f>SUMIF('список продуктов'!$A$8:$A$917,"="&amp;D9074,'список продуктов'!$C$8:$C$917)</f>
        <v>1</v>
      </c>
      <c r="M7753" s="572"/>
      <c r="N7753" s="573"/>
      <c r="O7753" s="573"/>
      <c r="P7753" s="573"/>
    </row>
    <row r="7754" spans="1:16" x14ac:dyDescent="0.25">
      <c r="A7754" s="77">
        <f>E7754*A7744</f>
        <v>0</v>
      </c>
      <c r="B7754" s="173"/>
      <c r="C7754" s="154"/>
      <c r="D7754" s="91" t="s">
        <v>1858</v>
      </c>
      <c r="E7754" s="80">
        <v>15</v>
      </c>
      <c r="F7754">
        <f>SUMIF('список продуктов'!$A$8:$A$917,"="&amp;D9075,'список продуктов'!$C$8:$C$917)</f>
        <v>1</v>
      </c>
      <c r="M7754" s="572"/>
      <c r="N7754" s="573"/>
      <c r="O7754" s="573"/>
      <c r="P7754" s="573"/>
    </row>
    <row r="7755" spans="1:16" x14ac:dyDescent="0.25">
      <c r="A7755" s="77">
        <f>E7755*A7744</f>
        <v>0</v>
      </c>
      <c r="B7755" s="173"/>
      <c r="C7755" s="154"/>
      <c r="D7755" s="91" t="s">
        <v>2506</v>
      </c>
      <c r="E7755" s="80">
        <v>180</v>
      </c>
      <c r="F7755">
        <f>SUMIF('список продуктов'!$A$8:$A$917,"="&amp;D9076,'список продуктов'!$C$8:$C$917)</f>
        <v>0</v>
      </c>
      <c r="M7755" s="572"/>
      <c r="N7755" s="573"/>
      <c r="O7755" s="573"/>
      <c r="P7755" s="573"/>
    </row>
    <row r="7756" spans="1:16" x14ac:dyDescent="0.25">
      <c r="A7756" s="77">
        <f>E7756*A7744</f>
        <v>0</v>
      </c>
      <c r="B7756" s="173"/>
      <c r="C7756" s="154"/>
      <c r="D7756" s="91" t="s">
        <v>1262</v>
      </c>
      <c r="E7756" s="80">
        <v>1</v>
      </c>
      <c r="F7756">
        <f>SUMIF('список продуктов'!$A$8:$A$917,"="&amp;D9077,'список продуктов'!$C$8:$C$917)</f>
        <v>1</v>
      </c>
      <c r="M7756" s="572"/>
      <c r="N7756" s="573"/>
      <c r="O7756" s="573"/>
      <c r="P7756" s="573"/>
    </row>
    <row r="7757" spans="1:16" ht="15.75" thickBot="1" x14ac:dyDescent="0.3">
      <c r="B7757" s="173"/>
      <c r="C7757" s="154"/>
      <c r="D7757" s="91"/>
      <c r="E7757" s="80"/>
      <c r="F7757">
        <f>SUMIF('список продуктов'!$A$8:$A$917,"="&amp;D9078,'список продуктов'!$C$8:$C$917)</f>
        <v>1</v>
      </c>
      <c r="M7757" s="572"/>
      <c r="N7757" s="573"/>
      <c r="O7757" s="573"/>
      <c r="P7757" s="573"/>
    </row>
    <row r="7758" spans="1:16" ht="15.75" thickBot="1" x14ac:dyDescent="0.3">
      <c r="A7758" s="229"/>
      <c r="B7758" s="179">
        <v>250</v>
      </c>
      <c r="C7758" s="73" t="s">
        <v>713</v>
      </c>
      <c r="D7758" s="188"/>
      <c r="E7758" s="158">
        <f>SUM(E7759:E7769)</f>
        <v>276</v>
      </c>
      <c r="F7758">
        <f>SUMIF('список продуктов'!$A$8:$A$917,"="&amp;D9079,'список продуктов'!$C$8:$C$917)</f>
        <v>1</v>
      </c>
      <c r="G7758" t="s">
        <v>2926</v>
      </c>
      <c r="M7758" s="572"/>
      <c r="N7758" s="573"/>
      <c r="O7758" s="573"/>
      <c r="P7758" s="573"/>
    </row>
    <row r="7759" spans="1:16" x14ac:dyDescent="0.25">
      <c r="A7759" s="77">
        <f>E7759*A7758</f>
        <v>0</v>
      </c>
      <c r="B7759" s="173"/>
      <c r="C7759" s="154"/>
      <c r="D7759" s="91" t="s">
        <v>1670</v>
      </c>
      <c r="E7759" s="80">
        <v>40</v>
      </c>
      <c r="F7759">
        <f>SUMIF('список продуктов'!$A$8:$A$917,"="&amp;D9080,'список продуктов'!$C$8:$C$917)</f>
        <v>0</v>
      </c>
      <c r="M7759" s="572"/>
      <c r="N7759" s="573"/>
      <c r="O7759" s="573"/>
      <c r="P7759" s="573"/>
    </row>
    <row r="7760" spans="1:16" x14ac:dyDescent="0.25">
      <c r="A7760" s="77">
        <f>E7760*A7758</f>
        <v>0</v>
      </c>
      <c r="B7760" s="173"/>
      <c r="C7760" s="154"/>
      <c r="D7760" s="91" t="s">
        <v>1848</v>
      </c>
      <c r="E7760" s="80">
        <v>150</v>
      </c>
      <c r="F7760">
        <f>SUMIF('список продуктов'!$A$8:$A$917,"="&amp;D9081,'список продуктов'!$C$8:$C$917)</f>
        <v>1</v>
      </c>
      <c r="M7760" s="572"/>
      <c r="N7760" s="573"/>
      <c r="O7760" s="573"/>
      <c r="P7760" s="573"/>
    </row>
    <row r="7761" spans="1:16" x14ac:dyDescent="0.25">
      <c r="A7761" s="77">
        <f>E7761*A7758</f>
        <v>0</v>
      </c>
      <c r="B7761" s="173"/>
      <c r="C7761" s="154"/>
      <c r="D7761" s="91" t="s">
        <v>1315</v>
      </c>
      <c r="E7761" s="80">
        <v>25</v>
      </c>
      <c r="F7761">
        <f>SUMIF('список продуктов'!$A$8:$A$917,"="&amp;D9082,'список продуктов'!$C$8:$C$917)</f>
        <v>1</v>
      </c>
      <c r="M7761" s="572"/>
      <c r="N7761" s="573"/>
      <c r="O7761" s="573"/>
      <c r="P7761" s="573"/>
    </row>
    <row r="7762" spans="1:16" x14ac:dyDescent="0.25">
      <c r="A7762" s="77">
        <f>E7762*A7758</f>
        <v>0</v>
      </c>
      <c r="B7762" s="173"/>
      <c r="C7762" s="154"/>
      <c r="D7762" s="91" t="s">
        <v>1489</v>
      </c>
      <c r="E7762" s="80">
        <v>8</v>
      </c>
      <c r="F7762">
        <f>SUMIF('список продуктов'!$A$8:$A$917,"="&amp;D9083,'список продуктов'!$C$8:$C$917)</f>
        <v>1</v>
      </c>
      <c r="M7762" s="572"/>
      <c r="N7762" s="573"/>
      <c r="O7762" s="573"/>
      <c r="P7762" s="573"/>
    </row>
    <row r="7763" spans="1:16" x14ac:dyDescent="0.25">
      <c r="A7763" s="77">
        <f>E7763*A7758</f>
        <v>0</v>
      </c>
      <c r="B7763" s="173"/>
      <c r="C7763" s="154"/>
      <c r="D7763" s="91" t="s">
        <v>192</v>
      </c>
      <c r="E7763" s="80">
        <v>20</v>
      </c>
      <c r="F7763">
        <f>SUMIF('список продуктов'!$A$8:$A$917,"="&amp;D9084,'список продуктов'!$C$8:$C$917)</f>
        <v>1</v>
      </c>
      <c r="M7763" s="572"/>
      <c r="N7763" s="573"/>
      <c r="O7763" s="573"/>
      <c r="P7763" s="573"/>
    </row>
    <row r="7764" spans="1:16" x14ac:dyDescent="0.25">
      <c r="A7764" s="77">
        <f>E7764*A7758</f>
        <v>0</v>
      </c>
      <c r="B7764" s="173"/>
      <c r="C7764" s="154"/>
      <c r="D7764" s="91" t="s">
        <v>1763</v>
      </c>
      <c r="E7764" s="80">
        <v>25</v>
      </c>
      <c r="F7764">
        <f>SUMIF('список продуктов'!$A$8:$A$917,"="&amp;D9085,'список продуктов'!$C$8:$C$917)</f>
        <v>1</v>
      </c>
      <c r="M7764" s="572"/>
      <c r="N7764" s="573"/>
      <c r="O7764" s="573"/>
      <c r="P7764" s="573"/>
    </row>
    <row r="7765" spans="1:16" x14ac:dyDescent="0.25">
      <c r="A7765" s="77">
        <f>E7765*A7758</f>
        <v>0</v>
      </c>
      <c r="B7765" s="173"/>
      <c r="C7765" s="154"/>
      <c r="D7765" s="91" t="s">
        <v>1478</v>
      </c>
      <c r="E7765" s="80">
        <v>4</v>
      </c>
      <c r="F7765">
        <f>SUMIF('список продуктов'!$A$8:$A$917,"="&amp;D9086,'список продуктов'!$C$8:$C$917)</f>
        <v>0</v>
      </c>
      <c r="M7765" s="572"/>
      <c r="N7765" s="573"/>
      <c r="O7765" s="573"/>
      <c r="P7765" s="573"/>
    </row>
    <row r="7766" spans="1:16" x14ac:dyDescent="0.25">
      <c r="A7766" s="77">
        <f>E7766*A7758</f>
        <v>0</v>
      </c>
      <c r="B7766" s="173"/>
      <c r="C7766" s="154"/>
      <c r="D7766" s="91" t="s">
        <v>2245</v>
      </c>
      <c r="E7766" s="80">
        <v>1</v>
      </c>
      <c r="F7766">
        <f>SUMIF('список продуктов'!$A$8:$A$917,"="&amp;D9087,'список продуктов'!$C$8:$C$917)</f>
        <v>1</v>
      </c>
      <c r="M7766" s="572"/>
      <c r="N7766" s="573"/>
      <c r="O7766" s="573"/>
      <c r="P7766" s="573"/>
    </row>
    <row r="7767" spans="1:16" x14ac:dyDescent="0.25">
      <c r="A7767" s="77">
        <f>E7767*A7758</f>
        <v>0</v>
      </c>
      <c r="B7767" s="173"/>
      <c r="C7767" s="154"/>
      <c r="D7767" s="91" t="s">
        <v>1796</v>
      </c>
      <c r="E7767" s="80">
        <v>1</v>
      </c>
      <c r="F7767">
        <f>SUMIF('список продуктов'!$A$8:$A$917,"="&amp;D9088,'список продуктов'!$C$8:$C$917)</f>
        <v>1</v>
      </c>
      <c r="M7767" s="572"/>
      <c r="N7767" s="573"/>
      <c r="O7767" s="573"/>
      <c r="P7767" s="573"/>
    </row>
    <row r="7768" spans="1:16" x14ac:dyDescent="0.25">
      <c r="A7768" s="77">
        <f>E7768*A7758</f>
        <v>0</v>
      </c>
      <c r="B7768" s="173"/>
      <c r="C7768" s="154"/>
      <c r="D7768" s="91" t="s">
        <v>1262</v>
      </c>
      <c r="E7768" s="80">
        <v>1</v>
      </c>
      <c r="F7768">
        <f>SUMIF('список продуктов'!$A$8:$A$917,"="&amp;D9089,'список продуктов'!$C$8:$C$917)</f>
        <v>1</v>
      </c>
      <c r="M7768" s="572"/>
      <c r="N7768" s="573"/>
      <c r="O7768" s="573"/>
      <c r="P7768" s="573"/>
    </row>
    <row r="7769" spans="1:16" x14ac:dyDescent="0.25">
      <c r="A7769" s="77">
        <f>E7769*A7758</f>
        <v>0</v>
      </c>
      <c r="B7769" s="173"/>
      <c r="C7769" s="154"/>
      <c r="D7769" s="91" t="s">
        <v>2399</v>
      </c>
      <c r="E7769" s="80">
        <v>1</v>
      </c>
      <c r="F7769">
        <f>SUMIF('список продуктов'!$A$8:$A$917,"="&amp;D9090,'список продуктов'!$C$8:$C$917)</f>
        <v>0</v>
      </c>
      <c r="M7769" s="572"/>
      <c r="N7769" s="573"/>
      <c r="O7769" s="573"/>
      <c r="P7769" s="573"/>
    </row>
    <row r="7770" spans="1:16" ht="15.75" thickBot="1" x14ac:dyDescent="0.3">
      <c r="B7770" s="173"/>
      <c r="C7770" s="154"/>
      <c r="D7770" s="91"/>
      <c r="E7770" s="80"/>
      <c r="F7770">
        <f>SUMIF('список продуктов'!$A$8:$A$917,"="&amp;D9091,'список продуктов'!$C$8:$C$917)</f>
        <v>1</v>
      </c>
      <c r="M7770" s="572"/>
      <c r="N7770" s="573"/>
      <c r="O7770" s="573"/>
      <c r="P7770" s="573"/>
    </row>
    <row r="7771" spans="1:16" ht="15.75" thickBot="1" x14ac:dyDescent="0.3">
      <c r="A7771" s="229"/>
      <c r="B7771" s="179">
        <v>250</v>
      </c>
      <c r="C7771" s="73" t="s">
        <v>714</v>
      </c>
      <c r="D7771" s="188"/>
      <c r="E7771" s="158">
        <f>SUM(E7772:E7783)</f>
        <v>329</v>
      </c>
      <c r="F7771">
        <f>SUMIF('список продуктов'!$A$8:$A$917,"="&amp;D9092,'список продуктов'!$C$8:$C$917)</f>
        <v>1</v>
      </c>
      <c r="G7771" t="s">
        <v>2926</v>
      </c>
      <c r="M7771" s="572"/>
      <c r="N7771" s="573"/>
      <c r="O7771" s="573"/>
      <c r="P7771" s="573"/>
    </row>
    <row r="7772" spans="1:16" x14ac:dyDescent="0.25">
      <c r="A7772" s="77">
        <f>E7772*A7771</f>
        <v>0</v>
      </c>
      <c r="B7772" s="173"/>
      <c r="C7772" s="154" t="s">
        <v>181</v>
      </c>
      <c r="D7772" s="91" t="s">
        <v>1261</v>
      </c>
      <c r="E7772" s="80">
        <v>50</v>
      </c>
      <c r="F7772">
        <f>SUMIF('список продуктов'!$A$8:$A$917,"="&amp;D9093,'список продуктов'!$C$8:$C$917)</f>
        <v>1</v>
      </c>
      <c r="M7772" s="572"/>
      <c r="N7772" s="573"/>
      <c r="O7772" s="573"/>
      <c r="P7772" s="573"/>
    </row>
    <row r="7773" spans="1:16" x14ac:dyDescent="0.25">
      <c r="A7773" s="77">
        <f>E7773*A7771</f>
        <v>0</v>
      </c>
      <c r="B7773" s="173"/>
      <c r="C7773" s="154"/>
      <c r="D7773" s="91" t="s">
        <v>1763</v>
      </c>
      <c r="E7773" s="80">
        <v>40</v>
      </c>
      <c r="F7773">
        <f>SUMIF('список продуктов'!$A$8:$A$917,"="&amp;D9094,'список продуктов'!$C$8:$C$917)</f>
        <v>1</v>
      </c>
      <c r="M7773" s="572"/>
      <c r="N7773" s="573"/>
      <c r="O7773" s="573"/>
      <c r="P7773" s="573"/>
    </row>
    <row r="7774" spans="1:16" x14ac:dyDescent="0.25">
      <c r="A7774" s="77">
        <f>E7774*A7771</f>
        <v>0</v>
      </c>
      <c r="B7774" s="173"/>
      <c r="C7774" s="154" t="s">
        <v>178</v>
      </c>
      <c r="D7774" s="91" t="s">
        <v>2469</v>
      </c>
      <c r="E7774" s="80">
        <v>15</v>
      </c>
      <c r="F7774">
        <f>SUMIF('список продуктов'!$A$8:$A$917,"="&amp;D9095,'список продуктов'!$C$8:$C$917)</f>
        <v>1</v>
      </c>
      <c r="M7774" s="572"/>
      <c r="N7774" s="573"/>
      <c r="O7774" s="573"/>
      <c r="P7774" s="573"/>
    </row>
    <row r="7775" spans="1:16" x14ac:dyDescent="0.25">
      <c r="A7775" s="77">
        <f>E7775*A7771</f>
        <v>0</v>
      </c>
      <c r="B7775" s="173"/>
      <c r="C7775" s="154" t="s">
        <v>179</v>
      </c>
      <c r="D7775" s="91" t="s">
        <v>1775</v>
      </c>
      <c r="E7775" s="80">
        <v>20</v>
      </c>
      <c r="F7775">
        <f>SUMIF('список продуктов'!$A$8:$A$917,"="&amp;D9096,'список продуктов'!$C$8:$C$917)</f>
        <v>1</v>
      </c>
      <c r="M7775" s="572"/>
      <c r="N7775" s="573"/>
      <c r="O7775" s="573"/>
      <c r="P7775" s="573"/>
    </row>
    <row r="7776" spans="1:16" x14ac:dyDescent="0.25">
      <c r="A7776" s="77">
        <f>E7776*A7771</f>
        <v>0</v>
      </c>
      <c r="B7776" s="173"/>
      <c r="C7776" s="154"/>
      <c r="D7776" s="91" t="s">
        <v>1795</v>
      </c>
      <c r="E7776" s="80">
        <v>7</v>
      </c>
      <c r="F7776">
        <f>SUMIF('список продуктов'!$A$8:$A$917,"="&amp;D9097,'список продуктов'!$C$8:$C$917)</f>
        <v>0</v>
      </c>
      <c r="M7776" s="572"/>
      <c r="N7776" s="573"/>
      <c r="O7776" s="573"/>
      <c r="P7776" s="573"/>
    </row>
    <row r="7777" spans="1:16" x14ac:dyDescent="0.25">
      <c r="A7777" s="77">
        <f>E7777*A7771</f>
        <v>0</v>
      </c>
      <c r="B7777" s="173"/>
      <c r="C7777" s="154"/>
      <c r="D7777" s="91" t="s">
        <v>1804</v>
      </c>
      <c r="E7777" s="80">
        <v>3</v>
      </c>
      <c r="F7777">
        <f>SUMIF('список продуктов'!$A$8:$A$917,"="&amp;D9098,'список продуктов'!$C$8:$C$917)</f>
        <v>1</v>
      </c>
      <c r="M7777" s="572"/>
      <c r="N7777" s="573"/>
      <c r="O7777" s="573"/>
      <c r="P7777" s="573"/>
    </row>
    <row r="7778" spans="1:16" x14ac:dyDescent="0.25">
      <c r="A7778" s="77">
        <f>E7778*A7771</f>
        <v>0</v>
      </c>
      <c r="B7778" s="173"/>
      <c r="C7778" s="154"/>
      <c r="D7778" s="91" t="s">
        <v>1478</v>
      </c>
      <c r="E7778" s="80">
        <v>3</v>
      </c>
      <c r="F7778">
        <f>SUMIF('список продуктов'!$A$8:$A$917,"="&amp;D9099,'список продуктов'!$C$8:$C$917)</f>
        <v>1</v>
      </c>
      <c r="M7778" s="572"/>
      <c r="N7778" s="573"/>
      <c r="O7778" s="573"/>
      <c r="P7778" s="573"/>
    </row>
    <row r="7779" spans="1:16" x14ac:dyDescent="0.25">
      <c r="A7779" s="77">
        <f>E7779*A7771</f>
        <v>0</v>
      </c>
      <c r="B7779" s="173"/>
      <c r="C7779" s="154"/>
      <c r="D7779" s="91" t="s">
        <v>1753</v>
      </c>
      <c r="E7779" s="80">
        <v>42</v>
      </c>
      <c r="F7779">
        <f>SUMIF('список продуктов'!$A$8:$A$917,"="&amp;D9100,'список продуктов'!$C$8:$C$917)</f>
        <v>1</v>
      </c>
      <c r="M7779" s="572"/>
      <c r="N7779" s="573"/>
      <c r="O7779" s="573"/>
      <c r="P7779" s="573"/>
    </row>
    <row r="7780" spans="1:16" x14ac:dyDescent="0.25">
      <c r="A7780" s="77">
        <f>E7780*A7771</f>
        <v>0</v>
      </c>
      <c r="B7780" s="173"/>
      <c r="C7780" s="154"/>
      <c r="D7780" s="91" t="s">
        <v>1849</v>
      </c>
      <c r="E7780" s="80">
        <v>140</v>
      </c>
      <c r="F7780">
        <f>SUMIF('список продуктов'!$A$8:$A$917,"="&amp;D9101,'список продуктов'!$C$8:$C$917)</f>
        <v>0</v>
      </c>
      <c r="M7780" s="572"/>
      <c r="N7780" s="573"/>
      <c r="O7780" s="573"/>
      <c r="P7780" s="573"/>
    </row>
    <row r="7781" spans="1:16" x14ac:dyDescent="0.25">
      <c r="A7781" s="77">
        <f>E7781*A7771</f>
        <v>0</v>
      </c>
      <c r="B7781" s="173"/>
      <c r="C7781" s="154"/>
      <c r="D7781" s="91" t="s">
        <v>1262</v>
      </c>
      <c r="E7781" s="80">
        <v>1</v>
      </c>
      <c r="F7781">
        <f>SUMIF('список продуктов'!$A$8:$A$917,"="&amp;D9102,'список продуктов'!$C$8:$C$917)</f>
        <v>1</v>
      </c>
      <c r="M7781" s="572"/>
      <c r="N7781" s="573"/>
      <c r="O7781" s="573"/>
      <c r="P7781" s="573"/>
    </row>
    <row r="7782" spans="1:16" x14ac:dyDescent="0.25">
      <c r="A7782" s="77">
        <f>E7782*A7771</f>
        <v>0</v>
      </c>
      <c r="B7782" s="173"/>
      <c r="C7782" s="154"/>
      <c r="D7782" s="91" t="s">
        <v>2399</v>
      </c>
      <c r="E7782" s="80">
        <v>1</v>
      </c>
      <c r="F7782">
        <f>SUMIF('список продуктов'!$A$8:$A$917,"="&amp;D9103,'список продуктов'!$C$8:$C$917)</f>
        <v>1</v>
      </c>
      <c r="M7782" s="572"/>
      <c r="N7782" s="573"/>
      <c r="O7782" s="573"/>
      <c r="P7782" s="573"/>
    </row>
    <row r="7783" spans="1:16" x14ac:dyDescent="0.25">
      <c r="A7783" s="77">
        <f>E7783*A7771</f>
        <v>0</v>
      </c>
      <c r="B7783" s="173"/>
      <c r="C7783" s="154"/>
      <c r="D7783" s="91" t="s">
        <v>1786</v>
      </c>
      <c r="E7783" s="80">
        <v>7</v>
      </c>
      <c r="F7783">
        <f>SUMIF('список продуктов'!$A$8:$A$917,"="&amp;D9104,'список продуктов'!$C$8:$C$917)</f>
        <v>1</v>
      </c>
      <c r="M7783" s="572"/>
      <c r="N7783" s="573"/>
      <c r="O7783" s="573"/>
      <c r="P7783" s="573"/>
    </row>
    <row r="7784" spans="1:16" ht="15.75" thickBot="1" x14ac:dyDescent="0.3">
      <c r="B7784" s="173"/>
      <c r="C7784" s="154"/>
      <c r="D7784" s="91"/>
      <c r="E7784" s="80"/>
      <c r="F7784">
        <f>SUMIF('список продуктов'!$A$8:$A$917,"="&amp;D9105,'список продуктов'!$C$8:$C$917)</f>
        <v>1</v>
      </c>
      <c r="M7784" s="572"/>
      <c r="N7784" s="573"/>
      <c r="O7784" s="573"/>
      <c r="P7784" s="573"/>
    </row>
    <row r="7785" spans="1:16" ht="15.75" thickBot="1" x14ac:dyDescent="0.3">
      <c r="A7785" s="229"/>
      <c r="B7785" s="179">
        <v>250</v>
      </c>
      <c r="C7785" s="73" t="s">
        <v>715</v>
      </c>
      <c r="D7785" s="188"/>
      <c r="E7785" s="158">
        <f>SUM(E7786:E7795)</f>
        <v>230</v>
      </c>
      <c r="F7785">
        <f>SUMIF('список продуктов'!$A$8:$A$917,"="&amp;D9106,'список продуктов'!$C$8:$C$917)</f>
        <v>1</v>
      </c>
      <c r="G7785" t="s">
        <v>2926</v>
      </c>
      <c r="M7785" s="572"/>
      <c r="N7785" s="573"/>
      <c r="O7785" s="573"/>
      <c r="P7785" s="573"/>
    </row>
    <row r="7786" spans="1:16" x14ac:dyDescent="0.25">
      <c r="A7786" s="77">
        <f>E7786*A7785</f>
        <v>0</v>
      </c>
      <c r="B7786" s="173"/>
      <c r="C7786" s="154" t="s">
        <v>181</v>
      </c>
      <c r="D7786" s="91" t="s">
        <v>1874</v>
      </c>
      <c r="E7786" s="80">
        <v>80</v>
      </c>
      <c r="F7786">
        <f>SUMIF('список продуктов'!$A$8:$A$917,"="&amp;D9107,'список продуктов'!$C$8:$C$917)</f>
        <v>1</v>
      </c>
      <c r="M7786" s="572"/>
      <c r="N7786" s="573"/>
      <c r="O7786" s="573"/>
      <c r="P7786" s="573"/>
    </row>
    <row r="7787" spans="1:16" x14ac:dyDescent="0.25">
      <c r="A7787" s="77">
        <f>E7787*A7785</f>
        <v>0</v>
      </c>
      <c r="B7787" s="173"/>
      <c r="C7787" s="154" t="s">
        <v>178</v>
      </c>
      <c r="D7787" s="91" t="s">
        <v>1624</v>
      </c>
      <c r="E7787" s="80">
        <v>80</v>
      </c>
      <c r="F7787">
        <f>SUMIF('список продуктов'!$A$8:$A$917,"="&amp;D9108,'список продуктов'!$C$8:$C$917)</f>
        <v>0</v>
      </c>
      <c r="M7787" s="572"/>
      <c r="N7787" s="573"/>
      <c r="O7787" s="573"/>
      <c r="P7787" s="573"/>
    </row>
    <row r="7788" spans="1:16" x14ac:dyDescent="0.25">
      <c r="A7788" s="77">
        <f>E7788*A7785</f>
        <v>0</v>
      </c>
      <c r="B7788" s="173"/>
      <c r="C7788" s="154" t="s">
        <v>179</v>
      </c>
      <c r="D7788" s="91" t="s">
        <v>1758</v>
      </c>
      <c r="E7788" s="80">
        <v>30</v>
      </c>
      <c r="F7788">
        <f>SUMIF('список продуктов'!$A$8:$A$917,"="&amp;D9109,'список продуктов'!$C$8:$C$917)</f>
        <v>1</v>
      </c>
      <c r="M7788" s="572"/>
      <c r="N7788" s="573"/>
      <c r="O7788" s="573"/>
      <c r="P7788" s="573"/>
    </row>
    <row r="7789" spans="1:16" x14ac:dyDescent="0.25">
      <c r="A7789" s="77">
        <f>E7789*A7785</f>
        <v>0</v>
      </c>
      <c r="B7789" s="173"/>
      <c r="C7789" s="154"/>
      <c r="D7789" s="364" t="s">
        <v>2391</v>
      </c>
      <c r="E7789" s="80">
        <v>1</v>
      </c>
      <c r="F7789">
        <f>SUMIF('список продуктов'!$A$8:$A$917,"="&amp;D9110,'список продуктов'!$C$8:$C$917)</f>
        <v>1</v>
      </c>
      <c r="M7789" s="572"/>
      <c r="N7789" s="573"/>
      <c r="O7789" s="573"/>
      <c r="P7789" s="573"/>
    </row>
    <row r="7790" spans="1:16" x14ac:dyDescent="0.25">
      <c r="A7790" s="77">
        <f>E7790*A7785</f>
        <v>0</v>
      </c>
      <c r="B7790" s="173"/>
      <c r="C7790" s="458" t="s">
        <v>182</v>
      </c>
      <c r="D7790" s="91" t="s">
        <v>1262</v>
      </c>
      <c r="E7790" s="80">
        <v>1</v>
      </c>
      <c r="F7790">
        <f>SUMIF('список продуктов'!$A$8:$A$917,"="&amp;D9111,'список продуктов'!$C$8:$C$917)</f>
        <v>1</v>
      </c>
      <c r="M7790" s="572"/>
      <c r="N7790" s="573"/>
      <c r="O7790" s="573"/>
      <c r="P7790" s="573"/>
    </row>
    <row r="7791" spans="1:16" x14ac:dyDescent="0.25">
      <c r="A7791" s="77">
        <f>E7791*A7785</f>
        <v>0</v>
      </c>
      <c r="B7791" s="173"/>
      <c r="C7791" s="154"/>
      <c r="D7791" s="91" t="s">
        <v>2399</v>
      </c>
      <c r="E7791" s="80">
        <v>1</v>
      </c>
      <c r="F7791">
        <f>SUMIF('список продуктов'!$A$8:$A$917,"="&amp;D9112,'список продуктов'!$C$8:$C$917)</f>
        <v>1</v>
      </c>
      <c r="M7791" s="572"/>
      <c r="N7791" s="573"/>
      <c r="O7791" s="573"/>
      <c r="P7791" s="573"/>
    </row>
    <row r="7792" spans="1:16" x14ac:dyDescent="0.25">
      <c r="A7792" s="77">
        <f>E7792*A7785</f>
        <v>0</v>
      </c>
      <c r="B7792" s="173"/>
      <c r="C7792" s="154"/>
      <c r="D7792" s="91" t="s">
        <v>2591</v>
      </c>
      <c r="E7792" s="80">
        <v>8</v>
      </c>
      <c r="F7792">
        <f>SUMIF('список продуктов'!$A$8:$A$917,"="&amp;D9113,'список продуктов'!$C$8:$C$917)</f>
        <v>0</v>
      </c>
      <c r="M7792" s="572"/>
      <c r="N7792" s="573"/>
      <c r="O7792" s="573"/>
      <c r="P7792" s="573"/>
    </row>
    <row r="7793" spans="1:16" x14ac:dyDescent="0.25">
      <c r="A7793" s="77">
        <f>E7793*A7785</f>
        <v>0</v>
      </c>
      <c r="B7793" s="173"/>
      <c r="C7793" s="154"/>
      <c r="D7793" s="91" t="s">
        <v>1850</v>
      </c>
      <c r="E7793" s="80">
        <v>8</v>
      </c>
      <c r="F7793">
        <f>SUMIF('список продуктов'!$A$8:$A$917,"="&amp;D9114,'список продуктов'!$C$8:$C$917)</f>
        <v>1</v>
      </c>
      <c r="M7793" s="572"/>
      <c r="N7793" s="573"/>
      <c r="O7793" s="573"/>
      <c r="P7793" s="573"/>
    </row>
    <row r="7794" spans="1:16" x14ac:dyDescent="0.25">
      <c r="A7794" s="77">
        <f>E7794*A7785</f>
        <v>0</v>
      </c>
      <c r="B7794" s="173"/>
      <c r="C7794" s="154"/>
      <c r="D7794" s="91" t="s">
        <v>1781</v>
      </c>
      <c r="E7794" s="80">
        <v>15</v>
      </c>
      <c r="F7794">
        <f>SUMIF('список продуктов'!$A$8:$A$917,"="&amp;D9115,'список продуктов'!$C$8:$C$917)</f>
        <v>1</v>
      </c>
      <c r="M7794" s="572"/>
      <c r="N7794" s="573"/>
      <c r="O7794" s="573"/>
      <c r="P7794" s="573"/>
    </row>
    <row r="7795" spans="1:16" x14ac:dyDescent="0.25">
      <c r="A7795" s="77">
        <f>E7795*A7785</f>
        <v>0</v>
      </c>
      <c r="B7795" s="173"/>
      <c r="C7795" s="154"/>
      <c r="D7795" s="91" t="s">
        <v>1797</v>
      </c>
      <c r="E7795" s="80">
        <v>6</v>
      </c>
      <c r="F7795">
        <f>SUMIF('список продуктов'!$A$8:$A$917,"="&amp;D9116,'список продуктов'!$C$8:$C$917)</f>
        <v>1</v>
      </c>
      <c r="M7795" s="572"/>
      <c r="N7795" s="573"/>
      <c r="O7795" s="573"/>
      <c r="P7795" s="573"/>
    </row>
    <row r="7796" spans="1:16" ht="15.75" thickBot="1" x14ac:dyDescent="0.3">
      <c r="B7796" s="173"/>
      <c r="C7796" s="154"/>
      <c r="D7796" s="91"/>
      <c r="E7796" s="80"/>
      <c r="F7796">
        <f>SUMIF('список продуктов'!$A$8:$A$917,"="&amp;D9117,'список продуктов'!$C$8:$C$917)</f>
        <v>1</v>
      </c>
      <c r="M7796" s="572"/>
      <c r="N7796" s="573"/>
      <c r="O7796" s="573"/>
      <c r="P7796" s="573"/>
    </row>
    <row r="7797" spans="1:16" ht="15.75" thickBot="1" x14ac:dyDescent="0.3">
      <c r="A7797" s="229"/>
      <c r="B7797" s="179">
        <v>300</v>
      </c>
      <c r="C7797" s="202" t="s">
        <v>184</v>
      </c>
      <c r="D7797" s="188"/>
      <c r="E7797" s="183">
        <f>SUM(E7798:E7812)</f>
        <v>251.5</v>
      </c>
      <c r="F7797">
        <f>SUMIF('список продуктов'!$A$8:$A$917,"="&amp;D9118,'список продуктов'!$C$8:$C$917)</f>
        <v>0</v>
      </c>
      <c r="G7797" t="s">
        <v>2926</v>
      </c>
      <c r="M7797" s="572"/>
      <c r="N7797" s="573"/>
      <c r="O7797" s="573"/>
      <c r="P7797" s="573"/>
    </row>
    <row r="7798" spans="1:16" x14ac:dyDescent="0.25">
      <c r="A7798" s="77">
        <f>E7798*A7797</f>
        <v>0</v>
      </c>
      <c r="B7798" s="173"/>
      <c r="C7798" s="115"/>
      <c r="D7798" s="91" t="s">
        <v>1261</v>
      </c>
      <c r="E7798" s="82">
        <v>37.5</v>
      </c>
      <c r="F7798">
        <f>SUMIF('список продуктов'!$A$8:$A$917,"="&amp;D9119,'список продуктов'!$C$8:$C$917)</f>
        <v>1</v>
      </c>
      <c r="M7798" s="572"/>
      <c r="N7798" s="573"/>
      <c r="O7798" s="573"/>
      <c r="P7798" s="573"/>
    </row>
    <row r="7799" spans="1:16" x14ac:dyDescent="0.25">
      <c r="A7799" s="77">
        <f>E7799*A7797</f>
        <v>0</v>
      </c>
      <c r="B7799" s="173"/>
      <c r="C7799" s="115"/>
      <c r="D7799" s="91" t="s">
        <v>1749</v>
      </c>
      <c r="E7799" s="82">
        <v>25</v>
      </c>
      <c r="F7799">
        <f>SUMIF('список продуктов'!$A$8:$A$917,"="&amp;D9120,'список продуктов'!$C$8:$C$917)</f>
        <v>1</v>
      </c>
      <c r="M7799" s="572"/>
      <c r="N7799" s="573"/>
      <c r="O7799" s="573"/>
      <c r="P7799" s="573"/>
    </row>
    <row r="7800" spans="1:16" x14ac:dyDescent="0.25">
      <c r="A7800" s="77">
        <f>E7800*A7797</f>
        <v>0</v>
      </c>
      <c r="B7800" s="173"/>
      <c r="C7800" s="115"/>
      <c r="D7800" s="91" t="s">
        <v>1753</v>
      </c>
      <c r="E7800" s="82">
        <v>55</v>
      </c>
      <c r="F7800">
        <f>SUMIF('список продуктов'!$A$8:$A$917,"="&amp;D9121,'список продуктов'!$C$8:$C$917)</f>
        <v>1</v>
      </c>
      <c r="M7800" s="572"/>
      <c r="N7800" s="573"/>
      <c r="O7800" s="573"/>
      <c r="P7800" s="573"/>
    </row>
    <row r="7801" spans="1:16" x14ac:dyDescent="0.25">
      <c r="A7801" s="77">
        <f>E7801*A7797</f>
        <v>0</v>
      </c>
      <c r="B7801" s="173"/>
      <c r="C7801" s="115"/>
      <c r="D7801" s="91" t="s">
        <v>1354</v>
      </c>
      <c r="E7801" s="82">
        <v>15</v>
      </c>
      <c r="F7801">
        <f>SUMIF('список продуктов'!$A$8:$A$917,"="&amp;D9122,'список продуктов'!$C$8:$C$917)</f>
        <v>1</v>
      </c>
      <c r="M7801" s="572"/>
      <c r="N7801" s="573"/>
      <c r="O7801" s="573"/>
      <c r="P7801" s="573"/>
    </row>
    <row r="7802" spans="1:16" x14ac:dyDescent="0.25">
      <c r="A7802" s="77">
        <f>E7802*A7797</f>
        <v>0</v>
      </c>
      <c r="B7802" s="173"/>
      <c r="C7802" s="115"/>
      <c r="D7802" s="91" t="s">
        <v>1797</v>
      </c>
      <c r="E7802" s="82">
        <v>5</v>
      </c>
      <c r="F7802">
        <f>SUMIF('список продуктов'!$A$8:$A$917,"="&amp;D9123,'список продуктов'!$C$8:$C$917)</f>
        <v>1</v>
      </c>
      <c r="M7802" s="572"/>
      <c r="N7802" s="573"/>
      <c r="O7802" s="573"/>
      <c r="P7802" s="573"/>
    </row>
    <row r="7803" spans="1:16" x14ac:dyDescent="0.25">
      <c r="A7803" s="77">
        <f>E7803*A7797</f>
        <v>0</v>
      </c>
      <c r="B7803" s="173"/>
      <c r="C7803" s="115"/>
      <c r="D7803" s="91" t="s">
        <v>1758</v>
      </c>
      <c r="E7803" s="82">
        <v>10</v>
      </c>
      <c r="F7803">
        <f>SUMIF('список продуктов'!$A$8:$A$917,"="&amp;D9124,'список продуктов'!$C$8:$C$917)</f>
        <v>0</v>
      </c>
      <c r="M7803" s="572"/>
      <c r="N7803" s="573"/>
      <c r="O7803" s="573"/>
      <c r="P7803" s="573"/>
    </row>
    <row r="7804" spans="1:16" x14ac:dyDescent="0.25">
      <c r="A7804" s="77">
        <f>E7804*A7797</f>
        <v>0</v>
      </c>
      <c r="B7804" s="173"/>
      <c r="C7804" s="115"/>
      <c r="D7804" s="91" t="s">
        <v>2322</v>
      </c>
      <c r="E7804" s="82">
        <v>10</v>
      </c>
      <c r="F7804">
        <f>SUMIF('список продуктов'!$A$8:$A$917,"="&amp;D9125,'список продуктов'!$C$8:$C$917)</f>
        <v>1</v>
      </c>
      <c r="M7804" s="572"/>
      <c r="N7804" s="573"/>
      <c r="O7804" s="573"/>
      <c r="P7804" s="573"/>
    </row>
    <row r="7805" spans="1:16" x14ac:dyDescent="0.25">
      <c r="A7805" s="77">
        <f>E7805*A7797</f>
        <v>0</v>
      </c>
      <c r="B7805" s="173"/>
      <c r="C7805" s="115"/>
      <c r="D7805" s="91" t="s">
        <v>2591</v>
      </c>
      <c r="E7805" s="82">
        <v>10</v>
      </c>
      <c r="F7805">
        <f>SUMIF('список продуктов'!$A$8:$A$917,"="&amp;D9126,'список продуктов'!$C$8:$C$917)</f>
        <v>1</v>
      </c>
      <c r="M7805" s="572"/>
      <c r="N7805" s="573"/>
      <c r="O7805" s="573"/>
      <c r="P7805" s="573"/>
    </row>
    <row r="7806" spans="1:16" x14ac:dyDescent="0.25">
      <c r="A7806" s="77">
        <f>E7806*A7797</f>
        <v>0</v>
      </c>
      <c r="B7806" s="173"/>
      <c r="C7806" s="115"/>
      <c r="D7806" s="91" t="s">
        <v>1280</v>
      </c>
      <c r="E7806" s="82">
        <v>2.5</v>
      </c>
      <c r="F7806">
        <f>SUMIF('список продуктов'!$A$8:$A$917,"="&amp;D9127,'список продуктов'!$C$8:$C$917)</f>
        <v>1</v>
      </c>
      <c r="M7806" s="572"/>
      <c r="N7806" s="573"/>
      <c r="O7806" s="573"/>
      <c r="P7806" s="573"/>
    </row>
    <row r="7807" spans="1:16" x14ac:dyDescent="0.25">
      <c r="A7807" s="77">
        <f>E7807*A7797</f>
        <v>0</v>
      </c>
      <c r="B7807" s="173"/>
      <c r="C7807" s="115"/>
      <c r="D7807" s="91" t="s">
        <v>2365</v>
      </c>
      <c r="E7807" s="82">
        <v>2.5</v>
      </c>
      <c r="F7807">
        <f>SUMIF('список продуктов'!$A$8:$A$917,"="&amp;D9128,'список продуктов'!$C$8:$C$917)</f>
        <v>1</v>
      </c>
      <c r="M7807" s="572"/>
      <c r="N7807" s="573"/>
      <c r="O7807" s="573"/>
      <c r="P7807" s="573"/>
    </row>
    <row r="7808" spans="1:16" x14ac:dyDescent="0.25">
      <c r="A7808" s="77">
        <f>E7808*A7797</f>
        <v>0</v>
      </c>
      <c r="B7808" s="173"/>
      <c r="C7808" s="115"/>
      <c r="D7808" s="91" t="s">
        <v>1492</v>
      </c>
      <c r="E7808" s="82">
        <v>2</v>
      </c>
      <c r="F7808">
        <f>SUMIF('список продуктов'!$A$8:$A$917,"="&amp;#REF!,'список продуктов'!$C$8:$C$917)</f>
        <v>0</v>
      </c>
      <c r="M7808" s="572"/>
      <c r="N7808" s="573"/>
      <c r="O7808" s="573"/>
      <c r="P7808" s="573"/>
    </row>
    <row r="7809" spans="1:16" x14ac:dyDescent="0.25">
      <c r="A7809" s="77">
        <f>E7809*A7797</f>
        <v>0</v>
      </c>
      <c r="B7809" s="173"/>
      <c r="C7809" s="115"/>
      <c r="D7809" s="91" t="s">
        <v>313</v>
      </c>
      <c r="E7809" s="82">
        <v>22</v>
      </c>
      <c r="F7809">
        <f>SUMIF('список продуктов'!$A$8:$A$917,"="&amp;D5652,'список продуктов'!$C$8:$C$917)</f>
        <v>1</v>
      </c>
      <c r="M7809" s="572"/>
      <c r="N7809" s="573"/>
      <c r="O7809" s="573"/>
      <c r="P7809" s="573"/>
    </row>
    <row r="7810" spans="1:16" x14ac:dyDescent="0.25">
      <c r="A7810" s="77">
        <f>E7810*A7797</f>
        <v>0</v>
      </c>
      <c r="B7810" s="173"/>
      <c r="C7810" s="115"/>
      <c r="D7810" s="91" t="s">
        <v>1628</v>
      </c>
      <c r="E7810" s="82">
        <v>4</v>
      </c>
      <c r="F7810">
        <f>SUMIF('список продуктов'!$A$8:$A$917,"="&amp;D5653,'список продуктов'!$C$8:$C$917)</f>
        <v>1</v>
      </c>
      <c r="M7810" s="572"/>
      <c r="N7810" s="573"/>
      <c r="O7810" s="573"/>
      <c r="P7810" s="573"/>
    </row>
    <row r="7811" spans="1:16" x14ac:dyDescent="0.25">
      <c r="A7811" s="77">
        <f>E7811*A7797</f>
        <v>0</v>
      </c>
      <c r="B7811" s="173"/>
      <c r="C7811" s="115"/>
      <c r="D7811" s="91" t="s">
        <v>1478</v>
      </c>
      <c r="E7811" s="82">
        <v>1</v>
      </c>
      <c r="F7811">
        <f>SUMIF('список продуктов'!$A$8:$A$917,"="&amp;D5654,'список продуктов'!$C$8:$C$917)</f>
        <v>1</v>
      </c>
      <c r="M7811" s="572"/>
      <c r="N7811" s="573"/>
      <c r="O7811" s="573"/>
      <c r="P7811" s="573"/>
    </row>
    <row r="7812" spans="1:16" x14ac:dyDescent="0.25">
      <c r="A7812" s="77">
        <f>E7812*A7797</f>
        <v>0</v>
      </c>
      <c r="B7812" s="173"/>
      <c r="C7812" s="115"/>
      <c r="D7812" s="91" t="s">
        <v>1653</v>
      </c>
      <c r="E7812" s="82">
        <v>50</v>
      </c>
      <c r="F7812">
        <f>SUMIF('список продуктов'!$A$8:$A$917,"="&amp;D5655,'список продуктов'!$C$8:$C$917)</f>
        <v>1</v>
      </c>
      <c r="M7812" s="572"/>
      <c r="N7812" s="573"/>
      <c r="O7812" s="573"/>
      <c r="P7812" s="573"/>
    </row>
    <row r="7813" spans="1:16" ht="15.75" thickBot="1" x14ac:dyDescent="0.3">
      <c r="B7813" s="173"/>
      <c r="C7813" s="154"/>
      <c r="D7813" s="91"/>
      <c r="E7813" s="80"/>
      <c r="F7813">
        <f>SUMIF('список продуктов'!$A$8:$A$917,"="&amp;D5656,'список продуктов'!$C$8:$C$917)</f>
        <v>1</v>
      </c>
      <c r="M7813" s="572"/>
      <c r="N7813" s="573"/>
      <c r="O7813" s="573"/>
      <c r="P7813" s="573"/>
    </row>
    <row r="7814" spans="1:16" ht="15.75" thickBot="1" x14ac:dyDescent="0.3">
      <c r="A7814" s="229"/>
      <c r="B7814" s="179">
        <v>300</v>
      </c>
      <c r="C7814" s="73" t="s">
        <v>716</v>
      </c>
      <c r="D7814" s="188"/>
      <c r="E7814" s="158">
        <f>SUM(E7815:E7824)</f>
        <v>140</v>
      </c>
      <c r="F7814">
        <f>SUMIF('список продуктов'!$A$8:$A$917,"="&amp;D5657,'список продуктов'!$C$8:$C$917)</f>
        <v>1</v>
      </c>
      <c r="G7814" t="s">
        <v>2926</v>
      </c>
      <c r="M7814" s="572"/>
      <c r="N7814" s="573"/>
      <c r="O7814" s="573"/>
      <c r="P7814" s="573"/>
    </row>
    <row r="7815" spans="1:16" x14ac:dyDescent="0.25">
      <c r="A7815" s="77">
        <f>E7815*A7814</f>
        <v>0</v>
      </c>
      <c r="B7815" s="173"/>
      <c r="C7815" s="154"/>
      <c r="D7815" s="91" t="s">
        <v>1594</v>
      </c>
      <c r="E7815" s="80">
        <v>85</v>
      </c>
      <c r="F7815">
        <f>SUMIF('список продуктов'!$A$8:$A$917,"="&amp;D5658,'список продуктов'!$C$8:$C$917)</f>
        <v>1</v>
      </c>
      <c r="M7815" s="572"/>
      <c r="N7815" s="573"/>
      <c r="O7815" s="573"/>
      <c r="P7815" s="573"/>
    </row>
    <row r="7816" spans="1:16" x14ac:dyDescent="0.25">
      <c r="A7816" s="77">
        <f>E7816*A7814</f>
        <v>0</v>
      </c>
      <c r="B7816" s="173"/>
      <c r="C7816" s="154"/>
      <c r="D7816" s="91" t="s">
        <v>2240</v>
      </c>
      <c r="E7816" s="80">
        <v>5</v>
      </c>
      <c r="F7816">
        <f>SUMIF('список продуктов'!$A$8:$A$917,"="&amp;D5659,'список продуктов'!$C$8:$C$917)</f>
        <v>1</v>
      </c>
      <c r="M7816" s="572"/>
      <c r="N7816" s="573"/>
      <c r="O7816" s="573"/>
      <c r="P7816" s="573"/>
    </row>
    <row r="7817" spans="1:16" x14ac:dyDescent="0.25">
      <c r="A7817" s="77">
        <f>E7817*A7814</f>
        <v>0</v>
      </c>
      <c r="B7817" s="173"/>
      <c r="C7817" s="154"/>
      <c r="D7817" s="365" t="s">
        <v>1739</v>
      </c>
      <c r="E7817" s="80">
        <v>10</v>
      </c>
      <c r="F7817">
        <f>SUMIF('список продуктов'!$A$8:$A$917,"="&amp;D5660,'список продуктов'!$C$8:$C$917)</f>
        <v>1</v>
      </c>
      <c r="M7817" s="572"/>
      <c r="N7817" s="573"/>
      <c r="O7817" s="573"/>
      <c r="P7817" s="573"/>
    </row>
    <row r="7818" spans="1:16" x14ac:dyDescent="0.25">
      <c r="A7818" s="77">
        <f>E7818*A7814</f>
        <v>0</v>
      </c>
      <c r="B7818" s="173"/>
      <c r="C7818" s="154"/>
      <c r="D7818" s="91" t="s">
        <v>1550</v>
      </c>
      <c r="E7818" s="80">
        <v>10</v>
      </c>
      <c r="F7818">
        <f>SUMIF('список продуктов'!$A$8:$A$917,"="&amp;D5661,'список продуктов'!$C$8:$C$917)</f>
        <v>1</v>
      </c>
      <c r="M7818" s="572"/>
      <c r="N7818" s="573"/>
      <c r="O7818" s="573"/>
      <c r="P7818" s="573"/>
    </row>
    <row r="7819" spans="1:16" x14ac:dyDescent="0.25">
      <c r="A7819" s="77">
        <f>E7819*A7814</f>
        <v>0</v>
      </c>
      <c r="B7819" s="173"/>
      <c r="C7819" s="154"/>
      <c r="D7819" s="91" t="s">
        <v>1758</v>
      </c>
      <c r="E7819" s="80">
        <v>5</v>
      </c>
      <c r="F7819">
        <f>SUMIF('список продуктов'!$A$8:$A$917,"="&amp;D5662,'список продуктов'!$C$8:$C$917)</f>
        <v>1</v>
      </c>
      <c r="M7819" s="572"/>
      <c r="N7819" s="573"/>
      <c r="O7819" s="573"/>
      <c r="P7819" s="573"/>
    </row>
    <row r="7820" spans="1:16" x14ac:dyDescent="0.25">
      <c r="A7820" s="77">
        <f>E7820*A7814</f>
        <v>0</v>
      </c>
      <c r="B7820" s="173"/>
      <c r="C7820" s="154"/>
      <c r="D7820" s="91" t="s">
        <v>1478</v>
      </c>
      <c r="E7820" s="80">
        <v>3</v>
      </c>
      <c r="F7820">
        <f>SUMIF('список продуктов'!$A$8:$A$917,"="&amp;D5663,'список продуктов'!$C$8:$C$917)</f>
        <v>1</v>
      </c>
      <c r="M7820" s="572"/>
      <c r="N7820" s="573"/>
      <c r="O7820" s="573"/>
      <c r="P7820" s="573"/>
    </row>
    <row r="7821" spans="1:16" x14ac:dyDescent="0.25">
      <c r="A7821" s="77">
        <f>E7821*A7814</f>
        <v>0</v>
      </c>
      <c r="B7821" s="173"/>
      <c r="C7821" s="154"/>
      <c r="D7821" s="91" t="s">
        <v>1751</v>
      </c>
      <c r="E7821" s="80">
        <v>15</v>
      </c>
      <c r="F7821">
        <f>SUMIF('список продуктов'!$A$8:$A$917,"="&amp;D5622,'список продуктов'!$C$8:$C$917)</f>
        <v>0</v>
      </c>
      <c r="M7821" s="572"/>
      <c r="N7821" s="573"/>
      <c r="O7821" s="573"/>
      <c r="P7821" s="573"/>
    </row>
    <row r="7822" spans="1:16" x14ac:dyDescent="0.25">
      <c r="A7822" s="77">
        <f>E7822*A7814</f>
        <v>0</v>
      </c>
      <c r="B7822" s="173"/>
      <c r="C7822" s="154"/>
      <c r="D7822" s="365" t="s">
        <v>1744</v>
      </c>
      <c r="E7822" s="80">
        <v>3</v>
      </c>
      <c r="F7822">
        <f>SUMIF('список продуктов'!$A$8:$A$917,"="&amp;D5623,'список продуктов'!$C$8:$C$917)</f>
        <v>1</v>
      </c>
      <c r="M7822" s="572"/>
      <c r="N7822" s="573"/>
      <c r="O7822" s="573"/>
      <c r="P7822" s="573"/>
    </row>
    <row r="7823" spans="1:16" x14ac:dyDescent="0.25">
      <c r="A7823" s="77">
        <f>E7823*A7814</f>
        <v>0</v>
      </c>
      <c r="B7823" s="173"/>
      <c r="C7823" s="154"/>
      <c r="D7823" s="91" t="s">
        <v>1795</v>
      </c>
      <c r="E7823" s="80">
        <v>2</v>
      </c>
      <c r="F7823">
        <f>SUMIF('список продуктов'!$A$8:$A$917,"="&amp;D5624,'список продуктов'!$C$8:$C$917)</f>
        <v>1</v>
      </c>
      <c r="M7823" s="572"/>
      <c r="N7823" s="573"/>
      <c r="O7823" s="573"/>
      <c r="P7823" s="573"/>
    </row>
    <row r="7824" spans="1:16" ht="15.75" thickBot="1" x14ac:dyDescent="0.3">
      <c r="A7824" s="77">
        <f>E7824*A7814</f>
        <v>0</v>
      </c>
      <c r="B7824" s="444"/>
      <c r="C7824" s="495"/>
      <c r="D7824" s="395" t="s">
        <v>1906</v>
      </c>
      <c r="E7824" s="405">
        <v>2</v>
      </c>
      <c r="F7824">
        <f>SUMIF('список продуктов'!$A$8:$A$917,"="&amp;D5625,'список продуктов'!$C$8:$C$917)</f>
        <v>1</v>
      </c>
      <c r="M7824" s="572"/>
      <c r="N7824" s="573"/>
      <c r="O7824" s="573"/>
      <c r="P7824" s="573"/>
    </row>
    <row r="7825" spans="1:16" ht="26.25" thickBot="1" x14ac:dyDescent="0.4">
      <c r="A7825" s="563" t="s">
        <v>717</v>
      </c>
      <c r="B7825" s="564"/>
      <c r="C7825" s="564"/>
      <c r="D7825" s="564"/>
      <c r="E7825" s="565"/>
      <c r="F7825">
        <f>SUMIF('список продуктов'!$A$8:$A$917,"="&amp;D5626,'список продуктов'!$C$8:$C$917)</f>
        <v>1</v>
      </c>
      <c r="G7825" t="s">
        <v>2926</v>
      </c>
      <c r="M7825" s="572"/>
      <c r="N7825" s="573"/>
      <c r="O7825" s="573"/>
      <c r="P7825" s="573"/>
    </row>
    <row r="7826" spans="1:16" ht="15.75" thickBot="1" x14ac:dyDescent="0.3">
      <c r="A7826" s="229"/>
      <c r="B7826" s="179">
        <v>100</v>
      </c>
      <c r="C7826" s="159" t="s">
        <v>718</v>
      </c>
      <c r="D7826" s="188"/>
      <c r="E7826" s="158">
        <f>SUM(E7827:E7828)</f>
        <v>110</v>
      </c>
      <c r="F7826">
        <f>SUMIF('список продуктов'!$A$8:$A$917,"="&amp;D5627,'список продуктов'!$C$8:$C$917)</f>
        <v>1</v>
      </c>
      <c r="G7826" t="s">
        <v>2926</v>
      </c>
      <c r="M7826" s="572"/>
      <c r="N7826" s="573"/>
      <c r="O7826" s="573"/>
      <c r="P7826" s="573"/>
    </row>
    <row r="7827" spans="1:16" x14ac:dyDescent="0.25">
      <c r="A7827" s="77">
        <f>E7827*A7826</f>
        <v>0</v>
      </c>
      <c r="B7827" s="173"/>
      <c r="C7827" s="154"/>
      <c r="D7827" s="91" t="s">
        <v>2290</v>
      </c>
      <c r="E7827" s="80">
        <v>100</v>
      </c>
      <c r="F7827">
        <f>SUMIF('список продуктов'!$A$8:$A$917,"="&amp;D5628,'список продуктов'!$C$8:$C$917)</f>
        <v>1</v>
      </c>
      <c r="M7827" s="572"/>
      <c r="N7827" s="573"/>
      <c r="O7827" s="573"/>
      <c r="P7827" s="573"/>
    </row>
    <row r="7828" spans="1:16" x14ac:dyDescent="0.25">
      <c r="A7828" s="77">
        <f>E7828*A7826</f>
        <v>0</v>
      </c>
      <c r="B7828" s="173"/>
      <c r="C7828" s="154"/>
      <c r="D7828" s="91" t="s">
        <v>1850</v>
      </c>
      <c r="E7828" s="80">
        <v>10</v>
      </c>
      <c r="F7828">
        <f>SUMIF('список продуктов'!$A$8:$A$917,"="&amp;D5629,'список продуктов'!$C$8:$C$917)</f>
        <v>1</v>
      </c>
      <c r="M7828" s="572"/>
      <c r="N7828" s="573"/>
      <c r="O7828" s="573"/>
      <c r="P7828" s="573"/>
    </row>
    <row r="7829" spans="1:16" ht="15.75" thickBot="1" x14ac:dyDescent="0.3">
      <c r="B7829" s="173"/>
      <c r="C7829" s="154"/>
      <c r="D7829" s="91"/>
      <c r="E7829" s="80"/>
      <c r="F7829">
        <f>SUMIF('список продуктов'!$A$8:$A$917,"="&amp;D5630,'список продуктов'!$C$8:$C$917)</f>
        <v>1</v>
      </c>
      <c r="M7829" s="572"/>
      <c r="N7829" s="573"/>
      <c r="O7829" s="573"/>
      <c r="P7829" s="573"/>
    </row>
    <row r="7830" spans="1:16" ht="15.75" thickBot="1" x14ac:dyDescent="0.3">
      <c r="A7830" s="229"/>
      <c r="B7830" s="179">
        <v>100</v>
      </c>
      <c r="C7830" s="159" t="s">
        <v>719</v>
      </c>
      <c r="D7830" s="188"/>
      <c r="E7830" s="158">
        <f>SUM(E7831:E7832)</f>
        <v>110</v>
      </c>
      <c r="F7830">
        <f>SUMIF('список продуктов'!$A$8:$A$917,"="&amp;D5631,'список продуктов'!$C$8:$C$917)</f>
        <v>1</v>
      </c>
      <c r="G7830" t="s">
        <v>2926</v>
      </c>
      <c r="M7830" s="572"/>
      <c r="N7830" s="573"/>
      <c r="O7830" s="573"/>
      <c r="P7830" s="573"/>
    </row>
    <row r="7831" spans="1:16" x14ac:dyDescent="0.25">
      <c r="A7831" s="77">
        <f>E7831*A7830</f>
        <v>0</v>
      </c>
      <c r="B7831" s="173"/>
      <c r="C7831" s="115"/>
      <c r="D7831" s="91" t="s">
        <v>2279</v>
      </c>
      <c r="E7831" s="80">
        <v>100</v>
      </c>
      <c r="F7831">
        <f>SUMIF('список продуктов'!$A$8:$A$917,"="&amp;D5632,'список продуктов'!$C$8:$C$917)</f>
        <v>1</v>
      </c>
      <c r="M7831" s="572"/>
      <c r="N7831" s="573"/>
      <c r="O7831" s="573"/>
      <c r="P7831" s="573"/>
    </row>
    <row r="7832" spans="1:16" x14ac:dyDescent="0.25">
      <c r="A7832" s="77">
        <f>E7832*A7830</f>
        <v>0</v>
      </c>
      <c r="B7832" s="173"/>
      <c r="C7832" s="115"/>
      <c r="D7832" s="91" t="s">
        <v>1850</v>
      </c>
      <c r="E7832" s="80">
        <v>10</v>
      </c>
      <c r="F7832">
        <f>SUMIF('список продуктов'!$A$8:$A$917,"="&amp;#REF!,'список продуктов'!$C$8:$C$917)</f>
        <v>0</v>
      </c>
      <c r="M7832" s="572"/>
      <c r="N7832" s="573"/>
      <c r="O7832" s="573"/>
      <c r="P7832" s="573"/>
    </row>
    <row r="7833" spans="1:16" ht="15.75" thickBot="1" x14ac:dyDescent="0.3">
      <c r="B7833" s="173"/>
      <c r="C7833" s="115"/>
      <c r="D7833" s="91"/>
      <c r="E7833" s="80"/>
      <c r="F7833">
        <f>SUMIF('список продуктов'!$A$8:$A$917,"="&amp;D5718,'список продуктов'!$C$8:$C$917)</f>
        <v>0</v>
      </c>
      <c r="M7833" s="572"/>
      <c r="N7833" s="573"/>
      <c r="O7833" s="573"/>
      <c r="P7833" s="573"/>
    </row>
    <row r="7834" spans="1:16" ht="15.75" thickBot="1" x14ac:dyDescent="0.3">
      <c r="A7834" s="229"/>
      <c r="B7834" s="179">
        <v>100</v>
      </c>
      <c r="C7834" s="159" t="s">
        <v>720</v>
      </c>
      <c r="D7834" s="188"/>
      <c r="E7834" s="158">
        <f>SUM(E7835:E7838)</f>
        <v>155</v>
      </c>
      <c r="F7834">
        <f>SUMIF('список продуктов'!$A$8:$A$917,"="&amp;D5719,'список продуктов'!$C$8:$C$917)</f>
        <v>1</v>
      </c>
      <c r="G7834" t="s">
        <v>2926</v>
      </c>
      <c r="M7834" s="572"/>
      <c r="N7834" s="573"/>
      <c r="O7834" s="573"/>
      <c r="P7834" s="573"/>
    </row>
    <row r="7835" spans="1:16" x14ac:dyDescent="0.25">
      <c r="A7835" s="77">
        <f>E7835*A7834</f>
        <v>0</v>
      </c>
      <c r="B7835" s="173"/>
      <c r="C7835" s="115"/>
      <c r="D7835" s="91" t="s">
        <v>2280</v>
      </c>
      <c r="E7835" s="80">
        <v>100</v>
      </c>
      <c r="F7835">
        <f>SUMIF('список продуктов'!$A$8:$A$917,"="&amp;D5720,'список продуктов'!$C$8:$C$917)</f>
        <v>1</v>
      </c>
      <c r="M7835" s="572"/>
      <c r="N7835" s="573"/>
      <c r="O7835" s="573"/>
      <c r="P7835" s="573"/>
    </row>
    <row r="7836" spans="1:16" x14ac:dyDescent="0.25">
      <c r="A7836" s="77">
        <f>E7836*A7834</f>
        <v>0</v>
      </c>
      <c r="B7836" s="173"/>
      <c r="C7836" s="115"/>
      <c r="D7836" s="91" t="s">
        <v>1628</v>
      </c>
      <c r="E7836" s="80">
        <v>20</v>
      </c>
      <c r="F7836">
        <f>SUMIF('список продуктов'!$A$8:$A$917,"="&amp;D5721,'список продуктов'!$C$8:$C$917)</f>
        <v>1</v>
      </c>
      <c r="M7836" s="572"/>
      <c r="N7836" s="573"/>
      <c r="O7836" s="573"/>
      <c r="P7836" s="573"/>
    </row>
    <row r="7837" spans="1:16" x14ac:dyDescent="0.25">
      <c r="A7837" s="77">
        <f>E7837*A7834</f>
        <v>0</v>
      </c>
      <c r="B7837" s="173"/>
      <c r="C7837" s="115"/>
      <c r="D7837" s="91" t="s">
        <v>2591</v>
      </c>
      <c r="E7837" s="80">
        <v>5</v>
      </c>
      <c r="F7837">
        <f>SUMIF('список продуктов'!$A$8:$A$917,"="&amp;#REF!,'список продуктов'!$C$8:$C$917)</f>
        <v>0</v>
      </c>
      <c r="M7837" s="572"/>
      <c r="N7837" s="573"/>
      <c r="O7837" s="573"/>
      <c r="P7837" s="573"/>
    </row>
    <row r="7838" spans="1:16" x14ac:dyDescent="0.25">
      <c r="A7838" s="77">
        <f>E7838*A7834</f>
        <v>0</v>
      </c>
      <c r="B7838" s="173"/>
      <c r="C7838" s="115"/>
      <c r="D7838" s="91" t="s">
        <v>1758</v>
      </c>
      <c r="E7838" s="80">
        <v>30</v>
      </c>
      <c r="F7838">
        <f>SUMIF('список продуктов'!$A$8:$A$917,"="&amp;#REF!,'список продуктов'!$C$8:$C$917)</f>
        <v>0</v>
      </c>
      <c r="M7838" s="572"/>
      <c r="N7838" s="573"/>
      <c r="O7838" s="573"/>
      <c r="P7838" s="573"/>
    </row>
    <row r="7839" spans="1:16" ht="15.75" thickBot="1" x14ac:dyDescent="0.3">
      <c r="B7839" s="173"/>
      <c r="C7839" s="115"/>
      <c r="D7839" s="91"/>
      <c r="E7839" s="80"/>
      <c r="F7839">
        <f>SUMIF('список продуктов'!$A$8:$A$917,"="&amp;D5725,'список продуктов'!$C$8:$C$917)</f>
        <v>0</v>
      </c>
      <c r="M7839" s="572"/>
      <c r="N7839" s="573"/>
      <c r="O7839" s="573"/>
      <c r="P7839" s="573"/>
    </row>
    <row r="7840" spans="1:16" ht="15.75" thickBot="1" x14ac:dyDescent="0.3">
      <c r="A7840" s="229"/>
      <c r="B7840" s="179">
        <v>100</v>
      </c>
      <c r="C7840" s="159" t="s">
        <v>721</v>
      </c>
      <c r="D7840" s="188"/>
      <c r="E7840" s="158">
        <f>SUM(E7841:E7842)</f>
        <v>125</v>
      </c>
      <c r="F7840">
        <f>SUMIF('список продуктов'!$A$8:$A$917,"="&amp;D5726,'список продуктов'!$C$8:$C$917)</f>
        <v>1</v>
      </c>
      <c r="G7840" t="s">
        <v>2926</v>
      </c>
      <c r="M7840" s="572"/>
      <c r="N7840" s="573"/>
      <c r="O7840" s="573"/>
      <c r="P7840" s="573"/>
    </row>
    <row r="7841" spans="1:16" x14ac:dyDescent="0.25">
      <c r="A7841" s="77">
        <f>E7841*A7840</f>
        <v>0</v>
      </c>
      <c r="B7841" s="173"/>
      <c r="C7841" s="115"/>
      <c r="D7841" s="91" t="s">
        <v>2281</v>
      </c>
      <c r="E7841" s="80">
        <v>100</v>
      </c>
      <c r="F7841">
        <f>SUMIF('список продуктов'!$A$8:$A$917,"="&amp;D5727,'список продуктов'!$C$8:$C$917)</f>
        <v>1</v>
      </c>
      <c r="M7841" s="572"/>
      <c r="N7841" s="573"/>
      <c r="O7841" s="573"/>
      <c r="P7841" s="573"/>
    </row>
    <row r="7842" spans="1:16" x14ac:dyDescent="0.25">
      <c r="A7842" s="77">
        <f>E7842*A7840</f>
        <v>0</v>
      </c>
      <c r="B7842" s="173"/>
      <c r="C7842" s="115"/>
      <c r="D7842" s="91" t="s">
        <v>1850</v>
      </c>
      <c r="E7842" s="80">
        <v>25</v>
      </c>
      <c r="F7842">
        <f>SUMIF('список продуктов'!$A$8:$A$917,"="&amp;#REF!,'список продуктов'!$C$8:$C$917)</f>
        <v>0</v>
      </c>
      <c r="M7842" s="572"/>
      <c r="N7842" s="573"/>
      <c r="O7842" s="573"/>
      <c r="P7842" s="573"/>
    </row>
    <row r="7843" spans="1:16" ht="15.75" thickBot="1" x14ac:dyDescent="0.3">
      <c r="B7843" s="173"/>
      <c r="C7843" s="115"/>
      <c r="D7843" s="91"/>
      <c r="E7843" s="80"/>
      <c r="F7843">
        <f>SUMIF('список продуктов'!$A$8:$A$917,"="&amp;D5722,'список продуктов'!$C$8:$C$917)</f>
        <v>0</v>
      </c>
      <c r="M7843" s="572"/>
      <c r="N7843" s="573"/>
      <c r="O7843" s="573"/>
      <c r="P7843" s="573"/>
    </row>
    <row r="7844" spans="1:16" ht="15.75" thickBot="1" x14ac:dyDescent="0.3">
      <c r="A7844" s="229"/>
      <c r="B7844" s="179">
        <v>100</v>
      </c>
      <c r="C7844" s="159" t="s">
        <v>722</v>
      </c>
      <c r="D7844" s="188"/>
      <c r="E7844" s="158">
        <f>SUM(E7845:E7848)</f>
        <v>155</v>
      </c>
      <c r="F7844">
        <f>SUMIF('список продуктов'!$A$8:$A$917,"="&amp;D5723,'список продуктов'!$C$8:$C$917)</f>
        <v>1</v>
      </c>
      <c r="G7844" t="s">
        <v>2926</v>
      </c>
      <c r="M7844" s="572"/>
      <c r="N7844" s="573"/>
      <c r="O7844" s="573"/>
      <c r="P7844" s="573"/>
    </row>
    <row r="7845" spans="1:16" x14ac:dyDescent="0.25">
      <c r="A7845" s="77">
        <f>E7845*A7844</f>
        <v>0</v>
      </c>
      <c r="B7845" s="173"/>
      <c r="C7845" s="115"/>
      <c r="D7845" s="91" t="s">
        <v>2282</v>
      </c>
      <c r="E7845" s="80">
        <v>100</v>
      </c>
      <c r="F7845">
        <f>SUMIF('список продуктов'!$A$8:$A$917,"="&amp;D5724,'список продуктов'!$C$8:$C$917)</f>
        <v>1</v>
      </c>
      <c r="M7845" s="572"/>
      <c r="N7845" s="573"/>
      <c r="O7845" s="573"/>
      <c r="P7845" s="573"/>
    </row>
    <row r="7846" spans="1:16" x14ac:dyDescent="0.25">
      <c r="A7846" s="77">
        <f>E7846*A7844</f>
        <v>0</v>
      </c>
      <c r="B7846" s="173"/>
      <c r="C7846" s="115"/>
      <c r="D7846" s="91" t="s">
        <v>1628</v>
      </c>
      <c r="E7846" s="80">
        <v>20</v>
      </c>
      <c r="F7846">
        <f>SUMIF('список продуктов'!$A$8:$A$917,"="&amp;#REF!,'список продуктов'!$C$8:$C$917)</f>
        <v>0</v>
      </c>
      <c r="M7846" s="572"/>
      <c r="N7846" s="573"/>
      <c r="O7846" s="573"/>
      <c r="P7846" s="573"/>
    </row>
    <row r="7847" spans="1:16" x14ac:dyDescent="0.25">
      <c r="A7847" s="77">
        <f>E7847*A7844</f>
        <v>0</v>
      </c>
      <c r="B7847" s="173"/>
      <c r="C7847" s="115"/>
      <c r="D7847" s="91" t="s">
        <v>2591</v>
      </c>
      <c r="E7847" s="80">
        <v>5</v>
      </c>
      <c r="F7847">
        <f>SUMIF('список продуктов'!$A$8:$A$917,"="&amp;D5714,'список продуктов'!$C$8:$C$917)</f>
        <v>0</v>
      </c>
      <c r="M7847" s="572"/>
      <c r="N7847" s="573"/>
      <c r="O7847" s="573"/>
      <c r="P7847" s="573"/>
    </row>
    <row r="7848" spans="1:16" x14ac:dyDescent="0.25">
      <c r="A7848" s="77">
        <f>E7848*A7844</f>
        <v>0</v>
      </c>
      <c r="B7848" s="173"/>
      <c r="C7848" s="115"/>
      <c r="D7848" s="91" t="s">
        <v>1758</v>
      </c>
      <c r="E7848" s="80">
        <v>30</v>
      </c>
      <c r="F7848">
        <f>SUMIF('список продуктов'!$A$8:$A$917,"="&amp;D5715,'список продуктов'!$C$8:$C$917)</f>
        <v>1</v>
      </c>
      <c r="M7848" s="572"/>
      <c r="N7848" s="573"/>
      <c r="O7848" s="573"/>
      <c r="P7848" s="573"/>
    </row>
    <row r="7849" spans="1:16" ht="15.75" thickBot="1" x14ac:dyDescent="0.3">
      <c r="B7849" s="173"/>
      <c r="C7849" s="115"/>
      <c r="D7849" s="91"/>
      <c r="E7849" s="80"/>
      <c r="F7849">
        <f>SUMIF('список продуктов'!$A$8:$A$917,"="&amp;D5716,'список продуктов'!$C$8:$C$917)</f>
        <v>1</v>
      </c>
      <c r="M7849" s="572"/>
      <c r="N7849" s="573"/>
      <c r="O7849" s="573"/>
      <c r="P7849" s="573"/>
    </row>
    <row r="7850" spans="1:16" ht="15.75" thickBot="1" x14ac:dyDescent="0.3">
      <c r="A7850" s="229"/>
      <c r="B7850" s="179">
        <v>100</v>
      </c>
      <c r="C7850" s="159" t="s">
        <v>723</v>
      </c>
      <c r="D7850" s="188"/>
      <c r="E7850" s="158">
        <f>SUM(E7851:E7853)</f>
        <v>120</v>
      </c>
      <c r="F7850">
        <f>SUMIF('список продуктов'!$A$8:$A$917,"="&amp;D5717,'список продуктов'!$C$8:$C$917)</f>
        <v>1</v>
      </c>
      <c r="G7850" t="s">
        <v>2926</v>
      </c>
      <c r="M7850" s="572"/>
      <c r="N7850" s="573"/>
      <c r="O7850" s="573"/>
      <c r="P7850" s="573"/>
    </row>
    <row r="7851" spans="1:16" x14ac:dyDescent="0.25">
      <c r="A7851" s="77">
        <f>E7851*A7850</f>
        <v>0</v>
      </c>
      <c r="B7851" s="173"/>
      <c r="C7851" s="115"/>
      <c r="D7851" s="91" t="s">
        <v>2283</v>
      </c>
      <c r="E7851" s="80">
        <v>100</v>
      </c>
      <c r="F7851">
        <f>SUMIF('список продуктов'!$A$8:$A$917,"="&amp;#REF!,'список продуктов'!$C$8:$C$917)</f>
        <v>0</v>
      </c>
      <c r="M7851" s="572"/>
      <c r="N7851" s="573"/>
      <c r="O7851" s="573"/>
      <c r="P7851" s="573"/>
    </row>
    <row r="7852" spans="1:16" x14ac:dyDescent="0.25">
      <c r="A7852" s="77">
        <f>E7852*A7850</f>
        <v>0</v>
      </c>
      <c r="B7852" s="173"/>
      <c r="C7852" s="115"/>
      <c r="D7852" s="91" t="s">
        <v>1850</v>
      </c>
      <c r="E7852" s="80">
        <v>10</v>
      </c>
      <c r="F7852">
        <f>SUMIF('список продуктов'!$A$8:$A$917,"="&amp;D5759,'список продуктов'!$C$8:$C$917)</f>
        <v>0</v>
      </c>
      <c r="M7852" s="572"/>
      <c r="N7852" s="573"/>
      <c r="O7852" s="573"/>
      <c r="P7852" s="573"/>
    </row>
    <row r="7853" spans="1:16" x14ac:dyDescent="0.25">
      <c r="A7853" s="77">
        <f>E7853*A7850</f>
        <v>0</v>
      </c>
      <c r="B7853" s="173"/>
      <c r="C7853" s="115"/>
      <c r="D7853" s="91" t="s">
        <v>1280</v>
      </c>
      <c r="E7853" s="80">
        <v>10</v>
      </c>
      <c r="F7853">
        <f>SUMIF('список продуктов'!$A$8:$A$917,"="&amp;D5760,'список продуктов'!$C$8:$C$917)</f>
        <v>1</v>
      </c>
      <c r="M7853" s="572"/>
      <c r="N7853" s="573"/>
      <c r="O7853" s="573"/>
      <c r="P7853" s="573"/>
    </row>
    <row r="7854" spans="1:16" ht="15.75" thickBot="1" x14ac:dyDescent="0.3">
      <c r="B7854" s="220"/>
      <c r="C7854" s="115"/>
      <c r="D7854" s="91"/>
      <c r="E7854" s="80"/>
      <c r="F7854">
        <f>SUMIF('список продуктов'!$A$8:$A$917,"="&amp;D5761,'список продуктов'!$C$8:$C$917)</f>
        <v>1</v>
      </c>
      <c r="M7854" s="572"/>
      <c r="N7854" s="573"/>
      <c r="O7854" s="573"/>
      <c r="P7854" s="573"/>
    </row>
    <row r="7855" spans="1:16" ht="15.75" thickBot="1" x14ac:dyDescent="0.3">
      <c r="A7855" s="229"/>
      <c r="B7855" s="179" t="s">
        <v>138</v>
      </c>
      <c r="C7855" s="197" t="s">
        <v>724</v>
      </c>
      <c r="D7855" s="188"/>
      <c r="E7855" s="158">
        <f>SUM(E7856:E7862)</f>
        <v>355</v>
      </c>
      <c r="F7855">
        <f>SUMIF('список продуктов'!$A$8:$A$917,"="&amp;D5762,'список продуктов'!$C$8:$C$917)</f>
        <v>1</v>
      </c>
      <c r="G7855" t="s">
        <v>2926</v>
      </c>
      <c r="M7855" s="572"/>
      <c r="N7855" s="573"/>
      <c r="O7855" s="573"/>
      <c r="P7855" s="573"/>
    </row>
    <row r="7856" spans="1:16" x14ac:dyDescent="0.25">
      <c r="A7856" s="77">
        <f>E7856*A7855</f>
        <v>0</v>
      </c>
      <c r="B7856" s="173"/>
      <c r="C7856" s="115"/>
      <c r="D7856" s="91" t="s">
        <v>2643</v>
      </c>
      <c r="E7856" s="80">
        <v>150</v>
      </c>
      <c r="F7856">
        <f>SUMIF('список продуктов'!$A$8:$A$917,"="&amp;D5763,'список продуктов'!$C$8:$C$917)</f>
        <v>1</v>
      </c>
      <c r="M7856" s="572"/>
      <c r="N7856" s="573"/>
      <c r="O7856" s="573"/>
      <c r="P7856" s="573"/>
    </row>
    <row r="7857" spans="1:16" x14ac:dyDescent="0.25">
      <c r="A7857" s="77">
        <f>E7857*A7855</f>
        <v>0</v>
      </c>
      <c r="B7857" s="173"/>
      <c r="C7857" s="115"/>
      <c r="D7857" s="91" t="s">
        <v>1492</v>
      </c>
      <c r="E7857" s="80">
        <v>30</v>
      </c>
      <c r="F7857">
        <f>SUMIF('список продуктов'!$A$8:$A$917,"="&amp;D5764,'список продуктов'!$C$8:$C$917)</f>
        <v>1</v>
      </c>
      <c r="M7857" s="572"/>
      <c r="N7857" s="573"/>
      <c r="O7857" s="573"/>
      <c r="P7857" s="573"/>
    </row>
    <row r="7858" spans="1:16" x14ac:dyDescent="0.25">
      <c r="A7858" s="77">
        <f>E7858*A7855</f>
        <v>0</v>
      </c>
      <c r="B7858" s="173"/>
      <c r="C7858" s="115"/>
      <c r="D7858" s="91" t="s">
        <v>1280</v>
      </c>
      <c r="E7858" s="80">
        <v>50</v>
      </c>
      <c r="F7858">
        <f>SUMIF('список продуктов'!$A$8:$A$917,"="&amp;D5765,'список продуктов'!$C$8:$C$917)</f>
        <v>1</v>
      </c>
      <c r="M7858" s="572"/>
      <c r="N7858" s="573"/>
      <c r="O7858" s="573"/>
      <c r="P7858" s="573"/>
    </row>
    <row r="7859" spans="1:16" x14ac:dyDescent="0.25">
      <c r="A7859" s="77">
        <f>E7859*A7855</f>
        <v>0</v>
      </c>
      <c r="B7859" s="173"/>
      <c r="C7859" s="115"/>
      <c r="D7859" s="91" t="s">
        <v>1850</v>
      </c>
      <c r="E7859" s="80">
        <v>30</v>
      </c>
      <c r="F7859">
        <f>SUMIF('список продуктов'!$A$8:$A$917,"="&amp;D5766,'список продуктов'!$C$8:$C$917)</f>
        <v>1</v>
      </c>
      <c r="M7859" s="572"/>
      <c r="N7859" s="573"/>
      <c r="O7859" s="573"/>
      <c r="P7859" s="573"/>
    </row>
    <row r="7860" spans="1:16" x14ac:dyDescent="0.25">
      <c r="A7860" s="77">
        <f>A7855*E7860</f>
        <v>0</v>
      </c>
      <c r="B7860" s="173"/>
      <c r="C7860" s="115"/>
      <c r="D7860" s="91" t="s">
        <v>2469</v>
      </c>
      <c r="E7860" s="80">
        <v>40</v>
      </c>
      <c r="F7860">
        <f>SUMIF('список продуктов'!$A$8:$A$917,"="&amp;#REF!,'список продуктов'!$C$8:$C$917)</f>
        <v>0</v>
      </c>
      <c r="M7860" s="572"/>
      <c r="N7860" s="573"/>
      <c r="O7860" s="573"/>
      <c r="P7860" s="573"/>
    </row>
    <row r="7861" spans="1:16" x14ac:dyDescent="0.25">
      <c r="A7861" s="77">
        <f>A7855*E7861</f>
        <v>0</v>
      </c>
      <c r="B7861" s="173"/>
      <c r="C7861" s="115"/>
      <c r="D7861" s="91" t="s">
        <v>1858</v>
      </c>
      <c r="E7861" s="80">
        <v>50</v>
      </c>
      <c r="F7861">
        <f>SUMIF('список продуктов'!$A$8:$A$917,"="&amp;D5767,'список продуктов'!$C$8:$C$917)</f>
        <v>0</v>
      </c>
      <c r="M7861" s="572"/>
      <c r="N7861" s="573"/>
      <c r="O7861" s="573"/>
      <c r="P7861" s="573"/>
    </row>
    <row r="7862" spans="1:16" x14ac:dyDescent="0.25">
      <c r="A7862" s="77">
        <f>A7855*E7862</f>
        <v>0</v>
      </c>
      <c r="B7862" s="173"/>
      <c r="C7862" s="154"/>
      <c r="D7862" s="91" t="s">
        <v>1796</v>
      </c>
      <c r="E7862" s="80">
        <v>5</v>
      </c>
      <c r="F7862">
        <f>SUMIF('список продуктов'!$A$8:$A$917,"="&amp;D5768,'список продуктов'!$C$8:$C$917)</f>
        <v>1</v>
      </c>
      <c r="M7862" s="572"/>
      <c r="N7862" s="573"/>
      <c r="O7862" s="573"/>
      <c r="P7862" s="573"/>
    </row>
    <row r="7863" spans="1:16" x14ac:dyDescent="0.25">
      <c r="B7863" s="173"/>
      <c r="C7863" s="154"/>
      <c r="D7863" s="91"/>
      <c r="E7863" s="80"/>
      <c r="F7863">
        <f>SUMIF('список продуктов'!$A$8:$A$917,"="&amp;D5769,'список продуктов'!$C$8:$C$917)</f>
        <v>1</v>
      </c>
      <c r="M7863" s="572"/>
      <c r="N7863" s="573"/>
      <c r="O7863" s="573"/>
      <c r="P7863" s="573"/>
    </row>
    <row r="7864" spans="1:16" ht="15.75" thickBot="1" x14ac:dyDescent="0.3">
      <c r="B7864" s="173"/>
      <c r="C7864" s="154"/>
      <c r="D7864" s="91"/>
      <c r="E7864" s="80"/>
      <c r="F7864">
        <f>SUMIF('список продуктов'!$A$8:$A$917,"="&amp;D5770,'список продуктов'!$C$8:$C$917)</f>
        <v>1</v>
      </c>
      <c r="M7864" s="572"/>
      <c r="N7864" s="573"/>
      <c r="O7864" s="573"/>
      <c r="P7864" s="573"/>
    </row>
    <row r="7865" spans="1:16" ht="15.75" thickBot="1" x14ac:dyDescent="0.3">
      <c r="A7865" s="229"/>
      <c r="B7865" s="179">
        <v>125</v>
      </c>
      <c r="C7865" s="159" t="s">
        <v>725</v>
      </c>
      <c r="D7865" s="188"/>
      <c r="E7865" s="158">
        <f>SUM(E7866:E7869)</f>
        <v>145</v>
      </c>
      <c r="F7865">
        <f>SUMIF('список продуктов'!$A$8:$A$917,"="&amp;D5771,'список продуктов'!$C$8:$C$917)</f>
        <v>1</v>
      </c>
      <c r="G7865" t="s">
        <v>2926</v>
      </c>
      <c r="M7865" s="572"/>
      <c r="N7865" s="573"/>
      <c r="O7865" s="573"/>
      <c r="P7865" s="573"/>
    </row>
    <row r="7866" spans="1:16" x14ac:dyDescent="0.25">
      <c r="A7866" s="77">
        <f>E7866*A7865</f>
        <v>0</v>
      </c>
      <c r="B7866" s="173"/>
      <c r="C7866" s="115"/>
      <c r="D7866" s="91" t="s">
        <v>2284</v>
      </c>
      <c r="E7866" s="80">
        <v>125</v>
      </c>
      <c r="F7866">
        <f>SUMIF('список продуктов'!$A$8:$A$917,"="&amp;D5772,'список продуктов'!$C$8:$C$917)</f>
        <v>1</v>
      </c>
      <c r="M7866" s="572"/>
      <c r="N7866" s="573"/>
      <c r="O7866" s="573"/>
      <c r="P7866" s="573"/>
    </row>
    <row r="7867" spans="1:16" x14ac:dyDescent="0.25">
      <c r="A7867" s="77">
        <f>E7867*A7865</f>
        <v>0</v>
      </c>
      <c r="B7867" s="173"/>
      <c r="C7867" s="115"/>
      <c r="D7867" s="91" t="s">
        <v>2591</v>
      </c>
      <c r="E7867" s="80">
        <v>10</v>
      </c>
      <c r="F7867">
        <f>SUMIF('список продуктов'!$A$8:$A$917,"="&amp;D5773,'список продуктов'!$C$8:$C$917)</f>
        <v>1</v>
      </c>
      <c r="M7867" s="572"/>
      <c r="N7867" s="573"/>
      <c r="O7867" s="573"/>
      <c r="P7867" s="573"/>
    </row>
    <row r="7868" spans="1:16" x14ac:dyDescent="0.25">
      <c r="A7868" s="77">
        <f>E7868*A7865</f>
        <v>0</v>
      </c>
      <c r="B7868" s="173"/>
      <c r="C7868" s="115"/>
      <c r="D7868" s="91" t="s">
        <v>1355</v>
      </c>
      <c r="E7868" s="80">
        <v>5</v>
      </c>
      <c r="F7868">
        <f>SUMIF('список продуктов'!$A$8:$A$917,"="&amp;D5774,'список продуктов'!$C$8:$C$917)</f>
        <v>1</v>
      </c>
      <c r="M7868" s="572"/>
      <c r="N7868" s="573"/>
      <c r="O7868" s="573"/>
      <c r="P7868" s="573"/>
    </row>
    <row r="7869" spans="1:16" x14ac:dyDescent="0.25">
      <c r="A7869" s="77">
        <f>E7869*A7865</f>
        <v>0</v>
      </c>
      <c r="B7869" s="173"/>
      <c r="C7869" s="115"/>
      <c r="D7869" s="91" t="s">
        <v>1850</v>
      </c>
      <c r="E7869" s="80">
        <v>5</v>
      </c>
      <c r="F7869">
        <f>SUMIF('список продуктов'!$A$8:$A$917,"="&amp;D5775,'список продуктов'!$C$8:$C$917)</f>
        <v>0</v>
      </c>
      <c r="M7869" s="572"/>
      <c r="N7869" s="573"/>
      <c r="O7869" s="573"/>
      <c r="P7869" s="573"/>
    </row>
    <row r="7870" spans="1:16" ht="15.75" thickBot="1" x14ac:dyDescent="0.3">
      <c r="B7870" s="173"/>
      <c r="C7870" s="115"/>
      <c r="D7870" s="91"/>
      <c r="E7870" s="80"/>
      <c r="F7870">
        <f>SUMIF('список продуктов'!$A$8:$A$917,"="&amp;D5776,'список продуктов'!$C$8:$C$917)</f>
        <v>1</v>
      </c>
      <c r="M7870" s="572"/>
      <c r="N7870" s="573"/>
      <c r="O7870" s="573"/>
      <c r="P7870" s="573"/>
    </row>
    <row r="7871" spans="1:16" ht="15.75" thickBot="1" x14ac:dyDescent="0.3">
      <c r="A7871" s="229"/>
      <c r="B7871" s="179">
        <v>125</v>
      </c>
      <c r="C7871" s="159" t="s">
        <v>726</v>
      </c>
      <c r="D7871" s="188"/>
      <c r="E7871" s="158">
        <f>SUM(E7872:E7875)</f>
        <v>145</v>
      </c>
      <c r="F7871">
        <f>SUMIF('список продуктов'!$A$8:$A$917,"="&amp;D5777,'список продуктов'!$C$8:$C$917)</f>
        <v>1</v>
      </c>
      <c r="G7871" t="s">
        <v>2926</v>
      </c>
      <c r="M7871" s="572"/>
      <c r="N7871" s="573"/>
      <c r="O7871" s="573"/>
      <c r="P7871" s="573"/>
    </row>
    <row r="7872" spans="1:16" x14ac:dyDescent="0.25">
      <c r="A7872" s="77">
        <f>E7872*A7871</f>
        <v>0</v>
      </c>
      <c r="B7872" s="173"/>
      <c r="C7872" s="115"/>
      <c r="D7872" s="91" t="s">
        <v>2285</v>
      </c>
      <c r="E7872" s="80">
        <v>125</v>
      </c>
      <c r="F7872">
        <f>SUMIF('список продуктов'!$A$8:$A$917,"="&amp;D5778,'список продуктов'!$C$8:$C$917)</f>
        <v>1</v>
      </c>
      <c r="M7872" s="572"/>
      <c r="N7872" s="573"/>
      <c r="O7872" s="573"/>
      <c r="P7872" s="573"/>
    </row>
    <row r="7873" spans="1:16" x14ac:dyDescent="0.25">
      <c r="A7873" s="77">
        <f>E7873*A7871</f>
        <v>0</v>
      </c>
      <c r="B7873" s="173"/>
      <c r="C7873" s="115"/>
      <c r="D7873" s="91" t="s">
        <v>1850</v>
      </c>
      <c r="E7873" s="80">
        <v>5</v>
      </c>
      <c r="F7873">
        <f>SUMIF('список продуктов'!$A$8:$A$917,"="&amp;D5779,'список продуктов'!$C$8:$C$917)</f>
        <v>1</v>
      </c>
      <c r="M7873" s="572"/>
      <c r="N7873" s="573"/>
      <c r="O7873" s="573"/>
      <c r="P7873" s="573"/>
    </row>
    <row r="7874" spans="1:16" x14ac:dyDescent="0.25">
      <c r="A7874" s="77">
        <f>E7874*A7871</f>
        <v>0</v>
      </c>
      <c r="B7874" s="173"/>
      <c r="C7874" s="115"/>
      <c r="D7874" s="91" t="s">
        <v>2591</v>
      </c>
      <c r="E7874" s="80">
        <v>10</v>
      </c>
      <c r="F7874">
        <f>SUMIF('список продуктов'!$A$8:$A$917,"="&amp;D5780,'список продуктов'!$C$8:$C$917)</f>
        <v>1</v>
      </c>
      <c r="M7874" s="572"/>
      <c r="N7874" s="573"/>
      <c r="O7874" s="573"/>
      <c r="P7874" s="573"/>
    </row>
    <row r="7875" spans="1:16" x14ac:dyDescent="0.25">
      <c r="A7875" s="77">
        <f>E7875*A7871</f>
        <v>0</v>
      </c>
      <c r="B7875" s="173"/>
      <c r="C7875" s="115"/>
      <c r="D7875" s="91" t="s">
        <v>1355</v>
      </c>
      <c r="E7875" s="80">
        <v>5</v>
      </c>
      <c r="F7875">
        <f>SUMIF('список продуктов'!$A$8:$A$917,"="&amp;#REF!,'список продуктов'!$C$8:$C$917)</f>
        <v>0</v>
      </c>
      <c r="M7875" s="572"/>
      <c r="N7875" s="573"/>
      <c r="O7875" s="573"/>
      <c r="P7875" s="573"/>
    </row>
    <row r="7876" spans="1:16" ht="15.75" thickBot="1" x14ac:dyDescent="0.3">
      <c r="B7876" s="173"/>
      <c r="C7876" s="115"/>
      <c r="D7876" s="91"/>
      <c r="E7876" s="80"/>
      <c r="F7876">
        <f>SUMIF('список продуктов'!$A$8:$A$917,"="&amp;D5781,'список продуктов'!$C$8:$C$917)</f>
        <v>0</v>
      </c>
      <c r="M7876" s="572"/>
      <c r="N7876" s="573"/>
      <c r="O7876" s="573"/>
      <c r="P7876" s="573"/>
    </row>
    <row r="7877" spans="1:16" ht="15.75" thickBot="1" x14ac:dyDescent="0.3">
      <c r="A7877" s="229"/>
      <c r="B7877" s="179">
        <v>125</v>
      </c>
      <c r="C7877" s="159" t="s">
        <v>727</v>
      </c>
      <c r="D7877" s="188"/>
      <c r="E7877" s="158">
        <f>SUM(E7878:E7881)</f>
        <v>145</v>
      </c>
      <c r="F7877">
        <f>SUMIF('список продуктов'!$A$8:$A$917,"="&amp;D5782,'список продуктов'!$C$8:$C$917)</f>
        <v>1</v>
      </c>
      <c r="G7877" t="s">
        <v>2926</v>
      </c>
      <c r="M7877" s="572"/>
      <c r="N7877" s="573"/>
      <c r="O7877" s="573"/>
      <c r="P7877" s="573"/>
    </row>
    <row r="7878" spans="1:16" x14ac:dyDescent="0.25">
      <c r="A7878" s="77">
        <f>E7878*A7877</f>
        <v>0</v>
      </c>
      <c r="B7878" s="173"/>
      <c r="C7878" s="115"/>
      <c r="D7878" s="91" t="s">
        <v>2286</v>
      </c>
      <c r="E7878" s="80">
        <v>125</v>
      </c>
      <c r="F7878">
        <f>SUMIF('список продуктов'!$A$8:$A$917,"="&amp;D5783,'список продуктов'!$C$8:$C$917)</f>
        <v>1</v>
      </c>
      <c r="M7878" s="572"/>
      <c r="N7878" s="573"/>
      <c r="O7878" s="573"/>
      <c r="P7878" s="573"/>
    </row>
    <row r="7879" spans="1:16" x14ac:dyDescent="0.25">
      <c r="A7879" s="77">
        <f>E7879*A7877</f>
        <v>0</v>
      </c>
      <c r="B7879" s="173"/>
      <c r="C7879" s="115"/>
      <c r="D7879" s="91" t="s">
        <v>1850</v>
      </c>
      <c r="E7879" s="80">
        <v>5</v>
      </c>
      <c r="F7879">
        <f>SUMIF('список продуктов'!$A$8:$A$917,"="&amp;D5784,'список продуктов'!$C$8:$C$917)</f>
        <v>1</v>
      </c>
      <c r="M7879" s="572"/>
      <c r="N7879" s="573"/>
      <c r="O7879" s="573"/>
      <c r="P7879" s="573"/>
    </row>
    <row r="7880" spans="1:16" x14ac:dyDescent="0.25">
      <c r="A7880" s="77">
        <f>E7880*A7877</f>
        <v>0</v>
      </c>
      <c r="B7880" s="173"/>
      <c r="C7880" s="115"/>
      <c r="D7880" s="91" t="s">
        <v>2591</v>
      </c>
      <c r="E7880" s="80">
        <v>10</v>
      </c>
      <c r="F7880">
        <f>SUMIF('список продуктов'!$A$8:$A$917,"="&amp;D5785,'список продуктов'!$C$8:$C$917)</f>
        <v>1</v>
      </c>
      <c r="M7880" s="572"/>
      <c r="N7880" s="573"/>
      <c r="O7880" s="573"/>
      <c r="P7880" s="573"/>
    </row>
    <row r="7881" spans="1:16" x14ac:dyDescent="0.25">
      <c r="A7881" s="77">
        <f>E7881*A7877</f>
        <v>0</v>
      </c>
      <c r="B7881" s="173"/>
      <c r="C7881" s="115"/>
      <c r="D7881" s="91" t="s">
        <v>1355</v>
      </c>
      <c r="E7881" s="80">
        <v>5</v>
      </c>
      <c r="F7881">
        <f>SUMIF('список продуктов'!$A$8:$A$917,"="&amp;D5786,'список продуктов'!$C$8:$C$917)</f>
        <v>1</v>
      </c>
      <c r="M7881" s="572"/>
      <c r="N7881" s="573"/>
      <c r="O7881" s="573"/>
      <c r="P7881" s="573"/>
    </row>
    <row r="7882" spans="1:16" ht="15.75" thickBot="1" x14ac:dyDescent="0.3">
      <c r="B7882" s="173"/>
      <c r="C7882" s="115"/>
      <c r="D7882" s="91"/>
      <c r="E7882" s="80"/>
      <c r="F7882">
        <f>SUMIF('список продуктов'!$A$8:$A$917,"="&amp;D5787,'список продуктов'!$C$8:$C$917)</f>
        <v>1</v>
      </c>
      <c r="M7882" s="572"/>
      <c r="N7882" s="573"/>
      <c r="O7882" s="573"/>
      <c r="P7882" s="573"/>
    </row>
    <row r="7883" spans="1:16" ht="15.75" thickBot="1" x14ac:dyDescent="0.3">
      <c r="A7883" s="229"/>
      <c r="B7883" s="179" t="s">
        <v>138</v>
      </c>
      <c r="C7883" s="197" t="s">
        <v>728</v>
      </c>
      <c r="D7883" s="188"/>
      <c r="E7883" s="158">
        <f>SUM(E7884:E7891)</f>
        <v>347</v>
      </c>
      <c r="F7883">
        <f>SUMIF('список продуктов'!$A$8:$A$917,"="&amp;D5793,'список продуктов'!$C$8:$C$917)</f>
        <v>1</v>
      </c>
      <c r="G7883" t="s">
        <v>2926</v>
      </c>
      <c r="M7883" s="572"/>
      <c r="N7883" s="573"/>
      <c r="O7883" s="573"/>
      <c r="P7883" s="573"/>
    </row>
    <row r="7884" spans="1:16" x14ac:dyDescent="0.25">
      <c r="A7884" s="77">
        <f>E7884*A7883</f>
        <v>0</v>
      </c>
      <c r="B7884" s="173"/>
      <c r="C7884" s="115"/>
      <c r="D7884" s="91" t="s">
        <v>2645</v>
      </c>
      <c r="E7884" s="80">
        <v>150</v>
      </c>
      <c r="F7884">
        <f>SUMIF('список продуктов'!$A$8:$A$917,"="&amp;D5794,'список продуктов'!$C$8:$C$917)</f>
        <v>1</v>
      </c>
      <c r="M7884" s="572"/>
      <c r="N7884" s="573"/>
      <c r="O7884" s="573"/>
      <c r="P7884" s="573"/>
    </row>
    <row r="7885" spans="1:16" x14ac:dyDescent="0.25">
      <c r="A7885" s="77">
        <f>E7885*A7883</f>
        <v>0</v>
      </c>
      <c r="B7885" s="173"/>
      <c r="C7885" s="115"/>
      <c r="D7885" s="91" t="s">
        <v>1492</v>
      </c>
      <c r="E7885" s="80">
        <v>30</v>
      </c>
      <c r="F7885">
        <f>SUMIF('список продуктов'!$A$8:$A$917,"="&amp;#REF!,'список продуктов'!$C$8:$C$917)</f>
        <v>0</v>
      </c>
      <c r="M7885" s="572"/>
      <c r="N7885" s="573"/>
      <c r="O7885" s="573"/>
      <c r="P7885" s="573"/>
    </row>
    <row r="7886" spans="1:16" x14ac:dyDescent="0.25">
      <c r="A7886" s="77">
        <f>E7886*A7883</f>
        <v>0</v>
      </c>
      <c r="B7886" s="173"/>
      <c r="C7886" s="115"/>
      <c r="D7886" s="91" t="s">
        <v>1280</v>
      </c>
      <c r="E7886" s="80">
        <v>45</v>
      </c>
      <c r="F7886">
        <f>SUMIF('список продуктов'!$A$8:$A$917,"="&amp;D5841,'список продуктов'!$C$8:$C$917)</f>
        <v>0</v>
      </c>
      <c r="M7886" s="572"/>
      <c r="N7886" s="573"/>
      <c r="O7886" s="573"/>
      <c r="P7886" s="573"/>
    </row>
    <row r="7887" spans="1:16" x14ac:dyDescent="0.25">
      <c r="A7887" s="77">
        <f>E7887*A7883</f>
        <v>0</v>
      </c>
      <c r="B7887" s="173"/>
      <c r="C7887" s="115"/>
      <c r="D7887" s="91" t="s">
        <v>2591</v>
      </c>
      <c r="E7887" s="80">
        <v>20</v>
      </c>
      <c r="F7887">
        <f>SUMIF('список продуктов'!$A$8:$A$917,"="&amp;D5842,'список продуктов'!$C$8:$C$917)</f>
        <v>1</v>
      </c>
      <c r="M7887" s="572"/>
      <c r="N7887" s="573"/>
      <c r="O7887" s="573"/>
      <c r="P7887" s="573"/>
    </row>
    <row r="7888" spans="1:16" x14ac:dyDescent="0.25">
      <c r="A7888" s="77">
        <f>A7883*E7888</f>
        <v>0</v>
      </c>
      <c r="B7888" s="173"/>
      <c r="C7888" s="115"/>
      <c r="D7888" s="91" t="s">
        <v>2469</v>
      </c>
      <c r="E7888" s="80">
        <v>40</v>
      </c>
      <c r="F7888">
        <f>SUMIF('список продуктов'!$A$8:$A$917,"="&amp;D5843,'список продуктов'!$C$8:$C$917)</f>
        <v>1</v>
      </c>
      <c r="M7888" s="572"/>
      <c r="N7888" s="573"/>
      <c r="O7888" s="573"/>
      <c r="P7888" s="573"/>
    </row>
    <row r="7889" spans="1:16" x14ac:dyDescent="0.25">
      <c r="A7889" s="77">
        <f>A7883*E7889</f>
        <v>0</v>
      </c>
      <c r="B7889" s="173"/>
      <c r="C7889" s="115"/>
      <c r="D7889" s="91" t="s">
        <v>1858</v>
      </c>
      <c r="E7889" s="80">
        <v>50</v>
      </c>
      <c r="F7889">
        <f>SUMIF('список продуктов'!$A$8:$A$917,"="&amp;D5844,'список продуктов'!$C$8:$C$917)</f>
        <v>1</v>
      </c>
      <c r="M7889" s="572"/>
      <c r="N7889" s="573"/>
      <c r="O7889" s="573"/>
      <c r="P7889" s="573"/>
    </row>
    <row r="7890" spans="1:16" x14ac:dyDescent="0.25">
      <c r="A7890" s="77">
        <f>A7883*E7890</f>
        <v>0</v>
      </c>
      <c r="B7890" s="173"/>
      <c r="C7890" s="115"/>
      <c r="D7890" s="91" t="s">
        <v>1918</v>
      </c>
      <c r="E7890" s="80">
        <v>10</v>
      </c>
      <c r="F7890">
        <f>SUMIF('список продуктов'!$A$8:$A$917,"="&amp;D5845,'список продуктов'!$C$8:$C$917)</f>
        <v>1</v>
      </c>
      <c r="M7890" s="572"/>
      <c r="N7890" s="573"/>
      <c r="O7890" s="573"/>
      <c r="P7890" s="573"/>
    </row>
    <row r="7891" spans="1:16" ht="15.75" thickBot="1" x14ac:dyDescent="0.3">
      <c r="A7891" s="77">
        <f>A7883*E7891</f>
        <v>0</v>
      </c>
      <c r="B7891" s="444"/>
      <c r="C7891" s="495"/>
      <c r="D7891" s="395" t="s">
        <v>1796</v>
      </c>
      <c r="E7891" s="405">
        <v>2</v>
      </c>
      <c r="F7891">
        <f>SUMIF('список продуктов'!$A$8:$A$917,"="&amp;#REF!,'список продуктов'!$C$8:$C$917)</f>
        <v>0</v>
      </c>
      <c r="M7891" s="572"/>
      <c r="N7891" s="573"/>
      <c r="O7891" s="573"/>
      <c r="P7891" s="573"/>
    </row>
    <row r="7892" spans="1:16" ht="30.75" thickBot="1" x14ac:dyDescent="0.45">
      <c r="A7892" s="566" t="s">
        <v>2853</v>
      </c>
      <c r="B7892" s="567"/>
      <c r="C7892" s="567"/>
      <c r="D7892" s="567"/>
      <c r="E7892" s="568"/>
      <c r="G7892" t="s">
        <v>2926</v>
      </c>
      <c r="M7892" s="72"/>
      <c r="N7892" s="68"/>
      <c r="O7892" s="68"/>
      <c r="P7892" s="68"/>
    </row>
    <row r="7893" spans="1:16" ht="26.25" thickBot="1" x14ac:dyDescent="0.4">
      <c r="A7893" s="563" t="s">
        <v>729</v>
      </c>
      <c r="B7893" s="564"/>
      <c r="C7893" s="564"/>
      <c r="D7893" s="564"/>
      <c r="E7893" s="565"/>
      <c r="G7893" t="s">
        <v>2926</v>
      </c>
      <c r="M7893" s="72"/>
      <c r="N7893" s="68"/>
      <c r="O7893" s="68"/>
      <c r="P7893" s="68"/>
    </row>
    <row r="7894" spans="1:16" ht="15.75" thickBot="1" x14ac:dyDescent="0.3">
      <c r="A7894" s="105"/>
      <c r="B7894" s="270">
        <v>40</v>
      </c>
      <c r="C7894" s="73" t="s">
        <v>730</v>
      </c>
      <c r="D7894" s="188"/>
      <c r="E7894" s="271"/>
      <c r="G7894" t="s">
        <v>2926</v>
      </c>
      <c r="M7894" s="72"/>
      <c r="N7894" s="68"/>
      <c r="O7894" s="68"/>
      <c r="P7894" s="68"/>
    </row>
    <row r="7895" spans="1:16" x14ac:dyDescent="0.25">
      <c r="A7895" s="108">
        <f>E7895*A7894</f>
        <v>0</v>
      </c>
      <c r="B7895" s="162" t="s">
        <v>56</v>
      </c>
      <c r="C7895" s="154"/>
      <c r="D7895" s="91" t="s">
        <v>2454</v>
      </c>
      <c r="E7895" s="100">
        <v>40</v>
      </c>
      <c r="M7895" s="72"/>
      <c r="N7895" s="68"/>
      <c r="O7895" s="68"/>
      <c r="P7895" s="68"/>
    </row>
    <row r="7896" spans="1:16" ht="15.75" thickBot="1" x14ac:dyDescent="0.3">
      <c r="B7896" s="221"/>
      <c r="C7896" s="154"/>
      <c r="D7896" s="91"/>
      <c r="E7896" s="100"/>
      <c r="M7896" s="72"/>
      <c r="N7896" s="68"/>
      <c r="O7896" s="68"/>
      <c r="P7896" s="68"/>
    </row>
    <row r="7897" spans="1:16" ht="15.75" thickBot="1" x14ac:dyDescent="0.3">
      <c r="A7897" s="105"/>
      <c r="B7897" s="270">
        <v>40</v>
      </c>
      <c r="C7897" s="73" t="s">
        <v>731</v>
      </c>
      <c r="D7897" s="188"/>
      <c r="E7897" s="271"/>
      <c r="G7897" t="s">
        <v>2926</v>
      </c>
      <c r="M7897" s="72"/>
      <c r="N7897" s="68"/>
      <c r="O7897" s="68"/>
      <c r="P7897" s="68"/>
    </row>
    <row r="7898" spans="1:16" x14ac:dyDescent="0.25">
      <c r="A7898" s="108">
        <f>E7898*A7897</f>
        <v>0</v>
      </c>
      <c r="B7898" s="162" t="s">
        <v>56</v>
      </c>
      <c r="C7898" s="154"/>
      <c r="D7898" s="91" t="s">
        <v>2455</v>
      </c>
      <c r="E7898" s="100">
        <v>40</v>
      </c>
      <c r="M7898" s="72"/>
      <c r="N7898" s="68"/>
      <c r="O7898" s="68"/>
      <c r="P7898" s="68"/>
    </row>
    <row r="7899" spans="1:16" ht="15.75" thickBot="1" x14ac:dyDescent="0.3">
      <c r="B7899" s="221"/>
      <c r="C7899" s="154"/>
      <c r="D7899" s="91"/>
      <c r="E7899" s="100"/>
      <c r="M7899" s="72"/>
      <c r="N7899" s="68"/>
      <c r="O7899" s="68"/>
      <c r="P7899" s="68"/>
    </row>
    <row r="7900" spans="1:16" ht="15.75" thickBot="1" x14ac:dyDescent="0.3">
      <c r="A7900" s="105"/>
      <c r="B7900" s="179">
        <v>40</v>
      </c>
      <c r="C7900" s="73" t="s">
        <v>732</v>
      </c>
      <c r="D7900" s="188"/>
      <c r="E7900" s="271"/>
      <c r="G7900" t="s">
        <v>2926</v>
      </c>
      <c r="M7900" s="72"/>
      <c r="N7900" s="68"/>
      <c r="O7900" s="68"/>
      <c r="P7900" s="68"/>
    </row>
    <row r="7901" spans="1:16" x14ac:dyDescent="0.25">
      <c r="A7901" s="108">
        <f>E7901*A7900</f>
        <v>0</v>
      </c>
      <c r="B7901" s="162" t="s">
        <v>56</v>
      </c>
      <c r="C7901" s="154"/>
      <c r="D7901" s="91" t="s">
        <v>2456</v>
      </c>
      <c r="E7901" s="100">
        <v>40</v>
      </c>
      <c r="M7901" s="72"/>
      <c r="N7901" s="68"/>
      <c r="O7901" s="68"/>
      <c r="P7901" s="68"/>
    </row>
    <row r="7902" spans="1:16" ht="15.75" thickBot="1" x14ac:dyDescent="0.3">
      <c r="B7902" s="173"/>
      <c r="C7902" s="154"/>
      <c r="D7902" s="91"/>
      <c r="E7902" s="80"/>
      <c r="M7902" s="72"/>
      <c r="N7902" s="68"/>
      <c r="O7902" s="68"/>
      <c r="P7902" s="68"/>
    </row>
    <row r="7903" spans="1:16" ht="15.75" thickBot="1" x14ac:dyDescent="0.3">
      <c r="A7903" s="105"/>
      <c r="B7903" s="179">
        <v>40</v>
      </c>
      <c r="C7903" s="73" t="s">
        <v>733</v>
      </c>
      <c r="D7903" s="188"/>
      <c r="E7903" s="271"/>
      <c r="G7903" t="s">
        <v>2926</v>
      </c>
      <c r="M7903" s="72"/>
      <c r="N7903" s="68"/>
      <c r="O7903" s="68"/>
      <c r="P7903" s="68"/>
    </row>
    <row r="7904" spans="1:16" x14ac:dyDescent="0.25">
      <c r="A7904" s="85">
        <f>E7904*A7903</f>
        <v>0</v>
      </c>
      <c r="B7904" s="162" t="s">
        <v>56</v>
      </c>
      <c r="C7904" s="154"/>
      <c r="D7904" s="91" t="s">
        <v>2457</v>
      </c>
      <c r="E7904" s="100">
        <v>40</v>
      </c>
      <c r="M7904" s="72"/>
      <c r="N7904" s="68"/>
      <c r="O7904" s="68"/>
      <c r="P7904" s="68"/>
    </row>
    <row r="7905" spans="1:16" ht="15.75" thickBot="1" x14ac:dyDescent="0.3">
      <c r="A7905" s="85"/>
      <c r="B7905" s="162"/>
      <c r="C7905" s="154"/>
      <c r="D7905" s="91"/>
      <c r="E7905" s="79"/>
      <c r="M7905" s="72"/>
      <c r="N7905" s="68"/>
      <c r="O7905" s="68"/>
      <c r="P7905" s="68"/>
    </row>
    <row r="7906" spans="1:16" ht="15.75" thickBot="1" x14ac:dyDescent="0.3">
      <c r="A7906" s="105"/>
      <c r="B7906" s="179">
        <v>40</v>
      </c>
      <c r="C7906" s="73" t="s">
        <v>734</v>
      </c>
      <c r="D7906" s="188"/>
      <c r="E7906" s="271"/>
      <c r="G7906" t="s">
        <v>2926</v>
      </c>
      <c r="M7906" s="72"/>
      <c r="N7906" s="68"/>
      <c r="O7906" s="68"/>
      <c r="P7906" s="68"/>
    </row>
    <row r="7907" spans="1:16" ht="29.25" x14ac:dyDescent="0.25">
      <c r="A7907" s="85">
        <f>E7907*A7906</f>
        <v>0</v>
      </c>
      <c r="B7907" s="162" t="s">
        <v>56</v>
      </c>
      <c r="C7907" s="154"/>
      <c r="D7907" s="91" t="s">
        <v>2458</v>
      </c>
      <c r="E7907" s="100">
        <v>40</v>
      </c>
      <c r="M7907" s="72"/>
      <c r="N7907" s="68"/>
      <c r="O7907" s="68"/>
      <c r="P7907" s="68"/>
    </row>
    <row r="7908" spans="1:16" ht="15.75" thickBot="1" x14ac:dyDescent="0.3">
      <c r="A7908" s="85"/>
      <c r="B7908" s="162"/>
      <c r="C7908" s="154"/>
      <c r="D7908" s="91"/>
      <c r="E7908" s="79"/>
      <c r="M7908" s="72"/>
      <c r="N7908" s="68"/>
      <c r="O7908" s="68"/>
      <c r="P7908" s="68"/>
    </row>
    <row r="7909" spans="1:16" ht="15.75" thickBot="1" x14ac:dyDescent="0.3">
      <c r="A7909" s="105"/>
      <c r="B7909" s="179">
        <v>40</v>
      </c>
      <c r="C7909" s="73" t="s">
        <v>735</v>
      </c>
      <c r="D7909" s="188"/>
      <c r="E7909" s="271"/>
      <c r="G7909" t="s">
        <v>2926</v>
      </c>
      <c r="M7909" s="72"/>
      <c r="N7909" s="68"/>
      <c r="O7909" s="68"/>
      <c r="P7909" s="68"/>
    </row>
    <row r="7910" spans="1:16" x14ac:dyDescent="0.25">
      <c r="A7910" s="85">
        <f>E7910*A7909</f>
        <v>0</v>
      </c>
      <c r="B7910" s="162" t="s">
        <v>56</v>
      </c>
      <c r="C7910" s="154"/>
      <c r="D7910" s="91" t="s">
        <v>2459</v>
      </c>
      <c r="E7910" s="100">
        <v>40</v>
      </c>
      <c r="M7910" s="72"/>
      <c r="N7910" s="68"/>
      <c r="O7910" s="68"/>
      <c r="P7910" s="68"/>
    </row>
    <row r="7911" spans="1:16" ht="15.75" thickBot="1" x14ac:dyDescent="0.3">
      <c r="A7911" s="85"/>
      <c r="B7911" s="162"/>
      <c r="C7911" s="154"/>
      <c r="D7911" s="91"/>
      <c r="E7911" s="79"/>
      <c r="M7911" s="72"/>
      <c r="N7911" s="68"/>
      <c r="O7911" s="68"/>
      <c r="P7911" s="68"/>
    </row>
    <row r="7912" spans="1:16" ht="15.75" thickBot="1" x14ac:dyDescent="0.3">
      <c r="A7912" s="105"/>
      <c r="B7912" s="179">
        <v>40</v>
      </c>
      <c r="C7912" s="73" t="s">
        <v>736</v>
      </c>
      <c r="D7912" s="188"/>
      <c r="E7912" s="271"/>
      <c r="G7912" t="s">
        <v>2926</v>
      </c>
      <c r="M7912" s="72"/>
      <c r="N7912" s="68"/>
      <c r="O7912" s="68"/>
      <c r="P7912" s="68"/>
    </row>
    <row r="7913" spans="1:16" x14ac:dyDescent="0.25">
      <c r="A7913" s="85">
        <f>E7913*A7912</f>
        <v>0</v>
      </c>
      <c r="B7913" s="162" t="s">
        <v>56</v>
      </c>
      <c r="C7913" s="154"/>
      <c r="D7913" s="91" t="s">
        <v>2460</v>
      </c>
      <c r="E7913" s="100">
        <v>40</v>
      </c>
      <c r="M7913" s="72"/>
      <c r="N7913" s="68"/>
      <c r="O7913" s="68"/>
      <c r="P7913" s="68"/>
    </row>
    <row r="7914" spans="1:16" ht="15.75" thickBot="1" x14ac:dyDescent="0.3">
      <c r="B7914" s="221"/>
      <c r="C7914" s="154"/>
      <c r="D7914" s="91"/>
      <c r="E7914" s="100"/>
      <c r="M7914" s="72"/>
      <c r="N7914" s="68"/>
      <c r="O7914" s="68"/>
      <c r="P7914" s="68"/>
    </row>
    <row r="7915" spans="1:16" ht="15.75" thickBot="1" x14ac:dyDescent="0.3">
      <c r="A7915" s="229"/>
      <c r="B7915" s="179">
        <v>40</v>
      </c>
      <c r="C7915" s="73" t="s">
        <v>737</v>
      </c>
      <c r="D7915" s="188"/>
      <c r="E7915" s="158">
        <f>SUM(E7916:E7921)</f>
        <v>69</v>
      </c>
      <c r="G7915" t="s">
        <v>2926</v>
      </c>
      <c r="M7915" s="72"/>
      <c r="N7915" s="68"/>
      <c r="O7915" s="68"/>
      <c r="P7915" s="68"/>
    </row>
    <row r="7916" spans="1:16" x14ac:dyDescent="0.25">
      <c r="A7916" s="77">
        <f>E7916*A7915</f>
        <v>0</v>
      </c>
      <c r="B7916" s="173"/>
      <c r="D7916" s="91" t="s">
        <v>2275</v>
      </c>
      <c r="E7916" s="80">
        <v>40</v>
      </c>
      <c r="M7916" s="72"/>
      <c r="N7916" s="68"/>
      <c r="O7916" s="68"/>
      <c r="P7916" s="68"/>
    </row>
    <row r="7917" spans="1:16" x14ac:dyDescent="0.25">
      <c r="A7917" s="77">
        <f>E7917*A7915</f>
        <v>0</v>
      </c>
      <c r="B7917" s="173"/>
      <c r="C7917" s="449"/>
      <c r="D7917" s="91" t="s">
        <v>1670</v>
      </c>
      <c r="E7917" s="80">
        <v>10</v>
      </c>
      <c r="M7917" s="72"/>
      <c r="N7917" s="68"/>
      <c r="O7917" s="68"/>
      <c r="P7917" s="68"/>
    </row>
    <row r="7918" spans="1:16" x14ac:dyDescent="0.25">
      <c r="A7918" s="77">
        <f>E7918*A7915</f>
        <v>0</v>
      </c>
      <c r="B7918" s="173"/>
      <c r="C7918" s="449"/>
      <c r="D7918" s="91" t="s">
        <v>2591</v>
      </c>
      <c r="E7918" s="80">
        <v>5</v>
      </c>
      <c r="M7918" s="72"/>
      <c r="N7918" s="68"/>
      <c r="O7918" s="68"/>
      <c r="P7918" s="68"/>
    </row>
    <row r="7919" spans="1:16" x14ac:dyDescent="0.25">
      <c r="A7919" s="77">
        <f>E7919*A7915</f>
        <v>0</v>
      </c>
      <c r="B7919" s="173"/>
      <c r="C7919" s="449"/>
      <c r="D7919" s="91" t="s">
        <v>1492</v>
      </c>
      <c r="E7919" s="80">
        <v>5</v>
      </c>
      <c r="M7919" s="72"/>
      <c r="N7919" s="68"/>
      <c r="O7919" s="68"/>
      <c r="P7919" s="68"/>
    </row>
    <row r="7920" spans="1:16" x14ac:dyDescent="0.25">
      <c r="A7920" s="77">
        <f>E7920*A7915</f>
        <v>0</v>
      </c>
      <c r="B7920" s="173"/>
      <c r="C7920" s="449"/>
      <c r="D7920" s="91" t="s">
        <v>1355</v>
      </c>
      <c r="E7920" s="80">
        <v>2</v>
      </c>
      <c r="M7920" s="72"/>
      <c r="N7920" s="68"/>
      <c r="O7920" s="68"/>
      <c r="P7920" s="68"/>
    </row>
    <row r="7921" spans="1:16" ht="15.75" thickBot="1" x14ac:dyDescent="0.3">
      <c r="A7921" s="77">
        <f>E7921*A7915</f>
        <v>0</v>
      </c>
      <c r="B7921" s="173"/>
      <c r="C7921" s="449"/>
      <c r="D7921" s="91" t="s">
        <v>2469</v>
      </c>
      <c r="E7921" s="80">
        <v>7</v>
      </c>
      <c r="M7921" s="72"/>
      <c r="N7921" s="68"/>
      <c r="O7921" s="68"/>
      <c r="P7921" s="68"/>
    </row>
    <row r="7922" spans="1:16" ht="15.75" thickBot="1" x14ac:dyDescent="0.3">
      <c r="A7922" s="229"/>
      <c r="B7922" s="181" t="s">
        <v>186</v>
      </c>
      <c r="C7922" s="73" t="s">
        <v>739</v>
      </c>
      <c r="D7922" s="188"/>
      <c r="E7922" s="158">
        <f>SUM(E7923:E7934)</f>
        <v>138.25</v>
      </c>
      <c r="G7922" t="s">
        <v>2926</v>
      </c>
      <c r="M7922" s="72"/>
      <c r="N7922" s="68"/>
      <c r="O7922" s="68"/>
      <c r="P7922" s="68"/>
    </row>
    <row r="7923" spans="1:16" x14ac:dyDescent="0.25">
      <c r="A7923" s="77">
        <f>E7923*A7922</f>
        <v>0</v>
      </c>
      <c r="B7923" s="173" t="s">
        <v>56</v>
      </c>
      <c r="C7923" s="449"/>
      <c r="D7923" s="365" t="s">
        <v>1739</v>
      </c>
      <c r="E7923" s="80">
        <v>10</v>
      </c>
      <c r="M7923" s="72"/>
      <c r="N7923" s="68"/>
      <c r="O7923" s="68"/>
      <c r="P7923" s="68"/>
    </row>
    <row r="7924" spans="1:16" x14ac:dyDescent="0.25">
      <c r="A7924" s="77">
        <f>E7924*A7922</f>
        <v>0</v>
      </c>
      <c r="B7924" s="173"/>
      <c r="C7924" s="449"/>
      <c r="D7924" s="91" t="s">
        <v>2291</v>
      </c>
      <c r="E7924" s="80">
        <v>10</v>
      </c>
      <c r="M7924" s="72"/>
      <c r="N7924" s="68"/>
      <c r="O7924" s="68"/>
      <c r="P7924" s="68"/>
    </row>
    <row r="7925" spans="1:16" x14ac:dyDescent="0.25">
      <c r="A7925" s="77">
        <f>E7925*A7922</f>
        <v>0</v>
      </c>
      <c r="B7925" s="173"/>
      <c r="C7925" s="449"/>
      <c r="D7925" s="91" t="s">
        <v>1745</v>
      </c>
      <c r="E7925" s="80">
        <v>10</v>
      </c>
      <c r="M7925" s="72"/>
      <c r="N7925" s="68"/>
      <c r="O7925" s="68"/>
      <c r="P7925" s="68"/>
    </row>
    <row r="7926" spans="1:16" x14ac:dyDescent="0.25">
      <c r="A7926" s="77">
        <f>E7926*A7922</f>
        <v>0</v>
      </c>
      <c r="B7926" s="173"/>
      <c r="C7926" s="449"/>
      <c r="D7926" s="91" t="s">
        <v>313</v>
      </c>
      <c r="E7926" s="80">
        <v>10</v>
      </c>
      <c r="M7926" s="72"/>
      <c r="N7926" s="68"/>
      <c r="O7926" s="68"/>
      <c r="P7926" s="68"/>
    </row>
    <row r="7927" spans="1:16" x14ac:dyDescent="0.25">
      <c r="A7927" s="77">
        <f>E7927*A7922</f>
        <v>0</v>
      </c>
      <c r="B7927" s="173"/>
      <c r="C7927" s="449"/>
      <c r="D7927" s="91" t="s">
        <v>1355</v>
      </c>
      <c r="E7927" s="80">
        <v>10</v>
      </c>
      <c r="M7927" s="72"/>
      <c r="N7927" s="68"/>
      <c r="O7927" s="68"/>
      <c r="P7927" s="68"/>
    </row>
    <row r="7928" spans="1:16" x14ac:dyDescent="0.25">
      <c r="B7928" s="173"/>
      <c r="C7928" s="503" t="s">
        <v>1955</v>
      </c>
      <c r="D7928" s="91"/>
      <c r="E7928" s="80"/>
      <c r="M7928" s="72"/>
      <c r="N7928" s="68"/>
      <c r="O7928" s="68"/>
      <c r="P7928" s="68"/>
    </row>
    <row r="7929" spans="1:16" x14ac:dyDescent="0.25">
      <c r="A7929" s="77">
        <f>E7929*A7922</f>
        <v>0</v>
      </c>
      <c r="B7929" s="173"/>
      <c r="C7929" s="449"/>
      <c r="D7929" s="91" t="s">
        <v>1492</v>
      </c>
      <c r="E7929" s="80">
        <v>20.5</v>
      </c>
      <c r="M7929" s="72"/>
      <c r="N7929" s="68"/>
      <c r="O7929" s="68"/>
      <c r="P7929" s="68"/>
    </row>
    <row r="7930" spans="1:16" x14ac:dyDescent="0.25">
      <c r="A7930" s="77">
        <f>E7930*A7922</f>
        <v>0</v>
      </c>
      <c r="B7930" s="173"/>
      <c r="C7930" s="449"/>
      <c r="D7930" s="91" t="s">
        <v>1315</v>
      </c>
      <c r="E7930" s="80">
        <v>52</v>
      </c>
      <c r="M7930" s="72"/>
      <c r="N7930" s="68"/>
      <c r="O7930" s="68"/>
      <c r="P7930" s="68"/>
    </row>
    <row r="7931" spans="1:16" x14ac:dyDescent="0.25">
      <c r="A7931" s="77">
        <f>E7931*A7922</f>
        <v>0</v>
      </c>
      <c r="B7931" s="173"/>
      <c r="C7931" s="449"/>
      <c r="D7931" s="91" t="s">
        <v>2469</v>
      </c>
      <c r="E7931" s="80">
        <v>8</v>
      </c>
      <c r="M7931" s="72"/>
      <c r="N7931" s="68"/>
      <c r="O7931" s="68"/>
      <c r="P7931" s="68"/>
    </row>
    <row r="7932" spans="1:16" x14ac:dyDescent="0.25">
      <c r="A7932" s="77">
        <f>E7932*A7922</f>
        <v>0</v>
      </c>
      <c r="B7932" s="173"/>
      <c r="C7932" s="449"/>
      <c r="D7932" s="91" t="s">
        <v>1262</v>
      </c>
      <c r="E7932" s="80">
        <v>0.5</v>
      </c>
      <c r="M7932" s="72"/>
      <c r="N7932" s="68"/>
      <c r="O7932" s="68"/>
      <c r="P7932" s="68"/>
    </row>
    <row r="7933" spans="1:16" x14ac:dyDescent="0.25">
      <c r="A7933" s="77">
        <f>E7933*A7922</f>
        <v>0</v>
      </c>
      <c r="B7933" s="173"/>
      <c r="C7933" s="449"/>
      <c r="D7933" s="91" t="s">
        <v>1280</v>
      </c>
      <c r="E7933" s="80">
        <v>1.75</v>
      </c>
      <c r="M7933" s="72"/>
      <c r="N7933" s="68"/>
      <c r="O7933" s="68"/>
      <c r="P7933" s="68"/>
    </row>
    <row r="7934" spans="1:16" x14ac:dyDescent="0.25">
      <c r="A7934" s="77">
        <f>E7934*A7922</f>
        <v>0</v>
      </c>
      <c r="B7934" s="173"/>
      <c r="C7934" s="449"/>
      <c r="D7934" s="91" t="s">
        <v>2591</v>
      </c>
      <c r="E7934" s="80">
        <v>5.5</v>
      </c>
      <c r="M7934" s="72"/>
      <c r="N7934" s="68"/>
      <c r="O7934" s="68"/>
      <c r="P7934" s="68"/>
    </row>
    <row r="7935" spans="1:16" ht="15.75" thickBot="1" x14ac:dyDescent="0.3">
      <c r="A7935" s="83"/>
      <c r="B7935" s="220"/>
      <c r="C7935" s="449"/>
      <c r="D7935" s="91"/>
      <c r="E7935" s="80"/>
      <c r="M7935" s="72"/>
      <c r="N7935" s="68"/>
      <c r="O7935" s="68"/>
      <c r="P7935" s="68"/>
    </row>
    <row r="7936" spans="1:16" ht="15.75" thickBot="1" x14ac:dyDescent="0.3">
      <c r="A7936" s="229"/>
      <c r="B7936" s="181" t="s">
        <v>5</v>
      </c>
      <c r="C7936" s="73" t="s">
        <v>740</v>
      </c>
      <c r="D7936" s="188"/>
      <c r="E7936" s="158">
        <f>SUM(E7937:E7945)</f>
        <v>204.75</v>
      </c>
      <c r="G7936" t="s">
        <v>2926</v>
      </c>
      <c r="M7936" s="72"/>
      <c r="N7936" s="68"/>
      <c r="O7936" s="68"/>
      <c r="P7936" s="68"/>
    </row>
    <row r="7937" spans="1:16" x14ac:dyDescent="0.25">
      <c r="A7937" s="77">
        <f>E7937*A7936</f>
        <v>0</v>
      </c>
      <c r="B7937" s="173" t="s">
        <v>54</v>
      </c>
      <c r="C7937" s="449"/>
      <c r="D7937" s="91" t="s">
        <v>925</v>
      </c>
      <c r="E7937" s="80">
        <v>30</v>
      </c>
      <c r="M7937" s="72"/>
      <c r="N7937" s="68"/>
      <c r="O7937" s="68"/>
      <c r="P7937" s="68"/>
    </row>
    <row r="7938" spans="1:16" x14ac:dyDescent="0.25">
      <c r="A7938" s="77">
        <f>E7938*A7936</f>
        <v>0</v>
      </c>
      <c r="B7938" s="173"/>
      <c r="C7938" s="449"/>
      <c r="D7938" s="91" t="s">
        <v>1850</v>
      </c>
      <c r="E7938" s="80">
        <v>20</v>
      </c>
      <c r="M7938" s="72"/>
      <c r="N7938" s="68"/>
      <c r="O7938" s="68"/>
      <c r="P7938" s="68"/>
    </row>
    <row r="7939" spans="1:16" x14ac:dyDescent="0.25">
      <c r="B7939" s="173"/>
      <c r="C7939" s="503" t="s">
        <v>1955</v>
      </c>
      <c r="D7939" s="91"/>
      <c r="E7939" s="80"/>
      <c r="M7939" s="72"/>
      <c r="N7939" s="68"/>
      <c r="O7939" s="68"/>
      <c r="P7939" s="68"/>
    </row>
    <row r="7940" spans="1:16" x14ac:dyDescent="0.25">
      <c r="A7940" s="77">
        <f>E7940*A7936</f>
        <v>0</v>
      </c>
      <c r="B7940" s="173"/>
      <c r="C7940" s="449"/>
      <c r="D7940" s="91" t="s">
        <v>1492</v>
      </c>
      <c r="E7940" s="80">
        <v>61.5</v>
      </c>
      <c r="M7940" s="72"/>
      <c r="N7940" s="68"/>
      <c r="O7940" s="68"/>
      <c r="P7940" s="68"/>
    </row>
    <row r="7941" spans="1:16" x14ac:dyDescent="0.25">
      <c r="A7941" s="77">
        <f>E7941*A7936</f>
        <v>0</v>
      </c>
      <c r="B7941" s="173"/>
      <c r="C7941" s="449"/>
      <c r="D7941" s="91" t="s">
        <v>1315</v>
      </c>
      <c r="E7941" s="80">
        <v>52</v>
      </c>
      <c r="M7941" s="72"/>
      <c r="N7941" s="68"/>
      <c r="O7941" s="68"/>
      <c r="P7941" s="68"/>
    </row>
    <row r="7942" spans="1:16" x14ac:dyDescent="0.25">
      <c r="A7942" s="77">
        <f>E7942*A7936</f>
        <v>0</v>
      </c>
      <c r="B7942" s="173"/>
      <c r="C7942" s="449"/>
      <c r="D7942" s="91" t="s">
        <v>2469</v>
      </c>
      <c r="E7942" s="80">
        <v>24</v>
      </c>
      <c r="M7942" s="72"/>
      <c r="N7942" s="68"/>
      <c r="O7942" s="68"/>
      <c r="P7942" s="68"/>
    </row>
    <row r="7943" spans="1:16" x14ac:dyDescent="0.25">
      <c r="A7943" s="77">
        <f>E7943*A7936</f>
        <v>0</v>
      </c>
      <c r="B7943" s="173"/>
      <c r="C7943" s="449"/>
      <c r="D7943" s="91" t="s">
        <v>1262</v>
      </c>
      <c r="E7943" s="80">
        <v>1.5</v>
      </c>
      <c r="M7943" s="72"/>
      <c r="N7943" s="68"/>
      <c r="O7943" s="68"/>
      <c r="P7943" s="68"/>
    </row>
    <row r="7944" spans="1:16" x14ac:dyDescent="0.25">
      <c r="A7944" s="77">
        <f>E7944*A7936</f>
        <v>0</v>
      </c>
      <c r="B7944" s="173"/>
      <c r="C7944" s="449"/>
      <c r="D7944" s="91" t="s">
        <v>1280</v>
      </c>
      <c r="E7944" s="80">
        <v>5.25</v>
      </c>
      <c r="M7944" s="72"/>
      <c r="N7944" s="68"/>
      <c r="O7944" s="68"/>
      <c r="P7944" s="68"/>
    </row>
    <row r="7945" spans="1:16" x14ac:dyDescent="0.25">
      <c r="A7945" s="77">
        <f>E7945*A7936</f>
        <v>0</v>
      </c>
      <c r="B7945" s="173"/>
      <c r="C7945" s="449"/>
      <c r="D7945" s="91" t="s">
        <v>2591</v>
      </c>
      <c r="E7945" s="80">
        <v>10.5</v>
      </c>
      <c r="M7945" s="72"/>
      <c r="N7945" s="68"/>
      <c r="O7945" s="68"/>
      <c r="P7945" s="68"/>
    </row>
    <row r="7946" spans="1:16" ht="15.75" thickBot="1" x14ac:dyDescent="0.3">
      <c r="A7946" s="83"/>
      <c r="B7946" s="220"/>
      <c r="C7946" s="449"/>
      <c r="D7946" s="91"/>
      <c r="E7946" s="80"/>
      <c r="M7946" s="72"/>
      <c r="N7946" s="68"/>
      <c r="O7946" s="68"/>
      <c r="P7946" s="68"/>
    </row>
    <row r="7947" spans="1:16" ht="15.75" thickBot="1" x14ac:dyDescent="0.3">
      <c r="A7947" s="229"/>
      <c r="B7947" s="181" t="s">
        <v>5</v>
      </c>
      <c r="C7947" s="73" t="s">
        <v>741</v>
      </c>
      <c r="D7947" s="188"/>
      <c r="E7947" s="158">
        <f>SUM(E7948:E7956)</f>
        <v>204.75</v>
      </c>
      <c r="G7947" t="s">
        <v>2926</v>
      </c>
      <c r="M7947" s="72"/>
      <c r="N7947" s="68"/>
      <c r="O7947" s="68"/>
      <c r="P7947" s="68"/>
    </row>
    <row r="7948" spans="1:16" x14ac:dyDescent="0.25">
      <c r="A7948" s="77">
        <f>E7948*A7947</f>
        <v>0</v>
      </c>
      <c r="B7948" s="173" t="s">
        <v>54</v>
      </c>
      <c r="C7948" s="449"/>
      <c r="D7948" s="91" t="s">
        <v>1858</v>
      </c>
      <c r="E7948" s="80">
        <v>30</v>
      </c>
      <c r="M7948" s="72"/>
      <c r="N7948" s="68"/>
      <c r="O7948" s="68"/>
      <c r="P7948" s="68"/>
    </row>
    <row r="7949" spans="1:16" x14ac:dyDescent="0.25">
      <c r="A7949" s="77">
        <f>E7949*A7947</f>
        <v>0</v>
      </c>
      <c r="B7949" s="173"/>
      <c r="C7949" s="449"/>
      <c r="D7949" s="91" t="s">
        <v>1850</v>
      </c>
      <c r="E7949" s="80">
        <v>20</v>
      </c>
      <c r="M7949" s="72"/>
      <c r="N7949" s="68"/>
      <c r="O7949" s="68"/>
      <c r="P7949" s="68"/>
    </row>
    <row r="7950" spans="1:16" x14ac:dyDescent="0.25">
      <c r="B7950" s="173"/>
      <c r="C7950" s="503" t="s">
        <v>1955</v>
      </c>
      <c r="D7950" s="91"/>
      <c r="E7950" s="80"/>
      <c r="M7950" s="72"/>
      <c r="N7950" s="68"/>
      <c r="O7950" s="68"/>
      <c r="P7950" s="68"/>
    </row>
    <row r="7951" spans="1:16" x14ac:dyDescent="0.25">
      <c r="A7951" s="85">
        <f>E7951*A7947</f>
        <v>0</v>
      </c>
      <c r="B7951" s="220"/>
      <c r="C7951" s="449"/>
      <c r="D7951" s="91" t="s">
        <v>1492</v>
      </c>
      <c r="E7951" s="80">
        <v>61.5</v>
      </c>
      <c r="M7951" s="72"/>
      <c r="N7951" s="68"/>
      <c r="O7951" s="68"/>
      <c r="P7951" s="68"/>
    </row>
    <row r="7952" spans="1:16" x14ac:dyDescent="0.25">
      <c r="A7952" s="85">
        <f>E7952*A7947</f>
        <v>0</v>
      </c>
      <c r="B7952" s="220"/>
      <c r="C7952" s="449"/>
      <c r="D7952" s="91" t="s">
        <v>1315</v>
      </c>
      <c r="E7952" s="80">
        <v>52</v>
      </c>
      <c r="M7952" s="72"/>
      <c r="N7952" s="68"/>
      <c r="O7952" s="68"/>
      <c r="P7952" s="68"/>
    </row>
    <row r="7953" spans="1:16" x14ac:dyDescent="0.25">
      <c r="A7953" s="85">
        <f>E7953*A7947</f>
        <v>0</v>
      </c>
      <c r="B7953" s="220"/>
      <c r="C7953" s="449"/>
      <c r="D7953" s="91" t="s">
        <v>2469</v>
      </c>
      <c r="E7953" s="80">
        <v>24</v>
      </c>
      <c r="M7953" s="72"/>
      <c r="N7953" s="68"/>
      <c r="O7953" s="68"/>
      <c r="P7953" s="68"/>
    </row>
    <row r="7954" spans="1:16" x14ac:dyDescent="0.25">
      <c r="A7954" s="85">
        <f>E7954*A7947</f>
        <v>0</v>
      </c>
      <c r="B7954" s="220"/>
      <c r="C7954" s="449"/>
      <c r="D7954" s="91" t="s">
        <v>1262</v>
      </c>
      <c r="E7954" s="80">
        <v>1.5</v>
      </c>
      <c r="M7954" s="72"/>
      <c r="N7954" s="68"/>
      <c r="O7954" s="68"/>
      <c r="P7954" s="68"/>
    </row>
    <row r="7955" spans="1:16" x14ac:dyDescent="0.25">
      <c r="A7955" s="85">
        <f>E7955*A7947</f>
        <v>0</v>
      </c>
      <c r="B7955" s="220"/>
      <c r="C7955" s="449"/>
      <c r="D7955" s="91" t="s">
        <v>1280</v>
      </c>
      <c r="E7955" s="80">
        <v>5.25</v>
      </c>
      <c r="M7955" s="72"/>
      <c r="N7955" s="68"/>
      <c r="O7955" s="68"/>
      <c r="P7955" s="68"/>
    </row>
    <row r="7956" spans="1:16" x14ac:dyDescent="0.25">
      <c r="A7956" s="85">
        <f>E7956*A7947</f>
        <v>0</v>
      </c>
      <c r="B7956" s="220"/>
      <c r="C7956" s="449"/>
      <c r="D7956" s="91" t="s">
        <v>2591</v>
      </c>
      <c r="E7956" s="80">
        <v>10.5</v>
      </c>
      <c r="M7956" s="72"/>
      <c r="N7956" s="68"/>
      <c r="O7956" s="68"/>
      <c r="P7956" s="68"/>
    </row>
    <row r="7957" spans="1:16" ht="15.75" thickBot="1" x14ac:dyDescent="0.3">
      <c r="A7957" s="83"/>
      <c r="B7957" s="220"/>
      <c r="C7957" s="449"/>
      <c r="D7957" s="91"/>
      <c r="E7957" s="80"/>
      <c r="M7957" s="72"/>
      <c r="N7957" s="68"/>
      <c r="O7957" s="68"/>
      <c r="P7957" s="68"/>
    </row>
    <row r="7958" spans="1:16" ht="15.75" thickBot="1" x14ac:dyDescent="0.3">
      <c r="A7958" s="229"/>
      <c r="B7958" s="181" t="s">
        <v>5</v>
      </c>
      <c r="C7958" s="73" t="s">
        <v>742</v>
      </c>
      <c r="D7958" s="188"/>
      <c r="E7958" s="158">
        <f>SUM(E7959:E7967)</f>
        <v>204.75</v>
      </c>
      <c r="G7958" t="s">
        <v>2926</v>
      </c>
      <c r="M7958" s="72"/>
      <c r="N7958" s="68"/>
      <c r="O7958" s="68"/>
      <c r="P7958" s="68"/>
    </row>
    <row r="7959" spans="1:16" x14ac:dyDescent="0.25">
      <c r="A7959" s="77">
        <f>E7959*A7958</f>
        <v>0</v>
      </c>
      <c r="B7959" s="173" t="s">
        <v>54</v>
      </c>
      <c r="C7959" s="449"/>
      <c r="D7959" s="91" t="s">
        <v>1937</v>
      </c>
      <c r="E7959" s="80">
        <v>30</v>
      </c>
      <c r="M7959" s="72"/>
      <c r="N7959" s="68"/>
      <c r="O7959" s="68"/>
      <c r="P7959" s="68"/>
    </row>
    <row r="7960" spans="1:16" x14ac:dyDescent="0.25">
      <c r="A7960" s="77">
        <f>E7960*A7958</f>
        <v>0</v>
      </c>
      <c r="B7960" s="173"/>
      <c r="C7960" s="449"/>
      <c r="D7960" s="91" t="s">
        <v>1850</v>
      </c>
      <c r="E7960" s="80">
        <v>20</v>
      </c>
      <c r="M7960" s="72"/>
      <c r="N7960" s="68"/>
      <c r="O7960" s="68"/>
      <c r="P7960" s="68"/>
    </row>
    <row r="7961" spans="1:16" x14ac:dyDescent="0.25">
      <c r="B7961" s="173"/>
      <c r="C7961" s="503" t="s">
        <v>1955</v>
      </c>
      <c r="D7961" s="91"/>
      <c r="E7961" s="80"/>
      <c r="M7961" s="72"/>
      <c r="N7961" s="68"/>
      <c r="O7961" s="68"/>
      <c r="P7961" s="68"/>
    </row>
    <row r="7962" spans="1:16" x14ac:dyDescent="0.25">
      <c r="A7962" s="77">
        <f>E7962*A7958</f>
        <v>0</v>
      </c>
      <c r="B7962" s="173"/>
      <c r="C7962" s="449"/>
      <c r="D7962" s="91" t="s">
        <v>1492</v>
      </c>
      <c r="E7962" s="80">
        <v>61.5</v>
      </c>
      <c r="M7962" s="72"/>
      <c r="N7962" s="68"/>
      <c r="O7962" s="68"/>
      <c r="P7962" s="68"/>
    </row>
    <row r="7963" spans="1:16" x14ac:dyDescent="0.25">
      <c r="A7963" s="77">
        <f>E7963*A7958</f>
        <v>0</v>
      </c>
      <c r="B7963" s="173"/>
      <c r="C7963" s="449"/>
      <c r="D7963" s="91" t="s">
        <v>1315</v>
      </c>
      <c r="E7963" s="80">
        <v>52</v>
      </c>
      <c r="M7963" s="72"/>
      <c r="N7963" s="68"/>
      <c r="O7963" s="68"/>
      <c r="P7963" s="68"/>
    </row>
    <row r="7964" spans="1:16" x14ac:dyDescent="0.25">
      <c r="A7964" s="77">
        <f>E7964*A7958</f>
        <v>0</v>
      </c>
      <c r="B7964" s="173"/>
      <c r="C7964" s="449"/>
      <c r="D7964" s="91" t="s">
        <v>2469</v>
      </c>
      <c r="E7964" s="80">
        <v>24</v>
      </c>
      <c r="M7964" s="72"/>
      <c r="N7964" s="68"/>
      <c r="O7964" s="68"/>
      <c r="P7964" s="68"/>
    </row>
    <row r="7965" spans="1:16" x14ac:dyDescent="0.25">
      <c r="A7965" s="77">
        <f>E7965*A7958</f>
        <v>0</v>
      </c>
      <c r="B7965" s="173"/>
      <c r="C7965" s="449"/>
      <c r="D7965" s="91" t="s">
        <v>1262</v>
      </c>
      <c r="E7965" s="80">
        <v>1.5</v>
      </c>
      <c r="M7965" s="72"/>
      <c r="N7965" s="68"/>
      <c r="O7965" s="68"/>
      <c r="P7965" s="68"/>
    </row>
    <row r="7966" spans="1:16" x14ac:dyDescent="0.25">
      <c r="A7966" s="77">
        <f>E7966*A7958</f>
        <v>0</v>
      </c>
      <c r="B7966" s="173"/>
      <c r="C7966" s="449"/>
      <c r="D7966" s="91" t="s">
        <v>1280</v>
      </c>
      <c r="E7966" s="80">
        <v>5.25</v>
      </c>
      <c r="M7966" s="72"/>
      <c r="N7966" s="68"/>
      <c r="O7966" s="68"/>
      <c r="P7966" s="68"/>
    </row>
    <row r="7967" spans="1:16" x14ac:dyDescent="0.25">
      <c r="A7967" s="77">
        <f>E7967*A7958</f>
        <v>0</v>
      </c>
      <c r="B7967" s="173"/>
      <c r="C7967" s="449"/>
      <c r="D7967" s="91" t="s">
        <v>2591</v>
      </c>
      <c r="E7967" s="80">
        <v>10.5</v>
      </c>
      <c r="M7967" s="72"/>
      <c r="N7967" s="68"/>
      <c r="O7967" s="68"/>
      <c r="P7967" s="68"/>
    </row>
    <row r="7968" spans="1:16" ht="15.75" thickBot="1" x14ac:dyDescent="0.3">
      <c r="A7968" s="83"/>
      <c r="B7968" s="220"/>
      <c r="C7968" s="449"/>
      <c r="D7968" s="91"/>
      <c r="E7968" s="80"/>
      <c r="M7968" s="72"/>
      <c r="N7968" s="68"/>
      <c r="O7968" s="68"/>
      <c r="P7968" s="68"/>
    </row>
    <row r="7969" spans="1:16" ht="15.75" thickBot="1" x14ac:dyDescent="0.3">
      <c r="A7969" s="229"/>
      <c r="B7969" s="181" t="s">
        <v>87</v>
      </c>
      <c r="C7969" s="73" t="s">
        <v>743</v>
      </c>
      <c r="D7969" s="188"/>
      <c r="E7969" s="158">
        <f>SUM(E7970:E7982)</f>
        <v>244.75</v>
      </c>
      <c r="G7969" t="s">
        <v>2926</v>
      </c>
      <c r="M7969" s="72"/>
      <c r="N7969" s="68"/>
      <c r="O7969" s="68"/>
      <c r="P7969" s="68"/>
    </row>
    <row r="7970" spans="1:16" x14ac:dyDescent="0.25">
      <c r="A7970" s="77">
        <f>E7970*A7969</f>
        <v>0</v>
      </c>
      <c r="B7970" s="173" t="s">
        <v>54</v>
      </c>
      <c r="C7970" s="449"/>
      <c r="D7970" s="91" t="s">
        <v>1850</v>
      </c>
      <c r="E7970" s="80">
        <v>10</v>
      </c>
      <c r="M7970" s="72"/>
      <c r="N7970" s="68"/>
      <c r="O7970" s="68"/>
      <c r="P7970" s="68"/>
    </row>
    <row r="7971" spans="1:16" x14ac:dyDescent="0.25">
      <c r="A7971" s="77">
        <f>E7971*A7969</f>
        <v>0</v>
      </c>
      <c r="B7971" s="173"/>
      <c r="C7971" s="449"/>
      <c r="D7971" s="91" t="s">
        <v>2244</v>
      </c>
      <c r="E7971" s="80">
        <v>10</v>
      </c>
      <c r="M7971" s="72"/>
      <c r="N7971" s="68"/>
      <c r="O7971" s="68"/>
      <c r="P7971" s="68"/>
    </row>
    <row r="7972" spans="1:16" x14ac:dyDescent="0.25">
      <c r="A7972" s="77">
        <f>E7972*A7969</f>
        <v>0</v>
      </c>
      <c r="B7972" s="173"/>
      <c r="C7972" s="449"/>
      <c r="D7972" s="365" t="s">
        <v>1739</v>
      </c>
      <c r="E7972" s="80">
        <v>30</v>
      </c>
      <c r="M7972" s="72"/>
      <c r="N7972" s="68"/>
      <c r="O7972" s="68"/>
      <c r="P7972" s="68"/>
    </row>
    <row r="7973" spans="1:16" x14ac:dyDescent="0.25">
      <c r="A7973" s="77">
        <f>E7973*A7969</f>
        <v>0</v>
      </c>
      <c r="B7973" s="173"/>
      <c r="C7973" s="449"/>
      <c r="D7973" s="91" t="s">
        <v>1355</v>
      </c>
      <c r="E7973" s="80">
        <v>5</v>
      </c>
      <c r="M7973" s="72"/>
      <c r="N7973" s="68"/>
      <c r="O7973" s="68"/>
      <c r="P7973" s="68"/>
    </row>
    <row r="7974" spans="1:16" ht="29.25" x14ac:dyDescent="0.25">
      <c r="A7974" s="77">
        <f>E7974*A7969</f>
        <v>0</v>
      </c>
      <c r="B7974" s="173"/>
      <c r="C7974" s="449"/>
      <c r="D7974" s="91" t="s">
        <v>2641</v>
      </c>
      <c r="E7974" s="80">
        <v>30</v>
      </c>
      <c r="M7974" s="72"/>
      <c r="N7974" s="68"/>
      <c r="O7974" s="68"/>
      <c r="P7974" s="68"/>
    </row>
    <row r="7975" spans="1:16" x14ac:dyDescent="0.25">
      <c r="A7975" s="85">
        <f>E7975*A7969</f>
        <v>0</v>
      </c>
      <c r="B7975" s="220"/>
      <c r="C7975" s="449"/>
      <c r="D7975" s="91" t="s">
        <v>2546</v>
      </c>
      <c r="E7975" s="80">
        <v>5</v>
      </c>
      <c r="M7975" s="72"/>
      <c r="N7975" s="68"/>
      <c r="O7975" s="68"/>
      <c r="P7975" s="68"/>
    </row>
    <row r="7976" spans="1:16" x14ac:dyDescent="0.25">
      <c r="A7976" s="85"/>
      <c r="B7976" s="220"/>
      <c r="C7976" s="503" t="s">
        <v>1955</v>
      </c>
      <c r="D7976" s="91"/>
      <c r="E7976" s="80"/>
      <c r="M7976" s="72"/>
      <c r="N7976" s="68"/>
      <c r="O7976" s="68"/>
      <c r="P7976" s="68"/>
    </row>
    <row r="7977" spans="1:16" x14ac:dyDescent="0.25">
      <c r="A7977" s="85">
        <f>E7977*A7969</f>
        <v>0</v>
      </c>
      <c r="B7977" s="220"/>
      <c r="C7977" s="449"/>
      <c r="D7977" s="91" t="s">
        <v>1492</v>
      </c>
      <c r="E7977" s="80">
        <v>61.5</v>
      </c>
      <c r="M7977" s="72"/>
      <c r="N7977" s="68"/>
      <c r="O7977" s="68"/>
      <c r="P7977" s="68"/>
    </row>
    <row r="7978" spans="1:16" x14ac:dyDescent="0.25">
      <c r="A7978" s="85">
        <f>E7978*A7969</f>
        <v>0</v>
      </c>
      <c r="B7978" s="220"/>
      <c r="C7978" s="449"/>
      <c r="D7978" s="91" t="s">
        <v>1315</v>
      </c>
      <c r="E7978" s="80">
        <v>52</v>
      </c>
      <c r="M7978" s="72"/>
      <c r="N7978" s="68"/>
      <c r="O7978" s="68"/>
      <c r="P7978" s="68"/>
    </row>
    <row r="7979" spans="1:16" x14ac:dyDescent="0.25">
      <c r="A7979" s="85">
        <f>E7979*A7969</f>
        <v>0</v>
      </c>
      <c r="B7979" s="220"/>
      <c r="C7979" s="449"/>
      <c r="D7979" s="91" t="s">
        <v>2469</v>
      </c>
      <c r="E7979" s="80">
        <v>24</v>
      </c>
      <c r="M7979" s="72"/>
      <c r="N7979" s="68"/>
      <c r="O7979" s="68"/>
      <c r="P7979" s="68"/>
    </row>
    <row r="7980" spans="1:16" x14ac:dyDescent="0.25">
      <c r="A7980" s="85">
        <f>E7980*A7969</f>
        <v>0</v>
      </c>
      <c r="B7980" s="220"/>
      <c r="C7980" s="449"/>
      <c r="D7980" s="91" t="s">
        <v>1262</v>
      </c>
      <c r="E7980" s="80">
        <v>1.5</v>
      </c>
      <c r="M7980" s="72"/>
      <c r="N7980" s="68"/>
      <c r="O7980" s="68"/>
      <c r="P7980" s="68"/>
    </row>
    <row r="7981" spans="1:16" x14ac:dyDescent="0.25">
      <c r="A7981" s="85">
        <f>E7981*A7969</f>
        <v>0</v>
      </c>
      <c r="B7981" s="220"/>
      <c r="C7981" s="449"/>
      <c r="D7981" s="91" t="s">
        <v>1280</v>
      </c>
      <c r="E7981" s="80">
        <v>5.25</v>
      </c>
      <c r="M7981" s="72"/>
      <c r="N7981" s="68"/>
      <c r="O7981" s="68"/>
      <c r="P7981" s="68"/>
    </row>
    <row r="7982" spans="1:16" x14ac:dyDescent="0.25">
      <c r="A7982" s="85">
        <f>E7982*A7969</f>
        <v>0</v>
      </c>
      <c r="B7982" s="220"/>
      <c r="C7982" s="449"/>
      <c r="D7982" s="91" t="s">
        <v>2591</v>
      </c>
      <c r="E7982" s="80">
        <v>10.5</v>
      </c>
      <c r="M7982" s="72"/>
      <c r="N7982" s="68"/>
      <c r="O7982" s="68"/>
      <c r="P7982" s="68"/>
    </row>
    <row r="7983" spans="1:16" ht="15.75" thickBot="1" x14ac:dyDescent="0.3">
      <c r="A7983" s="83"/>
      <c r="B7983" s="220"/>
      <c r="C7983" s="449"/>
      <c r="D7983" s="91"/>
      <c r="E7983" s="80"/>
      <c r="M7983" s="72"/>
      <c r="N7983" s="68"/>
      <c r="O7983" s="68"/>
      <c r="P7983" s="68"/>
    </row>
    <row r="7984" spans="1:16" ht="15.75" thickBot="1" x14ac:dyDescent="0.3">
      <c r="A7984" s="229"/>
      <c r="B7984" s="181" t="s">
        <v>187</v>
      </c>
      <c r="C7984" s="73" t="s">
        <v>744</v>
      </c>
      <c r="D7984" s="188"/>
      <c r="E7984" s="158">
        <f>SUM(E7985:E7996)</f>
        <v>269.75</v>
      </c>
      <c r="G7984" t="s">
        <v>2926</v>
      </c>
      <c r="M7984" s="72"/>
      <c r="N7984" s="68"/>
      <c r="O7984" s="68"/>
      <c r="P7984" s="68"/>
    </row>
    <row r="7985" spans="1:16" x14ac:dyDescent="0.25">
      <c r="A7985" s="77">
        <f>E7985*A7984</f>
        <v>0</v>
      </c>
      <c r="B7985" s="173" t="s">
        <v>54</v>
      </c>
      <c r="C7985" s="449"/>
      <c r="D7985" s="91" t="s">
        <v>1850</v>
      </c>
      <c r="E7985" s="80">
        <v>10</v>
      </c>
      <c r="M7985" s="72"/>
      <c r="N7985" s="68"/>
      <c r="O7985" s="68"/>
      <c r="P7985" s="68"/>
    </row>
    <row r="7986" spans="1:16" x14ac:dyDescent="0.25">
      <c r="A7986" s="77">
        <f>E7986*A7984</f>
        <v>0</v>
      </c>
      <c r="B7986" s="173"/>
      <c r="C7986" s="449"/>
      <c r="D7986" s="91" t="s">
        <v>1633</v>
      </c>
      <c r="E7986" s="80">
        <v>80</v>
      </c>
      <c r="M7986" s="72"/>
      <c r="N7986" s="68"/>
      <c r="O7986" s="68"/>
      <c r="P7986" s="68"/>
    </row>
    <row r="7987" spans="1:16" x14ac:dyDescent="0.25">
      <c r="A7987" s="77">
        <f>E7987*A7984</f>
        <v>0</v>
      </c>
      <c r="B7987" s="173"/>
      <c r="C7987" s="449"/>
      <c r="D7987" s="91" t="s">
        <v>1758</v>
      </c>
      <c r="E7987" s="80">
        <v>10</v>
      </c>
      <c r="M7987" s="72"/>
      <c r="N7987" s="68"/>
      <c r="O7987" s="68"/>
      <c r="P7987" s="68"/>
    </row>
    <row r="7988" spans="1:16" x14ac:dyDescent="0.25">
      <c r="A7988" s="77">
        <f>E7988*A7984</f>
        <v>0</v>
      </c>
      <c r="B7988" s="173"/>
      <c r="C7988" s="449"/>
      <c r="D7988" s="91" t="s">
        <v>1355</v>
      </c>
      <c r="E7988" s="80">
        <v>5</v>
      </c>
      <c r="M7988" s="72"/>
      <c r="N7988" s="68"/>
      <c r="O7988" s="68"/>
      <c r="P7988" s="68"/>
    </row>
    <row r="7989" spans="1:16" x14ac:dyDescent="0.25">
      <c r="A7989" s="77">
        <f>E7989*A7984</f>
        <v>0</v>
      </c>
      <c r="B7989" s="173"/>
      <c r="C7989" s="449"/>
      <c r="D7989" s="91" t="s">
        <v>2591</v>
      </c>
      <c r="E7989" s="80">
        <v>10</v>
      </c>
      <c r="M7989" s="72"/>
      <c r="N7989" s="68"/>
      <c r="O7989" s="68"/>
      <c r="P7989" s="68"/>
    </row>
    <row r="7990" spans="1:16" x14ac:dyDescent="0.25">
      <c r="B7990" s="173"/>
      <c r="C7990" s="503" t="s">
        <v>1955</v>
      </c>
      <c r="D7990" s="91"/>
      <c r="E7990" s="80"/>
      <c r="M7990" s="72"/>
      <c r="N7990" s="68"/>
      <c r="O7990" s="68"/>
      <c r="P7990" s="68"/>
    </row>
    <row r="7991" spans="1:16" x14ac:dyDescent="0.25">
      <c r="A7991" s="85">
        <f>E7991*A7984</f>
        <v>0</v>
      </c>
      <c r="B7991" s="220"/>
      <c r="C7991" s="449"/>
      <c r="D7991" s="91" t="s">
        <v>1492</v>
      </c>
      <c r="E7991" s="80">
        <v>61.5</v>
      </c>
      <c r="M7991" s="72"/>
      <c r="N7991" s="68"/>
      <c r="O7991" s="68"/>
      <c r="P7991" s="68"/>
    </row>
    <row r="7992" spans="1:16" x14ac:dyDescent="0.25">
      <c r="A7992" s="85">
        <f>E7992*A7984</f>
        <v>0</v>
      </c>
      <c r="B7992" s="220"/>
      <c r="C7992" s="449"/>
      <c r="D7992" s="91" t="s">
        <v>1315</v>
      </c>
      <c r="E7992" s="80">
        <v>52</v>
      </c>
      <c r="M7992" s="72"/>
      <c r="N7992" s="68"/>
      <c r="O7992" s="68"/>
      <c r="P7992" s="68"/>
    </row>
    <row r="7993" spans="1:16" x14ac:dyDescent="0.25">
      <c r="A7993" s="85">
        <f>E7993*A7984</f>
        <v>0</v>
      </c>
      <c r="B7993" s="220"/>
      <c r="C7993" s="449"/>
      <c r="D7993" s="91" t="s">
        <v>2469</v>
      </c>
      <c r="E7993" s="80">
        <v>24</v>
      </c>
      <c r="M7993" s="72"/>
      <c r="N7993" s="68"/>
      <c r="O7993" s="68"/>
      <c r="P7993" s="68"/>
    </row>
    <row r="7994" spans="1:16" x14ac:dyDescent="0.25">
      <c r="A7994" s="85">
        <f>E7994*A7984</f>
        <v>0</v>
      </c>
      <c r="B7994" s="220"/>
      <c r="C7994" s="449"/>
      <c r="D7994" s="91" t="s">
        <v>1262</v>
      </c>
      <c r="E7994" s="80">
        <v>1.5</v>
      </c>
      <c r="M7994" s="72"/>
      <c r="N7994" s="68"/>
      <c r="O7994" s="68"/>
      <c r="P7994" s="68"/>
    </row>
    <row r="7995" spans="1:16" x14ac:dyDescent="0.25">
      <c r="A7995" s="85">
        <f>E7995*A7984</f>
        <v>0</v>
      </c>
      <c r="B7995" s="220"/>
      <c r="C7995" s="449"/>
      <c r="D7995" s="91" t="s">
        <v>1280</v>
      </c>
      <c r="E7995" s="80">
        <v>5.25</v>
      </c>
      <c r="M7995" s="72"/>
      <c r="N7995" s="68"/>
      <c r="O7995" s="68"/>
      <c r="P7995" s="68"/>
    </row>
    <row r="7996" spans="1:16" x14ac:dyDescent="0.25">
      <c r="A7996" s="85">
        <f>E7996*A7984</f>
        <v>0</v>
      </c>
      <c r="B7996" s="220"/>
      <c r="C7996" s="449"/>
      <c r="D7996" s="91" t="s">
        <v>2591</v>
      </c>
      <c r="E7996" s="80">
        <v>10.5</v>
      </c>
      <c r="M7996" s="72"/>
      <c r="N7996" s="68"/>
      <c r="O7996" s="68"/>
      <c r="P7996" s="68"/>
    </row>
    <row r="7997" spans="1:16" ht="15.75" thickBot="1" x14ac:dyDescent="0.3">
      <c r="A7997" s="83"/>
      <c r="B7997" s="220"/>
      <c r="C7997" s="449"/>
      <c r="D7997" s="91"/>
      <c r="E7997" s="80"/>
      <c r="M7997" s="72"/>
      <c r="N7997" s="68"/>
      <c r="O7997" s="68"/>
      <c r="P7997" s="68"/>
    </row>
    <row r="7998" spans="1:16" ht="15.75" thickBot="1" x14ac:dyDescent="0.3">
      <c r="A7998" s="229"/>
      <c r="B7998" s="181" t="s">
        <v>187</v>
      </c>
      <c r="C7998" s="245" t="s">
        <v>745</v>
      </c>
      <c r="D7998" s="188"/>
      <c r="E7998" s="158">
        <f>SUM(E7999:E8010)</f>
        <v>231.75</v>
      </c>
      <c r="G7998" t="s">
        <v>2926</v>
      </c>
      <c r="M7998" s="72"/>
      <c r="N7998" s="68"/>
      <c r="O7998" s="68"/>
      <c r="P7998" s="68"/>
    </row>
    <row r="7999" spans="1:16" x14ac:dyDescent="0.25">
      <c r="A7999" s="77">
        <f>E7999*A7998</f>
        <v>0</v>
      </c>
      <c r="B7999" s="173" t="s">
        <v>54</v>
      </c>
      <c r="C7999" s="449"/>
      <c r="D7999" s="91" t="s">
        <v>1538</v>
      </c>
      <c r="E7999" s="80">
        <v>60</v>
      </c>
      <c r="M7999" s="72"/>
      <c r="N7999" s="68"/>
      <c r="O7999" s="68"/>
      <c r="P7999" s="68"/>
    </row>
    <row r="8000" spans="1:16" x14ac:dyDescent="0.25">
      <c r="A8000" s="77">
        <f>E8000*A7998</f>
        <v>0</v>
      </c>
      <c r="B8000" s="173"/>
      <c r="C8000" s="449"/>
      <c r="D8000" s="91" t="s">
        <v>1355</v>
      </c>
      <c r="E8000" s="80">
        <v>2</v>
      </c>
      <c r="M8000" s="72"/>
      <c r="N8000" s="68"/>
      <c r="O8000" s="68"/>
      <c r="P8000" s="68"/>
    </row>
    <row r="8001" spans="1:16" x14ac:dyDescent="0.25">
      <c r="A8001" s="77">
        <f>E8001*A7998</f>
        <v>0</v>
      </c>
      <c r="B8001" s="173"/>
      <c r="C8001" s="449"/>
      <c r="D8001" s="91" t="s">
        <v>1850</v>
      </c>
      <c r="E8001" s="80">
        <v>5</v>
      </c>
      <c r="M8001" s="72"/>
      <c r="N8001" s="68"/>
      <c r="O8001" s="68"/>
      <c r="P8001" s="68"/>
    </row>
    <row r="8002" spans="1:16" x14ac:dyDescent="0.25">
      <c r="A8002" s="77">
        <f>E8002*A7998</f>
        <v>0</v>
      </c>
      <c r="B8002" s="173"/>
      <c r="C8002" s="449"/>
      <c r="D8002" s="91" t="s">
        <v>192</v>
      </c>
      <c r="E8002" s="80">
        <v>10</v>
      </c>
      <c r="M8002" s="72"/>
      <c r="N8002" s="68"/>
      <c r="O8002" s="68"/>
      <c r="P8002" s="68"/>
    </row>
    <row r="8003" spans="1:16" x14ac:dyDescent="0.25">
      <c r="A8003" s="77">
        <f>E8003*A7998</f>
        <v>0</v>
      </c>
      <c r="B8003" s="173"/>
      <c r="C8003" s="449"/>
      <c r="D8003" s="91" t="s">
        <v>1718</v>
      </c>
      <c r="E8003" s="80">
        <v>0</v>
      </c>
      <c r="M8003" s="72"/>
      <c r="N8003" s="68"/>
      <c r="O8003" s="68"/>
      <c r="P8003" s="68"/>
    </row>
    <row r="8004" spans="1:16" x14ac:dyDescent="0.25">
      <c r="B8004" s="173"/>
      <c r="C8004" s="503" t="s">
        <v>1955</v>
      </c>
      <c r="D8004" s="91"/>
      <c r="E8004" s="80"/>
      <c r="M8004" s="72"/>
      <c r="N8004" s="68"/>
      <c r="O8004" s="68"/>
      <c r="P8004" s="68"/>
    </row>
    <row r="8005" spans="1:16" x14ac:dyDescent="0.25">
      <c r="A8005" s="85">
        <f>E8005*A7998</f>
        <v>0</v>
      </c>
      <c r="B8005" s="220"/>
      <c r="C8005" s="449"/>
      <c r="D8005" s="91" t="s">
        <v>1492</v>
      </c>
      <c r="E8005" s="80">
        <v>61.5</v>
      </c>
      <c r="M8005" s="72"/>
      <c r="N8005" s="68"/>
      <c r="O8005" s="68"/>
      <c r="P8005" s="68"/>
    </row>
    <row r="8006" spans="1:16" x14ac:dyDescent="0.25">
      <c r="A8006" s="85">
        <f>E8006*A7998</f>
        <v>0</v>
      </c>
      <c r="B8006" s="220"/>
      <c r="C8006" s="449"/>
      <c r="D8006" s="91" t="s">
        <v>1315</v>
      </c>
      <c r="E8006" s="80">
        <v>52</v>
      </c>
      <c r="F8006">
        <f>SUMIF('список продуктов'!$A$8:$A$917,"="&amp;D756,'список продуктов'!$C$8:$C$917)</f>
        <v>0</v>
      </c>
      <c r="M8006" s="572"/>
      <c r="N8006" s="573"/>
      <c r="O8006" s="573"/>
      <c r="P8006" s="573"/>
    </row>
    <row r="8007" spans="1:16" x14ac:dyDescent="0.25">
      <c r="A8007" s="85">
        <f>E8007*A7998</f>
        <v>0</v>
      </c>
      <c r="B8007" s="220"/>
      <c r="C8007" s="449"/>
      <c r="D8007" s="91" t="s">
        <v>2469</v>
      </c>
      <c r="E8007" s="80">
        <v>24</v>
      </c>
      <c r="F8007">
        <f>SUMIF('список продуктов'!$A$8:$A$917,"="&amp;D757,'список продуктов'!$C$8:$C$917)</f>
        <v>1</v>
      </c>
      <c r="M8007" s="572"/>
      <c r="N8007" s="573"/>
      <c r="O8007" s="573"/>
      <c r="P8007" s="573"/>
    </row>
    <row r="8008" spans="1:16" x14ac:dyDescent="0.25">
      <c r="A8008" s="85">
        <f>E8008*A7998</f>
        <v>0</v>
      </c>
      <c r="B8008" s="220"/>
      <c r="C8008" s="449"/>
      <c r="D8008" s="91" t="s">
        <v>1262</v>
      </c>
      <c r="E8008" s="80">
        <v>1.5</v>
      </c>
      <c r="F8008">
        <f>SUMIF('список продуктов'!$A$8:$A$917,"="&amp;D758,'список продуктов'!$C$8:$C$917)</f>
        <v>1</v>
      </c>
      <c r="M8008" s="572"/>
      <c r="N8008" s="573"/>
      <c r="O8008" s="573"/>
      <c r="P8008" s="573"/>
    </row>
    <row r="8009" spans="1:16" x14ac:dyDescent="0.25">
      <c r="A8009" s="85">
        <f>E8009*A7998</f>
        <v>0</v>
      </c>
      <c r="B8009" s="220"/>
      <c r="C8009" s="449"/>
      <c r="D8009" s="91" t="s">
        <v>1280</v>
      </c>
      <c r="E8009" s="80">
        <v>5.25</v>
      </c>
      <c r="F8009">
        <f>SUMIF('список продуктов'!$A$8:$A$917,"="&amp;D759,'список продуктов'!$C$8:$C$917)</f>
        <v>1</v>
      </c>
      <c r="M8009" s="572"/>
      <c r="N8009" s="573"/>
      <c r="O8009" s="573"/>
      <c r="P8009" s="573"/>
    </row>
    <row r="8010" spans="1:16" x14ac:dyDescent="0.25">
      <c r="A8010" s="85">
        <f>E8010*A7998</f>
        <v>0</v>
      </c>
      <c r="B8010" s="220"/>
      <c r="C8010" s="449"/>
      <c r="D8010" s="91" t="s">
        <v>2591</v>
      </c>
      <c r="E8010" s="80">
        <v>10.5</v>
      </c>
      <c r="F8010">
        <f>SUMIF('список продуктов'!$A$8:$A$917,"="&amp;D760,'список продуктов'!$C$8:$C$917)</f>
        <v>1</v>
      </c>
      <c r="M8010" s="572"/>
      <c r="N8010" s="573"/>
      <c r="O8010" s="573"/>
      <c r="P8010" s="573"/>
    </row>
    <row r="8011" spans="1:16" ht="15.75" thickBot="1" x14ac:dyDescent="0.3">
      <c r="B8011" s="221"/>
      <c r="C8011" s="154"/>
      <c r="D8011" s="91"/>
      <c r="E8011" s="100"/>
      <c r="F8011">
        <f>SUMIF('список продуктов'!$A$8:$A$917,"="&amp;D761,'список продуктов'!$C$8:$C$917)</f>
        <v>1</v>
      </c>
      <c r="M8011" s="572"/>
      <c r="N8011" s="573"/>
      <c r="O8011" s="573"/>
      <c r="P8011" s="573"/>
    </row>
    <row r="8012" spans="1:16" ht="29.25" thickBot="1" x14ac:dyDescent="0.3">
      <c r="A8012" s="229"/>
      <c r="B8012" s="196" t="s">
        <v>188</v>
      </c>
      <c r="C8012" s="215" t="s">
        <v>2854</v>
      </c>
      <c r="D8012" s="188"/>
      <c r="E8012" s="158">
        <f>SUM(E8013:E8024)</f>
        <v>298.5</v>
      </c>
      <c r="F8012">
        <f>SUMIF('список продуктов'!$A$8:$A$917,"="&amp;D762,'список продуктов'!$C$8:$C$917)</f>
        <v>1</v>
      </c>
      <c r="G8012" t="s">
        <v>2926</v>
      </c>
      <c r="M8012" s="572"/>
      <c r="N8012" s="573"/>
      <c r="O8012" s="573"/>
      <c r="P8012" s="573"/>
    </row>
    <row r="8013" spans="1:16" x14ac:dyDescent="0.25">
      <c r="A8013" s="77">
        <f>E8013*A8012</f>
        <v>0</v>
      </c>
      <c r="B8013" s="173"/>
      <c r="C8013" s="154"/>
      <c r="D8013" s="91" t="s">
        <v>2643</v>
      </c>
      <c r="E8013" s="80">
        <v>50</v>
      </c>
      <c r="F8013">
        <f>SUMIF('список продуктов'!$A$8:$A$917,"="&amp;D763,'список продуктов'!$C$8:$C$917)</f>
        <v>1</v>
      </c>
      <c r="M8013" s="572"/>
      <c r="N8013" s="573"/>
      <c r="O8013" s="573"/>
      <c r="P8013" s="573"/>
    </row>
    <row r="8014" spans="1:16" x14ac:dyDescent="0.25">
      <c r="A8014" s="77">
        <f>E8014*A8012</f>
        <v>0</v>
      </c>
      <c r="B8014" s="173"/>
      <c r="C8014" s="154"/>
      <c r="D8014" s="91" t="s">
        <v>2469</v>
      </c>
      <c r="E8014" s="80">
        <v>20</v>
      </c>
      <c r="F8014">
        <f>SUMIF('список продуктов'!$A$8:$A$917,"="&amp;D764,'список продуктов'!$C$8:$C$917)</f>
        <v>1</v>
      </c>
      <c r="M8014" s="572"/>
      <c r="N8014" s="573"/>
      <c r="O8014" s="573"/>
      <c r="P8014" s="573"/>
    </row>
    <row r="8015" spans="1:16" x14ac:dyDescent="0.25">
      <c r="A8015" s="77">
        <f>E8015*A8012</f>
        <v>0</v>
      </c>
      <c r="B8015" s="173"/>
      <c r="C8015" s="154"/>
      <c r="D8015" s="91" t="s">
        <v>2373</v>
      </c>
      <c r="E8015" s="80">
        <v>1</v>
      </c>
      <c r="F8015">
        <f>SUMIF('список продуктов'!$A$8:$A$917,"="&amp;D765,'список продуктов'!$C$8:$C$917)</f>
        <v>1</v>
      </c>
      <c r="M8015" s="572"/>
      <c r="N8015" s="573"/>
      <c r="O8015" s="573"/>
      <c r="P8015" s="573"/>
    </row>
    <row r="8016" spans="1:16" x14ac:dyDescent="0.25">
      <c r="A8016" s="77">
        <f>E8016*A8012</f>
        <v>0</v>
      </c>
      <c r="B8016" s="173"/>
      <c r="C8016" s="154"/>
      <c r="D8016" s="91" t="s">
        <v>1858</v>
      </c>
      <c r="E8016" s="80">
        <v>50</v>
      </c>
      <c r="F8016">
        <f>SUMIF('список продуктов'!$A$8:$A$917,"="&amp;D766,'список продуктов'!$C$8:$C$917)</f>
        <v>1</v>
      </c>
      <c r="M8016" s="572"/>
      <c r="N8016" s="573"/>
      <c r="O8016" s="573"/>
      <c r="P8016" s="573"/>
    </row>
    <row r="8017" spans="1:16" x14ac:dyDescent="0.25">
      <c r="A8017" s="77">
        <f>E8017*A8012</f>
        <v>0</v>
      </c>
      <c r="B8017" s="173"/>
      <c r="C8017" s="154"/>
      <c r="D8017" s="91" t="s">
        <v>1280</v>
      </c>
      <c r="E8017" s="80">
        <v>5</v>
      </c>
      <c r="F8017">
        <f>SUMIF('список продуктов'!$A$8:$A$917,"="&amp;D4322,'список продуктов'!$C$8:$C$917)</f>
        <v>0</v>
      </c>
      <c r="M8017" s="572"/>
      <c r="N8017" s="573"/>
      <c r="O8017" s="573"/>
      <c r="P8017" s="573"/>
    </row>
    <row r="8018" spans="1:16" x14ac:dyDescent="0.25">
      <c r="B8018" s="173"/>
      <c r="C8018" s="455" t="s">
        <v>1955</v>
      </c>
      <c r="D8018" s="91"/>
      <c r="E8018" s="80"/>
      <c r="F8018">
        <f>SUMIF('список продуктов'!$A$8:$A$917,"="&amp;D4323,'список продуктов'!$C$8:$C$917)</f>
        <v>1</v>
      </c>
      <c r="M8018" s="572"/>
      <c r="N8018" s="573"/>
      <c r="O8018" s="573"/>
      <c r="P8018" s="573"/>
    </row>
    <row r="8019" spans="1:16" x14ac:dyDescent="0.25">
      <c r="A8019" s="77">
        <f>E8019*A8012</f>
        <v>0</v>
      </c>
      <c r="B8019" s="173"/>
      <c r="C8019" s="154"/>
      <c r="D8019" s="91" t="s">
        <v>1492</v>
      </c>
      <c r="E8019" s="80">
        <v>41</v>
      </c>
      <c r="F8019">
        <f>SUMIF('список продуктов'!$A$8:$A$917,"="&amp;D4324,'список продуктов'!$C$8:$C$917)</f>
        <v>1</v>
      </c>
      <c r="M8019" s="572"/>
      <c r="N8019" s="573"/>
      <c r="O8019" s="573"/>
      <c r="P8019" s="573"/>
    </row>
    <row r="8020" spans="1:16" x14ac:dyDescent="0.25">
      <c r="A8020" s="77">
        <f>E8020*A8012</f>
        <v>0</v>
      </c>
      <c r="B8020" s="173"/>
      <c r="C8020" s="154"/>
      <c r="D8020" s="91" t="s">
        <v>1315</v>
      </c>
      <c r="E8020" s="80">
        <v>104</v>
      </c>
      <c r="F8020">
        <f>SUMIF('список продуктов'!$A$8:$A$917,"="&amp;D4325,'список продуктов'!$C$8:$C$917)</f>
        <v>1</v>
      </c>
      <c r="M8020" s="572"/>
      <c r="N8020" s="573"/>
      <c r="O8020" s="573"/>
      <c r="P8020" s="573"/>
    </row>
    <row r="8021" spans="1:16" x14ac:dyDescent="0.25">
      <c r="A8021" s="77">
        <f>E8021*A8012</f>
        <v>0</v>
      </c>
      <c r="B8021" s="173"/>
      <c r="C8021" s="154"/>
      <c r="D8021" s="91" t="s">
        <v>2469</v>
      </c>
      <c r="E8021" s="80">
        <v>16</v>
      </c>
      <c r="F8021">
        <f>SUMIF('список продуктов'!$A$8:$A$917,"="&amp;D4326,'список продуктов'!$C$8:$C$917)</f>
        <v>1</v>
      </c>
      <c r="M8021" s="572"/>
      <c r="N8021" s="573"/>
      <c r="O8021" s="573"/>
      <c r="P8021" s="573"/>
    </row>
    <row r="8022" spans="1:16" x14ac:dyDescent="0.25">
      <c r="A8022" s="77">
        <f>E8022*A8012</f>
        <v>0</v>
      </c>
      <c r="B8022" s="173"/>
      <c r="C8022" s="154"/>
      <c r="D8022" s="91" t="s">
        <v>1262</v>
      </c>
      <c r="E8022" s="80">
        <v>1</v>
      </c>
      <c r="F8022">
        <f>SUMIF('список продуктов'!$A$8:$A$917,"="&amp;D4327,'список продуктов'!$C$8:$C$917)</f>
        <v>1</v>
      </c>
      <c r="M8022" s="572"/>
      <c r="N8022" s="573"/>
      <c r="O8022" s="573"/>
      <c r="P8022" s="573"/>
    </row>
    <row r="8023" spans="1:16" x14ac:dyDescent="0.25">
      <c r="A8023" s="85">
        <f>E8023*A8012</f>
        <v>0</v>
      </c>
      <c r="B8023" s="220"/>
      <c r="C8023" s="154"/>
      <c r="D8023" s="91" t="s">
        <v>1280</v>
      </c>
      <c r="E8023" s="80">
        <v>3.5</v>
      </c>
      <c r="F8023">
        <f>SUMIF('список продуктов'!$A$8:$A$917,"="&amp;D4328,'список продуктов'!$C$8:$C$917)</f>
        <v>1</v>
      </c>
      <c r="M8023" s="572"/>
      <c r="N8023" s="573"/>
      <c r="O8023" s="573"/>
      <c r="P8023" s="573"/>
    </row>
    <row r="8024" spans="1:16" ht="14.25" customHeight="1" thickBot="1" x14ac:dyDescent="0.3">
      <c r="A8024" s="93">
        <f>E8024*A8012</f>
        <v>0</v>
      </c>
      <c r="B8024" s="220"/>
      <c r="C8024" s="115"/>
      <c r="D8024" s="91" t="s">
        <v>2591</v>
      </c>
      <c r="E8024" s="80">
        <v>7</v>
      </c>
      <c r="F8024">
        <f>SUMIF('список продуктов'!$A$8:$A$917,"="&amp;D4329,'список продуктов'!$C$8:$C$917)</f>
        <v>1</v>
      </c>
      <c r="M8024" s="572"/>
      <c r="N8024" s="573"/>
      <c r="O8024" s="573"/>
      <c r="P8024" s="573"/>
    </row>
    <row r="8025" spans="1:16" ht="15.75" thickBot="1" x14ac:dyDescent="0.3">
      <c r="A8025" s="229"/>
      <c r="B8025" s="179">
        <v>40</v>
      </c>
      <c r="C8025" s="73" t="s">
        <v>747</v>
      </c>
      <c r="D8025" s="188"/>
      <c r="E8025" s="158">
        <f>SUM(E8026:E8032)</f>
        <v>74</v>
      </c>
      <c r="F8025">
        <f>SUMIF('список продуктов'!$A$8:$A$917,"="&amp;D4330,'список продуктов'!$C$8:$C$917)</f>
        <v>1</v>
      </c>
      <c r="G8025" t="s">
        <v>2926</v>
      </c>
      <c r="M8025" s="572"/>
      <c r="N8025" s="573"/>
      <c r="O8025" s="573"/>
      <c r="P8025" s="573"/>
    </row>
    <row r="8026" spans="1:16" x14ac:dyDescent="0.25">
      <c r="A8026" s="77">
        <f>E8026*A8025</f>
        <v>0</v>
      </c>
      <c r="B8026" s="173"/>
      <c r="C8026" s="524"/>
      <c r="D8026" s="91" t="s">
        <v>2275</v>
      </c>
      <c r="E8026" s="80">
        <v>40</v>
      </c>
      <c r="F8026">
        <f>SUMIF('список продуктов'!$A$8:$A$917,"="&amp;D4331,'список продуктов'!$C$8:$C$917)</f>
        <v>1</v>
      </c>
      <c r="M8026" s="572"/>
      <c r="N8026" s="573"/>
      <c r="O8026" s="573"/>
      <c r="P8026" s="573"/>
    </row>
    <row r="8027" spans="1:16" x14ac:dyDescent="0.25">
      <c r="A8027" s="77">
        <f>E8027*A8025</f>
        <v>0</v>
      </c>
      <c r="B8027" s="173"/>
      <c r="C8027" s="524"/>
      <c r="D8027" s="91" t="s">
        <v>1355</v>
      </c>
      <c r="E8027" s="80">
        <v>2</v>
      </c>
      <c r="F8027">
        <f>SUMIF('список продуктов'!$A$8:$A$917,"="&amp;D4332,'список продуктов'!$C$8:$C$917)</f>
        <v>1</v>
      </c>
      <c r="M8027" s="572"/>
      <c r="N8027" s="573"/>
      <c r="O8027" s="573"/>
      <c r="P8027" s="573"/>
    </row>
    <row r="8028" spans="1:16" x14ac:dyDescent="0.25">
      <c r="A8028" s="77">
        <f>E8028*A8025</f>
        <v>0</v>
      </c>
      <c r="B8028" s="173"/>
      <c r="C8028" s="524"/>
      <c r="D8028" s="91" t="s">
        <v>2210</v>
      </c>
      <c r="E8028" s="80">
        <v>5</v>
      </c>
      <c r="F8028">
        <f>SUMIF('список продуктов'!$A$8:$A$917,"="&amp;#REF!,'список продуктов'!$C$8:$C$917)</f>
        <v>0</v>
      </c>
      <c r="M8028" s="572"/>
      <c r="N8028" s="573"/>
      <c r="O8028" s="573"/>
      <c r="P8028" s="573"/>
    </row>
    <row r="8029" spans="1:16" x14ac:dyDescent="0.25">
      <c r="A8029" s="77">
        <f>E8029*A8025</f>
        <v>0</v>
      </c>
      <c r="B8029" s="173"/>
      <c r="C8029" s="524"/>
      <c r="D8029" s="91" t="s">
        <v>2591</v>
      </c>
      <c r="E8029" s="80">
        <v>5</v>
      </c>
      <c r="F8029">
        <f>SUMIF('список продуктов'!$A$8:$A$917,"="&amp;D1877,'список продуктов'!$C$8:$C$917)</f>
        <v>0</v>
      </c>
      <c r="M8029" s="572"/>
      <c r="N8029" s="573"/>
      <c r="O8029" s="573"/>
      <c r="P8029" s="573"/>
    </row>
    <row r="8030" spans="1:16" x14ac:dyDescent="0.25">
      <c r="A8030" s="77">
        <f>E8030*A8025</f>
        <v>0</v>
      </c>
      <c r="B8030" s="173"/>
      <c r="C8030" s="524"/>
      <c r="D8030" s="91" t="s">
        <v>1795</v>
      </c>
      <c r="E8030" s="80">
        <v>10</v>
      </c>
      <c r="F8030">
        <f>SUMIF('список продуктов'!$A$8:$A$917,"="&amp;D1878,'список продуктов'!$C$8:$C$917)</f>
        <v>1</v>
      </c>
      <c r="M8030" s="572"/>
      <c r="N8030" s="573"/>
      <c r="O8030" s="573"/>
      <c r="P8030" s="573"/>
    </row>
    <row r="8031" spans="1:16" x14ac:dyDescent="0.25">
      <c r="A8031" s="77">
        <f>E8031*A8025</f>
        <v>0</v>
      </c>
      <c r="B8031" s="173"/>
      <c r="C8031" s="524"/>
      <c r="D8031" s="91" t="s">
        <v>1492</v>
      </c>
      <c r="E8031" s="80">
        <v>5</v>
      </c>
      <c r="F8031">
        <f>SUMIF('список продуктов'!$A$8:$A$917,"="&amp;D1879,'список продуктов'!$C$8:$C$917)</f>
        <v>1</v>
      </c>
      <c r="M8031" s="572"/>
      <c r="N8031" s="573"/>
      <c r="O8031" s="573"/>
      <c r="P8031" s="573"/>
    </row>
    <row r="8032" spans="1:16" x14ac:dyDescent="0.25">
      <c r="A8032" s="77">
        <f>E8032*A8025</f>
        <v>0</v>
      </c>
      <c r="B8032" s="173"/>
      <c r="C8032" s="524"/>
      <c r="D8032" s="91" t="s">
        <v>2469</v>
      </c>
      <c r="E8032" s="80">
        <v>7</v>
      </c>
      <c r="F8032">
        <f>SUMIF('список продуктов'!$A$8:$A$917,"="&amp;D1880,'список продуктов'!$C$8:$C$917)</f>
        <v>1</v>
      </c>
      <c r="M8032" s="572"/>
      <c r="N8032" s="573"/>
      <c r="O8032" s="573"/>
      <c r="P8032" s="573"/>
    </row>
    <row r="8033" spans="1:16" ht="15.75" thickBot="1" x14ac:dyDescent="0.3">
      <c r="A8033" s="83"/>
      <c r="B8033" s="220"/>
      <c r="C8033" s="525"/>
      <c r="D8033" s="91"/>
      <c r="E8033" s="80"/>
      <c r="F8033">
        <f>SUMIF('список продуктов'!$A$8:$A$917,"="&amp;D1881,'список продуктов'!$C$8:$C$917)</f>
        <v>2</v>
      </c>
      <c r="M8033" s="572"/>
      <c r="N8033" s="573"/>
      <c r="O8033" s="573"/>
      <c r="P8033" s="573"/>
    </row>
    <row r="8034" spans="1:16" ht="15.75" thickBot="1" x14ac:dyDescent="0.3">
      <c r="A8034" s="229"/>
      <c r="B8034" s="179">
        <v>40</v>
      </c>
      <c r="C8034" s="73" t="s">
        <v>748</v>
      </c>
      <c r="D8034" s="188"/>
      <c r="E8034" s="158">
        <f>SUM(E8035:E8041)</f>
        <v>73</v>
      </c>
      <c r="F8034">
        <f>SUMIF('список продуктов'!$A$8:$A$917,"="&amp;D1882,'список продуктов'!$C$8:$C$917)</f>
        <v>1</v>
      </c>
      <c r="G8034" t="s">
        <v>2926</v>
      </c>
      <c r="M8034" s="572"/>
      <c r="N8034" s="573"/>
      <c r="O8034" s="573"/>
      <c r="P8034" s="573"/>
    </row>
    <row r="8035" spans="1:16" x14ac:dyDescent="0.25">
      <c r="A8035" s="77">
        <f>E8035*A8034</f>
        <v>0</v>
      </c>
      <c r="B8035" s="173"/>
      <c r="D8035" s="91" t="s">
        <v>2276</v>
      </c>
      <c r="E8035" s="80">
        <v>40</v>
      </c>
      <c r="F8035">
        <f>SUMIF('список продуктов'!$A$8:$A$917,"="&amp;D1883,'список продуктов'!$C$8:$C$917)</f>
        <v>1</v>
      </c>
      <c r="M8035" s="572"/>
      <c r="N8035" s="573"/>
      <c r="O8035" s="573"/>
      <c r="P8035" s="573"/>
    </row>
    <row r="8036" spans="1:16" x14ac:dyDescent="0.25">
      <c r="A8036" s="77">
        <f>E8036*A8034</f>
        <v>0</v>
      </c>
      <c r="B8036" s="173"/>
      <c r="C8036" s="449"/>
      <c r="D8036" s="91" t="s">
        <v>1670</v>
      </c>
      <c r="E8036" s="80">
        <v>7</v>
      </c>
      <c r="F8036">
        <f>SUMIF('список продуктов'!$A$8:$A$917,"="&amp;D1884,'список продуктов'!$C$8:$C$917)</f>
        <v>1</v>
      </c>
      <c r="M8036" s="572"/>
      <c r="N8036" s="573"/>
      <c r="O8036" s="573"/>
      <c r="P8036" s="573"/>
    </row>
    <row r="8037" spans="1:16" x14ac:dyDescent="0.25">
      <c r="A8037" s="77">
        <f>E8037*A8034</f>
        <v>0</v>
      </c>
      <c r="B8037" s="173"/>
      <c r="C8037" s="449"/>
      <c r="D8037" s="91" t="s">
        <v>2291</v>
      </c>
      <c r="E8037" s="80">
        <v>7</v>
      </c>
      <c r="F8037">
        <f>SUMIF('список продуктов'!$A$8:$A$917,"="&amp;D1885,'список продуктов'!$C$8:$C$917)</f>
        <v>1</v>
      </c>
      <c r="M8037" s="572"/>
      <c r="N8037" s="573"/>
      <c r="O8037" s="573"/>
      <c r="P8037" s="573"/>
    </row>
    <row r="8038" spans="1:16" x14ac:dyDescent="0.25">
      <c r="A8038" s="77">
        <f>E8038*A8034</f>
        <v>0</v>
      </c>
      <c r="B8038" s="173"/>
      <c r="C8038" s="449"/>
      <c r="D8038" s="91" t="s">
        <v>2591</v>
      </c>
      <c r="E8038" s="80">
        <v>5</v>
      </c>
      <c r="F8038">
        <f>SUMIF('список продуктов'!$A$8:$A$917,"="&amp;D1886,'список продуктов'!$C$8:$C$917)</f>
        <v>1</v>
      </c>
      <c r="M8038" s="572"/>
      <c r="N8038" s="573"/>
      <c r="O8038" s="573"/>
      <c r="P8038" s="573"/>
    </row>
    <row r="8039" spans="1:16" x14ac:dyDescent="0.25">
      <c r="A8039" s="77">
        <f>E8039*A8034</f>
        <v>0</v>
      </c>
      <c r="B8039" s="173"/>
      <c r="C8039" s="449"/>
      <c r="D8039" s="91" t="s">
        <v>1492</v>
      </c>
      <c r="E8039" s="80">
        <v>5</v>
      </c>
      <c r="F8039">
        <f>SUMIF('список продуктов'!$A$8:$A$917,"="&amp;D1887,'список продуктов'!$C$8:$C$917)</f>
        <v>1</v>
      </c>
      <c r="M8039" s="572"/>
      <c r="N8039" s="573"/>
      <c r="O8039" s="573"/>
      <c r="P8039" s="573"/>
    </row>
    <row r="8040" spans="1:16" x14ac:dyDescent="0.25">
      <c r="A8040" s="77">
        <f>E8040*A8034</f>
        <v>0</v>
      </c>
      <c r="B8040" s="173"/>
      <c r="C8040" s="449"/>
      <c r="D8040" s="91" t="s">
        <v>1355</v>
      </c>
      <c r="E8040" s="80">
        <v>2</v>
      </c>
      <c r="F8040">
        <f>SUMIF('список продуктов'!$A$8:$A$917,"="&amp;D1888,'список продуктов'!$C$8:$C$917)</f>
        <v>1</v>
      </c>
      <c r="M8040" s="572"/>
      <c r="N8040" s="573"/>
      <c r="O8040" s="573"/>
      <c r="P8040" s="573"/>
    </row>
    <row r="8041" spans="1:16" x14ac:dyDescent="0.25">
      <c r="A8041" s="77">
        <f>E8041*A8034</f>
        <v>0</v>
      </c>
      <c r="B8041" s="173"/>
      <c r="C8041" s="449"/>
      <c r="D8041" s="91" t="s">
        <v>2469</v>
      </c>
      <c r="E8041" s="80">
        <v>7</v>
      </c>
      <c r="F8041">
        <f>SUMIF('список продуктов'!$A$8:$A$917,"="&amp;D1889,'список продуктов'!$C$8:$C$917)</f>
        <v>0</v>
      </c>
      <c r="M8041" s="572"/>
      <c r="N8041" s="573"/>
      <c r="O8041" s="573"/>
      <c r="P8041" s="573"/>
    </row>
    <row r="8042" spans="1:16" x14ac:dyDescent="0.25">
      <c r="B8042" s="221"/>
      <c r="C8042" s="524"/>
      <c r="D8042" s="91"/>
      <c r="E8042" s="79"/>
      <c r="F8042">
        <f>SUMIF('список продуктов'!$A$8:$A$917,"="&amp;D1890,'список продуктов'!$C$8:$C$917)</f>
        <v>0</v>
      </c>
      <c r="M8042" s="572"/>
      <c r="N8042" s="573"/>
      <c r="O8042" s="573"/>
      <c r="P8042" s="573"/>
    </row>
    <row r="8043" spans="1:16" ht="15.75" thickBot="1" x14ac:dyDescent="0.3">
      <c r="B8043" s="221"/>
      <c r="C8043" s="524"/>
      <c r="D8043" s="91"/>
      <c r="E8043" s="100"/>
      <c r="F8043">
        <f>SUMIF('список продуктов'!$A$8:$A$917,"="&amp;D1891,'список продуктов'!$C$8:$C$917)</f>
        <v>1</v>
      </c>
      <c r="M8043" s="572"/>
      <c r="N8043" s="573"/>
      <c r="O8043" s="573"/>
      <c r="P8043" s="573"/>
    </row>
    <row r="8044" spans="1:16" ht="15.75" thickBot="1" x14ac:dyDescent="0.3">
      <c r="A8044" s="229"/>
      <c r="B8044" s="179">
        <v>40</v>
      </c>
      <c r="C8044" s="73" t="s">
        <v>749</v>
      </c>
      <c r="D8044" s="188"/>
      <c r="E8044" s="205"/>
      <c r="F8044">
        <f>SUMIF('список продуктов'!$A$8:$A$917,"="&amp;D1892,'список продуктов'!$C$8:$C$917)</f>
        <v>1</v>
      </c>
      <c r="G8044" t="s">
        <v>2926</v>
      </c>
      <c r="M8044" s="572"/>
      <c r="N8044" s="573"/>
      <c r="O8044" s="573"/>
      <c r="P8044" s="573"/>
    </row>
    <row r="8045" spans="1:16" ht="29.25" x14ac:dyDescent="0.25">
      <c r="A8045" s="77">
        <f>E8045*A8044</f>
        <v>0</v>
      </c>
      <c r="B8045" s="173" t="s">
        <v>56</v>
      </c>
      <c r="D8045" s="91" t="s">
        <v>2461</v>
      </c>
      <c r="E8045" s="79">
        <v>40</v>
      </c>
      <c r="F8045">
        <f>SUMIF('список продуктов'!$A$8:$A$917,"="&amp;D1893,'список продуктов'!$C$8:$C$917)</f>
        <v>1</v>
      </c>
      <c r="M8045" s="572"/>
      <c r="N8045" s="573"/>
      <c r="O8045" s="573"/>
      <c r="P8045" s="573"/>
    </row>
    <row r="8046" spans="1:16" ht="15.75" thickBot="1" x14ac:dyDescent="0.3">
      <c r="B8046" s="173"/>
      <c r="C8046" s="154"/>
      <c r="D8046" s="91"/>
      <c r="E8046" s="80"/>
      <c r="F8046">
        <f>SUMIF('список продуктов'!$A$8:$A$917,"="&amp;D1894,'список продуктов'!$C$8:$C$917)</f>
        <v>1</v>
      </c>
      <c r="M8046" s="572"/>
      <c r="N8046" s="573"/>
      <c r="O8046" s="573"/>
      <c r="P8046" s="573"/>
    </row>
    <row r="8047" spans="1:16" ht="15.75" thickBot="1" x14ac:dyDescent="0.3">
      <c r="A8047" s="105"/>
      <c r="B8047" s="179">
        <v>70</v>
      </c>
      <c r="C8047" s="73" t="s">
        <v>750</v>
      </c>
      <c r="D8047" s="188"/>
      <c r="E8047" s="158">
        <f>SUM(E8048:E8053)</f>
        <v>84</v>
      </c>
      <c r="F8047">
        <f>SUMIF('список продуктов'!$A$8:$A$917,"="&amp;D1895,'список продуктов'!$C$8:$C$917)</f>
        <v>1</v>
      </c>
      <c r="G8047" t="s">
        <v>2926</v>
      </c>
      <c r="M8047" s="572"/>
      <c r="N8047" s="573"/>
      <c r="O8047" s="573"/>
      <c r="P8047" s="573"/>
    </row>
    <row r="8048" spans="1:16" x14ac:dyDescent="0.25">
      <c r="A8048" s="77">
        <f>E8048*A8047</f>
        <v>0</v>
      </c>
      <c r="B8048" s="221"/>
      <c r="C8048" s="524"/>
      <c r="D8048" s="91" t="s">
        <v>2275</v>
      </c>
      <c r="E8048" s="100">
        <v>40</v>
      </c>
      <c r="F8048">
        <f>SUMIF('список продуктов'!$A$8:$A$917,"="&amp;D1896,'список продуктов'!$C$8:$C$917)</f>
        <v>1</v>
      </c>
      <c r="M8048" s="572"/>
      <c r="N8048" s="573"/>
      <c r="O8048" s="573"/>
      <c r="P8048" s="573"/>
    </row>
    <row r="8049" spans="1:16" x14ac:dyDescent="0.25">
      <c r="A8049" s="77">
        <f>E8049*A8047</f>
        <v>0</v>
      </c>
      <c r="B8049" s="221"/>
      <c r="C8049" s="524"/>
      <c r="D8049" s="91" t="s">
        <v>1538</v>
      </c>
      <c r="E8049" s="100">
        <v>30</v>
      </c>
      <c r="F8049">
        <f>SUMIF('список продуктов'!$A$8:$A$917,"="&amp;D1897,'список продуктов'!$C$8:$C$917)</f>
        <v>1</v>
      </c>
      <c r="M8049" s="572"/>
      <c r="N8049" s="573"/>
      <c r="O8049" s="573"/>
      <c r="P8049" s="573"/>
    </row>
    <row r="8050" spans="1:16" x14ac:dyDescent="0.25">
      <c r="A8050" s="77">
        <f>E8050*A8047</f>
        <v>0</v>
      </c>
      <c r="B8050" s="221"/>
      <c r="C8050" s="524"/>
      <c r="D8050" s="91" t="s">
        <v>1758</v>
      </c>
      <c r="E8050" s="100">
        <v>4</v>
      </c>
      <c r="F8050">
        <f>SUMIF('список продуктов'!$A$8:$A$917,"="&amp;D1898,'список продуктов'!$C$8:$C$917)</f>
        <v>1</v>
      </c>
      <c r="M8050" s="572"/>
      <c r="N8050" s="573"/>
      <c r="O8050" s="573"/>
      <c r="P8050" s="573"/>
    </row>
    <row r="8051" spans="1:16" x14ac:dyDescent="0.25">
      <c r="A8051" s="77">
        <f>E8051*A8047</f>
        <v>0</v>
      </c>
      <c r="B8051" s="221"/>
      <c r="C8051" s="524"/>
      <c r="D8051" s="91" t="s">
        <v>2469</v>
      </c>
      <c r="E8051" s="100">
        <v>8</v>
      </c>
      <c r="F8051">
        <f>SUMIF('список продуктов'!$A$8:$A$917,"="&amp;D1899,'список продуктов'!$C$8:$C$917)</f>
        <v>1</v>
      </c>
      <c r="M8051" s="572"/>
      <c r="N8051" s="573"/>
      <c r="O8051" s="573"/>
      <c r="P8051" s="573"/>
    </row>
    <row r="8052" spans="1:16" x14ac:dyDescent="0.25">
      <c r="A8052" s="77">
        <f>E8052*A8047</f>
        <v>0</v>
      </c>
      <c r="B8052" s="221"/>
      <c r="C8052" s="524"/>
      <c r="D8052" s="91" t="s">
        <v>1262</v>
      </c>
      <c r="E8052" s="100">
        <v>1</v>
      </c>
      <c r="F8052">
        <f>SUMIF('список продуктов'!$A$8:$A$917,"="&amp;D1900,'список продуктов'!$C$8:$C$917)</f>
        <v>1</v>
      </c>
      <c r="M8052" s="572"/>
      <c r="N8052" s="573"/>
      <c r="O8052" s="573"/>
      <c r="P8052" s="573"/>
    </row>
    <row r="8053" spans="1:16" x14ac:dyDescent="0.25">
      <c r="A8053" s="77">
        <f>E8053*A8047</f>
        <v>0</v>
      </c>
      <c r="B8053" s="221"/>
      <c r="C8053" s="524"/>
      <c r="D8053" s="91" t="s">
        <v>2399</v>
      </c>
      <c r="E8053" s="100">
        <v>1</v>
      </c>
      <c r="F8053">
        <f>SUMIF('список продуктов'!$A$8:$A$917,"="&amp;D1901,'список продуктов'!$C$8:$C$917)</f>
        <v>1</v>
      </c>
      <c r="M8053" s="572"/>
      <c r="N8053" s="573"/>
      <c r="O8053" s="573"/>
      <c r="P8053" s="573"/>
    </row>
    <row r="8054" spans="1:16" ht="15.75" thickBot="1" x14ac:dyDescent="0.3">
      <c r="B8054" s="221"/>
      <c r="C8054" s="524"/>
      <c r="D8054" s="91"/>
      <c r="E8054" s="100"/>
      <c r="F8054">
        <f>SUMIF('список продуктов'!$A$8:$A$917,"="&amp;D1902,'список продуктов'!$C$8:$C$917)</f>
        <v>0</v>
      </c>
      <c r="M8054" s="572"/>
      <c r="N8054" s="573"/>
      <c r="O8054" s="573"/>
      <c r="P8054" s="573"/>
    </row>
    <row r="8055" spans="1:16" ht="15.75" thickBot="1" x14ac:dyDescent="0.3">
      <c r="A8055" s="105"/>
      <c r="B8055" s="179">
        <v>450</v>
      </c>
      <c r="C8055" s="184" t="s">
        <v>751</v>
      </c>
      <c r="D8055" s="188"/>
      <c r="E8055" s="158">
        <f>SUM(E8056:E8068)</f>
        <v>437</v>
      </c>
      <c r="F8055">
        <f>SUMIF('список продуктов'!$A$8:$A$917,"="&amp;D1903,'список продуктов'!$C$8:$C$917)</f>
        <v>0</v>
      </c>
      <c r="G8055" t="s">
        <v>2926</v>
      </c>
      <c r="M8055" s="572"/>
      <c r="N8055" s="573"/>
      <c r="O8055" s="573"/>
      <c r="P8055" s="573"/>
    </row>
    <row r="8056" spans="1:16" x14ac:dyDescent="0.25">
      <c r="A8056" s="77">
        <f>E8056*A8055</f>
        <v>0</v>
      </c>
      <c r="B8056" s="221"/>
      <c r="C8056" s="526" t="s">
        <v>2014</v>
      </c>
      <c r="D8056" s="91" t="s">
        <v>1891</v>
      </c>
      <c r="E8056" s="100">
        <v>3</v>
      </c>
      <c r="F8056">
        <f>SUMIF('список продуктов'!$A$8:$A$917,"="&amp;D1904,'список продуктов'!$C$8:$C$917)</f>
        <v>1</v>
      </c>
      <c r="M8056" s="572"/>
      <c r="N8056" s="573"/>
      <c r="O8056" s="573"/>
      <c r="P8056" s="573"/>
    </row>
    <row r="8057" spans="1:16" x14ac:dyDescent="0.25">
      <c r="A8057" s="77">
        <f>E8057*A8055</f>
        <v>0</v>
      </c>
      <c r="B8057" s="221"/>
      <c r="C8057" s="524"/>
      <c r="D8057" s="91" t="s">
        <v>1489</v>
      </c>
      <c r="E8057" s="100">
        <v>5</v>
      </c>
      <c r="F8057">
        <f>SUMIF('список продуктов'!$A$8:$A$917,"="&amp;D1905,'список продуктов'!$C$8:$C$917)</f>
        <v>1</v>
      </c>
      <c r="M8057" s="572"/>
      <c r="N8057" s="573"/>
      <c r="O8057" s="573"/>
      <c r="P8057" s="573"/>
    </row>
    <row r="8058" spans="1:16" x14ac:dyDescent="0.25">
      <c r="A8058" s="77">
        <f>E8058*A8055</f>
        <v>0</v>
      </c>
      <c r="B8058" s="221"/>
      <c r="C8058" s="524"/>
      <c r="D8058" s="91" t="s">
        <v>1262</v>
      </c>
      <c r="E8058" s="100">
        <v>3</v>
      </c>
      <c r="F8058">
        <f>SUMIF('список продуктов'!$A$8:$A$917,"="&amp;D5807,'список продуктов'!$C$8:$C$917)</f>
        <v>1</v>
      </c>
      <c r="M8058" s="572"/>
      <c r="N8058" s="573"/>
      <c r="O8058" s="573"/>
      <c r="P8058" s="573"/>
    </row>
    <row r="8059" spans="1:16" x14ac:dyDescent="0.25">
      <c r="A8059" s="77">
        <f>E8059*A8055</f>
        <v>0</v>
      </c>
      <c r="B8059" s="221"/>
      <c r="C8059" s="524"/>
      <c r="D8059" s="91" t="s">
        <v>2469</v>
      </c>
      <c r="E8059" s="100">
        <v>40</v>
      </c>
      <c r="F8059">
        <f>SUMIF('список продуктов'!$A$8:$A$917,"="&amp;D5808,'список продуктов'!$C$8:$C$917)</f>
        <v>1</v>
      </c>
      <c r="M8059" s="572"/>
      <c r="N8059" s="573"/>
      <c r="O8059" s="573"/>
      <c r="P8059" s="573"/>
    </row>
    <row r="8060" spans="1:16" x14ac:dyDescent="0.25">
      <c r="A8060" s="77">
        <f>E8060*A8055</f>
        <v>0</v>
      </c>
      <c r="B8060" s="221"/>
      <c r="C8060" s="524"/>
      <c r="D8060" s="91" t="s">
        <v>1492</v>
      </c>
      <c r="E8060" s="100">
        <v>90</v>
      </c>
      <c r="F8060">
        <f>SUMIF('список продуктов'!$A$8:$A$917,"="&amp;D5809,'список продуктов'!$C$8:$C$917)</f>
        <v>1</v>
      </c>
      <c r="M8060" s="572"/>
      <c r="N8060" s="573"/>
      <c r="O8060" s="573"/>
      <c r="P8060" s="573"/>
    </row>
    <row r="8061" spans="1:16" x14ac:dyDescent="0.25">
      <c r="A8061" s="77">
        <f>E8061*A8055</f>
        <v>0</v>
      </c>
      <c r="B8061" s="221"/>
      <c r="C8061" s="524"/>
      <c r="D8061" s="91" t="s">
        <v>1665</v>
      </c>
      <c r="E8061" s="100">
        <v>120</v>
      </c>
      <c r="F8061">
        <f>SUMIF('список продуктов'!$A$8:$A$917,"="&amp;D5810,'список продуктов'!$C$8:$C$917)</f>
        <v>1</v>
      </c>
      <c r="M8061" s="572"/>
      <c r="N8061" s="573"/>
      <c r="O8061" s="573"/>
      <c r="P8061" s="573"/>
    </row>
    <row r="8062" spans="1:16" x14ac:dyDescent="0.25">
      <c r="A8062" s="77">
        <f>A8055*E8062</f>
        <v>0</v>
      </c>
      <c r="B8062" s="221"/>
      <c r="C8062" s="524"/>
      <c r="D8062" s="91" t="s">
        <v>1789</v>
      </c>
      <c r="E8062" s="100">
        <v>100</v>
      </c>
      <c r="F8062">
        <f>SUMIF('список продуктов'!$A$8:$A$917,"="&amp;D5811,'список продуктов'!$C$8:$C$917)</f>
        <v>1</v>
      </c>
      <c r="M8062" s="572"/>
      <c r="N8062" s="573"/>
      <c r="O8062" s="573"/>
      <c r="P8062" s="573"/>
    </row>
    <row r="8063" spans="1:16" x14ac:dyDescent="0.25">
      <c r="A8063" s="77">
        <f>A8055*E8063</f>
        <v>0</v>
      </c>
      <c r="B8063" s="221"/>
      <c r="C8063" s="524"/>
      <c r="D8063" s="91" t="s">
        <v>2324</v>
      </c>
      <c r="E8063" s="100">
        <v>15</v>
      </c>
      <c r="F8063">
        <f>SUMIF('список продуктов'!$A$8:$A$917,"="&amp;D5812,'список продуктов'!$C$8:$C$917)</f>
        <v>1</v>
      </c>
      <c r="M8063" s="572"/>
      <c r="N8063" s="573"/>
      <c r="O8063" s="573"/>
      <c r="P8063" s="573"/>
    </row>
    <row r="8064" spans="1:16" x14ac:dyDescent="0.25">
      <c r="A8064" s="77">
        <f>A8055*E8064</f>
        <v>0</v>
      </c>
      <c r="B8064" s="221"/>
      <c r="C8064" s="524"/>
      <c r="D8064" s="91" t="s">
        <v>2322</v>
      </c>
      <c r="E8064" s="100">
        <v>15</v>
      </c>
      <c r="F8064">
        <f>SUMIF('список продуктов'!$A$8:$A$917,"="&amp;D5813,'список продуктов'!$C$8:$C$917)</f>
        <v>1</v>
      </c>
      <c r="M8064" s="572"/>
      <c r="N8064" s="573"/>
      <c r="O8064" s="573"/>
      <c r="P8064" s="573"/>
    </row>
    <row r="8065" spans="1:16" x14ac:dyDescent="0.25">
      <c r="A8065" s="77">
        <f>A8055*E8065</f>
        <v>0</v>
      </c>
      <c r="B8065" s="221"/>
      <c r="C8065" s="524"/>
      <c r="D8065" s="91" t="s">
        <v>1355</v>
      </c>
      <c r="E8065" s="100">
        <v>8</v>
      </c>
      <c r="F8065">
        <f>SUMIF('список продуктов'!$A$8:$A$917,"="&amp;D5814,'список продуктов'!$C$8:$C$917)</f>
        <v>1</v>
      </c>
      <c r="M8065" s="572"/>
      <c r="N8065" s="573"/>
      <c r="O8065" s="573"/>
      <c r="P8065" s="573"/>
    </row>
    <row r="8066" spans="1:16" x14ac:dyDescent="0.25">
      <c r="A8066" s="77">
        <f>A8055*E8066</f>
        <v>0</v>
      </c>
      <c r="B8066" s="221"/>
      <c r="C8066" s="524"/>
      <c r="D8066" s="91" t="s">
        <v>2546</v>
      </c>
      <c r="E8066" s="100">
        <v>3</v>
      </c>
      <c r="F8066">
        <f>SUMIF('список продуктов'!$A$8:$A$917,"="&amp;D5815,'список продуктов'!$C$8:$C$917)</f>
        <v>1</v>
      </c>
      <c r="M8066" s="572"/>
      <c r="N8066" s="573"/>
      <c r="O8066" s="573"/>
      <c r="P8066" s="573"/>
    </row>
    <row r="8067" spans="1:16" x14ac:dyDescent="0.25">
      <c r="A8067" s="77">
        <f>A8055*E8067</f>
        <v>0</v>
      </c>
      <c r="B8067" s="221"/>
      <c r="C8067" s="524"/>
      <c r="D8067" s="91" t="s">
        <v>2220</v>
      </c>
      <c r="E8067" s="100">
        <v>30</v>
      </c>
      <c r="F8067">
        <f>SUMIF('список продуктов'!$A$8:$A$917,"="&amp;D5816,'список продуктов'!$C$8:$C$917)</f>
        <v>1</v>
      </c>
      <c r="M8067" s="572"/>
      <c r="N8067" s="573"/>
      <c r="O8067" s="573"/>
      <c r="P8067" s="573"/>
    </row>
    <row r="8068" spans="1:16" x14ac:dyDescent="0.25">
      <c r="A8068" s="77">
        <f>A8055*E8068</f>
        <v>0</v>
      </c>
      <c r="B8068" s="221"/>
      <c r="C8068" s="524"/>
      <c r="D8068" s="91" t="s">
        <v>1268</v>
      </c>
      <c r="E8068" s="100">
        <v>5</v>
      </c>
      <c r="F8068">
        <f>SUMIF('список продуктов'!$A$8:$A$917,"="&amp;D5817,'список продуктов'!$C$8:$C$917)</f>
        <v>1</v>
      </c>
      <c r="M8068" s="572"/>
      <c r="N8068" s="573"/>
      <c r="O8068" s="573"/>
      <c r="P8068" s="573"/>
    </row>
    <row r="8069" spans="1:16" ht="15.75" thickBot="1" x14ac:dyDescent="0.3">
      <c r="B8069" s="221"/>
      <c r="C8069" s="524"/>
      <c r="D8069" s="91"/>
      <c r="E8069" s="100"/>
      <c r="F8069">
        <f>SUMIF('список продуктов'!$A$8:$A$917,"="&amp;#REF!,'список продуктов'!$C$8:$C$917)</f>
        <v>0</v>
      </c>
      <c r="M8069" s="572"/>
      <c r="N8069" s="573"/>
      <c r="O8069" s="573"/>
      <c r="P8069" s="573"/>
    </row>
    <row r="8070" spans="1:16" ht="15.75" thickBot="1" x14ac:dyDescent="0.3">
      <c r="A8070" s="105"/>
      <c r="B8070" s="179">
        <v>450</v>
      </c>
      <c r="C8070" s="184" t="s">
        <v>752</v>
      </c>
      <c r="D8070" s="188"/>
      <c r="E8070" s="158">
        <f>SUM(E8071:E8084)</f>
        <v>510</v>
      </c>
      <c r="F8070">
        <f>SUMIF('список продуктов'!$A$8:$A$917,"="&amp;D2236,'список продуктов'!$C$8:$C$917)</f>
        <v>0</v>
      </c>
      <c r="G8070" t="s">
        <v>2926</v>
      </c>
      <c r="M8070" s="572"/>
      <c r="N8070" s="573"/>
      <c r="O8070" s="573"/>
      <c r="P8070" s="573"/>
    </row>
    <row r="8071" spans="1:16" x14ac:dyDescent="0.25">
      <c r="A8071" s="77">
        <f>E8071*A8070</f>
        <v>0</v>
      </c>
      <c r="B8071" s="221"/>
      <c r="C8071" s="526" t="s">
        <v>2014</v>
      </c>
      <c r="D8071" s="91" t="s">
        <v>1891</v>
      </c>
      <c r="E8071" s="100">
        <v>3</v>
      </c>
      <c r="F8071">
        <f>SUMIF('список продуктов'!$A$8:$A$917,"="&amp;D2237,'список продуктов'!$C$8:$C$917)</f>
        <v>1</v>
      </c>
      <c r="M8071" s="572"/>
      <c r="N8071" s="573"/>
      <c r="O8071" s="573"/>
      <c r="P8071" s="573"/>
    </row>
    <row r="8072" spans="1:16" x14ac:dyDescent="0.25">
      <c r="A8072" s="77">
        <f>E8072*A8070</f>
        <v>0</v>
      </c>
      <c r="B8072" s="221"/>
      <c r="C8072" s="524"/>
      <c r="D8072" s="91" t="s">
        <v>1489</v>
      </c>
      <c r="E8072" s="100">
        <v>5</v>
      </c>
      <c r="F8072">
        <f>SUMIF('список продуктов'!$A$8:$A$917,"="&amp;D2238,'список продуктов'!$C$8:$C$917)</f>
        <v>1</v>
      </c>
      <c r="M8072" s="572"/>
      <c r="N8072" s="573"/>
      <c r="O8072" s="573"/>
      <c r="P8072" s="573"/>
    </row>
    <row r="8073" spans="1:16" x14ac:dyDescent="0.25">
      <c r="A8073" s="77">
        <f>E8073*A8070</f>
        <v>0</v>
      </c>
      <c r="B8073" s="221"/>
      <c r="C8073" s="524"/>
      <c r="D8073" s="91" t="s">
        <v>1262</v>
      </c>
      <c r="E8073" s="100">
        <v>3</v>
      </c>
      <c r="F8073">
        <f>SUMIF('список продуктов'!$A$8:$A$917,"="&amp;D2239,'список продуктов'!$C$8:$C$917)</f>
        <v>1</v>
      </c>
      <c r="M8073" s="572"/>
      <c r="N8073" s="573"/>
      <c r="O8073" s="573"/>
      <c r="P8073" s="573"/>
    </row>
    <row r="8074" spans="1:16" x14ac:dyDescent="0.25">
      <c r="A8074" s="77">
        <f>E8074*A8070</f>
        <v>0</v>
      </c>
      <c r="B8074" s="221"/>
      <c r="C8074" s="524"/>
      <c r="D8074" s="91" t="s">
        <v>2469</v>
      </c>
      <c r="E8074" s="100">
        <v>40</v>
      </c>
      <c r="F8074">
        <f>SUMIF('список продуктов'!$A$8:$A$917,"="&amp;D2240,'список продуктов'!$C$8:$C$917)</f>
        <v>1</v>
      </c>
      <c r="M8074" s="572"/>
      <c r="N8074" s="573"/>
      <c r="O8074" s="573"/>
      <c r="P8074" s="573"/>
    </row>
    <row r="8075" spans="1:16" x14ac:dyDescent="0.25">
      <c r="A8075" s="77">
        <f>E8075*A8070</f>
        <v>0</v>
      </c>
      <c r="B8075" s="221"/>
      <c r="C8075" s="524"/>
      <c r="D8075" s="91" t="s">
        <v>1492</v>
      </c>
      <c r="E8075" s="100">
        <v>90</v>
      </c>
      <c r="F8075">
        <f>SUMIF('список продуктов'!$A$8:$A$917,"="&amp;#REF!,'список продуктов'!$C$8:$C$917)</f>
        <v>0</v>
      </c>
      <c r="M8075" s="572"/>
      <c r="N8075" s="573"/>
      <c r="O8075" s="573"/>
      <c r="P8075" s="573"/>
    </row>
    <row r="8076" spans="1:16" x14ac:dyDescent="0.25">
      <c r="A8076" s="77">
        <f>E8076*A8070</f>
        <v>0</v>
      </c>
      <c r="B8076" s="221"/>
      <c r="C8076" s="524"/>
      <c r="D8076" s="91" t="s">
        <v>1665</v>
      </c>
      <c r="E8076" s="100">
        <v>80</v>
      </c>
      <c r="F8076">
        <f>SUMIF('список продуктов'!$A$8:$A$917,"="&amp;D3909,'список продуктов'!$C$8:$C$917)</f>
        <v>0</v>
      </c>
      <c r="M8076" s="572"/>
      <c r="N8076" s="573"/>
      <c r="O8076" s="573"/>
      <c r="P8076" s="573"/>
    </row>
    <row r="8077" spans="1:16" x14ac:dyDescent="0.25">
      <c r="A8077" s="77">
        <f>A8070*E8077</f>
        <v>0</v>
      </c>
      <c r="B8077" s="221"/>
      <c r="C8077" s="524"/>
      <c r="D8077" s="91" t="s">
        <v>311</v>
      </c>
      <c r="E8077" s="100">
        <v>13</v>
      </c>
      <c r="F8077">
        <f>SUMIF('список продуктов'!$A$8:$A$917,"="&amp;D3910,'список продуктов'!$C$8:$C$917)</f>
        <v>1</v>
      </c>
      <c r="M8077" s="572"/>
      <c r="N8077" s="573"/>
      <c r="O8077" s="573"/>
      <c r="P8077" s="573"/>
    </row>
    <row r="8078" spans="1:16" x14ac:dyDescent="0.25">
      <c r="A8078" s="77">
        <f>A8070*E8078</f>
        <v>0</v>
      </c>
      <c r="B8078" s="221"/>
      <c r="C8078" s="524"/>
      <c r="D8078" s="91" t="s">
        <v>2324</v>
      </c>
      <c r="E8078" s="100">
        <v>15</v>
      </c>
      <c r="F8078">
        <f>SUMIF('список продуктов'!$A$8:$A$917,"="&amp;D3911,'список продуктов'!$C$8:$C$917)</f>
        <v>1</v>
      </c>
      <c r="M8078" s="572"/>
      <c r="N8078" s="573"/>
      <c r="O8078" s="573"/>
      <c r="P8078" s="573"/>
    </row>
    <row r="8079" spans="1:16" x14ac:dyDescent="0.25">
      <c r="A8079" s="77">
        <f>A8070*E8079</f>
        <v>0</v>
      </c>
      <c r="B8079" s="221"/>
      <c r="C8079" s="524"/>
      <c r="D8079" s="91" t="s">
        <v>2322</v>
      </c>
      <c r="E8079" s="100">
        <v>15</v>
      </c>
      <c r="F8079">
        <f>SUMIF('список продуктов'!$A$8:$A$917,"="&amp;D3912,'список продуктов'!$C$8:$C$917)</f>
        <v>1</v>
      </c>
      <c r="M8079" s="572"/>
      <c r="N8079" s="573"/>
      <c r="O8079" s="573"/>
      <c r="P8079" s="573"/>
    </row>
    <row r="8080" spans="1:16" x14ac:dyDescent="0.25">
      <c r="A8080" s="77">
        <f>A8070*E8080</f>
        <v>0</v>
      </c>
      <c r="B8080" s="221"/>
      <c r="C8080" s="524"/>
      <c r="D8080" s="91" t="s">
        <v>1355</v>
      </c>
      <c r="E8080" s="100">
        <v>8</v>
      </c>
      <c r="F8080">
        <f>SUMIF('список продуктов'!$A$8:$A$917,"="&amp;D3913,'список продуктов'!$C$8:$C$917)</f>
        <v>1</v>
      </c>
      <c r="M8080" s="572"/>
      <c r="N8080" s="573"/>
      <c r="O8080" s="573"/>
      <c r="P8080" s="573"/>
    </row>
    <row r="8081" spans="1:16" x14ac:dyDescent="0.25">
      <c r="A8081" s="77">
        <f>A8070*E8081</f>
        <v>0</v>
      </c>
      <c r="B8081" s="221"/>
      <c r="C8081" s="524"/>
      <c r="D8081" s="91" t="s">
        <v>2546</v>
      </c>
      <c r="E8081" s="100">
        <v>3</v>
      </c>
      <c r="F8081">
        <f>SUMIF('список продуктов'!$A$8:$A$917,"="&amp;D3914,'список продуктов'!$C$8:$C$917)</f>
        <v>1</v>
      </c>
      <c r="M8081" s="572"/>
      <c r="N8081" s="573"/>
      <c r="O8081" s="573"/>
      <c r="P8081" s="573"/>
    </row>
    <row r="8082" spans="1:16" x14ac:dyDescent="0.25">
      <c r="A8082" s="77">
        <f>A8070*E8082</f>
        <v>0</v>
      </c>
      <c r="B8082" s="221"/>
      <c r="C8082" s="524"/>
      <c r="D8082" s="91" t="s">
        <v>2272</v>
      </c>
      <c r="E8082" s="100">
        <v>180</v>
      </c>
      <c r="F8082">
        <f>SUMIF('список продуктов'!$A$8:$A$917,"="&amp;D3915,'список продуктов'!$C$8:$C$917)</f>
        <v>1</v>
      </c>
      <c r="M8082" s="572"/>
      <c r="N8082" s="573"/>
      <c r="O8082" s="573"/>
      <c r="P8082" s="573"/>
    </row>
    <row r="8083" spans="1:16" x14ac:dyDescent="0.25">
      <c r="A8083" s="77">
        <f>A8070*E8083</f>
        <v>0</v>
      </c>
      <c r="B8083" s="221"/>
      <c r="C8083" s="524"/>
      <c r="D8083" s="91" t="s">
        <v>2220</v>
      </c>
      <c r="E8083" s="100">
        <v>50</v>
      </c>
      <c r="F8083">
        <f>SUMIF('список продуктов'!$A$8:$A$917,"="&amp;D3916,'список продуктов'!$C$8:$C$917)</f>
        <v>1</v>
      </c>
      <c r="M8083" s="572"/>
      <c r="N8083" s="573"/>
      <c r="O8083" s="573"/>
      <c r="P8083" s="573"/>
    </row>
    <row r="8084" spans="1:16" x14ac:dyDescent="0.25">
      <c r="A8084" s="77">
        <f>A8070*E8084</f>
        <v>0</v>
      </c>
      <c r="B8084" s="221"/>
      <c r="C8084" s="524"/>
      <c r="D8084" s="91" t="s">
        <v>1268</v>
      </c>
      <c r="E8084" s="100">
        <v>5</v>
      </c>
      <c r="F8084">
        <f>SUMIF('список продуктов'!$A$8:$A$917,"="&amp;D3917,'список продуктов'!$C$8:$C$917)</f>
        <v>1</v>
      </c>
      <c r="M8084" s="572"/>
      <c r="N8084" s="573"/>
      <c r="O8084" s="573"/>
      <c r="P8084" s="573"/>
    </row>
    <row r="8085" spans="1:16" ht="15.75" thickBot="1" x14ac:dyDescent="0.3">
      <c r="B8085" s="221"/>
      <c r="C8085" s="524"/>
      <c r="D8085" s="91"/>
      <c r="E8085" s="100"/>
      <c r="F8085">
        <f>SUMIF('список продуктов'!$A$8:$A$917,"="&amp;D3918,'список продуктов'!$C$8:$C$917)</f>
        <v>1</v>
      </c>
      <c r="M8085" s="572"/>
      <c r="N8085" s="573"/>
      <c r="O8085" s="573"/>
      <c r="P8085" s="573"/>
    </row>
    <row r="8086" spans="1:16" ht="15.75" thickBot="1" x14ac:dyDescent="0.3">
      <c r="A8086" s="105"/>
      <c r="B8086" s="179">
        <v>600</v>
      </c>
      <c r="C8086" s="184" t="s">
        <v>753</v>
      </c>
      <c r="D8086" s="188"/>
      <c r="E8086" s="158">
        <f>SUM(E8087:E8104)</f>
        <v>667</v>
      </c>
      <c r="F8086">
        <f>SUMIF('список продуктов'!$A$8:$A$917,"="&amp;D3919,'список продуктов'!$C$8:$C$917)</f>
        <v>1</v>
      </c>
      <c r="G8086" t="s">
        <v>2926</v>
      </c>
      <c r="M8086" s="572"/>
      <c r="N8086" s="573"/>
      <c r="O8086" s="573"/>
      <c r="P8086" s="573"/>
    </row>
    <row r="8087" spans="1:16" ht="15.75" customHeight="1" x14ac:dyDescent="0.25">
      <c r="A8087" s="77">
        <f>E8087*A8086</f>
        <v>0</v>
      </c>
      <c r="B8087" s="221"/>
      <c r="C8087" s="526" t="s">
        <v>2014</v>
      </c>
      <c r="D8087" s="91" t="s">
        <v>1891</v>
      </c>
      <c r="E8087" s="100">
        <v>3</v>
      </c>
      <c r="F8087">
        <f>SUMIF('список продуктов'!$A$8:$A$917,"="&amp;D3920,'список продуктов'!$C$8:$C$917)</f>
        <v>1</v>
      </c>
      <c r="M8087" s="572"/>
      <c r="N8087" s="573"/>
      <c r="O8087" s="573"/>
      <c r="P8087" s="573"/>
    </row>
    <row r="8088" spans="1:16" x14ac:dyDescent="0.25">
      <c r="A8088" s="77">
        <f>E8088*A8086</f>
        <v>0</v>
      </c>
      <c r="B8088" s="221"/>
      <c r="C8088" s="524"/>
      <c r="D8088" s="91" t="s">
        <v>1489</v>
      </c>
      <c r="E8088" s="100">
        <v>5</v>
      </c>
      <c r="F8088">
        <f>SUMIF('список продуктов'!$A$8:$A$917,"="&amp;#REF!,'список продуктов'!$C$8:$C$917)</f>
        <v>0</v>
      </c>
      <c r="M8088" s="572"/>
      <c r="N8088" s="573"/>
      <c r="O8088" s="573"/>
      <c r="P8088" s="573"/>
    </row>
    <row r="8089" spans="1:16" x14ac:dyDescent="0.25">
      <c r="A8089" s="77">
        <f>E8089*A8086</f>
        <v>0</v>
      </c>
      <c r="B8089" s="221"/>
      <c r="C8089" s="524"/>
      <c r="D8089" s="91" t="s">
        <v>1262</v>
      </c>
      <c r="E8089" s="100">
        <v>3</v>
      </c>
      <c r="F8089">
        <f>SUMIF('список продуктов'!$A$8:$A$917,"="&amp;D2443,'список продуктов'!$C$8:$C$917)</f>
        <v>0</v>
      </c>
      <c r="M8089" s="572"/>
      <c r="N8089" s="573"/>
      <c r="O8089" s="573"/>
      <c r="P8089" s="573"/>
    </row>
    <row r="8090" spans="1:16" x14ac:dyDescent="0.25">
      <c r="A8090" s="77">
        <f>E8090*A8086</f>
        <v>0</v>
      </c>
      <c r="B8090" s="221"/>
      <c r="C8090" s="524"/>
      <c r="D8090" s="91" t="s">
        <v>2469</v>
      </c>
      <c r="E8090" s="100">
        <v>40</v>
      </c>
      <c r="F8090">
        <f>SUMIF('список продуктов'!$A$8:$A$917,"="&amp;D2444,'список продуктов'!$C$8:$C$917)</f>
        <v>1</v>
      </c>
      <c r="M8090" s="572"/>
      <c r="N8090" s="573"/>
      <c r="O8090" s="573"/>
      <c r="P8090" s="573"/>
    </row>
    <row r="8091" spans="1:16" x14ac:dyDescent="0.25">
      <c r="A8091" s="77">
        <f>E8091*A8086</f>
        <v>0</v>
      </c>
      <c r="B8091" s="221"/>
      <c r="C8091" s="524"/>
      <c r="D8091" s="91" t="s">
        <v>1492</v>
      </c>
      <c r="E8091" s="100">
        <v>90</v>
      </c>
      <c r="F8091">
        <f>SUMIF('список продуктов'!$A$8:$A$917,"="&amp;D2445,'список продуктов'!$C$8:$C$917)</f>
        <v>1</v>
      </c>
      <c r="M8091" s="572"/>
      <c r="N8091" s="573"/>
      <c r="O8091" s="573"/>
      <c r="P8091" s="573"/>
    </row>
    <row r="8092" spans="1:16" x14ac:dyDescent="0.25">
      <c r="A8092" s="77">
        <f>E8092*A8086</f>
        <v>0</v>
      </c>
      <c r="B8092" s="221"/>
      <c r="C8092" s="524"/>
      <c r="D8092" s="91" t="s">
        <v>1665</v>
      </c>
      <c r="E8092" s="100">
        <v>80</v>
      </c>
      <c r="F8092">
        <f>SUMIF('список продуктов'!$A$8:$A$917,"="&amp;D2446,'список продуктов'!$C$8:$C$917)</f>
        <v>1</v>
      </c>
      <c r="M8092" s="572"/>
      <c r="N8092" s="573"/>
      <c r="O8092" s="573"/>
      <c r="P8092" s="573"/>
    </row>
    <row r="8093" spans="1:16" x14ac:dyDescent="0.25">
      <c r="A8093" s="77">
        <f>A8086*E8093</f>
        <v>0</v>
      </c>
      <c r="B8093" s="221"/>
      <c r="C8093" s="524"/>
      <c r="D8093" s="91" t="s">
        <v>2300</v>
      </c>
      <c r="E8093" s="100">
        <v>80</v>
      </c>
      <c r="F8093">
        <f>SUMIF('список продуктов'!$A$8:$A$917,"="&amp;D2447,'список продуктов'!$C$8:$C$917)</f>
        <v>1</v>
      </c>
      <c r="M8093" s="572"/>
      <c r="N8093" s="573"/>
      <c r="O8093" s="573"/>
      <c r="P8093" s="573"/>
    </row>
    <row r="8094" spans="1:16" x14ac:dyDescent="0.25">
      <c r="A8094" s="77">
        <f>A8086*E8094</f>
        <v>0</v>
      </c>
      <c r="B8094" s="221"/>
      <c r="C8094" s="524"/>
      <c r="D8094" s="91" t="s">
        <v>2292</v>
      </c>
      <c r="E8094" s="100">
        <v>60</v>
      </c>
      <c r="F8094">
        <f>SUMIF('список продуктов'!$A$8:$A$917,"="&amp;D2448,'список продуктов'!$C$8:$C$917)</f>
        <v>1</v>
      </c>
      <c r="M8094" s="572"/>
      <c r="N8094" s="573"/>
      <c r="O8094" s="573"/>
      <c r="P8094" s="573"/>
    </row>
    <row r="8095" spans="1:16" x14ac:dyDescent="0.25">
      <c r="A8095" s="77">
        <f>A8086*E8095</f>
        <v>0</v>
      </c>
      <c r="B8095" s="221"/>
      <c r="C8095" s="524"/>
      <c r="D8095" s="91" t="s">
        <v>2297</v>
      </c>
      <c r="E8095" s="100">
        <v>50</v>
      </c>
      <c r="F8095">
        <f>SUMIF('список продуктов'!$A$8:$A$917,"="&amp;D2449,'список продуктов'!$C$8:$C$917)</f>
        <v>1</v>
      </c>
      <c r="M8095" s="572"/>
      <c r="N8095" s="573"/>
      <c r="O8095" s="573"/>
      <c r="P8095" s="573"/>
    </row>
    <row r="8096" spans="1:16" x14ac:dyDescent="0.25">
      <c r="A8096" s="77">
        <f>A8086*E8096</f>
        <v>0</v>
      </c>
      <c r="B8096" s="221"/>
      <c r="C8096" s="524"/>
      <c r="D8096" s="365" t="s">
        <v>1739</v>
      </c>
      <c r="E8096" s="100">
        <v>60</v>
      </c>
      <c r="F8096">
        <f>SUMIF('список продуктов'!$A$8:$A$917,"="&amp;D2450,'список продуктов'!$C$8:$C$917)</f>
        <v>1</v>
      </c>
      <c r="M8096" s="572"/>
      <c r="N8096" s="573"/>
      <c r="O8096" s="573"/>
      <c r="P8096" s="573"/>
    </row>
    <row r="8097" spans="1:16" x14ac:dyDescent="0.25">
      <c r="A8097" s="77">
        <f>A8086*E8097</f>
        <v>0</v>
      </c>
      <c r="B8097" s="221"/>
      <c r="C8097" s="524"/>
      <c r="D8097" s="91" t="s">
        <v>311</v>
      </c>
      <c r="E8097" s="100">
        <v>70</v>
      </c>
      <c r="F8097">
        <f>SUMIF('список продуктов'!$A$8:$A$917,"="&amp;D2451,'список продуктов'!$C$8:$C$917)</f>
        <v>1</v>
      </c>
      <c r="M8097" s="572"/>
      <c r="N8097" s="573"/>
      <c r="O8097" s="573"/>
      <c r="P8097" s="573"/>
    </row>
    <row r="8098" spans="1:16" x14ac:dyDescent="0.25">
      <c r="A8098" s="77">
        <f>A8086*E8098</f>
        <v>0</v>
      </c>
      <c r="B8098" s="221"/>
      <c r="C8098" s="524"/>
      <c r="D8098" s="91" t="s">
        <v>1355</v>
      </c>
      <c r="E8098" s="100">
        <v>8</v>
      </c>
      <c r="F8098">
        <f>SUMIF('список продуктов'!$A$8:$A$917,"="&amp;#REF!,'список продуктов'!$C$8:$C$917)</f>
        <v>0</v>
      </c>
      <c r="M8098" s="572"/>
      <c r="N8098" s="573"/>
      <c r="O8098" s="573"/>
      <c r="P8098" s="573"/>
    </row>
    <row r="8099" spans="1:16" x14ac:dyDescent="0.25">
      <c r="A8099" s="77">
        <f>A8086*E8099</f>
        <v>0</v>
      </c>
      <c r="B8099" s="221"/>
      <c r="C8099" s="524"/>
      <c r="D8099" s="91" t="s">
        <v>2546</v>
      </c>
      <c r="E8099" s="100">
        <v>3</v>
      </c>
      <c r="F8099">
        <f>SUMIF('список продуктов'!$A$8:$A$917,"="&amp;D3338,'список продуктов'!$C$8:$C$917)</f>
        <v>0</v>
      </c>
      <c r="M8099" s="572"/>
      <c r="N8099" s="573"/>
      <c r="O8099" s="573"/>
      <c r="P8099" s="573"/>
    </row>
    <row r="8100" spans="1:16" x14ac:dyDescent="0.25">
      <c r="A8100" s="77">
        <f>A8086*E8100</f>
        <v>0</v>
      </c>
      <c r="B8100" s="221"/>
      <c r="C8100" s="524"/>
      <c r="D8100" s="91" t="s">
        <v>2324</v>
      </c>
      <c r="E8100" s="100">
        <v>15</v>
      </c>
      <c r="F8100">
        <f>SUMIF('список продуктов'!$A$8:$A$917,"="&amp;D3339,'список продуктов'!$C$8:$C$917)</f>
        <v>1</v>
      </c>
      <c r="M8100" s="572"/>
      <c r="N8100" s="573"/>
      <c r="O8100" s="573"/>
      <c r="P8100" s="573"/>
    </row>
    <row r="8101" spans="1:16" x14ac:dyDescent="0.25">
      <c r="A8101" s="77">
        <f>A8086*E8101</f>
        <v>0</v>
      </c>
      <c r="B8101" s="221"/>
      <c r="C8101" s="524"/>
      <c r="D8101" s="91" t="s">
        <v>2322</v>
      </c>
      <c r="E8101" s="100">
        <v>15</v>
      </c>
      <c r="F8101">
        <f>SUMIF('список продуктов'!$A$8:$A$917,"="&amp;D3340,'список продуктов'!$C$8:$C$917)</f>
        <v>1</v>
      </c>
      <c r="M8101" s="572"/>
      <c r="N8101" s="573"/>
      <c r="O8101" s="573"/>
      <c r="P8101" s="573"/>
    </row>
    <row r="8102" spans="1:16" x14ac:dyDescent="0.25">
      <c r="A8102" s="77">
        <f>A8086*E8102</f>
        <v>0</v>
      </c>
      <c r="B8102" s="221"/>
      <c r="C8102" s="524"/>
      <c r="D8102" s="91" t="s">
        <v>2219</v>
      </c>
      <c r="E8102" s="100">
        <v>30</v>
      </c>
      <c r="F8102">
        <f>SUMIF('список продуктов'!$A$8:$A$917,"="&amp;D3341,'список продуктов'!$C$8:$C$917)</f>
        <v>1</v>
      </c>
      <c r="M8102" s="572"/>
      <c r="N8102" s="573"/>
      <c r="O8102" s="573"/>
      <c r="P8102" s="573"/>
    </row>
    <row r="8103" spans="1:16" x14ac:dyDescent="0.25">
      <c r="A8103" s="77">
        <f>A8086*E8103</f>
        <v>0</v>
      </c>
      <c r="B8103" s="221"/>
      <c r="C8103" s="524"/>
      <c r="D8103" s="91" t="s">
        <v>1268</v>
      </c>
      <c r="E8103" s="100">
        <v>5</v>
      </c>
      <c r="F8103">
        <f>SUMIF('список продуктов'!$A$8:$A$917,"="&amp;D3342,'список продуктов'!$C$8:$C$917)</f>
        <v>1</v>
      </c>
      <c r="M8103" s="572"/>
      <c r="N8103" s="573"/>
      <c r="O8103" s="573"/>
      <c r="P8103" s="573"/>
    </row>
    <row r="8104" spans="1:16" ht="15.75" thickBot="1" x14ac:dyDescent="0.3">
      <c r="A8104" s="77">
        <f>A8086*E8104</f>
        <v>0</v>
      </c>
      <c r="B8104" s="221"/>
      <c r="C8104" s="524"/>
      <c r="D8104" s="91" t="s">
        <v>1758</v>
      </c>
      <c r="E8104" s="100">
        <v>50</v>
      </c>
      <c r="F8104">
        <f>SUMIF('список продуктов'!$A$8:$A$917,"="&amp;D3343,'список продуктов'!$C$8:$C$917)</f>
        <v>1</v>
      </c>
      <c r="M8104" s="572"/>
      <c r="N8104" s="573"/>
      <c r="O8104" s="573"/>
      <c r="P8104" s="573"/>
    </row>
    <row r="8105" spans="1:16" ht="15.75" thickBot="1" x14ac:dyDescent="0.3">
      <c r="A8105" s="229"/>
      <c r="B8105" s="179">
        <v>150</v>
      </c>
      <c r="C8105" s="184" t="s">
        <v>754</v>
      </c>
      <c r="D8105" s="188"/>
      <c r="E8105" s="158">
        <f>SUM(E8106:E8109)</f>
        <v>195</v>
      </c>
      <c r="F8105">
        <f>SUMIF('список продуктов'!$A$8:$A$917,"="&amp;D3344,'список продуктов'!$C$8:$C$917)</f>
        <v>1</v>
      </c>
      <c r="G8105" t="s">
        <v>2926</v>
      </c>
      <c r="M8105" s="572"/>
      <c r="N8105" s="573"/>
      <c r="O8105" s="573"/>
      <c r="P8105" s="573"/>
    </row>
    <row r="8106" spans="1:16" x14ac:dyDescent="0.25">
      <c r="A8106" s="77">
        <f>E8106*A8105</f>
        <v>0</v>
      </c>
      <c r="B8106" s="221"/>
      <c r="C8106" s="524"/>
      <c r="D8106" s="91" t="s">
        <v>2275</v>
      </c>
      <c r="E8106" s="100">
        <v>70</v>
      </c>
      <c r="F8106">
        <f>SUMIF('список продуктов'!$A$8:$A$917,"="&amp;D3345,'список продуктов'!$C$8:$C$917)</f>
        <v>1</v>
      </c>
      <c r="M8106" s="572"/>
      <c r="N8106" s="573"/>
      <c r="O8106" s="573"/>
      <c r="P8106" s="573"/>
    </row>
    <row r="8107" spans="1:16" x14ac:dyDescent="0.25">
      <c r="A8107" s="77">
        <f>E8107*A8105</f>
        <v>0</v>
      </c>
      <c r="B8107" s="221"/>
      <c r="C8107" s="524"/>
      <c r="D8107" s="91" t="s">
        <v>1676</v>
      </c>
      <c r="E8107" s="100">
        <v>100</v>
      </c>
      <c r="F8107">
        <f>SUMIF('список продуктов'!$A$8:$A$917,"="&amp;D3346,'список продуктов'!$C$8:$C$917)</f>
        <v>1</v>
      </c>
      <c r="M8107" s="572"/>
      <c r="N8107" s="573"/>
      <c r="O8107" s="573"/>
      <c r="P8107" s="573"/>
    </row>
    <row r="8108" spans="1:16" x14ac:dyDescent="0.25">
      <c r="A8108" s="77">
        <f>E8108*A8105</f>
        <v>0</v>
      </c>
      <c r="B8108" s="221"/>
      <c r="C8108" s="524"/>
      <c r="D8108" s="91" t="s">
        <v>1850</v>
      </c>
      <c r="E8108" s="100">
        <v>5</v>
      </c>
      <c r="F8108">
        <f>SUMIF('список продуктов'!$A$8:$A$917,"="&amp;D3347,'список продуктов'!$C$8:$C$917)</f>
        <v>1</v>
      </c>
      <c r="M8108" s="572"/>
      <c r="N8108" s="573"/>
      <c r="O8108" s="573"/>
      <c r="P8108" s="573"/>
    </row>
    <row r="8109" spans="1:16" ht="15.75" thickBot="1" x14ac:dyDescent="0.3">
      <c r="A8109" s="77">
        <f>E8109*A8105</f>
        <v>0</v>
      </c>
      <c r="B8109" s="445"/>
      <c r="C8109" s="527"/>
      <c r="D8109" s="395" t="s">
        <v>2469</v>
      </c>
      <c r="E8109" s="446">
        <v>20</v>
      </c>
      <c r="F8109">
        <f>SUMIF('список продуктов'!$A$8:$A$917,"="&amp;D3348,'список продуктов'!$C$8:$C$917)</f>
        <v>1</v>
      </c>
      <c r="M8109" s="572"/>
      <c r="N8109" s="573"/>
      <c r="O8109" s="573"/>
      <c r="P8109" s="573"/>
    </row>
    <row r="8110" spans="1:16" ht="26.25" thickBot="1" x14ac:dyDescent="0.4">
      <c r="A8110" s="563" t="s">
        <v>2855</v>
      </c>
      <c r="B8110" s="564"/>
      <c r="C8110" s="564"/>
      <c r="D8110" s="564"/>
      <c r="E8110" s="565"/>
      <c r="F8110">
        <f>SUMIF('список продуктов'!$A$8:$A$917,"="&amp;D3349,'список продуктов'!$C$8:$C$917)</f>
        <v>1</v>
      </c>
      <c r="G8110" t="s">
        <v>2926</v>
      </c>
      <c r="M8110" s="572"/>
      <c r="N8110" s="573"/>
      <c r="O8110" s="573"/>
      <c r="P8110" s="573"/>
    </row>
    <row r="8111" spans="1:16" ht="15.75" thickBot="1" x14ac:dyDescent="0.3">
      <c r="A8111" s="229"/>
      <c r="B8111" s="181" t="s">
        <v>152</v>
      </c>
      <c r="C8111" s="73" t="s">
        <v>738</v>
      </c>
      <c r="D8111" s="188"/>
      <c r="E8111" s="158">
        <f>SUM(E8112:E8119)</f>
        <v>94.25</v>
      </c>
      <c r="F8111">
        <f>SUMIF('список продуктов'!$A$8:$A$917,"="&amp;D3350,'список продуктов'!$C$8:$C$917)</f>
        <v>1</v>
      </c>
      <c r="G8111" t="s">
        <v>2926</v>
      </c>
      <c r="M8111" s="572"/>
      <c r="N8111" s="573"/>
      <c r="O8111" s="573"/>
      <c r="P8111" s="573"/>
    </row>
    <row r="8112" spans="1:16" x14ac:dyDescent="0.25">
      <c r="A8112" s="77">
        <f>E8112*A8111</f>
        <v>0</v>
      </c>
      <c r="B8112" s="173"/>
      <c r="C8112" s="154"/>
      <c r="D8112" s="91" t="s">
        <v>1850</v>
      </c>
      <c r="E8112" s="80">
        <v>10</v>
      </c>
      <c r="F8112">
        <f>SUMIF('список продуктов'!$A$8:$A$917,"="&amp;D3351,'список продуктов'!$C$8:$C$917)</f>
        <v>1</v>
      </c>
      <c r="M8112" s="572"/>
      <c r="N8112" s="573"/>
      <c r="O8112" s="573"/>
      <c r="P8112" s="573"/>
    </row>
    <row r="8113" spans="1:16" x14ac:dyDescent="0.25">
      <c r="B8113" s="173"/>
      <c r="C8113" s="453" t="s">
        <v>1955</v>
      </c>
      <c r="D8113" s="91"/>
      <c r="E8113" s="80"/>
      <c r="F8113">
        <f>SUMIF('список продуктов'!$A$8:$A$917,"="&amp;#REF!,'список продуктов'!$C$8:$C$917)</f>
        <v>0</v>
      </c>
      <c r="M8113" s="572"/>
      <c r="N8113" s="573"/>
      <c r="O8113" s="573"/>
      <c r="P8113" s="573"/>
    </row>
    <row r="8114" spans="1:16" x14ac:dyDescent="0.25">
      <c r="A8114" s="77">
        <f>E8114*A8111</f>
        <v>0</v>
      </c>
      <c r="B8114" s="173"/>
      <c r="C8114" s="154"/>
      <c r="D8114" s="91" t="s">
        <v>1492</v>
      </c>
      <c r="E8114" s="80">
        <v>20.5</v>
      </c>
      <c r="F8114">
        <f>SUMIF('список продуктов'!$A$8:$A$917,"="&amp;D718,'список продуктов'!$C$8:$C$917)</f>
        <v>0</v>
      </c>
      <c r="M8114" s="572"/>
      <c r="N8114" s="573"/>
      <c r="O8114" s="573"/>
      <c r="P8114" s="573"/>
    </row>
    <row r="8115" spans="1:16" x14ac:dyDescent="0.25">
      <c r="A8115" s="77">
        <f>E8115*A8111</f>
        <v>0</v>
      </c>
      <c r="B8115" s="173"/>
      <c r="C8115" s="154"/>
      <c r="D8115" s="91" t="s">
        <v>1315</v>
      </c>
      <c r="E8115" s="80">
        <v>50</v>
      </c>
      <c r="F8115">
        <f>SUMIF('список продуктов'!$A$8:$A$917,"="&amp;D719,'список продуктов'!$C$8:$C$917)</f>
        <v>1</v>
      </c>
      <c r="M8115" s="572"/>
      <c r="N8115" s="573"/>
      <c r="O8115" s="573"/>
      <c r="P8115" s="573"/>
    </row>
    <row r="8116" spans="1:16" x14ac:dyDescent="0.25">
      <c r="A8116" s="77">
        <f>E8116*A8111</f>
        <v>0</v>
      </c>
      <c r="B8116" s="173"/>
      <c r="C8116" s="154"/>
      <c r="D8116" s="91" t="s">
        <v>2469</v>
      </c>
      <c r="E8116" s="80">
        <v>8</v>
      </c>
      <c r="F8116">
        <f>SUMIF('список продуктов'!$A$8:$A$917,"="&amp;D720,'список продуктов'!$C$8:$C$917)</f>
        <v>1</v>
      </c>
      <c r="M8116" s="572"/>
      <c r="N8116" s="573"/>
      <c r="O8116" s="573"/>
      <c r="P8116" s="573"/>
    </row>
    <row r="8117" spans="1:16" x14ac:dyDescent="0.25">
      <c r="A8117" s="77">
        <f>E8117*A8111</f>
        <v>0</v>
      </c>
      <c r="B8117" s="173"/>
      <c r="C8117" s="154"/>
      <c r="D8117" s="91" t="s">
        <v>1262</v>
      </c>
      <c r="E8117" s="80">
        <v>0.5</v>
      </c>
      <c r="F8117">
        <f>SUMIF('список продуктов'!$A$8:$A$917,"="&amp;D721,'список продуктов'!$C$8:$C$917)</f>
        <v>1</v>
      </c>
      <c r="M8117" s="572"/>
      <c r="N8117" s="573"/>
      <c r="O8117" s="573"/>
      <c r="P8117" s="573"/>
    </row>
    <row r="8118" spans="1:16" x14ac:dyDescent="0.25">
      <c r="A8118" s="77">
        <f>E8118*A8111</f>
        <v>0</v>
      </c>
      <c r="B8118" s="173"/>
      <c r="C8118" s="154"/>
      <c r="D8118" s="91" t="s">
        <v>1280</v>
      </c>
      <c r="E8118" s="80">
        <v>1.75</v>
      </c>
      <c r="F8118">
        <f>SUMIF('список продуктов'!$A$8:$A$917,"="&amp;D722,'список продуктов'!$C$8:$C$917)</f>
        <v>1</v>
      </c>
      <c r="M8118" s="572"/>
      <c r="N8118" s="573"/>
      <c r="O8118" s="573"/>
      <c r="P8118" s="573"/>
    </row>
    <row r="8119" spans="1:16" ht="15.75" thickBot="1" x14ac:dyDescent="0.3">
      <c r="A8119" s="77">
        <f>E8119*A8111</f>
        <v>0</v>
      </c>
      <c r="B8119" s="173"/>
      <c r="C8119" s="154"/>
      <c r="D8119" s="91" t="s">
        <v>2591</v>
      </c>
      <c r="E8119" s="80">
        <v>3.5</v>
      </c>
      <c r="F8119">
        <f>SUMIF('список продуктов'!$A$8:$A$917,"="&amp;D723,'список продуктов'!$C$8:$C$917)</f>
        <v>1</v>
      </c>
      <c r="M8119" s="572"/>
      <c r="N8119" s="573"/>
      <c r="O8119" s="573"/>
      <c r="P8119" s="573"/>
    </row>
    <row r="8120" spans="1:16" ht="15.75" thickBot="1" x14ac:dyDescent="0.3">
      <c r="A8120" s="229"/>
      <c r="B8120" s="181" t="s">
        <v>5</v>
      </c>
      <c r="C8120" s="73" t="s">
        <v>746</v>
      </c>
      <c r="D8120" s="188"/>
      <c r="E8120" s="158">
        <f>SUM(E8121:E8130)</f>
        <v>260</v>
      </c>
      <c r="F8120">
        <f>SUMIF('список продуктов'!$A$8:$A$917,"="&amp;D724,'список продуктов'!$C$8:$C$917)</f>
        <v>1</v>
      </c>
      <c r="G8120" t="s">
        <v>2926</v>
      </c>
      <c r="M8120" s="572"/>
      <c r="N8120" s="573"/>
      <c r="O8120" s="573"/>
      <c r="P8120" s="573"/>
    </row>
    <row r="8121" spans="1:16" x14ac:dyDescent="0.25">
      <c r="A8121" s="77">
        <f>E8121*A8120</f>
        <v>0</v>
      </c>
      <c r="B8121" s="173"/>
      <c r="C8121" s="524"/>
      <c r="D8121" s="362" t="s">
        <v>1567</v>
      </c>
      <c r="E8121" s="124">
        <v>30</v>
      </c>
      <c r="F8121">
        <f>SUMIF('список продуктов'!$A$8:$A$917,"="&amp;D725,'список продуктов'!$C$8:$C$917)</f>
        <v>1</v>
      </c>
      <c r="M8121" s="572"/>
      <c r="N8121" s="573"/>
      <c r="O8121" s="573"/>
      <c r="P8121" s="573"/>
    </row>
    <row r="8122" spans="1:16" x14ac:dyDescent="0.25">
      <c r="A8122" s="77">
        <f>E8122*A8120</f>
        <v>0</v>
      </c>
      <c r="B8122" s="173"/>
      <c r="C8122" s="524"/>
      <c r="D8122" s="91" t="s">
        <v>1492</v>
      </c>
      <c r="E8122" s="124">
        <v>60</v>
      </c>
      <c r="F8122">
        <f>SUMIF('список продуктов'!$A$8:$A$917,"="&amp;D726,'список продуктов'!$C$8:$C$917)</f>
        <v>1</v>
      </c>
      <c r="M8122" s="572"/>
      <c r="N8122" s="573"/>
      <c r="O8122" s="573"/>
      <c r="P8122" s="573"/>
    </row>
    <row r="8123" spans="1:16" x14ac:dyDescent="0.25">
      <c r="A8123" s="77">
        <f>E8123*A8120</f>
        <v>0</v>
      </c>
      <c r="B8123" s="173"/>
      <c r="C8123" s="524"/>
      <c r="D8123" s="91" t="s">
        <v>1902</v>
      </c>
      <c r="E8123" s="124">
        <v>20</v>
      </c>
      <c r="F8123">
        <f>SUMIF('список продуктов'!$A$8:$A$917,"="&amp;D727,'список продуктов'!$C$8:$C$917)</f>
        <v>1</v>
      </c>
      <c r="M8123" s="572"/>
      <c r="N8123" s="573"/>
      <c r="O8123" s="573"/>
      <c r="P8123" s="573"/>
    </row>
    <row r="8124" spans="1:16" x14ac:dyDescent="0.25">
      <c r="A8124" s="77">
        <f>E8124*A8120</f>
        <v>0</v>
      </c>
      <c r="B8124" s="173"/>
      <c r="C8124" s="524"/>
      <c r="D8124" s="91" t="s">
        <v>2469</v>
      </c>
      <c r="E8124" s="124">
        <v>20</v>
      </c>
      <c r="F8124">
        <f>SUMIF('список продуктов'!$A$8:$A$917,"="&amp;D728,'список продуктов'!$C$8:$C$917)</f>
        <v>1</v>
      </c>
      <c r="M8124" s="572"/>
      <c r="N8124" s="573"/>
      <c r="O8124" s="573"/>
      <c r="P8124" s="573"/>
    </row>
    <row r="8125" spans="1:16" x14ac:dyDescent="0.25">
      <c r="A8125" s="77">
        <f>E8125*A8120</f>
        <v>0</v>
      </c>
      <c r="B8125" s="173"/>
      <c r="C8125" s="524"/>
      <c r="D8125" s="91" t="s">
        <v>1849</v>
      </c>
      <c r="E8125" s="124">
        <v>100</v>
      </c>
      <c r="F8125">
        <f>SUMIF('список продуктов'!$A$8:$A$917,"="&amp;D729,'список продуктов'!$C$8:$C$917)</f>
        <v>1</v>
      </c>
      <c r="M8125" s="572"/>
      <c r="N8125" s="573"/>
      <c r="O8125" s="573"/>
      <c r="P8125" s="573"/>
    </row>
    <row r="8126" spans="1:16" x14ac:dyDescent="0.25">
      <c r="A8126" s="77">
        <f>E8126*A8120</f>
        <v>0</v>
      </c>
      <c r="B8126" s="173"/>
      <c r="C8126" s="524"/>
      <c r="D8126" s="91" t="s">
        <v>1262</v>
      </c>
      <c r="E8126" s="124">
        <v>1</v>
      </c>
      <c r="F8126">
        <f>SUMIF('список продуктов'!$A$8:$A$917,"="&amp;D730,'список продуктов'!$C$8:$C$917)</f>
        <v>0</v>
      </c>
      <c r="M8126" s="572"/>
      <c r="N8126" s="573"/>
      <c r="O8126" s="573"/>
      <c r="P8126" s="573"/>
    </row>
    <row r="8127" spans="1:16" x14ac:dyDescent="0.25">
      <c r="A8127" s="77">
        <f>E8127*A8120</f>
        <v>0</v>
      </c>
      <c r="B8127" s="173"/>
      <c r="C8127" s="524"/>
      <c r="D8127" s="91" t="s">
        <v>1280</v>
      </c>
      <c r="E8127" s="124">
        <v>3</v>
      </c>
      <c r="F8127">
        <f>SUMIF('список продуктов'!$A$8:$A$917,"="&amp;D731,'список продуктов'!$C$8:$C$917)</f>
        <v>1</v>
      </c>
      <c r="M8127" s="572"/>
      <c r="N8127" s="573"/>
      <c r="O8127" s="573"/>
      <c r="P8127" s="573"/>
    </row>
    <row r="8128" spans="1:16" x14ac:dyDescent="0.25">
      <c r="A8128" s="77">
        <f>E8128*A8120</f>
        <v>0</v>
      </c>
      <c r="B8128" s="173"/>
      <c r="C8128" s="524"/>
      <c r="D8128" s="91" t="s">
        <v>1944</v>
      </c>
      <c r="E8128" s="124">
        <v>2</v>
      </c>
      <c r="F8128">
        <f>SUMIF('список продуктов'!$A$8:$A$917,"="&amp;D732,'список продуктов'!$C$8:$C$917)</f>
        <v>1</v>
      </c>
      <c r="M8128" s="572"/>
      <c r="N8128" s="573"/>
      <c r="O8128" s="573"/>
      <c r="P8128" s="573"/>
    </row>
    <row r="8129" spans="1:16" x14ac:dyDescent="0.25">
      <c r="A8129" s="77">
        <f>E8129*A8120</f>
        <v>0</v>
      </c>
      <c r="B8129" s="173"/>
      <c r="C8129" s="524"/>
      <c r="D8129" s="91" t="s">
        <v>1804</v>
      </c>
      <c r="E8129" s="124">
        <v>4</v>
      </c>
      <c r="F8129">
        <f>SUMIF('список продуктов'!$A$8:$A$917,"="&amp;D733,'список продуктов'!$C$8:$C$917)</f>
        <v>1</v>
      </c>
      <c r="M8129" s="572"/>
      <c r="N8129" s="573"/>
      <c r="O8129" s="573"/>
      <c r="P8129" s="573"/>
    </row>
    <row r="8130" spans="1:16" ht="15.75" thickBot="1" x14ac:dyDescent="0.3">
      <c r="A8130" s="77">
        <f>E8130*A8120</f>
        <v>0</v>
      </c>
      <c r="B8130" s="173"/>
      <c r="C8130" s="524"/>
      <c r="D8130" s="91" t="s">
        <v>192</v>
      </c>
      <c r="E8130" s="124">
        <v>20</v>
      </c>
      <c r="F8130">
        <f>SUMIF('список продуктов'!$A$8:$A$917,"="&amp;D734,'список продуктов'!$C$8:$C$917)</f>
        <v>1</v>
      </c>
      <c r="M8130" s="572"/>
      <c r="N8130" s="573"/>
      <c r="O8130" s="573"/>
      <c r="P8130" s="573"/>
    </row>
    <row r="8131" spans="1:16" ht="15.75" thickBot="1" x14ac:dyDescent="0.3">
      <c r="A8131" s="229"/>
      <c r="B8131" s="231" t="s">
        <v>59</v>
      </c>
      <c r="C8131" s="207" t="s">
        <v>2856</v>
      </c>
      <c r="D8131" s="188"/>
      <c r="E8131" s="158"/>
      <c r="F8131">
        <f>SUMIF('список продуктов'!$A$8:$A$917,"="&amp;D735,'список продуктов'!$C$8:$C$917)</f>
        <v>1</v>
      </c>
      <c r="G8131" t="s">
        <v>2926</v>
      </c>
      <c r="M8131" s="572"/>
      <c r="N8131" s="573"/>
      <c r="O8131" s="573"/>
      <c r="P8131" s="573"/>
    </row>
    <row r="8132" spans="1:16" x14ac:dyDescent="0.25">
      <c r="A8132" s="77">
        <f>E8132*A8131</f>
        <v>0</v>
      </c>
      <c r="B8132" s="160"/>
      <c r="C8132" s="505"/>
      <c r="D8132" s="91" t="s">
        <v>2643</v>
      </c>
      <c r="E8132" s="80">
        <v>25</v>
      </c>
      <c r="F8132">
        <f>SUMIF('список продуктов'!$A$8:$A$917,"="&amp;#REF!,'список продуктов'!$C$8:$C$917)</f>
        <v>0</v>
      </c>
      <c r="M8132" s="572"/>
      <c r="N8132" s="573"/>
      <c r="O8132" s="573"/>
      <c r="P8132" s="573"/>
    </row>
    <row r="8133" spans="1:16" x14ac:dyDescent="0.25">
      <c r="A8133" s="77">
        <f>A8131*E8133</f>
        <v>0</v>
      </c>
      <c r="B8133" s="160"/>
      <c r="C8133" s="505"/>
      <c r="D8133" s="91" t="s">
        <v>2233</v>
      </c>
      <c r="E8133" s="80">
        <v>5</v>
      </c>
      <c r="F8133">
        <f>SUMIF('список продуктов'!$A$8:$A$917,"="&amp;#REF!,'список продуктов'!$C$8:$C$917)</f>
        <v>0</v>
      </c>
      <c r="M8133" s="572"/>
      <c r="N8133" s="573"/>
      <c r="O8133" s="573"/>
      <c r="P8133" s="573"/>
    </row>
    <row r="8134" spans="1:16" x14ac:dyDescent="0.25">
      <c r="A8134" s="77">
        <f>A8131*E8134</f>
        <v>0</v>
      </c>
      <c r="B8134" s="160"/>
      <c r="C8134" s="109" t="s">
        <v>1955</v>
      </c>
      <c r="D8134" s="91"/>
      <c r="E8134" s="80"/>
      <c r="F8134">
        <f>SUMIF('список продуктов'!$A$8:$A$917,"="&amp;D736,'список продуктов'!$C$8:$C$917)</f>
        <v>0</v>
      </c>
      <c r="M8134" s="572"/>
      <c r="N8134" s="573"/>
      <c r="O8134" s="573"/>
      <c r="P8134" s="573"/>
    </row>
    <row r="8135" spans="1:16" x14ac:dyDescent="0.25">
      <c r="A8135" s="77">
        <f>A8131*E8135</f>
        <v>0</v>
      </c>
      <c r="B8135" s="160"/>
      <c r="C8135" s="505"/>
      <c r="D8135" s="91" t="s">
        <v>1492</v>
      </c>
      <c r="E8135" s="80">
        <v>15</v>
      </c>
      <c r="F8135">
        <f>SUMIF('список продуктов'!$A$8:$A$917,"="&amp;D737,'список продуктов'!$C$8:$C$917)</f>
        <v>1</v>
      </c>
      <c r="M8135" s="572"/>
      <c r="N8135" s="573"/>
      <c r="O8135" s="573"/>
      <c r="P8135" s="573"/>
    </row>
    <row r="8136" spans="1:16" x14ac:dyDescent="0.25">
      <c r="A8136" s="77">
        <f>A8131*E8136</f>
        <v>0</v>
      </c>
      <c r="B8136" s="160"/>
      <c r="C8136" s="505"/>
      <c r="D8136" s="91" t="s">
        <v>1315</v>
      </c>
      <c r="E8136" s="80">
        <v>10</v>
      </c>
      <c r="F8136">
        <f>SUMIF('список продуктов'!$A$8:$A$917,"="&amp;D738,'список продуктов'!$C$8:$C$917)</f>
        <v>1</v>
      </c>
      <c r="M8136" s="572"/>
      <c r="N8136" s="573"/>
      <c r="O8136" s="573"/>
      <c r="P8136" s="573"/>
    </row>
    <row r="8137" spans="1:16" x14ac:dyDescent="0.25">
      <c r="A8137" s="77">
        <f>E8137*A8131</f>
        <v>0</v>
      </c>
      <c r="B8137" s="160"/>
      <c r="C8137" s="505"/>
      <c r="D8137" s="91" t="s">
        <v>2469</v>
      </c>
      <c r="E8137" s="80">
        <v>20</v>
      </c>
      <c r="F8137">
        <f>SUMIF('список продуктов'!$A$8:$A$917,"="&amp;D739,'список продуктов'!$C$8:$C$917)</f>
        <v>1</v>
      </c>
      <c r="M8137" s="572"/>
      <c r="N8137" s="573"/>
      <c r="O8137" s="573"/>
      <c r="P8137" s="573"/>
    </row>
    <row r="8138" spans="1:16" x14ac:dyDescent="0.25">
      <c r="A8138" s="77">
        <f>E8138*A8131</f>
        <v>0</v>
      </c>
      <c r="B8138" s="160"/>
      <c r="C8138" s="505"/>
      <c r="D8138" s="91" t="s">
        <v>1262</v>
      </c>
      <c r="E8138" s="80">
        <v>1</v>
      </c>
      <c r="F8138">
        <f>SUMIF('список продуктов'!$A$8:$A$917,"="&amp;D740,'список продуктов'!$C$8:$C$917)</f>
        <v>1</v>
      </c>
      <c r="M8138" s="572"/>
      <c r="N8138" s="573"/>
      <c r="O8138" s="573"/>
      <c r="P8138" s="573"/>
    </row>
    <row r="8139" spans="1:16" x14ac:dyDescent="0.25">
      <c r="A8139" s="77">
        <f>E8139*A8131</f>
        <v>0</v>
      </c>
      <c r="B8139" s="160"/>
      <c r="C8139" s="505"/>
      <c r="D8139" s="91" t="s">
        <v>1280</v>
      </c>
      <c r="E8139" s="80">
        <v>5</v>
      </c>
      <c r="F8139">
        <f>SUMIF('список продуктов'!$A$8:$A$917,"="&amp;D741,'список продуктов'!$C$8:$C$917)</f>
        <v>1</v>
      </c>
      <c r="M8139" s="572"/>
      <c r="N8139" s="573"/>
      <c r="O8139" s="573"/>
      <c r="P8139" s="573"/>
    </row>
    <row r="8140" spans="1:16" x14ac:dyDescent="0.25">
      <c r="A8140" s="77">
        <f>E8140*A8131</f>
        <v>0</v>
      </c>
      <c r="B8140" s="160"/>
      <c r="C8140" s="505"/>
      <c r="D8140" s="91" t="s">
        <v>2591</v>
      </c>
      <c r="E8140" s="80">
        <v>2</v>
      </c>
      <c r="F8140">
        <f>SUMIF('список продуктов'!$A$8:$A$917,"="&amp;D742,'список продуктов'!$C$8:$C$917)</f>
        <v>1</v>
      </c>
      <c r="M8140" s="572"/>
      <c r="N8140" s="573"/>
      <c r="O8140" s="573"/>
      <c r="P8140" s="573"/>
    </row>
    <row r="8141" spans="1:16" x14ac:dyDescent="0.25">
      <c r="A8141" s="77">
        <f>E8141*A8131</f>
        <v>0</v>
      </c>
      <c r="B8141" s="160"/>
      <c r="C8141" s="528" t="s">
        <v>1972</v>
      </c>
      <c r="D8141" s="91" t="s">
        <v>1858</v>
      </c>
      <c r="E8141" s="80">
        <v>5</v>
      </c>
      <c r="F8141">
        <f>SUMIF('список продуктов'!$A$8:$A$917,"="&amp;D743,'список продуктов'!$C$8:$C$917)</f>
        <v>1</v>
      </c>
      <c r="M8141" s="572"/>
      <c r="N8141" s="573"/>
      <c r="O8141" s="573"/>
      <c r="P8141" s="573"/>
    </row>
    <row r="8142" spans="1:16" ht="15.75" thickBot="1" x14ac:dyDescent="0.3">
      <c r="A8142" s="77">
        <f>E8142*A8131</f>
        <v>0</v>
      </c>
      <c r="B8142" s="160"/>
      <c r="C8142" s="528"/>
      <c r="D8142" s="91" t="s">
        <v>2659</v>
      </c>
      <c r="E8142" s="80">
        <v>1</v>
      </c>
      <c r="F8142">
        <f>SUMIF('список продуктов'!$A$8:$A$917,"="&amp;D744,'список продуктов'!$C$8:$C$917)</f>
        <v>1</v>
      </c>
      <c r="M8142" s="572"/>
      <c r="N8142" s="573"/>
      <c r="O8142" s="573"/>
      <c r="P8142" s="573"/>
    </row>
    <row r="8143" spans="1:16" ht="15.75" thickBot="1" x14ac:dyDescent="0.3">
      <c r="A8143" s="229"/>
      <c r="B8143" s="231" t="s">
        <v>59</v>
      </c>
      <c r="C8143" s="207" t="s">
        <v>2598</v>
      </c>
      <c r="D8143" s="188"/>
      <c r="E8143" s="158"/>
      <c r="F8143">
        <f>SUMIF('список продуктов'!$A$8:$A$917,"="&amp;D745,'список продуктов'!$C$8:$C$917)</f>
        <v>1</v>
      </c>
      <c r="G8143" t="s">
        <v>2926</v>
      </c>
      <c r="M8143" s="572"/>
      <c r="N8143" s="573"/>
      <c r="O8143" s="573"/>
      <c r="P8143" s="573"/>
    </row>
    <row r="8144" spans="1:16" x14ac:dyDescent="0.25">
      <c r="A8144" s="77">
        <f>E8144*A8143</f>
        <v>0</v>
      </c>
      <c r="B8144" s="160"/>
      <c r="C8144" s="505"/>
      <c r="D8144" s="91" t="s">
        <v>2602</v>
      </c>
      <c r="E8144" s="80">
        <v>20</v>
      </c>
      <c r="F8144">
        <f>SUMIF('список продуктов'!$A$8:$A$917,"="&amp;D746,'список продуктов'!$C$8:$C$917)</f>
        <v>0</v>
      </c>
      <c r="M8144" s="572"/>
      <c r="N8144" s="573"/>
      <c r="O8144" s="573"/>
      <c r="P8144" s="573"/>
    </row>
    <row r="8145" spans="1:16" x14ac:dyDescent="0.25">
      <c r="A8145" s="77">
        <f>E8145*A8143</f>
        <v>0</v>
      </c>
      <c r="B8145" s="160"/>
      <c r="C8145" s="505"/>
      <c r="D8145" s="91" t="s">
        <v>1669</v>
      </c>
      <c r="E8145" s="80">
        <v>10</v>
      </c>
      <c r="F8145">
        <f>SUMIF('список продуктов'!$A$8:$A$917,"="&amp;D747,'список продуктов'!$C$8:$C$917)</f>
        <v>1</v>
      </c>
      <c r="M8145" s="572"/>
      <c r="N8145" s="573"/>
      <c r="O8145" s="573"/>
      <c r="P8145" s="573"/>
    </row>
    <row r="8146" spans="1:16" x14ac:dyDescent="0.25">
      <c r="A8146" s="77">
        <f>E8146*A8145</f>
        <v>0</v>
      </c>
      <c r="B8146" s="160"/>
      <c r="C8146" s="109" t="s">
        <v>1955</v>
      </c>
      <c r="D8146" s="91"/>
      <c r="E8146" s="80"/>
      <c r="F8146">
        <f>SUMIF('список продуктов'!$A$8:$A$917,"="&amp;D748,'список продуктов'!$C$8:$C$917)</f>
        <v>1</v>
      </c>
      <c r="M8146" s="572"/>
      <c r="N8146" s="573"/>
      <c r="O8146" s="573"/>
      <c r="P8146" s="573"/>
    </row>
    <row r="8147" spans="1:16" x14ac:dyDescent="0.25">
      <c r="A8147" s="77">
        <f>E8147*A8143</f>
        <v>0</v>
      </c>
      <c r="B8147" s="160"/>
      <c r="C8147" s="505"/>
      <c r="D8147" s="91" t="s">
        <v>1492</v>
      </c>
      <c r="E8147" s="80">
        <v>15</v>
      </c>
      <c r="F8147">
        <f>SUMIF('список продуктов'!$A$8:$A$917,"="&amp;D749,'список продуктов'!$C$8:$C$917)</f>
        <v>1</v>
      </c>
      <c r="M8147" s="572"/>
      <c r="N8147" s="573"/>
      <c r="O8147" s="573"/>
      <c r="P8147" s="573"/>
    </row>
    <row r="8148" spans="1:16" x14ac:dyDescent="0.25">
      <c r="A8148" s="77">
        <f>E8148*A8143</f>
        <v>0</v>
      </c>
      <c r="B8148" s="160"/>
      <c r="C8148" s="505"/>
      <c r="D8148" s="91" t="s">
        <v>1315</v>
      </c>
      <c r="E8148" s="80">
        <v>10</v>
      </c>
      <c r="F8148">
        <f>SUMIF('список продуктов'!$A$8:$A$917,"="&amp;D750,'список продуктов'!$C$8:$C$917)</f>
        <v>1</v>
      </c>
      <c r="M8148" s="572"/>
      <c r="N8148" s="573"/>
      <c r="O8148" s="573"/>
      <c r="P8148" s="573"/>
    </row>
    <row r="8149" spans="1:16" x14ac:dyDescent="0.25">
      <c r="A8149" s="77">
        <f>A8143*E8149</f>
        <v>0</v>
      </c>
      <c r="B8149" s="160"/>
      <c r="C8149" s="505"/>
      <c r="D8149" s="91" t="s">
        <v>2469</v>
      </c>
      <c r="E8149" s="80">
        <v>20</v>
      </c>
      <c r="F8149">
        <f>SUMIF('список продуктов'!$A$8:$A$917,"="&amp;D751,'список продуктов'!$C$8:$C$917)</f>
        <v>1</v>
      </c>
      <c r="M8149" s="572"/>
      <c r="N8149" s="573"/>
      <c r="O8149" s="573"/>
      <c r="P8149" s="573"/>
    </row>
    <row r="8150" spans="1:16" x14ac:dyDescent="0.25">
      <c r="A8150" s="77">
        <f>A8143*E8150</f>
        <v>0</v>
      </c>
      <c r="B8150" s="160"/>
      <c r="C8150" s="505"/>
      <c r="D8150" s="91" t="s">
        <v>1262</v>
      </c>
      <c r="E8150" s="80">
        <v>1</v>
      </c>
      <c r="F8150">
        <f>SUMIF('список продуктов'!$A$8:$A$917,"="&amp;D752,'список продуктов'!$C$8:$C$917)</f>
        <v>1</v>
      </c>
      <c r="M8150" s="572"/>
      <c r="N8150" s="573"/>
      <c r="O8150" s="573"/>
      <c r="P8150" s="573"/>
    </row>
    <row r="8151" spans="1:16" x14ac:dyDescent="0.25">
      <c r="A8151" s="77">
        <f>A8143*E8151</f>
        <v>0</v>
      </c>
      <c r="B8151" s="160"/>
      <c r="C8151" s="505"/>
      <c r="D8151" s="91" t="s">
        <v>1280</v>
      </c>
      <c r="E8151" s="80">
        <v>5</v>
      </c>
      <c r="F8151">
        <f>SUMIF('список продуктов'!$A$8:$A$917,"="&amp;D753,'список продуктов'!$C$8:$C$917)</f>
        <v>1</v>
      </c>
      <c r="M8151" s="572"/>
      <c r="N8151" s="573"/>
      <c r="O8151" s="573"/>
      <c r="P8151" s="573"/>
    </row>
    <row r="8152" spans="1:16" x14ac:dyDescent="0.25">
      <c r="A8152" s="77">
        <f>E8152*A8143</f>
        <v>0</v>
      </c>
      <c r="B8152" s="160"/>
      <c r="C8152" s="505"/>
      <c r="D8152" s="91" t="s">
        <v>2591</v>
      </c>
      <c r="E8152" s="80">
        <v>2</v>
      </c>
      <c r="F8152">
        <f>SUMIF('список продуктов'!$A$8:$A$917,"="&amp;D754,'список продуктов'!$C$8:$C$917)</f>
        <v>1</v>
      </c>
      <c r="M8152" s="572"/>
      <c r="N8152" s="573"/>
      <c r="O8152" s="573"/>
      <c r="P8152" s="573"/>
    </row>
    <row r="8153" spans="1:16" x14ac:dyDescent="0.25">
      <c r="A8153" s="77">
        <f>E8153*A8143</f>
        <v>0</v>
      </c>
      <c r="B8153" s="160"/>
      <c r="C8153" s="528" t="s">
        <v>1972</v>
      </c>
      <c r="D8153" s="91" t="s">
        <v>1858</v>
      </c>
      <c r="E8153" s="80">
        <v>5</v>
      </c>
      <c r="F8153">
        <f>SUMIF('список продуктов'!$A$8:$A$917,"="&amp;D755,'список продуктов'!$C$8:$C$917)</f>
        <v>1</v>
      </c>
      <c r="M8153" s="572"/>
      <c r="N8153" s="573"/>
      <c r="O8153" s="573"/>
      <c r="P8153" s="573"/>
    </row>
    <row r="8154" spans="1:16" ht="15.75" thickBot="1" x14ac:dyDescent="0.3">
      <c r="A8154" s="77">
        <f>E8154*A8143</f>
        <v>0</v>
      </c>
      <c r="B8154" s="160"/>
      <c r="C8154" s="508"/>
      <c r="D8154" s="91" t="s">
        <v>2659</v>
      </c>
      <c r="E8154" s="80">
        <v>1</v>
      </c>
      <c r="F8154">
        <f>SUMIF('список продуктов'!$A$8:$A$917,"="&amp;#REF!,'список продуктов'!$C$8:$C$917)</f>
        <v>0</v>
      </c>
      <c r="M8154" s="572"/>
      <c r="N8154" s="573"/>
      <c r="O8154" s="573"/>
      <c r="P8154" s="573"/>
    </row>
    <row r="8155" spans="1:16" ht="15.75" thickBot="1" x14ac:dyDescent="0.3">
      <c r="A8155" s="229"/>
      <c r="B8155" s="231" t="s">
        <v>59</v>
      </c>
      <c r="C8155" s="207" t="s">
        <v>2857</v>
      </c>
      <c r="D8155" s="188"/>
      <c r="E8155" s="158"/>
      <c r="F8155">
        <f>SUMIF('список продуктов'!$A$8:$A$917,"="&amp;D5818,'список продуктов'!$C$8:$C$917)</f>
        <v>0</v>
      </c>
      <c r="G8155" t="s">
        <v>2926</v>
      </c>
      <c r="M8155" s="572"/>
      <c r="N8155" s="573"/>
      <c r="O8155" s="573"/>
      <c r="P8155" s="573"/>
    </row>
    <row r="8156" spans="1:16" x14ac:dyDescent="0.25">
      <c r="A8156" s="77">
        <f>E8156*A8155</f>
        <v>0</v>
      </c>
      <c r="B8156" s="160"/>
      <c r="C8156" s="505"/>
      <c r="D8156" s="91" t="s">
        <v>2590</v>
      </c>
      <c r="E8156" s="80">
        <v>30</v>
      </c>
      <c r="F8156">
        <f>SUMIF('список продуктов'!$A$8:$A$917,"="&amp;D5819,'список продуктов'!$C$8:$C$917)</f>
        <v>1</v>
      </c>
      <c r="M8156" s="572"/>
      <c r="N8156" s="573"/>
      <c r="O8156" s="573"/>
      <c r="P8156" s="573"/>
    </row>
    <row r="8157" spans="1:16" x14ac:dyDescent="0.25">
      <c r="A8157" s="77">
        <f>A8155*E8157</f>
        <v>0</v>
      </c>
      <c r="B8157" s="160"/>
      <c r="C8157" s="109" t="s">
        <v>1955</v>
      </c>
      <c r="D8157" s="91"/>
      <c r="E8157" s="80"/>
      <c r="F8157">
        <f>SUMIF('список продуктов'!$A$8:$A$917,"="&amp;D5820,'список продуктов'!$C$8:$C$917)</f>
        <v>1</v>
      </c>
      <c r="M8157" s="572"/>
      <c r="N8157" s="573"/>
      <c r="O8157" s="573"/>
      <c r="P8157" s="573"/>
    </row>
    <row r="8158" spans="1:16" x14ac:dyDescent="0.25">
      <c r="A8158" s="77">
        <f>A8155*E8158</f>
        <v>0</v>
      </c>
      <c r="B8158" s="160"/>
      <c r="C8158" s="505"/>
      <c r="D8158" s="91" t="s">
        <v>1492</v>
      </c>
      <c r="E8158" s="80">
        <v>15</v>
      </c>
      <c r="F8158">
        <f>SUMIF('список продуктов'!$A$8:$A$917,"="&amp;D9117,'список продуктов'!$C$8:$C$917)</f>
        <v>1</v>
      </c>
      <c r="M8158" s="72"/>
      <c r="N8158" s="68"/>
      <c r="O8158" s="68"/>
      <c r="P8158" s="68"/>
    </row>
    <row r="8159" spans="1:16" x14ac:dyDescent="0.25">
      <c r="A8159" s="77">
        <f>A8155*E8159</f>
        <v>0</v>
      </c>
      <c r="B8159" s="160"/>
      <c r="C8159" s="505"/>
      <c r="D8159" s="91" t="s">
        <v>1315</v>
      </c>
      <c r="E8159" s="80">
        <v>10</v>
      </c>
      <c r="F8159">
        <f>SUMIF('список продуктов'!$A$8:$A$917,"="&amp;D9118,'список продуктов'!$C$8:$C$917)</f>
        <v>0</v>
      </c>
      <c r="M8159" s="572"/>
      <c r="N8159" s="573"/>
      <c r="O8159" s="573"/>
      <c r="P8159" s="573"/>
    </row>
    <row r="8160" spans="1:16" x14ac:dyDescent="0.25">
      <c r="A8160" s="77">
        <f>E8160*A8155</f>
        <v>0</v>
      </c>
      <c r="B8160" s="160"/>
      <c r="C8160" s="505"/>
      <c r="D8160" s="91" t="s">
        <v>2469</v>
      </c>
      <c r="E8160" s="80">
        <v>20</v>
      </c>
      <c r="F8160">
        <f>SUMIF('список продуктов'!$A$8:$A$917,"="&amp;D9119,'список продуктов'!$C$8:$C$917)</f>
        <v>1</v>
      </c>
      <c r="M8160" s="72"/>
      <c r="N8160" s="68"/>
      <c r="O8160" s="68"/>
      <c r="P8160" s="68"/>
    </row>
    <row r="8161" spans="1:16" x14ac:dyDescent="0.25">
      <c r="A8161" s="77">
        <f>E8161*A8155</f>
        <v>0</v>
      </c>
      <c r="B8161" s="160"/>
      <c r="C8161" s="505"/>
      <c r="D8161" s="91" t="s">
        <v>1262</v>
      </c>
      <c r="E8161" s="80">
        <v>1</v>
      </c>
      <c r="F8161">
        <f>SUMIF('список продуктов'!$A$8:$A$917,"="&amp;D9120,'список продуктов'!$C$8:$C$917)</f>
        <v>1</v>
      </c>
      <c r="M8161" s="572"/>
      <c r="N8161" s="573"/>
      <c r="O8161" s="573"/>
      <c r="P8161" s="573"/>
    </row>
    <row r="8162" spans="1:16" x14ac:dyDescent="0.25">
      <c r="A8162" s="77">
        <f>E8162*A8155</f>
        <v>0</v>
      </c>
      <c r="B8162" s="160"/>
      <c r="C8162" s="505"/>
      <c r="D8162" s="91" t="s">
        <v>1280</v>
      </c>
      <c r="E8162" s="80">
        <v>5</v>
      </c>
      <c r="F8162">
        <f>SUMIF('список продуктов'!$A$8:$A$917,"="&amp;D9121,'список продуктов'!$C$8:$C$917)</f>
        <v>1</v>
      </c>
      <c r="M8162" s="572"/>
      <c r="N8162" s="573"/>
      <c r="O8162" s="573"/>
      <c r="P8162" s="573"/>
    </row>
    <row r="8163" spans="1:16" x14ac:dyDescent="0.25">
      <c r="A8163" s="77">
        <f>E8163*A8155</f>
        <v>0</v>
      </c>
      <c r="B8163" s="160"/>
      <c r="C8163" s="505"/>
      <c r="D8163" s="91" t="s">
        <v>2591</v>
      </c>
      <c r="E8163" s="80">
        <v>2</v>
      </c>
      <c r="F8163">
        <f>SUMIF('список продуктов'!$A$8:$A$917,"="&amp;D9122,'список продуктов'!$C$8:$C$917)</f>
        <v>1</v>
      </c>
      <c r="M8163" s="572"/>
      <c r="N8163" s="573"/>
      <c r="O8163" s="573"/>
      <c r="P8163" s="573"/>
    </row>
    <row r="8164" spans="1:16" x14ac:dyDescent="0.25">
      <c r="A8164" s="77">
        <f>E8164*A8155</f>
        <v>0</v>
      </c>
      <c r="B8164" s="160"/>
      <c r="C8164" s="528" t="s">
        <v>1972</v>
      </c>
      <c r="D8164" s="91" t="s">
        <v>1858</v>
      </c>
      <c r="E8164" s="80">
        <v>5</v>
      </c>
      <c r="F8164">
        <f>SUMIF('список продуктов'!$A$8:$A$917,"="&amp;D9123,'список продуктов'!$C$8:$C$917)</f>
        <v>1</v>
      </c>
      <c r="M8164" s="572"/>
      <c r="N8164" s="573"/>
      <c r="O8164" s="573"/>
      <c r="P8164" s="573"/>
    </row>
    <row r="8165" spans="1:16" ht="15.75" thickBot="1" x14ac:dyDescent="0.3">
      <c r="A8165" s="77">
        <f>E8165*A8155</f>
        <v>0</v>
      </c>
      <c r="B8165" s="160"/>
      <c r="C8165" s="508"/>
      <c r="D8165" s="91" t="s">
        <v>2659</v>
      </c>
      <c r="E8165" s="80">
        <v>1</v>
      </c>
      <c r="F8165">
        <f>SUMIF('список продуктов'!$A$8:$A$917,"="&amp;D9124,'список продуктов'!$C$8:$C$917)</f>
        <v>0</v>
      </c>
      <c r="M8165" s="572"/>
      <c r="N8165" s="573"/>
      <c r="O8165" s="573"/>
      <c r="P8165" s="573"/>
    </row>
    <row r="8166" spans="1:16" ht="15.75" thickBot="1" x14ac:dyDescent="0.3">
      <c r="A8166" s="229"/>
      <c r="B8166" s="231" t="s">
        <v>59</v>
      </c>
      <c r="C8166" s="207" t="s">
        <v>2597</v>
      </c>
      <c r="D8166" s="188"/>
      <c r="E8166" s="158"/>
      <c r="F8166">
        <f>SUMIF('список продуктов'!$A$8:$A$917,"="&amp;D9125,'список продуктов'!$C$8:$C$917)</f>
        <v>1</v>
      </c>
      <c r="G8166" t="s">
        <v>2926</v>
      </c>
      <c r="M8166" s="572"/>
      <c r="N8166" s="573"/>
      <c r="O8166" s="573"/>
      <c r="P8166" s="573"/>
    </row>
    <row r="8167" spans="1:16" x14ac:dyDescent="0.25">
      <c r="A8167" s="77">
        <f>E8167*A8166</f>
        <v>0</v>
      </c>
      <c r="B8167" s="160"/>
      <c r="C8167" s="505"/>
      <c r="D8167" s="91" t="s">
        <v>1365</v>
      </c>
      <c r="E8167" s="80">
        <v>20</v>
      </c>
      <c r="F8167">
        <f>SUMIF('список продуктов'!$A$8:$A$917,"="&amp;D9126,'список продуктов'!$C$8:$C$917)</f>
        <v>1</v>
      </c>
      <c r="M8167" s="572"/>
      <c r="N8167" s="573"/>
      <c r="O8167" s="573"/>
      <c r="P8167" s="573"/>
    </row>
    <row r="8168" spans="1:16" x14ac:dyDescent="0.25">
      <c r="A8168" s="77">
        <f t="shared" ref="A8168:A8174" si="0">A8166*E8168</f>
        <v>0</v>
      </c>
      <c r="B8168" s="160"/>
      <c r="C8168" s="505"/>
      <c r="D8168" s="91" t="s">
        <v>1739</v>
      </c>
      <c r="E8168" s="80">
        <v>20</v>
      </c>
      <c r="F8168">
        <f>SUMIF('список продуктов'!$A$8:$A$917,"="&amp;D9127,'список продуктов'!$C$8:$C$917)</f>
        <v>1</v>
      </c>
      <c r="M8168" s="572"/>
      <c r="N8168" s="573"/>
      <c r="O8168" s="573"/>
      <c r="P8168" s="573"/>
    </row>
    <row r="8169" spans="1:16" x14ac:dyDescent="0.25">
      <c r="A8169" s="77">
        <f>E8169*A8166</f>
        <v>0</v>
      </c>
      <c r="B8169" s="160"/>
      <c r="C8169" s="505"/>
      <c r="D8169" s="91" t="s">
        <v>1678</v>
      </c>
      <c r="E8169" s="80">
        <v>10</v>
      </c>
      <c r="F8169">
        <f>SUMIF('список продуктов'!$A$8:$A$917,"="&amp;D9128,'список продуктов'!$C$8:$C$917)</f>
        <v>1</v>
      </c>
      <c r="M8169" s="572"/>
      <c r="N8169" s="573"/>
      <c r="O8169" s="573"/>
      <c r="P8169" s="573"/>
    </row>
    <row r="8170" spans="1:16" x14ac:dyDescent="0.25">
      <c r="A8170" s="77">
        <f>E8170*A8166</f>
        <v>0</v>
      </c>
      <c r="B8170" s="160"/>
      <c r="C8170" s="505"/>
      <c r="D8170" s="91" t="s">
        <v>1758</v>
      </c>
      <c r="E8170" s="80">
        <v>15</v>
      </c>
      <c r="F8170">
        <f>SUMIF('список продуктов'!$A$8:$A$917,"="&amp;#REF!,'список продуктов'!$C$8:$C$917)</f>
        <v>0</v>
      </c>
      <c r="M8170" s="572"/>
      <c r="N8170" s="573"/>
      <c r="O8170" s="573"/>
      <c r="P8170" s="573"/>
    </row>
    <row r="8171" spans="1:16" ht="29.25" x14ac:dyDescent="0.25">
      <c r="A8171" s="77">
        <f>E8171*A8166</f>
        <v>0</v>
      </c>
      <c r="B8171" s="160"/>
      <c r="C8171" s="505"/>
      <c r="D8171" s="91" t="s">
        <v>2641</v>
      </c>
      <c r="E8171" s="80">
        <v>10</v>
      </c>
      <c r="F8171">
        <f>SUMIF('список продуктов'!$A$8:$A$917,"="&amp;#REF!,'список продуктов'!$C$8:$C$917)</f>
        <v>0</v>
      </c>
      <c r="M8171" s="572"/>
      <c r="N8171" s="573"/>
      <c r="O8171" s="573"/>
      <c r="P8171" s="573"/>
    </row>
    <row r="8172" spans="1:16" x14ac:dyDescent="0.25">
      <c r="A8172" s="77">
        <f>E8172*A8166</f>
        <v>0</v>
      </c>
      <c r="B8172" s="160"/>
      <c r="C8172" s="505"/>
      <c r="D8172" s="91" t="s">
        <v>2545</v>
      </c>
      <c r="E8172" s="80">
        <v>1</v>
      </c>
      <c r="F8172">
        <f>SUMIF('список продуктов'!$A$8:$A$917,"="&amp;D5651,'список продуктов'!$C$8:$C$917)</f>
        <v>0</v>
      </c>
      <c r="M8172" s="572"/>
      <c r="N8172" s="573"/>
      <c r="O8172" s="573"/>
      <c r="P8172" s="573"/>
    </row>
    <row r="8173" spans="1:16" x14ac:dyDescent="0.25">
      <c r="A8173" s="77">
        <f>E8173*A8166</f>
        <v>0</v>
      </c>
      <c r="B8173" s="160"/>
      <c r="C8173" s="505"/>
      <c r="D8173" s="91" t="s">
        <v>2399</v>
      </c>
      <c r="E8173" s="80">
        <v>1</v>
      </c>
      <c r="F8173">
        <f>SUMIF('список продуктов'!$A$8:$A$917,"="&amp;D5652,'список продуктов'!$C$8:$C$917)</f>
        <v>1</v>
      </c>
      <c r="M8173" s="572"/>
      <c r="N8173" s="573"/>
      <c r="O8173" s="573"/>
      <c r="P8173" s="573"/>
    </row>
    <row r="8174" spans="1:16" x14ac:dyDescent="0.25">
      <c r="A8174" s="77">
        <f t="shared" si="0"/>
        <v>0</v>
      </c>
      <c r="B8174" s="160"/>
      <c r="C8174" s="109" t="s">
        <v>1955</v>
      </c>
      <c r="D8174" s="91"/>
      <c r="E8174" s="80"/>
      <c r="F8174">
        <f>SUMIF('список продуктов'!$A$8:$A$917,"="&amp;D5653,'список продуктов'!$C$8:$C$917)</f>
        <v>1</v>
      </c>
      <c r="M8174" s="572"/>
      <c r="N8174" s="573"/>
      <c r="O8174" s="573"/>
      <c r="P8174" s="573"/>
    </row>
    <row r="8175" spans="1:16" x14ac:dyDescent="0.25">
      <c r="A8175" s="77">
        <f>E8175*A8166</f>
        <v>0</v>
      </c>
      <c r="B8175" s="160"/>
      <c r="C8175" s="505"/>
      <c r="D8175" s="91" t="s">
        <v>1492</v>
      </c>
      <c r="E8175" s="80">
        <v>15</v>
      </c>
      <c r="F8175">
        <f>SUMIF('список продуктов'!$A$8:$A$917,"="&amp;D5654,'список продуктов'!$C$8:$C$917)</f>
        <v>1</v>
      </c>
      <c r="M8175" s="572"/>
      <c r="N8175" s="573"/>
      <c r="O8175" s="573"/>
      <c r="P8175" s="573"/>
    </row>
    <row r="8176" spans="1:16" x14ac:dyDescent="0.25">
      <c r="A8176" s="77">
        <f>E8176*A8166</f>
        <v>0</v>
      </c>
      <c r="B8176" s="160"/>
      <c r="C8176" s="505"/>
      <c r="D8176" s="91" t="s">
        <v>1315</v>
      </c>
      <c r="E8176" s="80">
        <v>10</v>
      </c>
      <c r="F8176">
        <f>SUMIF('список продуктов'!$A$8:$A$917,"="&amp;D5655,'список продуктов'!$C$8:$C$917)</f>
        <v>1</v>
      </c>
      <c r="M8176" s="572"/>
      <c r="N8176" s="573"/>
      <c r="O8176" s="573"/>
      <c r="P8176" s="573"/>
    </row>
    <row r="8177" spans="1:16" x14ac:dyDescent="0.25">
      <c r="A8177" s="77">
        <f>E8177*A8166</f>
        <v>0</v>
      </c>
      <c r="B8177" s="160"/>
      <c r="C8177" s="505"/>
      <c r="D8177" s="91" t="s">
        <v>2469</v>
      </c>
      <c r="E8177" s="80">
        <v>20</v>
      </c>
      <c r="F8177">
        <f>SUMIF('список продуктов'!$A$8:$A$917,"="&amp;D5656,'список продуктов'!$C$8:$C$917)</f>
        <v>1</v>
      </c>
      <c r="M8177" s="572"/>
      <c r="N8177" s="573"/>
      <c r="O8177" s="573"/>
      <c r="P8177" s="573"/>
    </row>
    <row r="8178" spans="1:16" x14ac:dyDescent="0.25">
      <c r="A8178" s="77">
        <f>A8166*E8178</f>
        <v>0</v>
      </c>
      <c r="B8178" s="160"/>
      <c r="C8178" s="505"/>
      <c r="D8178" s="91" t="s">
        <v>1262</v>
      </c>
      <c r="E8178" s="80">
        <v>1</v>
      </c>
      <c r="F8178">
        <f>SUMIF('список продуктов'!$A$8:$A$917,"="&amp;D5657,'список продуктов'!$C$8:$C$917)</f>
        <v>1</v>
      </c>
      <c r="M8178" s="572"/>
      <c r="N8178" s="573"/>
      <c r="O8178" s="573"/>
      <c r="P8178" s="573"/>
    </row>
    <row r="8179" spans="1:16" x14ac:dyDescent="0.25">
      <c r="A8179" s="77">
        <f>A8166*E8179</f>
        <v>0</v>
      </c>
      <c r="B8179" s="160"/>
      <c r="C8179" s="505"/>
      <c r="D8179" s="91" t="s">
        <v>1280</v>
      </c>
      <c r="E8179" s="80">
        <v>5</v>
      </c>
      <c r="F8179">
        <f>SUMIF('список продуктов'!$A$8:$A$917,"="&amp;D5658,'список продуктов'!$C$8:$C$917)</f>
        <v>1</v>
      </c>
      <c r="M8179" s="572"/>
      <c r="N8179" s="573"/>
      <c r="O8179" s="573"/>
      <c r="P8179" s="573"/>
    </row>
    <row r="8180" spans="1:16" x14ac:dyDescent="0.25">
      <c r="A8180" s="77">
        <f>E8180*A8166</f>
        <v>0</v>
      </c>
      <c r="B8180" s="160"/>
      <c r="C8180" s="505"/>
      <c r="D8180" s="91" t="s">
        <v>2591</v>
      </c>
      <c r="E8180" s="80">
        <v>2</v>
      </c>
      <c r="F8180">
        <f>SUMIF('список продуктов'!$A$8:$A$917,"="&amp;D5659,'список продуктов'!$C$8:$C$917)</f>
        <v>1</v>
      </c>
      <c r="M8180" s="572"/>
      <c r="N8180" s="573"/>
      <c r="O8180" s="573"/>
      <c r="P8180" s="573"/>
    </row>
    <row r="8181" spans="1:16" x14ac:dyDescent="0.25">
      <c r="A8181" s="77">
        <f>E8181*A8166</f>
        <v>0</v>
      </c>
      <c r="B8181" s="160"/>
      <c r="C8181" s="528" t="s">
        <v>1972</v>
      </c>
      <c r="D8181" s="91" t="s">
        <v>1858</v>
      </c>
      <c r="E8181" s="80">
        <v>5</v>
      </c>
      <c r="F8181">
        <f>SUMIF('список продуктов'!$A$8:$A$917,"="&amp;D5768,'список продуктов'!$C$8:$C$917)</f>
        <v>1</v>
      </c>
      <c r="M8181" s="72"/>
      <c r="N8181" s="68"/>
      <c r="O8181" s="68"/>
      <c r="P8181" s="68"/>
    </row>
    <row r="8182" spans="1:16" ht="15.75" thickBot="1" x14ac:dyDescent="0.3">
      <c r="A8182" s="77">
        <f>E8182*A8166</f>
        <v>0</v>
      </c>
      <c r="B8182" s="160"/>
      <c r="C8182" s="508"/>
      <c r="D8182" s="91" t="s">
        <v>2659</v>
      </c>
      <c r="E8182" s="80">
        <v>1</v>
      </c>
      <c r="F8182">
        <f>SUMIF('список продуктов'!$A$8:$A$917,"="&amp;D5769,'список продуктов'!$C$8:$C$917)</f>
        <v>1</v>
      </c>
      <c r="M8182" s="72"/>
      <c r="N8182" s="68"/>
      <c r="O8182" s="68"/>
      <c r="P8182" s="68"/>
    </row>
    <row r="8183" spans="1:16" ht="15.75" thickBot="1" x14ac:dyDescent="0.3">
      <c r="A8183" s="229"/>
      <c r="B8183" s="231" t="s">
        <v>59</v>
      </c>
      <c r="C8183" s="207" t="s">
        <v>2596</v>
      </c>
      <c r="D8183" s="188"/>
      <c r="E8183" s="158"/>
      <c r="F8183">
        <f>SUMIF('список продуктов'!$A$8:$A$917,"="&amp;D5770,'список продуктов'!$C$8:$C$917)</f>
        <v>1</v>
      </c>
      <c r="G8183" t="s">
        <v>2926</v>
      </c>
      <c r="M8183" s="72"/>
      <c r="N8183" s="68"/>
      <c r="O8183" s="68"/>
      <c r="P8183" s="68"/>
    </row>
    <row r="8184" spans="1:16" x14ac:dyDescent="0.25">
      <c r="A8184" s="77">
        <f>E8184*A8183</f>
        <v>0</v>
      </c>
      <c r="B8184" s="160"/>
      <c r="C8184" s="505"/>
      <c r="D8184" s="91" t="s">
        <v>2257</v>
      </c>
      <c r="E8184" s="80">
        <v>60</v>
      </c>
      <c r="F8184">
        <f>SUMIF('список продуктов'!$A$8:$A$917,"="&amp;D5771,'список продуктов'!$C$8:$C$917)</f>
        <v>1</v>
      </c>
      <c r="M8184" s="72"/>
      <c r="N8184" s="68"/>
      <c r="O8184" s="68"/>
      <c r="P8184" s="68"/>
    </row>
    <row r="8185" spans="1:16" x14ac:dyDescent="0.25">
      <c r="A8185" s="77">
        <f>E8185*A8183</f>
        <v>0</v>
      </c>
      <c r="B8185" s="160"/>
      <c r="C8185" s="505"/>
      <c r="D8185" s="91" t="s">
        <v>2486</v>
      </c>
      <c r="E8185" s="80">
        <v>3</v>
      </c>
      <c r="F8185">
        <f>SUMIF('список продуктов'!$A$8:$A$917,"="&amp;D5772,'список продуктов'!$C$8:$C$917)</f>
        <v>1</v>
      </c>
      <c r="M8185" s="72"/>
      <c r="N8185" s="68"/>
      <c r="O8185" s="68"/>
      <c r="P8185" s="68"/>
    </row>
    <row r="8186" spans="1:16" x14ac:dyDescent="0.25">
      <c r="A8186" s="77">
        <f>E8186*A8183</f>
        <v>0</v>
      </c>
      <c r="B8186" s="160"/>
      <c r="C8186" s="505"/>
      <c r="D8186" s="91" t="s">
        <v>1280</v>
      </c>
      <c r="E8186" s="80">
        <v>20</v>
      </c>
      <c r="F8186">
        <f>SUMIF('список продуктов'!$A$8:$A$917,"="&amp;D5773,'список продуктов'!$C$8:$C$917)</f>
        <v>1</v>
      </c>
      <c r="M8186" s="72"/>
      <c r="N8186" s="68"/>
      <c r="O8186" s="68"/>
      <c r="P8186" s="68"/>
    </row>
    <row r="8187" spans="1:16" x14ac:dyDescent="0.25">
      <c r="A8187" s="77">
        <f>E8187*A8183</f>
        <v>0</v>
      </c>
      <c r="B8187" s="160"/>
      <c r="C8187" s="505"/>
      <c r="D8187" s="91" t="s">
        <v>2376</v>
      </c>
      <c r="E8187" s="80">
        <v>1</v>
      </c>
      <c r="F8187">
        <f>SUMIF('список продуктов'!$A$8:$A$917,"="&amp;D5774,'список продуктов'!$C$8:$C$917)</f>
        <v>1</v>
      </c>
      <c r="M8187" s="72"/>
      <c r="N8187" s="68"/>
      <c r="O8187" s="68"/>
      <c r="P8187" s="68"/>
    </row>
    <row r="8188" spans="1:16" x14ac:dyDescent="0.25">
      <c r="A8188" s="77">
        <f>E8188*A8183</f>
        <v>0</v>
      </c>
      <c r="B8188" s="160"/>
      <c r="C8188" s="505"/>
      <c r="D8188" s="91" t="s">
        <v>2372</v>
      </c>
      <c r="E8188" s="80">
        <v>1</v>
      </c>
      <c r="F8188">
        <f>SUMIF('список продуктов'!$A$8:$A$917,"="&amp;D5775,'список продуктов'!$C$8:$C$917)</f>
        <v>0</v>
      </c>
      <c r="M8188" s="72"/>
      <c r="N8188" s="68"/>
      <c r="O8188" s="68"/>
      <c r="P8188" s="68"/>
    </row>
    <row r="8189" spans="1:16" x14ac:dyDescent="0.25">
      <c r="A8189" s="77">
        <f>E8189*A8183</f>
        <v>0</v>
      </c>
      <c r="B8189" s="160"/>
      <c r="C8189" s="505"/>
      <c r="D8189" s="91" t="s">
        <v>1903</v>
      </c>
      <c r="E8189" s="80">
        <v>3</v>
      </c>
      <c r="F8189">
        <f>SUMIF('список продуктов'!$A$8:$A$917,"="&amp;D5776,'список продуктов'!$C$8:$C$917)</f>
        <v>1</v>
      </c>
      <c r="M8189" s="72"/>
      <c r="N8189" s="68"/>
      <c r="O8189" s="68"/>
      <c r="P8189" s="68"/>
    </row>
    <row r="8190" spans="1:16" x14ac:dyDescent="0.25">
      <c r="B8190" s="160"/>
      <c r="C8190" s="109" t="s">
        <v>1955</v>
      </c>
      <c r="D8190" s="91"/>
      <c r="E8190" s="80"/>
      <c r="F8190">
        <f>SUMIF('список продуктов'!$A$8:$A$917,"="&amp;D5777,'список продуктов'!$C$8:$C$917)</f>
        <v>1</v>
      </c>
      <c r="M8190" s="72"/>
      <c r="N8190" s="68"/>
      <c r="O8190" s="68"/>
      <c r="P8190" s="68"/>
    </row>
    <row r="8191" spans="1:16" x14ac:dyDescent="0.25">
      <c r="A8191" s="77">
        <f>E8191*A8183</f>
        <v>0</v>
      </c>
      <c r="B8191" s="160"/>
      <c r="C8191" s="505"/>
      <c r="D8191" s="91" t="s">
        <v>1492</v>
      </c>
      <c r="E8191" s="80">
        <v>15</v>
      </c>
      <c r="F8191">
        <f>SUMIF('список продуктов'!$A$8:$A$917,"="&amp;D5778,'список продуктов'!$C$8:$C$917)</f>
        <v>1</v>
      </c>
      <c r="M8191" s="72"/>
      <c r="N8191" s="68"/>
      <c r="O8191" s="68"/>
      <c r="P8191" s="68"/>
    </row>
    <row r="8192" spans="1:16" x14ac:dyDescent="0.25">
      <c r="A8192" s="77">
        <f>E8192*A8183</f>
        <v>0</v>
      </c>
      <c r="B8192" s="160"/>
      <c r="C8192" s="505"/>
      <c r="D8192" s="91" t="s">
        <v>1315</v>
      </c>
      <c r="E8192" s="80">
        <v>10</v>
      </c>
      <c r="F8192">
        <f>SUMIF('список продуктов'!$A$8:$A$917,"="&amp;D5779,'список продуктов'!$C$8:$C$917)</f>
        <v>1</v>
      </c>
      <c r="M8192" s="72"/>
      <c r="N8192" s="68"/>
      <c r="O8192" s="68"/>
      <c r="P8192" s="68"/>
    </row>
    <row r="8193" spans="1:16" x14ac:dyDescent="0.25">
      <c r="A8193" s="77">
        <f>E8193*A8183</f>
        <v>0</v>
      </c>
      <c r="B8193" s="160"/>
      <c r="C8193" s="505"/>
      <c r="D8193" s="91" t="s">
        <v>1858</v>
      </c>
      <c r="E8193" s="80">
        <v>5</v>
      </c>
      <c r="F8193">
        <f>SUMIF('список продуктов'!$A$8:$A$917,"="&amp;D5780,'список продуктов'!$C$8:$C$917)</f>
        <v>1</v>
      </c>
      <c r="M8193" s="72"/>
      <c r="N8193" s="68"/>
      <c r="O8193" s="68"/>
      <c r="P8193" s="68"/>
    </row>
    <row r="8194" spans="1:16" x14ac:dyDescent="0.25">
      <c r="A8194" s="77">
        <f>E8194*A8183</f>
        <v>0</v>
      </c>
      <c r="B8194" s="160"/>
      <c r="C8194" s="505"/>
      <c r="D8194" s="91" t="s">
        <v>2469</v>
      </c>
      <c r="E8194" s="80">
        <v>20</v>
      </c>
      <c r="F8194">
        <f>SUMIF('список продуктов'!$A$8:$A$917,"="&amp;#REF!,'список продуктов'!$C$8:$C$917)</f>
        <v>0</v>
      </c>
      <c r="M8194" s="72"/>
      <c r="N8194" s="68"/>
      <c r="O8194" s="68"/>
      <c r="P8194" s="68"/>
    </row>
    <row r="8195" spans="1:16" x14ac:dyDescent="0.25">
      <c r="A8195" s="77">
        <f>E8195*A8183</f>
        <v>0</v>
      </c>
      <c r="B8195" s="160"/>
      <c r="C8195" s="505"/>
      <c r="D8195" s="91" t="s">
        <v>1262</v>
      </c>
      <c r="E8195" s="80">
        <v>1</v>
      </c>
      <c r="F8195">
        <f>SUMIF('список продуктов'!$A$8:$A$917,"="&amp;D5781,'список продуктов'!$C$8:$C$917)</f>
        <v>0</v>
      </c>
      <c r="M8195" s="72"/>
      <c r="N8195" s="68"/>
      <c r="O8195" s="68"/>
      <c r="P8195" s="68"/>
    </row>
    <row r="8196" spans="1:16" x14ac:dyDescent="0.25">
      <c r="A8196" s="77">
        <f>E8196*A8183</f>
        <v>0</v>
      </c>
      <c r="B8196" s="160"/>
      <c r="C8196" s="505"/>
      <c r="D8196" s="91" t="s">
        <v>1280</v>
      </c>
      <c r="E8196" s="80">
        <v>5</v>
      </c>
      <c r="F8196">
        <f>SUMIF('список продуктов'!$A$8:$A$917,"="&amp;D5782,'список продуктов'!$C$8:$C$917)</f>
        <v>1</v>
      </c>
      <c r="M8196" s="72"/>
      <c r="N8196" s="68"/>
      <c r="O8196" s="68"/>
      <c r="P8196" s="68"/>
    </row>
    <row r="8197" spans="1:16" x14ac:dyDescent="0.25">
      <c r="A8197" s="77">
        <f>E8197*A8183</f>
        <v>0</v>
      </c>
      <c r="B8197" s="160"/>
      <c r="C8197" s="505"/>
      <c r="D8197" s="91" t="s">
        <v>2591</v>
      </c>
      <c r="E8197" s="80">
        <v>2</v>
      </c>
      <c r="F8197">
        <f>SUMIF('список продуктов'!$A$8:$A$917,"="&amp;D5783,'список продуктов'!$C$8:$C$917)</f>
        <v>1</v>
      </c>
      <c r="M8197" s="72"/>
      <c r="N8197" s="68"/>
      <c r="O8197" s="68"/>
      <c r="P8197" s="68"/>
    </row>
    <row r="8198" spans="1:16" x14ac:dyDescent="0.25">
      <c r="A8198" s="77">
        <f>E8198*A8183</f>
        <v>0</v>
      </c>
      <c r="B8198" s="160"/>
      <c r="C8198" s="528" t="s">
        <v>1972</v>
      </c>
      <c r="D8198" s="91" t="s">
        <v>1858</v>
      </c>
      <c r="E8198" s="80">
        <v>5</v>
      </c>
      <c r="F8198">
        <f>SUMIF('список продуктов'!$A$8:$A$917,"="&amp;D5784,'список продуктов'!$C$8:$C$917)</f>
        <v>1</v>
      </c>
      <c r="M8198" s="72"/>
      <c r="N8198" s="68"/>
      <c r="O8198" s="68"/>
      <c r="P8198" s="68"/>
    </row>
    <row r="8199" spans="1:16" ht="15.75" thickBot="1" x14ac:dyDescent="0.3">
      <c r="A8199" s="77">
        <f>E8199*A8183</f>
        <v>0</v>
      </c>
      <c r="B8199" s="394"/>
      <c r="C8199" s="529"/>
      <c r="D8199" s="395" t="s">
        <v>2659</v>
      </c>
      <c r="E8199" s="405">
        <v>1</v>
      </c>
      <c r="F8199">
        <f>SUMIF('список продуктов'!$A$8:$A$917,"="&amp;D5785,'список продуктов'!$C$8:$C$917)</f>
        <v>1</v>
      </c>
      <c r="M8199" s="72"/>
      <c r="N8199" s="68"/>
      <c r="O8199" s="68"/>
      <c r="P8199" s="68"/>
    </row>
    <row r="8200" spans="1:16" ht="26.25" thickBot="1" x14ac:dyDescent="0.4">
      <c r="A8200" s="563" t="s">
        <v>189</v>
      </c>
      <c r="B8200" s="564"/>
      <c r="C8200" s="564"/>
      <c r="D8200" s="564"/>
      <c r="E8200" s="565"/>
      <c r="F8200">
        <f>SUMIF('список продуктов'!$A$8:$A$917,"="&amp;D5786,'список продуктов'!$C$8:$C$917)</f>
        <v>1</v>
      </c>
      <c r="G8200" t="s">
        <v>2926</v>
      </c>
      <c r="M8200" s="72"/>
      <c r="N8200" s="68"/>
      <c r="O8200" s="68"/>
      <c r="P8200" s="68"/>
    </row>
    <row r="8201" spans="1:16" ht="15.75" thickBot="1" x14ac:dyDescent="0.3">
      <c r="A8201" s="229"/>
      <c r="B8201" s="179">
        <v>100</v>
      </c>
      <c r="C8201" s="73" t="s">
        <v>755</v>
      </c>
      <c r="D8201" s="188"/>
      <c r="E8201" s="158">
        <f>SUM(E8202:E8212)</f>
        <v>115.5</v>
      </c>
      <c r="F8201">
        <f>SUMIF('список продуктов'!$A$8:$A$917,"="&amp;D5787,'список продуктов'!$C$8:$C$917)</f>
        <v>1</v>
      </c>
      <c r="G8201" t="s">
        <v>2926</v>
      </c>
      <c r="M8201" s="72"/>
      <c r="N8201" s="68"/>
      <c r="O8201" s="68"/>
      <c r="P8201" s="68"/>
    </row>
    <row r="8202" spans="1:16" x14ac:dyDescent="0.25">
      <c r="A8202" s="77">
        <f>E8202*A8201</f>
        <v>0</v>
      </c>
      <c r="B8202" s="173"/>
      <c r="C8202" s="154"/>
      <c r="D8202" s="91" t="s">
        <v>1717</v>
      </c>
      <c r="E8202" s="80">
        <v>18</v>
      </c>
      <c r="F8202">
        <f>SUMIF('список продуктов'!$A$8:$A$917,"="&amp;#REF!,'список продуктов'!$C$8:$C$917)</f>
        <v>0</v>
      </c>
      <c r="M8202" s="72"/>
      <c r="N8202" s="68"/>
      <c r="O8202" s="68"/>
      <c r="P8202" s="68"/>
    </row>
    <row r="8203" spans="1:16" x14ac:dyDescent="0.25">
      <c r="A8203" s="77">
        <f>E8203*A8201</f>
        <v>0</v>
      </c>
      <c r="B8203" s="173"/>
      <c r="C8203" s="154"/>
      <c r="D8203" s="91" t="s">
        <v>1709</v>
      </c>
      <c r="E8203" s="80">
        <v>18</v>
      </c>
      <c r="F8203">
        <f>SUMIF('список продуктов'!$A$8:$A$917,"="&amp;D5788,'список продуктов'!$C$8:$C$917)</f>
        <v>0</v>
      </c>
      <c r="M8203" s="72"/>
      <c r="N8203" s="68"/>
      <c r="O8203" s="68"/>
      <c r="P8203" s="68"/>
    </row>
    <row r="8204" spans="1:16" x14ac:dyDescent="0.25">
      <c r="A8204" s="77">
        <f>E8204*A8201</f>
        <v>0</v>
      </c>
      <c r="B8204" s="173"/>
      <c r="C8204" s="154"/>
      <c r="D8204" s="91" t="s">
        <v>1720</v>
      </c>
      <c r="E8204" s="80">
        <v>18</v>
      </c>
      <c r="F8204">
        <f>SUMIF('список продуктов'!$A$8:$A$917,"="&amp;D5789,'список продуктов'!$C$8:$C$917)</f>
        <v>1</v>
      </c>
      <c r="M8204" s="72"/>
      <c r="N8204" s="68"/>
      <c r="O8204" s="68"/>
      <c r="P8204" s="68"/>
    </row>
    <row r="8205" spans="1:16" x14ac:dyDescent="0.25">
      <c r="A8205" s="77">
        <f>E8205*A8201</f>
        <v>0</v>
      </c>
      <c r="B8205" s="173"/>
      <c r="C8205" s="154"/>
      <c r="D8205" s="91" t="s">
        <v>2489</v>
      </c>
      <c r="E8205" s="80">
        <v>7.5</v>
      </c>
      <c r="F8205">
        <f>SUMIF('список продуктов'!$A$8:$A$917,"="&amp;D5790,'список продуктов'!$C$8:$C$917)</f>
        <v>1</v>
      </c>
      <c r="M8205" s="72"/>
      <c r="N8205" s="68"/>
      <c r="O8205" s="68"/>
      <c r="P8205" s="68"/>
    </row>
    <row r="8206" spans="1:16" x14ac:dyDescent="0.25">
      <c r="A8206" s="77">
        <f>E8206*A8201</f>
        <v>0</v>
      </c>
      <c r="B8206" s="173"/>
      <c r="C8206" s="154"/>
      <c r="D8206" s="91" t="s">
        <v>1917</v>
      </c>
      <c r="E8206" s="80">
        <v>7.5</v>
      </c>
      <c r="F8206">
        <f>SUMIF('список продуктов'!$A$8:$A$917,"="&amp;D5791,'список продуктов'!$C$8:$C$917)</f>
        <v>1</v>
      </c>
      <c r="M8206" s="72"/>
      <c r="N8206" s="68"/>
      <c r="O8206" s="68"/>
      <c r="P8206" s="68"/>
    </row>
    <row r="8207" spans="1:16" x14ac:dyDescent="0.25">
      <c r="A8207" s="77">
        <f>E8207*A8201</f>
        <v>0</v>
      </c>
      <c r="B8207" s="173"/>
      <c r="C8207" s="154"/>
      <c r="D8207" s="91" t="s">
        <v>2498</v>
      </c>
      <c r="E8207" s="80">
        <v>10</v>
      </c>
      <c r="F8207">
        <f>SUMIF('список продуктов'!$A$8:$A$917,"="&amp;D5792,'список продуктов'!$C$8:$C$917)</f>
        <v>1</v>
      </c>
      <c r="M8207" s="72"/>
      <c r="N8207" s="68"/>
      <c r="O8207" s="68"/>
      <c r="P8207" s="68"/>
    </row>
    <row r="8208" spans="1:16" x14ac:dyDescent="0.25">
      <c r="A8208" s="77">
        <f>E8208*A8201</f>
        <v>0</v>
      </c>
      <c r="B8208" s="173"/>
      <c r="C8208" s="154"/>
      <c r="D8208" s="91" t="s">
        <v>192</v>
      </c>
      <c r="E8208" s="80">
        <v>7.5</v>
      </c>
      <c r="F8208">
        <f>SUMIF('список продуктов'!$A$8:$A$917,"="&amp;D5793,'список продуктов'!$C$8:$C$917)</f>
        <v>1</v>
      </c>
      <c r="M8208" s="72"/>
      <c r="N8208" s="68"/>
      <c r="O8208" s="68"/>
      <c r="P8208" s="68"/>
    </row>
    <row r="8209" spans="1:16" x14ac:dyDescent="0.25">
      <c r="B8209" s="173"/>
      <c r="C8209" s="455" t="s">
        <v>2015</v>
      </c>
      <c r="D8209" s="91"/>
      <c r="E8209" s="80"/>
      <c r="F8209">
        <f>SUMIF('список продуктов'!$A$8:$A$917,"="&amp;D5794,'список продуктов'!$C$8:$C$917)</f>
        <v>1</v>
      </c>
      <c r="M8209" s="72"/>
      <c r="N8209" s="68"/>
      <c r="O8209" s="68"/>
      <c r="P8209" s="68"/>
    </row>
    <row r="8210" spans="1:16" x14ac:dyDescent="0.25">
      <c r="A8210" s="77">
        <f>E8210*A8201</f>
        <v>0</v>
      </c>
      <c r="B8210" s="173"/>
      <c r="C8210" s="154"/>
      <c r="D8210" s="91" t="s">
        <v>2380</v>
      </c>
      <c r="E8210" s="80">
        <v>1.5</v>
      </c>
      <c r="F8210">
        <f>SUMIF('список продуктов'!$A$8:$A$917,"="&amp;#REF!,'список продуктов'!$C$8:$C$917)</f>
        <v>0</v>
      </c>
      <c r="M8210" s="72"/>
      <c r="N8210" s="68"/>
      <c r="O8210" s="68"/>
      <c r="P8210" s="68"/>
    </row>
    <row r="8211" spans="1:16" x14ac:dyDescent="0.25">
      <c r="A8211" s="77">
        <f>E8211*A8201</f>
        <v>0</v>
      </c>
      <c r="B8211" s="173"/>
      <c r="C8211" s="154"/>
      <c r="D8211" s="91" t="s">
        <v>1917</v>
      </c>
      <c r="E8211" s="80">
        <v>2.5</v>
      </c>
      <c r="F8211">
        <f>SUMIF('список продуктов'!$A$8:$A$917,"="&amp;D5841,'список продуктов'!$C$8:$C$917)</f>
        <v>0</v>
      </c>
      <c r="M8211" s="72"/>
      <c r="N8211" s="68"/>
      <c r="O8211" s="68"/>
      <c r="P8211" s="68"/>
    </row>
    <row r="8212" spans="1:16" x14ac:dyDescent="0.25">
      <c r="A8212" s="77">
        <f>E8212*A8201</f>
        <v>0</v>
      </c>
      <c r="B8212" s="173"/>
      <c r="C8212" s="154"/>
      <c r="D8212" s="91" t="s">
        <v>1862</v>
      </c>
      <c r="E8212" s="80">
        <v>25</v>
      </c>
      <c r="F8212">
        <f>SUMIF('список продуктов'!$A$8:$A$917,"="&amp;D5842,'список продуктов'!$C$8:$C$917)</f>
        <v>1</v>
      </c>
      <c r="M8212" s="72"/>
      <c r="N8212" s="68"/>
      <c r="O8212" s="68"/>
      <c r="P8212" s="68"/>
    </row>
    <row r="8213" spans="1:16" ht="15.75" thickBot="1" x14ac:dyDescent="0.3">
      <c r="B8213" s="173"/>
      <c r="C8213" s="154"/>
      <c r="D8213" s="91"/>
      <c r="E8213" s="80"/>
      <c r="F8213">
        <f>SUMIF('список продуктов'!$A$8:$A$917,"="&amp;D5843,'список продуктов'!$C$8:$C$917)</f>
        <v>1</v>
      </c>
      <c r="M8213" s="72"/>
      <c r="N8213" s="68"/>
      <c r="O8213" s="68"/>
      <c r="P8213" s="68"/>
    </row>
    <row r="8214" spans="1:16" ht="15.75" thickBot="1" x14ac:dyDescent="0.3">
      <c r="A8214" s="229"/>
      <c r="B8214" s="179">
        <v>100</v>
      </c>
      <c r="C8214" s="245" t="s">
        <v>756</v>
      </c>
      <c r="D8214" s="188"/>
      <c r="E8214" s="158">
        <f>SUM(E8215:E8221)</f>
        <v>144</v>
      </c>
      <c r="F8214">
        <f>SUMIF('список продуктов'!$A$8:$A$917,"="&amp;D5844,'список продуктов'!$C$8:$C$917)</f>
        <v>1</v>
      </c>
      <c r="G8214" t="s">
        <v>2926</v>
      </c>
      <c r="M8214" s="72"/>
      <c r="N8214" s="68"/>
      <c r="O8214" s="68"/>
      <c r="P8214" s="68"/>
    </row>
    <row r="8215" spans="1:16" x14ac:dyDescent="0.25">
      <c r="A8215" s="77">
        <f>E8215*A8214</f>
        <v>0</v>
      </c>
      <c r="B8215" s="173"/>
      <c r="C8215" s="154"/>
      <c r="D8215" s="91" t="s">
        <v>1711</v>
      </c>
      <c r="E8215" s="80">
        <v>90</v>
      </c>
      <c r="F8215">
        <f>SUMIF('список продуктов'!$A$8:$A$917,"="&amp;D5845,'список продуктов'!$C$8:$C$917)</f>
        <v>1</v>
      </c>
      <c r="M8215" s="72"/>
      <c r="N8215" s="68"/>
      <c r="O8215" s="68"/>
      <c r="P8215" s="68"/>
    </row>
    <row r="8216" spans="1:16" x14ac:dyDescent="0.25">
      <c r="A8216" s="77">
        <f>E8216*A8214</f>
        <v>0</v>
      </c>
      <c r="B8216" s="173"/>
      <c r="C8216" s="154"/>
      <c r="D8216" s="91" t="s">
        <v>1929</v>
      </c>
      <c r="E8216" s="80">
        <v>10</v>
      </c>
      <c r="F8216">
        <f>SUMIF('список продуктов'!$A$8:$A$917,"="&amp;#REF!,'список продуктов'!$C$8:$C$917)</f>
        <v>0</v>
      </c>
      <c r="M8216" s="72"/>
      <c r="N8216" s="68"/>
      <c r="O8216" s="68"/>
      <c r="P8216" s="68"/>
    </row>
    <row r="8217" spans="1:16" x14ac:dyDescent="0.25">
      <c r="A8217" s="77">
        <f>E8217*A8214</f>
        <v>0</v>
      </c>
      <c r="B8217" s="173"/>
      <c r="C8217" s="154"/>
      <c r="D8217" s="91" t="s">
        <v>1901</v>
      </c>
      <c r="E8217" s="80">
        <v>3</v>
      </c>
      <c r="F8217">
        <f>SUMIF('список продуктов'!$A$8:$A$917,"="&amp;D756,'список продуктов'!$C$8:$C$917)</f>
        <v>0</v>
      </c>
      <c r="M8217" s="72"/>
      <c r="N8217" s="68"/>
      <c r="O8217" s="68"/>
      <c r="P8217" s="68"/>
    </row>
    <row r="8218" spans="1:16" x14ac:dyDescent="0.25">
      <c r="A8218" s="77">
        <f>E8218*A8214</f>
        <v>0</v>
      </c>
      <c r="B8218" s="173"/>
      <c r="C8218" s="154"/>
      <c r="D8218" s="91" t="s">
        <v>1280</v>
      </c>
      <c r="E8218" s="80">
        <v>3</v>
      </c>
      <c r="F8218">
        <f>SUMIF('список продуктов'!$A$8:$A$917,"="&amp;D757,'список продуктов'!$C$8:$C$917)</f>
        <v>1</v>
      </c>
      <c r="M8218" s="72"/>
      <c r="N8218" s="68"/>
      <c r="O8218" s="68"/>
      <c r="P8218" s="68"/>
    </row>
    <row r="8219" spans="1:16" x14ac:dyDescent="0.25">
      <c r="A8219" s="77">
        <f>E8219*A8214</f>
        <v>0</v>
      </c>
      <c r="B8219" s="173"/>
      <c r="C8219" s="154"/>
      <c r="D8219" s="91" t="s">
        <v>1796</v>
      </c>
      <c r="E8219" s="80">
        <v>1</v>
      </c>
      <c r="F8219">
        <f>SUMIF('список продуктов'!$A$8:$A$917,"="&amp;D758,'список продуктов'!$C$8:$C$917)</f>
        <v>1</v>
      </c>
      <c r="M8219" s="72"/>
      <c r="N8219" s="68"/>
      <c r="O8219" s="68"/>
      <c r="P8219" s="68"/>
    </row>
    <row r="8220" spans="1:16" x14ac:dyDescent="0.25">
      <c r="A8220" s="77">
        <f>E8220*A8214</f>
        <v>0</v>
      </c>
      <c r="B8220" s="173"/>
      <c r="C8220" s="154"/>
      <c r="D8220" s="91" t="s">
        <v>2591</v>
      </c>
      <c r="E8220" s="80">
        <v>7</v>
      </c>
      <c r="F8220">
        <f>SUMIF('список продуктов'!$A$8:$A$917,"="&amp;D759,'список продуктов'!$C$8:$C$917)</f>
        <v>1</v>
      </c>
      <c r="M8220" s="72"/>
      <c r="N8220" s="68"/>
      <c r="O8220" s="68"/>
      <c r="P8220" s="68"/>
    </row>
    <row r="8221" spans="1:16" ht="29.25" x14ac:dyDescent="0.25">
      <c r="A8221" s="77">
        <f>E8221*A8214</f>
        <v>0</v>
      </c>
      <c r="B8221" s="173"/>
      <c r="C8221" s="154"/>
      <c r="D8221" s="91" t="s">
        <v>2641</v>
      </c>
      <c r="E8221" s="80">
        <v>30</v>
      </c>
      <c r="F8221">
        <f>SUMIF('список продуктов'!$A$8:$A$917,"="&amp;D760,'список продуктов'!$C$8:$C$917)</f>
        <v>1</v>
      </c>
      <c r="M8221" s="72"/>
      <c r="N8221" s="68"/>
      <c r="O8221" s="68"/>
      <c r="P8221" s="68"/>
    </row>
    <row r="8222" spans="1:16" ht="15.75" thickBot="1" x14ac:dyDescent="0.3">
      <c r="B8222" s="173"/>
      <c r="C8222" s="154"/>
      <c r="D8222" s="91"/>
      <c r="E8222" s="80"/>
      <c r="F8222">
        <f>SUMIF('список продуктов'!$A$8:$A$917,"="&amp;D761,'список продуктов'!$C$8:$C$917)</f>
        <v>1</v>
      </c>
      <c r="M8222" s="72"/>
      <c r="N8222" s="68"/>
      <c r="O8222" s="68"/>
      <c r="P8222" s="68"/>
    </row>
    <row r="8223" spans="1:16" ht="15.75" thickBot="1" x14ac:dyDescent="0.3">
      <c r="A8223" s="229"/>
      <c r="B8223" s="179">
        <v>100</v>
      </c>
      <c r="C8223" s="245" t="s">
        <v>757</v>
      </c>
      <c r="D8223" s="188"/>
      <c r="E8223" s="158">
        <f>SUM(E8224:E8229)</f>
        <v>186.5</v>
      </c>
      <c r="F8223">
        <f>SUMIF('список продуктов'!$A$8:$A$917,"="&amp;D762,'список продуктов'!$C$8:$C$917)</f>
        <v>1</v>
      </c>
      <c r="G8223" t="s">
        <v>2926</v>
      </c>
      <c r="M8223" s="72"/>
      <c r="N8223" s="68"/>
      <c r="O8223" s="68"/>
      <c r="P8223" s="68"/>
    </row>
    <row r="8224" spans="1:16" x14ac:dyDescent="0.25">
      <c r="A8224" s="77">
        <f>E8224*A8223</f>
        <v>0</v>
      </c>
      <c r="B8224" s="173"/>
      <c r="C8224" s="154" t="s">
        <v>2016</v>
      </c>
      <c r="D8224" s="91" t="s">
        <v>192</v>
      </c>
      <c r="E8224" s="80">
        <v>25</v>
      </c>
      <c r="F8224">
        <f>SUMIF('список продуктов'!$A$8:$A$917,"="&amp;D763,'список продуктов'!$C$8:$C$917)</f>
        <v>1</v>
      </c>
      <c r="M8224" s="72"/>
      <c r="N8224" s="68"/>
      <c r="O8224" s="68"/>
      <c r="P8224" s="68"/>
    </row>
    <row r="8225" spans="1:16" x14ac:dyDescent="0.25">
      <c r="A8225" s="77">
        <f>E8225*A8223</f>
        <v>0</v>
      </c>
      <c r="B8225" s="173"/>
      <c r="C8225" s="154"/>
      <c r="D8225" s="91" t="s">
        <v>1704</v>
      </c>
      <c r="E8225" s="80">
        <v>100</v>
      </c>
      <c r="F8225">
        <f>SUMIF('список продуктов'!$A$8:$A$917,"="&amp;D764,'список продуктов'!$C$8:$C$917)</f>
        <v>1</v>
      </c>
      <c r="M8225" s="72"/>
      <c r="N8225" s="68"/>
      <c r="O8225" s="68"/>
      <c r="P8225" s="68"/>
    </row>
    <row r="8226" spans="1:16" x14ac:dyDescent="0.25">
      <c r="A8226" s="77">
        <f>E8226*A8223</f>
        <v>0</v>
      </c>
      <c r="B8226" s="173"/>
      <c r="C8226" s="154"/>
      <c r="D8226" s="364" t="s">
        <v>2391</v>
      </c>
      <c r="E8226" s="80">
        <v>0.5</v>
      </c>
      <c r="F8226">
        <f>SUMIF('список продуктов'!$A$8:$A$917,"="&amp;D765,'список продуктов'!$C$8:$C$917)</f>
        <v>1</v>
      </c>
      <c r="M8226" s="72"/>
      <c r="N8226" s="68"/>
      <c r="O8226" s="68"/>
      <c r="P8226" s="68"/>
    </row>
    <row r="8227" spans="1:16" x14ac:dyDescent="0.25">
      <c r="A8227" s="77">
        <f>E8227*A8223</f>
        <v>0</v>
      </c>
      <c r="B8227" s="173"/>
      <c r="C8227" s="154"/>
      <c r="D8227" s="91" t="s">
        <v>925</v>
      </c>
      <c r="E8227" s="80">
        <v>10</v>
      </c>
      <c r="F8227">
        <f>SUMIF('список продуктов'!$A$8:$A$917,"="&amp;D766,'список продуктов'!$C$8:$C$917)</f>
        <v>1</v>
      </c>
      <c r="M8227" s="72"/>
      <c r="N8227" s="68"/>
      <c r="O8227" s="68"/>
      <c r="P8227" s="68"/>
    </row>
    <row r="8228" spans="1:16" x14ac:dyDescent="0.25">
      <c r="A8228" s="77">
        <f>E8228*A8223</f>
        <v>0</v>
      </c>
      <c r="B8228" s="173"/>
      <c r="C8228" s="154"/>
      <c r="D8228" s="91" t="s">
        <v>1848</v>
      </c>
      <c r="E8228" s="80">
        <v>50</v>
      </c>
      <c r="F8228">
        <f>SUMIF('список продуктов'!$A$8:$A$917,"="&amp;D4322,'список продуктов'!$C$8:$C$917)</f>
        <v>0</v>
      </c>
      <c r="M8228" s="72"/>
      <c r="N8228" s="68"/>
      <c r="O8228" s="68"/>
      <c r="P8228" s="68"/>
    </row>
    <row r="8229" spans="1:16" x14ac:dyDescent="0.25">
      <c r="A8229" s="77">
        <f>E8229*A8223</f>
        <v>0</v>
      </c>
      <c r="B8229" s="173"/>
      <c r="C8229" s="154"/>
      <c r="D8229" s="91" t="s">
        <v>1796</v>
      </c>
      <c r="E8229" s="80">
        <v>1</v>
      </c>
      <c r="F8229">
        <f>SUMIF('список продуктов'!$A$8:$A$917,"="&amp;D4323,'список продуктов'!$C$8:$C$917)</f>
        <v>1</v>
      </c>
      <c r="M8229" s="72"/>
      <c r="N8229" s="68"/>
      <c r="O8229" s="68"/>
      <c r="P8229" s="68"/>
    </row>
    <row r="8230" spans="1:16" ht="15.75" thickBot="1" x14ac:dyDescent="0.3">
      <c r="B8230" s="173"/>
      <c r="C8230" s="154"/>
      <c r="D8230" s="91"/>
      <c r="E8230" s="80"/>
      <c r="F8230">
        <f>SUMIF('список продуктов'!$A$8:$A$917,"="&amp;D4324,'список продуктов'!$C$8:$C$917)</f>
        <v>1</v>
      </c>
      <c r="M8230" s="72"/>
      <c r="N8230" s="68"/>
      <c r="O8230" s="68"/>
      <c r="P8230" s="68"/>
    </row>
    <row r="8231" spans="1:16" ht="30" thickBot="1" x14ac:dyDescent="0.3">
      <c r="A8231" s="229"/>
      <c r="B8231" s="179">
        <v>200</v>
      </c>
      <c r="C8231" s="144" t="s">
        <v>758</v>
      </c>
      <c r="D8231" s="188"/>
      <c r="E8231" s="230">
        <f>SUM(E8232:E8241)</f>
        <v>277</v>
      </c>
      <c r="F8231">
        <f>SUMIF('список продуктов'!$A$8:$A$917,"="&amp;D4325,'список продуктов'!$C$8:$C$917)</f>
        <v>1</v>
      </c>
      <c r="G8231" t="s">
        <v>2926</v>
      </c>
      <c r="M8231" s="72"/>
      <c r="N8231" s="68"/>
      <c r="O8231" s="68"/>
      <c r="P8231" s="68"/>
    </row>
    <row r="8232" spans="1:16" x14ac:dyDescent="0.25">
      <c r="A8232" s="77">
        <f>E8232*A8231</f>
        <v>0</v>
      </c>
      <c r="B8232" s="173"/>
      <c r="C8232" s="154"/>
      <c r="D8232" s="91" t="s">
        <v>2469</v>
      </c>
      <c r="E8232" s="80">
        <v>40</v>
      </c>
      <c r="F8232">
        <f>SUMIF('список продуктов'!$A$8:$A$917,"="&amp;D4326,'список продуктов'!$C$8:$C$917)</f>
        <v>1</v>
      </c>
      <c r="M8232" s="72"/>
      <c r="N8232" s="68"/>
      <c r="O8232" s="68"/>
      <c r="P8232" s="68"/>
    </row>
    <row r="8233" spans="1:16" x14ac:dyDescent="0.25">
      <c r="A8233" s="77">
        <f>E8233*A8231</f>
        <v>0</v>
      </c>
      <c r="B8233" s="173"/>
      <c r="C8233" s="154"/>
      <c r="D8233" s="91" t="s">
        <v>1280</v>
      </c>
      <c r="E8233" s="80">
        <v>100</v>
      </c>
      <c r="F8233">
        <f>SUMIF('список продуктов'!$A$8:$A$917,"="&amp;D4327,'список продуктов'!$C$8:$C$917)</f>
        <v>1</v>
      </c>
      <c r="M8233" s="72"/>
      <c r="N8233" s="68"/>
      <c r="O8233" s="68"/>
      <c r="P8233" s="68"/>
    </row>
    <row r="8234" spans="1:16" x14ac:dyDescent="0.25">
      <c r="A8234" s="77">
        <f>E8234*A8231</f>
        <v>0</v>
      </c>
      <c r="B8234" s="173"/>
      <c r="C8234" s="154" t="s">
        <v>2017</v>
      </c>
      <c r="D8234" s="91" t="s">
        <v>1673</v>
      </c>
      <c r="E8234" s="80">
        <v>20</v>
      </c>
      <c r="F8234">
        <f>SUMIF('список продуктов'!$A$8:$A$917,"="&amp;D4328,'список продуктов'!$C$8:$C$917)</f>
        <v>1</v>
      </c>
      <c r="M8234" s="72"/>
      <c r="N8234" s="68"/>
      <c r="O8234" s="68"/>
      <c r="P8234" s="68"/>
    </row>
    <row r="8235" spans="1:16" x14ac:dyDescent="0.25">
      <c r="A8235" s="77">
        <f>E8235*A8231</f>
        <v>0</v>
      </c>
      <c r="B8235" s="173"/>
      <c r="C8235" s="154"/>
      <c r="D8235" s="91" t="s">
        <v>2374</v>
      </c>
      <c r="E8235" s="80">
        <v>1</v>
      </c>
      <c r="F8235">
        <f>SUMIF('список продуктов'!$A$8:$A$917,"="&amp;D4329,'список продуктов'!$C$8:$C$917)</f>
        <v>1</v>
      </c>
      <c r="M8235" s="72"/>
      <c r="N8235" s="68"/>
      <c r="O8235" s="68"/>
      <c r="P8235" s="68"/>
    </row>
    <row r="8236" spans="1:16" x14ac:dyDescent="0.25">
      <c r="A8236" s="77">
        <f>E8236*A8231</f>
        <v>0</v>
      </c>
      <c r="B8236" s="173"/>
      <c r="C8236" s="154"/>
      <c r="D8236" s="91" t="s">
        <v>2475</v>
      </c>
      <c r="E8236" s="80">
        <v>20</v>
      </c>
      <c r="F8236">
        <f>SUMIF('список продуктов'!$A$8:$A$917,"="&amp;D4330,'список продуктов'!$C$8:$C$917)</f>
        <v>1</v>
      </c>
      <c r="M8236" s="72"/>
      <c r="N8236" s="68"/>
      <c r="O8236" s="68"/>
      <c r="P8236" s="68"/>
    </row>
    <row r="8237" spans="1:16" x14ac:dyDescent="0.25">
      <c r="A8237" s="77">
        <f>E8237*A8231</f>
        <v>0</v>
      </c>
      <c r="B8237" s="173"/>
      <c r="C8237" s="154"/>
      <c r="D8237" s="91" t="s">
        <v>2251</v>
      </c>
      <c r="E8237" s="80">
        <v>30</v>
      </c>
      <c r="F8237">
        <f>SUMIF('список продуктов'!$A$8:$A$917,"="&amp;D4331,'список продуктов'!$C$8:$C$917)</f>
        <v>1</v>
      </c>
      <c r="M8237" s="72"/>
      <c r="N8237" s="68"/>
      <c r="O8237" s="68"/>
      <c r="P8237" s="68"/>
    </row>
    <row r="8238" spans="1:16" x14ac:dyDescent="0.25">
      <c r="A8238" s="77">
        <f>E8238*A8231</f>
        <v>0</v>
      </c>
      <c r="B8238" s="173"/>
      <c r="C8238" s="154"/>
      <c r="D8238" s="91" t="s">
        <v>1735</v>
      </c>
      <c r="E8238" s="80">
        <v>30</v>
      </c>
      <c r="F8238">
        <f>SUMIF('список продуктов'!$A$8:$A$917,"="&amp;D4332,'список продуктов'!$C$8:$C$917)</f>
        <v>1</v>
      </c>
      <c r="M8238" s="72"/>
      <c r="N8238" s="68"/>
      <c r="O8238" s="68"/>
      <c r="P8238" s="68"/>
    </row>
    <row r="8239" spans="1:16" x14ac:dyDescent="0.25">
      <c r="A8239" s="77">
        <f>E8239*A8231</f>
        <v>0</v>
      </c>
      <c r="B8239" s="173"/>
      <c r="C8239" s="154"/>
      <c r="D8239" s="91" t="s">
        <v>2378</v>
      </c>
      <c r="E8239" s="80">
        <v>20</v>
      </c>
      <c r="F8239">
        <f>SUMIF('список продуктов'!$A$8:$A$917,"="&amp;#REF!,'список продуктов'!$C$8:$C$917)</f>
        <v>0</v>
      </c>
      <c r="M8239" s="72"/>
      <c r="N8239" s="68"/>
      <c r="O8239" s="68"/>
      <c r="P8239" s="68"/>
    </row>
    <row r="8240" spans="1:16" x14ac:dyDescent="0.25">
      <c r="A8240" s="77">
        <f>E8240*A8231</f>
        <v>0</v>
      </c>
      <c r="B8240" s="173"/>
      <c r="C8240" s="154"/>
      <c r="D8240" s="91" t="s">
        <v>1929</v>
      </c>
      <c r="E8240" s="80">
        <v>15</v>
      </c>
      <c r="F8240">
        <f>SUMIF('список продуктов'!$A$8:$A$917,"="&amp;D1877,'список продуктов'!$C$8:$C$917)</f>
        <v>0</v>
      </c>
      <c r="M8240" s="72"/>
      <c r="N8240" s="68"/>
      <c r="O8240" s="68"/>
      <c r="P8240" s="68"/>
    </row>
    <row r="8241" spans="1:16" x14ac:dyDescent="0.25">
      <c r="A8241" s="77">
        <f>E8241*A8231</f>
        <v>0</v>
      </c>
      <c r="B8241" s="173"/>
      <c r="C8241" s="154"/>
      <c r="D8241" s="91" t="s">
        <v>1796</v>
      </c>
      <c r="E8241" s="80">
        <v>1</v>
      </c>
      <c r="F8241">
        <f>SUMIF('список продуктов'!$A$8:$A$917,"="&amp;D1878,'список продуктов'!$C$8:$C$917)</f>
        <v>1</v>
      </c>
      <c r="M8241" s="72"/>
      <c r="N8241" s="68"/>
      <c r="O8241" s="68"/>
      <c r="P8241" s="68"/>
    </row>
    <row r="8242" spans="1:16" ht="15.75" thickBot="1" x14ac:dyDescent="0.3">
      <c r="B8242" s="173"/>
      <c r="C8242" s="154"/>
      <c r="D8242" s="91"/>
      <c r="E8242" s="80"/>
      <c r="F8242">
        <f>SUMIF('список продуктов'!$A$8:$A$917,"="&amp;D1879,'список продуктов'!$C$8:$C$917)</f>
        <v>1</v>
      </c>
      <c r="M8242" s="72"/>
      <c r="N8242" s="68"/>
      <c r="O8242" s="68"/>
      <c r="P8242" s="68"/>
    </row>
    <row r="8243" spans="1:16" ht="15.75" thickBot="1" x14ac:dyDescent="0.3">
      <c r="A8243" s="229"/>
      <c r="B8243" s="186">
        <v>150</v>
      </c>
      <c r="C8243" s="144" t="s">
        <v>759</v>
      </c>
      <c r="D8243" s="188"/>
      <c r="E8243" s="158">
        <f>SUM(E8244:E8250)</f>
        <v>147</v>
      </c>
      <c r="F8243">
        <f>SUMIF('список продуктов'!$A$8:$A$917,"="&amp;D1880,'список продуктов'!$C$8:$C$917)</f>
        <v>1</v>
      </c>
      <c r="G8243" t="s">
        <v>2926</v>
      </c>
      <c r="M8243" s="72"/>
      <c r="N8243" s="68"/>
      <c r="O8243" s="68"/>
      <c r="P8243" s="68"/>
    </row>
    <row r="8244" spans="1:16" x14ac:dyDescent="0.25">
      <c r="A8244" s="77">
        <f>E8244*A8243</f>
        <v>0</v>
      </c>
      <c r="B8244" s="173"/>
      <c r="C8244" s="154"/>
      <c r="D8244" s="91" t="s">
        <v>1936</v>
      </c>
      <c r="E8244" s="80">
        <v>50</v>
      </c>
      <c r="F8244">
        <f>SUMIF('список продуктов'!$A$8:$A$917,"="&amp;D1881,'список продуктов'!$C$8:$C$917)</f>
        <v>2</v>
      </c>
      <c r="M8244" s="72"/>
      <c r="N8244" s="68"/>
      <c r="O8244" s="68"/>
      <c r="P8244" s="68"/>
    </row>
    <row r="8245" spans="1:16" x14ac:dyDescent="0.25">
      <c r="A8245" s="77">
        <f>E8245*A8243</f>
        <v>0</v>
      </c>
      <c r="B8245" s="173"/>
      <c r="C8245" s="154"/>
      <c r="D8245" s="91" t="s">
        <v>2253</v>
      </c>
      <c r="E8245" s="80">
        <v>40</v>
      </c>
      <c r="F8245">
        <f>SUMIF('список продуктов'!$A$8:$A$917,"="&amp;D1882,'список продуктов'!$C$8:$C$917)</f>
        <v>1</v>
      </c>
      <c r="M8245" s="72"/>
      <c r="N8245" s="68"/>
      <c r="O8245" s="68"/>
      <c r="P8245" s="68"/>
    </row>
    <row r="8246" spans="1:16" x14ac:dyDescent="0.25">
      <c r="A8246" s="77">
        <f>E8246*A8243</f>
        <v>0</v>
      </c>
      <c r="B8246" s="173"/>
      <c r="C8246" s="154" t="s">
        <v>2017</v>
      </c>
      <c r="D8246" s="91" t="s">
        <v>1929</v>
      </c>
      <c r="E8246" s="80">
        <v>5</v>
      </c>
      <c r="F8246">
        <f>SUMIF('список продуктов'!$A$8:$A$917,"="&amp;D1883,'список продуктов'!$C$8:$C$917)</f>
        <v>1</v>
      </c>
      <c r="M8246" s="72"/>
      <c r="N8246" s="68"/>
      <c r="O8246" s="68"/>
      <c r="P8246" s="68"/>
    </row>
    <row r="8247" spans="1:16" x14ac:dyDescent="0.25">
      <c r="A8247" s="77">
        <f>E8247*A8243</f>
        <v>0</v>
      </c>
      <c r="B8247" s="173"/>
      <c r="C8247" s="115"/>
      <c r="D8247" s="91" t="s">
        <v>2505</v>
      </c>
      <c r="E8247" s="80">
        <v>30</v>
      </c>
      <c r="F8247">
        <f>SUMIF('список продуктов'!$A$8:$A$917,"="&amp;D1884,'список продуктов'!$C$8:$C$917)</f>
        <v>1</v>
      </c>
      <c r="M8247" s="72"/>
      <c r="N8247" s="68"/>
      <c r="O8247" s="68"/>
      <c r="P8247" s="68"/>
    </row>
    <row r="8248" spans="1:16" x14ac:dyDescent="0.25">
      <c r="A8248" s="77">
        <f>E8248*A8243</f>
        <v>0</v>
      </c>
      <c r="B8248" s="173"/>
      <c r="C8248" s="154"/>
      <c r="D8248" s="91" t="s">
        <v>1796</v>
      </c>
      <c r="E8248" s="80">
        <v>2</v>
      </c>
      <c r="F8248">
        <f>SUMIF('список продуктов'!$A$8:$A$917,"="&amp;D1885,'список продуктов'!$C$8:$C$917)</f>
        <v>1</v>
      </c>
      <c r="M8248" s="72"/>
      <c r="N8248" s="68"/>
      <c r="O8248" s="68"/>
      <c r="P8248" s="68"/>
    </row>
    <row r="8249" spans="1:16" x14ac:dyDescent="0.25">
      <c r="A8249" s="77">
        <f>E8249*A8243</f>
        <v>0</v>
      </c>
      <c r="B8249" s="173"/>
      <c r="C8249" s="154"/>
      <c r="D8249" s="91" t="s">
        <v>1935</v>
      </c>
      <c r="E8249" s="80">
        <v>10</v>
      </c>
      <c r="F8249">
        <f>SUMIF('список продуктов'!$A$8:$A$917,"="&amp;D1886,'список продуктов'!$C$8:$C$917)</f>
        <v>1</v>
      </c>
      <c r="M8249" s="72"/>
      <c r="N8249" s="68"/>
      <c r="O8249" s="68"/>
      <c r="P8249" s="68"/>
    </row>
    <row r="8250" spans="1:16" ht="15.75" thickBot="1" x14ac:dyDescent="0.3">
      <c r="A8250" s="77">
        <f>E8250*A8243</f>
        <v>0</v>
      </c>
      <c r="B8250" s="173"/>
      <c r="C8250" s="154"/>
      <c r="D8250" s="91" t="s">
        <v>1862</v>
      </c>
      <c r="E8250" s="80">
        <v>10</v>
      </c>
      <c r="F8250">
        <f>SUMIF('список продуктов'!$A$8:$A$917,"="&amp;D1887,'список продуктов'!$C$8:$C$917)</f>
        <v>1</v>
      </c>
      <c r="M8250" s="72"/>
      <c r="N8250" s="68"/>
      <c r="O8250" s="68"/>
      <c r="P8250" s="68"/>
    </row>
    <row r="8251" spans="1:16" ht="30" thickBot="1" x14ac:dyDescent="0.3">
      <c r="A8251" s="229"/>
      <c r="B8251" s="186">
        <v>40</v>
      </c>
      <c r="C8251" s="73" t="s">
        <v>760</v>
      </c>
      <c r="D8251" s="188"/>
      <c r="E8251" s="191">
        <f>SUM(E8252:E8252)</f>
        <v>40</v>
      </c>
      <c r="F8251">
        <f>SUMIF('список продуктов'!$A$8:$A$917,"="&amp;D1888,'список продуктов'!$C$8:$C$917)</f>
        <v>1</v>
      </c>
      <c r="G8251" t="s">
        <v>2926</v>
      </c>
      <c r="M8251" s="72"/>
      <c r="N8251" s="68"/>
      <c r="O8251" s="68"/>
      <c r="P8251" s="68"/>
    </row>
    <row r="8252" spans="1:16" ht="30" thickBot="1" x14ac:dyDescent="0.3">
      <c r="A8252" s="77">
        <f>E8252*A8251</f>
        <v>0</v>
      </c>
      <c r="B8252" s="173"/>
      <c r="C8252" s="154"/>
      <c r="D8252" s="91" t="s">
        <v>760</v>
      </c>
      <c r="E8252" s="89">
        <v>40</v>
      </c>
      <c r="F8252">
        <f>SUMIF('список продуктов'!$A$8:$A$917,"="&amp;D1889,'список продуктов'!$C$8:$C$917)</f>
        <v>0</v>
      </c>
      <c r="M8252" s="72"/>
      <c r="N8252" s="68"/>
      <c r="O8252" s="68"/>
      <c r="P8252" s="68"/>
    </row>
    <row r="8253" spans="1:16" ht="15.75" thickBot="1" x14ac:dyDescent="0.3">
      <c r="A8253" s="229"/>
      <c r="B8253" s="186">
        <v>90</v>
      </c>
      <c r="C8253" s="73" t="s">
        <v>762</v>
      </c>
      <c r="D8253" s="188"/>
      <c r="E8253" s="191" t="e">
        <f>SUM(E8254:E13099)</f>
        <v>#REF!</v>
      </c>
      <c r="F8253">
        <f>SUMIF('список продуктов'!$A$8:$A$917,"="&amp;D1890,'список продуктов'!$C$8:$C$917)</f>
        <v>0</v>
      </c>
      <c r="G8253" t="s">
        <v>2926</v>
      </c>
      <c r="M8253" s="72"/>
      <c r="N8253" s="68"/>
      <c r="O8253" s="68"/>
      <c r="P8253" s="68"/>
    </row>
    <row r="8254" spans="1:16" ht="30" thickBot="1" x14ac:dyDescent="0.3">
      <c r="A8254" s="77">
        <f>E8254*A8253</f>
        <v>0</v>
      </c>
      <c r="B8254" s="173"/>
      <c r="C8254" s="154"/>
      <c r="D8254" s="91" t="s">
        <v>2463</v>
      </c>
      <c r="E8254" s="89">
        <v>90</v>
      </c>
      <c r="F8254">
        <f>SUMIF('список продуктов'!$A$8:$A$917,"="&amp;D1891,'список продуктов'!$C$8:$C$917)</f>
        <v>1</v>
      </c>
      <c r="M8254" s="72"/>
      <c r="N8254" s="68"/>
      <c r="O8254" s="68"/>
      <c r="P8254" s="68"/>
    </row>
    <row r="8255" spans="1:16" ht="15.75" thickBot="1" x14ac:dyDescent="0.3">
      <c r="A8255" s="229"/>
      <c r="B8255" s="179">
        <v>100</v>
      </c>
      <c r="C8255" s="184" t="s">
        <v>763</v>
      </c>
      <c r="D8255" s="188"/>
      <c r="E8255" s="158">
        <f>SUM(E8256:E8261)</f>
        <v>107</v>
      </c>
      <c r="F8255">
        <f>SUMIF('список продуктов'!$A$8:$A$917,"="&amp;D1892,'список продуктов'!$C$8:$C$917)</f>
        <v>1</v>
      </c>
      <c r="G8255" t="s">
        <v>2926</v>
      </c>
      <c r="M8255" s="72"/>
      <c r="N8255" s="68"/>
      <c r="O8255" s="68"/>
      <c r="P8255" s="68"/>
    </row>
    <row r="8256" spans="1:16" x14ac:dyDescent="0.25">
      <c r="A8256" s="77">
        <f>E8256*A8255</f>
        <v>0</v>
      </c>
      <c r="B8256" s="173"/>
      <c r="C8256" s="465" t="s">
        <v>2018</v>
      </c>
      <c r="D8256" s="91" t="s">
        <v>1856</v>
      </c>
      <c r="E8256" s="80">
        <v>50</v>
      </c>
      <c r="F8256">
        <f>SUMIF('список продуктов'!$A$8:$A$917,"="&amp;D1893,'список продуктов'!$C$8:$C$917)</f>
        <v>1</v>
      </c>
      <c r="M8256" s="72"/>
      <c r="N8256" s="68"/>
      <c r="O8256" s="68"/>
      <c r="P8256" s="68"/>
    </row>
    <row r="8257" spans="1:16" x14ac:dyDescent="0.25">
      <c r="A8257" s="77">
        <f>E8257*A8255</f>
        <v>0</v>
      </c>
      <c r="B8257" s="173"/>
      <c r="C8257" s="449"/>
      <c r="D8257" s="91" t="s">
        <v>1929</v>
      </c>
      <c r="E8257" s="80">
        <v>50</v>
      </c>
      <c r="F8257">
        <f>SUMIF('список продуктов'!$A$8:$A$917,"="&amp;D1894,'список продуктов'!$C$8:$C$917)</f>
        <v>1</v>
      </c>
      <c r="M8257" s="72"/>
      <c r="N8257" s="68"/>
      <c r="O8257" s="68"/>
      <c r="P8257" s="68"/>
    </row>
    <row r="8258" spans="1:16" x14ac:dyDescent="0.25">
      <c r="A8258" s="77">
        <f>E8258*A8255</f>
        <v>0</v>
      </c>
      <c r="B8258" s="173"/>
      <c r="C8258" s="449"/>
      <c r="D8258" s="91"/>
      <c r="E8258" s="80"/>
      <c r="F8258">
        <f>SUMIF('список продуктов'!$A$8:$A$917,"="&amp;D1895,'список продуктов'!$C$8:$C$917)</f>
        <v>1</v>
      </c>
      <c r="M8258" s="72"/>
      <c r="N8258" s="68"/>
      <c r="O8258" s="68"/>
      <c r="P8258" s="68"/>
    </row>
    <row r="8259" spans="1:16" x14ac:dyDescent="0.25">
      <c r="A8259" s="77">
        <f>E8259*A8255</f>
        <v>0</v>
      </c>
      <c r="B8259" s="173"/>
      <c r="C8259" s="449"/>
      <c r="D8259" s="91" t="s">
        <v>1735</v>
      </c>
      <c r="E8259" s="80">
        <v>5</v>
      </c>
      <c r="F8259">
        <f>SUMIF('список продуктов'!$A$8:$A$917,"="&amp;D1896,'список продуктов'!$C$8:$C$917)</f>
        <v>1</v>
      </c>
      <c r="M8259" s="72"/>
      <c r="N8259" s="68"/>
      <c r="O8259" s="68"/>
      <c r="P8259" s="68"/>
    </row>
    <row r="8260" spans="1:16" x14ac:dyDescent="0.25">
      <c r="A8260" s="77">
        <f>E8260*A8255</f>
        <v>0</v>
      </c>
      <c r="B8260" s="173"/>
      <c r="C8260" s="449"/>
      <c r="D8260" s="91" t="s">
        <v>1918</v>
      </c>
      <c r="E8260" s="80">
        <v>1</v>
      </c>
      <c r="F8260">
        <f>SUMIF('список продуктов'!$A$8:$A$917,"="&amp;D1897,'список продуктов'!$C$8:$C$917)</f>
        <v>1</v>
      </c>
      <c r="M8260" s="72"/>
      <c r="N8260" s="68"/>
      <c r="O8260" s="68"/>
      <c r="P8260" s="68"/>
    </row>
    <row r="8261" spans="1:16" x14ac:dyDescent="0.25">
      <c r="A8261" s="77">
        <f>E8261*A8255</f>
        <v>0</v>
      </c>
      <c r="B8261" s="173"/>
      <c r="C8261" s="449"/>
      <c r="D8261" s="91" t="s">
        <v>2636</v>
      </c>
      <c r="E8261" s="89">
        <v>1</v>
      </c>
      <c r="F8261">
        <f>SUMIF('список продуктов'!$A$8:$A$917,"="&amp;D1898,'список продуктов'!$C$8:$C$917)</f>
        <v>1</v>
      </c>
      <c r="M8261" s="72"/>
      <c r="N8261" s="68"/>
      <c r="O8261" s="68"/>
      <c r="P8261" s="68"/>
    </row>
    <row r="8262" spans="1:16" ht="15.75" thickBot="1" x14ac:dyDescent="0.3">
      <c r="A8262" s="77">
        <f>E8262*A8255</f>
        <v>0</v>
      </c>
      <c r="B8262" s="173"/>
      <c r="C8262" s="449"/>
      <c r="D8262" s="91" t="s">
        <v>2648</v>
      </c>
      <c r="E8262" s="89">
        <v>1</v>
      </c>
      <c r="F8262">
        <f>SUMIF('список продуктов'!$A$8:$A$917,"="&amp;D1899,'список продуктов'!$C$8:$C$917)</f>
        <v>1</v>
      </c>
      <c r="M8262" s="72"/>
      <c r="N8262" s="68"/>
      <c r="O8262" s="68"/>
      <c r="P8262" s="68"/>
    </row>
    <row r="8263" spans="1:16" ht="30" thickBot="1" x14ac:dyDescent="0.3">
      <c r="A8263" s="229"/>
      <c r="B8263" s="179">
        <v>100</v>
      </c>
      <c r="C8263" s="184" t="s">
        <v>2668</v>
      </c>
      <c r="D8263" s="188"/>
      <c r="E8263" s="158" t="e">
        <f>SUM(E8264:E13100)</f>
        <v>#REF!</v>
      </c>
      <c r="F8263">
        <f>SUMIF('список продуктов'!$A$8:$A$917,"="&amp;D1900,'список продуктов'!$C$8:$C$917)</f>
        <v>1</v>
      </c>
      <c r="G8263" t="s">
        <v>2926</v>
      </c>
      <c r="M8263" s="72"/>
      <c r="N8263" s="68"/>
      <c r="O8263" s="68"/>
      <c r="P8263" s="68"/>
    </row>
    <row r="8264" spans="1:16" ht="29.25" x14ac:dyDescent="0.25">
      <c r="A8264" s="77">
        <f>E8264*A8263</f>
        <v>0</v>
      </c>
      <c r="B8264" s="173"/>
      <c r="C8264" s="464"/>
      <c r="D8264" s="91" t="s">
        <v>2641</v>
      </c>
      <c r="E8264" s="80">
        <v>50</v>
      </c>
      <c r="F8264">
        <f>SUMIF('список продуктов'!$A$8:$A$917,"="&amp;D1901,'список продуктов'!$C$8:$C$917)</f>
        <v>1</v>
      </c>
      <c r="M8264" s="72"/>
      <c r="N8264" s="68"/>
      <c r="O8264" s="68"/>
      <c r="P8264" s="68"/>
    </row>
    <row r="8265" spans="1:16" x14ac:dyDescent="0.25">
      <c r="A8265" s="77">
        <f>E8265*A8263</f>
        <v>0</v>
      </c>
      <c r="B8265" s="173"/>
      <c r="C8265" s="449"/>
      <c r="D8265" s="91" t="s">
        <v>1315</v>
      </c>
      <c r="E8265" s="80">
        <v>60</v>
      </c>
      <c r="F8265">
        <f>SUMIF('список продуктов'!$A$8:$A$917,"="&amp;D1902,'список продуктов'!$C$8:$C$917)</f>
        <v>0</v>
      </c>
      <c r="M8265" s="72"/>
      <c r="N8265" s="68"/>
      <c r="O8265" s="68"/>
      <c r="P8265" s="68"/>
    </row>
    <row r="8266" spans="1:16" x14ac:dyDescent="0.25">
      <c r="A8266" s="77">
        <f>E8266*A8263</f>
        <v>0</v>
      </c>
      <c r="B8266" s="173"/>
      <c r="C8266" s="449"/>
      <c r="D8266" s="91" t="s">
        <v>1280</v>
      </c>
      <c r="E8266" s="80">
        <v>15</v>
      </c>
      <c r="F8266">
        <f>SUMIF('список продуктов'!$A$8:$A$917,"="&amp;D1903,'список продуктов'!$C$8:$C$917)</f>
        <v>0</v>
      </c>
      <c r="M8266" s="72"/>
      <c r="N8266" s="68"/>
      <c r="O8266" s="68"/>
      <c r="P8266" s="68"/>
    </row>
    <row r="8267" spans="1:16" x14ac:dyDescent="0.25">
      <c r="A8267" s="77">
        <f>E8267*A8263</f>
        <v>0</v>
      </c>
      <c r="B8267" s="173"/>
      <c r="C8267" s="449"/>
      <c r="D8267" s="91" t="s">
        <v>1316</v>
      </c>
      <c r="E8267" s="80">
        <v>2</v>
      </c>
      <c r="F8267">
        <f>SUMIF('список продуктов'!$A$8:$A$917,"="&amp;D1904,'список продуктов'!$C$8:$C$917)</f>
        <v>1</v>
      </c>
      <c r="M8267" s="72"/>
      <c r="N8267" s="68"/>
      <c r="O8267" s="68"/>
      <c r="P8267" s="68"/>
    </row>
    <row r="8268" spans="1:16" x14ac:dyDescent="0.25">
      <c r="A8268" s="77">
        <f>E8268*A8263</f>
        <v>0</v>
      </c>
      <c r="B8268" s="173"/>
      <c r="C8268" s="449"/>
      <c r="D8268" s="91" t="s">
        <v>2373</v>
      </c>
      <c r="E8268" s="80">
        <v>1</v>
      </c>
      <c r="F8268">
        <f>SUMIF('список продуктов'!$A$8:$A$917,"="&amp;D1905,'список продуктов'!$C$8:$C$917)</f>
        <v>1</v>
      </c>
      <c r="M8268" s="72"/>
      <c r="N8268" s="68"/>
      <c r="O8268" s="68"/>
      <c r="P8268" s="68"/>
    </row>
    <row r="8269" spans="1:16" x14ac:dyDescent="0.25">
      <c r="A8269" s="77">
        <f>A8263*E8269</f>
        <v>0</v>
      </c>
      <c r="B8269" s="173"/>
      <c r="C8269" s="449"/>
      <c r="D8269" s="91" t="s">
        <v>2505</v>
      </c>
      <c r="E8269" s="80">
        <v>10</v>
      </c>
      <c r="F8269">
        <f>SUMIF('список продуктов'!$A$8:$A$917,"="&amp;D1906,'список продуктов'!$C$8:$C$917)</f>
        <v>1</v>
      </c>
      <c r="M8269" s="72"/>
      <c r="N8269" s="68"/>
      <c r="O8269" s="68"/>
      <c r="P8269" s="68"/>
    </row>
    <row r="8270" spans="1:16" x14ac:dyDescent="0.25">
      <c r="A8270" s="77">
        <f>E8270*A8263</f>
        <v>0</v>
      </c>
      <c r="B8270" s="173"/>
      <c r="C8270" s="449"/>
      <c r="D8270" s="91" t="s">
        <v>2636</v>
      </c>
      <c r="E8270" s="89">
        <v>1</v>
      </c>
      <c r="F8270">
        <f>SUMIF('список продуктов'!$A$8:$A$917,"="&amp;D1907,'список продуктов'!$C$8:$C$917)</f>
        <v>1</v>
      </c>
      <c r="M8270" s="72"/>
      <c r="N8270" s="68"/>
      <c r="O8270" s="68"/>
      <c r="P8270" s="68"/>
    </row>
    <row r="8271" spans="1:16" ht="15.75" thickBot="1" x14ac:dyDescent="0.3">
      <c r="A8271" s="77">
        <f>E8271*A8263</f>
        <v>0</v>
      </c>
      <c r="B8271" s="173"/>
      <c r="C8271" s="449"/>
      <c r="D8271" s="91" t="s">
        <v>2648</v>
      </c>
      <c r="E8271" s="89">
        <v>1</v>
      </c>
      <c r="F8271">
        <f>SUMIF('список продуктов'!$A$8:$A$917,"="&amp;D1908,'список продуктов'!$C$8:$C$917)</f>
        <v>1</v>
      </c>
      <c r="M8271" s="72"/>
      <c r="N8271" s="68"/>
      <c r="O8271" s="68"/>
      <c r="P8271" s="68"/>
    </row>
    <row r="8272" spans="1:16" ht="15.75" thickBot="1" x14ac:dyDescent="0.3">
      <c r="A8272" s="229"/>
      <c r="B8272" s="231" t="s">
        <v>170</v>
      </c>
      <c r="C8272" s="184" t="s">
        <v>894</v>
      </c>
      <c r="D8272" s="188"/>
      <c r="E8272" s="191"/>
      <c r="F8272">
        <f>SUMIF('список продуктов'!$A$8:$A$917,"="&amp;D1909,'список продуктов'!$C$8:$C$917)</f>
        <v>1</v>
      </c>
      <c r="G8272" t="s">
        <v>2926</v>
      </c>
      <c r="M8272" s="72"/>
      <c r="N8272" s="68"/>
      <c r="O8272" s="68"/>
      <c r="P8272" s="68"/>
    </row>
    <row r="8273" spans="1:16" x14ac:dyDescent="0.25">
      <c r="A8273" s="77">
        <f>E8273*A8272</f>
        <v>0</v>
      </c>
      <c r="B8273" s="160"/>
      <c r="C8273" s="460"/>
      <c r="D8273" s="91" t="s">
        <v>1315</v>
      </c>
      <c r="E8273" s="89">
        <v>100</v>
      </c>
      <c r="F8273">
        <f>SUMIF('список продуктов'!$A$8:$A$917,"="&amp;D1910,'список продуктов'!$C$8:$C$917)</f>
        <v>1</v>
      </c>
      <c r="M8273" s="72"/>
      <c r="N8273" s="68"/>
      <c r="O8273" s="68"/>
      <c r="P8273" s="68"/>
    </row>
    <row r="8274" spans="1:16" x14ac:dyDescent="0.25">
      <c r="A8274" s="77">
        <f>E8274*A8272</f>
        <v>0</v>
      </c>
      <c r="B8274" s="160"/>
      <c r="C8274" s="469"/>
      <c r="D8274" s="91" t="s">
        <v>1921</v>
      </c>
      <c r="E8274" s="89">
        <v>9</v>
      </c>
      <c r="F8274">
        <f>SUMIF('список продуктов'!$A$8:$A$917,"="&amp;D1911,'список продуктов'!$C$8:$C$917)</f>
        <v>1</v>
      </c>
      <c r="M8274" s="72"/>
      <c r="N8274" s="68"/>
      <c r="O8274" s="68"/>
      <c r="P8274" s="68"/>
    </row>
    <row r="8275" spans="1:16" x14ac:dyDescent="0.25">
      <c r="A8275" s="77">
        <f>E8275*A8272</f>
        <v>0</v>
      </c>
      <c r="B8275" s="160"/>
      <c r="C8275" s="460"/>
      <c r="D8275" s="91" t="s">
        <v>2259</v>
      </c>
      <c r="E8275" s="89">
        <v>20</v>
      </c>
      <c r="F8275">
        <f>SUMIF('список продуктов'!$A$8:$A$917,"="&amp;#REF!,'список продуктов'!$C$8:$C$917)</f>
        <v>0</v>
      </c>
      <c r="M8275" s="72"/>
      <c r="N8275" s="68"/>
      <c r="O8275" s="68"/>
      <c r="P8275" s="68"/>
    </row>
    <row r="8276" spans="1:16" x14ac:dyDescent="0.25">
      <c r="A8276" s="77">
        <f>E8276*A8272</f>
        <v>0</v>
      </c>
      <c r="B8276" s="160"/>
      <c r="C8276" s="460"/>
      <c r="D8276" s="91" t="s">
        <v>925</v>
      </c>
      <c r="E8276" s="89">
        <v>20</v>
      </c>
      <c r="F8276">
        <f>SUMIF('список продуктов'!$A$8:$A$917,"="&amp;#REF!,'список продуктов'!$C$8:$C$917)</f>
        <v>0</v>
      </c>
      <c r="M8276" s="72"/>
      <c r="N8276" s="68"/>
      <c r="O8276" s="68"/>
      <c r="P8276" s="68"/>
    </row>
    <row r="8277" spans="1:16" x14ac:dyDescent="0.25">
      <c r="A8277" s="77">
        <f>E8277*A8272</f>
        <v>0</v>
      </c>
      <c r="B8277" s="160"/>
      <c r="C8277" s="460"/>
      <c r="D8277" s="91" t="s">
        <v>1877</v>
      </c>
      <c r="E8277" s="89">
        <v>30</v>
      </c>
      <c r="F8277">
        <f>SUMIF('список продуктов'!$A$8:$A$917,"="&amp;D736,'список продуктов'!$C$8:$C$917)</f>
        <v>0</v>
      </c>
      <c r="M8277" s="72"/>
      <c r="N8277" s="68"/>
      <c r="O8277" s="68"/>
      <c r="P8277" s="68"/>
    </row>
    <row r="8278" spans="1:16" x14ac:dyDescent="0.25">
      <c r="A8278" s="77">
        <f>E8278*A8272</f>
        <v>0</v>
      </c>
      <c r="B8278" s="160"/>
      <c r="C8278" s="460"/>
      <c r="D8278" s="91" t="s">
        <v>2636</v>
      </c>
      <c r="E8278" s="89">
        <v>1</v>
      </c>
      <c r="F8278">
        <f>SUMIF('список продуктов'!$A$8:$A$917,"="&amp;D737,'список продуктов'!$C$8:$C$917)</f>
        <v>1</v>
      </c>
      <c r="M8278" s="72"/>
      <c r="N8278" s="68"/>
      <c r="O8278" s="68"/>
      <c r="P8278" s="68"/>
    </row>
    <row r="8279" spans="1:16" ht="15.75" thickBot="1" x14ac:dyDescent="0.3">
      <c r="A8279" s="77">
        <f>E8279*A8272</f>
        <v>0</v>
      </c>
      <c r="B8279" s="160"/>
      <c r="C8279" s="460"/>
      <c r="D8279" s="91" t="s">
        <v>2648</v>
      </c>
      <c r="E8279" s="89">
        <v>1</v>
      </c>
      <c r="F8279">
        <f>SUMIF('список продуктов'!$A$8:$A$917,"="&amp;D738,'список продуктов'!$C$8:$C$917)</f>
        <v>1</v>
      </c>
      <c r="M8279" s="72"/>
      <c r="N8279" s="68"/>
      <c r="O8279" s="68"/>
      <c r="P8279" s="68"/>
    </row>
    <row r="8280" spans="1:16" ht="15.75" thickBot="1" x14ac:dyDescent="0.3">
      <c r="A8280" s="229"/>
      <c r="B8280" s="179">
        <v>120</v>
      </c>
      <c r="C8280" s="73" t="s">
        <v>937</v>
      </c>
      <c r="D8280" s="188"/>
      <c r="E8280" s="158">
        <f>SUM(E8281:E8376)</f>
        <v>2219</v>
      </c>
      <c r="F8280">
        <f>SUMIF('список продуктов'!$A$8:$A$917,"="&amp;D739,'список продуктов'!$C$8:$C$917)</f>
        <v>1</v>
      </c>
      <c r="G8280" t="s">
        <v>2926</v>
      </c>
      <c r="M8280" s="72"/>
      <c r="N8280" s="68"/>
      <c r="O8280" s="68"/>
      <c r="P8280" s="68"/>
    </row>
    <row r="8281" spans="1:16" x14ac:dyDescent="0.25">
      <c r="A8281" s="77">
        <f>E8281*A8280</f>
        <v>0</v>
      </c>
      <c r="B8281" s="160"/>
      <c r="C8281" s="464"/>
      <c r="D8281" s="91" t="s">
        <v>2642</v>
      </c>
      <c r="E8281" s="80">
        <v>50</v>
      </c>
      <c r="F8281">
        <f>SUMIF('список продуктов'!$A$8:$A$917,"="&amp;D740,'список продуктов'!$C$8:$C$917)</f>
        <v>1</v>
      </c>
      <c r="M8281" s="72"/>
      <c r="N8281" s="68"/>
      <c r="O8281" s="68"/>
      <c r="P8281" s="68"/>
    </row>
    <row r="8282" spans="1:16" x14ac:dyDescent="0.25">
      <c r="A8282" s="77">
        <f>E8282*A8280</f>
        <v>0</v>
      </c>
      <c r="B8282" s="160"/>
      <c r="C8282" s="449"/>
      <c r="D8282" s="91" t="s">
        <v>1315</v>
      </c>
      <c r="E8282" s="80">
        <v>60</v>
      </c>
      <c r="F8282">
        <f>SUMIF('список продуктов'!$A$8:$A$917,"="&amp;D741,'список продуктов'!$C$8:$C$917)</f>
        <v>1</v>
      </c>
      <c r="M8282" s="72"/>
      <c r="N8282" s="68"/>
      <c r="O8282" s="68"/>
      <c r="P8282" s="68"/>
    </row>
    <row r="8283" spans="1:16" x14ac:dyDescent="0.25">
      <c r="A8283" s="77">
        <f>E8283*A8280</f>
        <v>0</v>
      </c>
      <c r="B8283" s="160"/>
      <c r="C8283" s="449"/>
      <c r="D8283" s="91" t="s">
        <v>1280</v>
      </c>
      <c r="E8283" s="80">
        <v>15</v>
      </c>
      <c r="F8283">
        <f>SUMIF('список продуктов'!$A$8:$A$917,"="&amp;D742,'список продуктов'!$C$8:$C$917)</f>
        <v>1</v>
      </c>
      <c r="M8283" s="72"/>
      <c r="N8283" s="68"/>
      <c r="O8283" s="68"/>
      <c r="P8283" s="68"/>
    </row>
    <row r="8284" spans="1:16" x14ac:dyDescent="0.25">
      <c r="A8284" s="77">
        <f>E8284*A8280</f>
        <v>0</v>
      </c>
      <c r="B8284" s="160"/>
      <c r="C8284" s="449"/>
      <c r="D8284" s="91" t="s">
        <v>2254</v>
      </c>
      <c r="E8284" s="80">
        <v>20</v>
      </c>
      <c r="F8284">
        <f>SUMIF('список продуктов'!$A$8:$A$917,"="&amp;D743,'список продуктов'!$C$8:$C$917)</f>
        <v>1</v>
      </c>
      <c r="M8284" s="72"/>
      <c r="N8284" s="68"/>
      <c r="O8284" s="68"/>
      <c r="P8284" s="68"/>
    </row>
    <row r="8285" spans="1:16" x14ac:dyDescent="0.25">
      <c r="A8285" s="77">
        <f>E8285*A8280</f>
        <v>0</v>
      </c>
      <c r="B8285" s="160"/>
      <c r="C8285" s="449"/>
      <c r="D8285" s="91" t="s">
        <v>1316</v>
      </c>
      <c r="E8285" s="80">
        <v>2</v>
      </c>
      <c r="F8285">
        <f>SUMIF('список продуктов'!$A$8:$A$917,"="&amp;D744,'список продуктов'!$C$8:$C$917)</f>
        <v>1</v>
      </c>
      <c r="M8285" s="72"/>
      <c r="N8285" s="68"/>
      <c r="O8285" s="68"/>
      <c r="P8285" s="68"/>
    </row>
    <row r="8286" spans="1:16" x14ac:dyDescent="0.25">
      <c r="A8286" s="77">
        <f>E8286*A8280</f>
        <v>0</v>
      </c>
      <c r="B8286" s="160"/>
      <c r="C8286" s="449"/>
      <c r="D8286" s="91" t="s">
        <v>2373</v>
      </c>
      <c r="E8286" s="80">
        <v>1</v>
      </c>
      <c r="F8286">
        <f>SUMIF('список продуктов'!$A$8:$A$917,"="&amp;D745,'список продуктов'!$C$8:$C$917)</f>
        <v>1</v>
      </c>
      <c r="M8286" s="72"/>
      <c r="N8286" s="68"/>
      <c r="O8286" s="68"/>
      <c r="P8286" s="68"/>
    </row>
    <row r="8287" spans="1:16" x14ac:dyDescent="0.25">
      <c r="A8287" s="77">
        <f>E8287*A8280</f>
        <v>0</v>
      </c>
      <c r="B8287" s="160"/>
      <c r="C8287" s="449"/>
      <c r="D8287" s="91" t="s">
        <v>2503</v>
      </c>
      <c r="E8287" s="80">
        <v>10</v>
      </c>
      <c r="F8287">
        <f>SUMIF('список продуктов'!$A$8:$A$917,"="&amp;D746,'список продуктов'!$C$8:$C$917)</f>
        <v>0</v>
      </c>
      <c r="M8287" s="72"/>
      <c r="N8287" s="68"/>
      <c r="O8287" s="68"/>
      <c r="P8287" s="68"/>
    </row>
    <row r="8288" spans="1:16" x14ac:dyDescent="0.25">
      <c r="A8288" s="77">
        <f>E8288*A8280</f>
        <v>0</v>
      </c>
      <c r="B8288" s="160"/>
      <c r="C8288" s="449"/>
      <c r="D8288" s="91" t="s">
        <v>2636</v>
      </c>
      <c r="E8288" s="89">
        <v>1</v>
      </c>
      <c r="F8288">
        <f>SUMIF('список продуктов'!$A$8:$A$917,"="&amp;D747,'список продуктов'!$C$8:$C$917)</f>
        <v>1</v>
      </c>
      <c r="M8288" s="72"/>
      <c r="N8288" s="68"/>
      <c r="O8288" s="68"/>
      <c r="P8288" s="68"/>
    </row>
    <row r="8289" spans="1:16" ht="15.75" thickBot="1" x14ac:dyDescent="0.3">
      <c r="A8289" s="77">
        <f>E8289*A8280</f>
        <v>0</v>
      </c>
      <c r="B8289" s="160"/>
      <c r="C8289" s="449"/>
      <c r="D8289" s="91" t="s">
        <v>2648</v>
      </c>
      <c r="E8289" s="89">
        <v>1</v>
      </c>
      <c r="F8289">
        <f>SUMIF('список продуктов'!$A$8:$A$917,"="&amp;D748,'список продуктов'!$C$8:$C$917)</f>
        <v>1</v>
      </c>
      <c r="M8289" s="72"/>
      <c r="N8289" s="68"/>
      <c r="O8289" s="68"/>
      <c r="P8289" s="68"/>
    </row>
    <row r="8290" spans="1:16" ht="30" thickBot="1" x14ac:dyDescent="0.3">
      <c r="A8290" s="229"/>
      <c r="B8290" s="179">
        <v>120</v>
      </c>
      <c r="C8290" s="73" t="s">
        <v>939</v>
      </c>
      <c r="D8290" s="188"/>
      <c r="E8290" s="158">
        <f>SUM(E8291:E8298)</f>
        <v>125</v>
      </c>
      <c r="F8290">
        <f>SUMIF('список продуктов'!$A$8:$A$917,"="&amp;D749,'список продуктов'!$C$8:$C$917)</f>
        <v>1</v>
      </c>
      <c r="G8290" t="s">
        <v>2926</v>
      </c>
      <c r="M8290" s="72"/>
      <c r="N8290" s="68"/>
      <c r="O8290" s="68"/>
      <c r="P8290" s="68"/>
    </row>
    <row r="8291" spans="1:16" x14ac:dyDescent="0.25">
      <c r="A8291" s="77">
        <f>E8291*A8290</f>
        <v>0</v>
      </c>
      <c r="B8291" s="160"/>
      <c r="C8291" s="464"/>
      <c r="D8291" s="91" t="s">
        <v>1859</v>
      </c>
      <c r="E8291" s="80">
        <v>50</v>
      </c>
      <c r="F8291">
        <f>SUMIF('список продуктов'!$A$8:$A$917,"="&amp;D750,'список продуктов'!$C$8:$C$917)</f>
        <v>1</v>
      </c>
      <c r="M8291" s="72"/>
      <c r="N8291" s="68"/>
      <c r="O8291" s="68"/>
      <c r="P8291" s="68"/>
    </row>
    <row r="8292" spans="1:16" x14ac:dyDescent="0.25">
      <c r="A8292" s="77">
        <f>E8292*A8290</f>
        <v>0</v>
      </c>
      <c r="B8292" s="160"/>
      <c r="C8292" s="449"/>
      <c r="D8292" s="375" t="s">
        <v>1918</v>
      </c>
      <c r="E8292" s="80">
        <v>10</v>
      </c>
      <c r="F8292">
        <f>SUMIF('список продуктов'!$A$8:$A$917,"="&amp;D751,'список продуктов'!$C$8:$C$917)</f>
        <v>1</v>
      </c>
      <c r="M8292" s="72"/>
      <c r="N8292" s="68"/>
      <c r="O8292" s="68"/>
      <c r="P8292" s="68"/>
    </row>
    <row r="8293" spans="1:16" ht="29.25" x14ac:dyDescent="0.25">
      <c r="A8293" s="77">
        <f>E8293*A8290</f>
        <v>0</v>
      </c>
      <c r="B8293" s="160"/>
      <c r="C8293" s="449"/>
      <c r="D8293" s="91" t="s">
        <v>2641</v>
      </c>
      <c r="E8293" s="80">
        <v>15</v>
      </c>
      <c r="F8293">
        <f>SUMIF('список продуктов'!$A$8:$A$917,"="&amp;D752,'список продуктов'!$C$8:$C$917)</f>
        <v>1</v>
      </c>
      <c r="M8293" s="72"/>
      <c r="N8293" s="68"/>
      <c r="O8293" s="68"/>
      <c r="P8293" s="68"/>
    </row>
    <row r="8294" spans="1:16" x14ac:dyDescent="0.25">
      <c r="A8294" s="77">
        <f>E8294*A8290</f>
        <v>0</v>
      </c>
      <c r="B8294" s="160"/>
      <c r="C8294" s="449"/>
      <c r="D8294" s="91" t="s">
        <v>1929</v>
      </c>
      <c r="E8294" s="80">
        <v>10</v>
      </c>
      <c r="F8294">
        <f>SUMIF('список продуктов'!$A$8:$A$917,"="&amp;D753,'список продуктов'!$C$8:$C$917)</f>
        <v>1</v>
      </c>
      <c r="M8294" s="72"/>
      <c r="N8294" s="68"/>
      <c r="O8294" s="68"/>
      <c r="P8294" s="68"/>
    </row>
    <row r="8295" spans="1:16" x14ac:dyDescent="0.25">
      <c r="A8295" s="77">
        <f>E8295*A8290</f>
        <v>0</v>
      </c>
      <c r="B8295" s="160"/>
      <c r="C8295" s="449"/>
      <c r="D8295" s="91" t="s">
        <v>1708</v>
      </c>
      <c r="E8295" s="80">
        <v>15</v>
      </c>
      <c r="F8295">
        <f>SUMIF('список продуктов'!$A$8:$A$917,"="&amp;D754,'список продуктов'!$C$8:$C$917)</f>
        <v>1</v>
      </c>
      <c r="M8295" s="72"/>
      <c r="N8295" s="68"/>
      <c r="O8295" s="68"/>
      <c r="P8295" s="68"/>
    </row>
    <row r="8296" spans="1:16" x14ac:dyDescent="0.25">
      <c r="A8296" s="77">
        <f>E8296*A8290</f>
        <v>0</v>
      </c>
      <c r="B8296" s="160"/>
      <c r="C8296" s="449"/>
      <c r="D8296" s="91" t="s">
        <v>2249</v>
      </c>
      <c r="E8296" s="80">
        <v>10</v>
      </c>
      <c r="F8296">
        <f>SUMIF('список продуктов'!$A$8:$A$917,"="&amp;D755,'список продуктов'!$C$8:$C$917)</f>
        <v>1</v>
      </c>
      <c r="M8296" s="72"/>
      <c r="N8296" s="68"/>
      <c r="O8296" s="68"/>
      <c r="P8296" s="68"/>
    </row>
    <row r="8297" spans="1:16" x14ac:dyDescent="0.25">
      <c r="A8297" s="77">
        <f>E8297*A8290</f>
        <v>0</v>
      </c>
      <c r="B8297" s="160"/>
      <c r="C8297" s="449"/>
      <c r="D8297" s="91" t="s">
        <v>2448</v>
      </c>
      <c r="E8297" s="80">
        <v>10</v>
      </c>
      <c r="F8297">
        <f>SUMIF('список продуктов'!$A$8:$A$917,"="&amp;#REF!,'список продуктов'!$C$8:$C$917)</f>
        <v>0</v>
      </c>
      <c r="M8297" s="72"/>
      <c r="N8297" s="68"/>
      <c r="O8297" s="68"/>
      <c r="P8297" s="68"/>
    </row>
    <row r="8298" spans="1:16" x14ac:dyDescent="0.25">
      <c r="A8298" s="77">
        <f>E8298*A8290</f>
        <v>0</v>
      </c>
      <c r="B8298" s="160"/>
      <c r="C8298" s="449"/>
      <c r="D8298" s="91" t="s">
        <v>1850</v>
      </c>
      <c r="E8298" s="80">
        <v>5</v>
      </c>
      <c r="F8298">
        <f>SUMIF('список продуктов'!$A$8:$A$917,"="&amp;D5818,'список продуктов'!$C$8:$C$917)</f>
        <v>0</v>
      </c>
      <c r="M8298" s="72"/>
      <c r="N8298" s="68"/>
      <c r="O8298" s="68"/>
      <c r="P8298" s="68"/>
    </row>
    <row r="8299" spans="1:16" x14ac:dyDescent="0.25">
      <c r="A8299" s="77">
        <f>E8299*A8290</f>
        <v>0</v>
      </c>
      <c r="B8299" s="160"/>
      <c r="C8299" s="449"/>
      <c r="D8299" s="91" t="s">
        <v>2636</v>
      </c>
      <c r="E8299" s="80">
        <v>1</v>
      </c>
      <c r="F8299">
        <f>SUMIF('список продуктов'!$A$8:$A$917,"="&amp;D5819,'список продуктов'!$C$8:$C$917)</f>
        <v>1</v>
      </c>
      <c r="M8299" s="72"/>
      <c r="N8299" s="68"/>
      <c r="O8299" s="68"/>
      <c r="P8299" s="68"/>
    </row>
    <row r="8300" spans="1:16" ht="15.75" thickBot="1" x14ac:dyDescent="0.3">
      <c r="A8300" s="77">
        <f>E8300*A8290</f>
        <v>0</v>
      </c>
      <c r="B8300" s="160"/>
      <c r="C8300" s="154"/>
      <c r="D8300" s="91" t="s">
        <v>2648</v>
      </c>
      <c r="E8300" s="80">
        <v>1</v>
      </c>
      <c r="F8300">
        <f>SUMIF('список продуктов'!$A$8:$A$917,"="&amp;D5820,'список продуктов'!$C$8:$C$917)</f>
        <v>1</v>
      </c>
      <c r="M8300" s="72"/>
      <c r="N8300" s="68"/>
      <c r="O8300" s="68"/>
      <c r="P8300" s="68"/>
    </row>
    <row r="8301" spans="1:16" ht="15.75" thickBot="1" x14ac:dyDescent="0.3">
      <c r="A8301" s="229"/>
      <c r="B8301" s="181" t="s">
        <v>201</v>
      </c>
      <c r="C8301" s="188" t="s">
        <v>2858</v>
      </c>
      <c r="D8301" s="188"/>
      <c r="E8301" s="210"/>
      <c r="F8301">
        <f>SUMIF('список продуктов'!$A$8:$A$917,"="&amp;D5821,'список продуктов'!$C$8:$C$917)</f>
        <v>1</v>
      </c>
      <c r="G8301" t="s">
        <v>2926</v>
      </c>
      <c r="M8301" s="72"/>
      <c r="N8301" s="68"/>
      <c r="O8301" s="68"/>
      <c r="P8301" s="68"/>
    </row>
    <row r="8302" spans="1:16" x14ac:dyDescent="0.25">
      <c r="B8302" s="173"/>
      <c r="C8302" s="154"/>
      <c r="D8302" s="91"/>
      <c r="E8302" s="80"/>
      <c r="F8302">
        <f>SUMIF('список продуктов'!$A$8:$A$917,"="&amp;D5822,'список продуктов'!$C$8:$C$917)</f>
        <v>1</v>
      </c>
      <c r="M8302" s="72"/>
      <c r="N8302" s="68"/>
      <c r="O8302" s="68"/>
      <c r="P8302" s="68"/>
    </row>
    <row r="8303" spans="1:16" x14ac:dyDescent="0.25">
      <c r="B8303" s="173"/>
      <c r="C8303" s="154"/>
      <c r="D8303" s="91"/>
      <c r="E8303" s="80"/>
      <c r="M8303" s="72"/>
      <c r="N8303" s="68"/>
      <c r="O8303" s="68"/>
      <c r="P8303" s="68"/>
    </row>
    <row r="8304" spans="1:16" x14ac:dyDescent="0.25">
      <c r="B8304" s="173"/>
      <c r="C8304" s="154"/>
      <c r="D8304" s="91"/>
      <c r="E8304" s="80"/>
      <c r="M8304" s="72"/>
      <c r="N8304" s="68"/>
      <c r="O8304" s="68"/>
      <c r="P8304" s="68"/>
    </row>
    <row r="8305" spans="1:16" x14ac:dyDescent="0.25">
      <c r="B8305" s="173"/>
      <c r="C8305" s="154"/>
      <c r="D8305" s="91"/>
      <c r="E8305" s="80"/>
      <c r="M8305" s="72"/>
      <c r="N8305" s="68"/>
      <c r="O8305" s="68"/>
      <c r="P8305" s="68"/>
    </row>
    <row r="8306" spans="1:16" x14ac:dyDescent="0.25">
      <c r="B8306" s="173"/>
      <c r="C8306" s="154"/>
      <c r="D8306" s="91"/>
      <c r="E8306" s="80"/>
      <c r="M8306" s="72"/>
      <c r="N8306" s="68"/>
      <c r="O8306" s="68"/>
      <c r="P8306" s="68"/>
    </row>
    <row r="8307" spans="1:16" x14ac:dyDescent="0.25">
      <c r="B8307" s="173"/>
      <c r="C8307" s="154"/>
      <c r="D8307" s="91"/>
      <c r="E8307" s="80"/>
      <c r="M8307" s="72"/>
      <c r="N8307" s="68"/>
      <c r="O8307" s="68"/>
      <c r="P8307" s="68"/>
    </row>
    <row r="8308" spans="1:16" ht="15.75" thickBot="1" x14ac:dyDescent="0.3">
      <c r="B8308" s="173"/>
      <c r="C8308" s="154"/>
      <c r="D8308" s="91"/>
      <c r="E8308" s="80"/>
      <c r="M8308" s="72"/>
      <c r="N8308" s="68"/>
      <c r="O8308" s="68"/>
      <c r="P8308" s="68"/>
    </row>
    <row r="8309" spans="1:16" ht="29.25" thickBot="1" x14ac:dyDescent="0.3">
      <c r="A8309" s="229"/>
      <c r="B8309" s="297" t="s">
        <v>226</v>
      </c>
      <c r="C8309" s="184" t="s">
        <v>895</v>
      </c>
      <c r="D8309" s="188"/>
      <c r="E8309" s="191"/>
      <c r="G8309" t="s">
        <v>2926</v>
      </c>
      <c r="M8309" s="72"/>
      <c r="N8309" s="68"/>
      <c r="O8309" s="68"/>
      <c r="P8309" s="68"/>
    </row>
    <row r="8310" spans="1:16" x14ac:dyDescent="0.25">
      <c r="A8310" s="77">
        <f>E8310*A8309</f>
        <v>0</v>
      </c>
      <c r="B8310" s="160"/>
      <c r="C8310" s="460"/>
      <c r="D8310" s="91" t="s">
        <v>2425</v>
      </c>
      <c r="E8310" s="89">
        <v>150</v>
      </c>
      <c r="M8310" s="72"/>
      <c r="N8310" s="68"/>
      <c r="O8310" s="68"/>
      <c r="P8310" s="68"/>
    </row>
    <row r="8311" spans="1:16" x14ac:dyDescent="0.25">
      <c r="A8311" s="77">
        <f>E8311*A8309</f>
        <v>0</v>
      </c>
      <c r="B8311" s="160"/>
      <c r="C8311" s="469"/>
      <c r="D8311" s="91" t="s">
        <v>2237</v>
      </c>
      <c r="E8311" s="89">
        <v>150</v>
      </c>
      <c r="M8311" s="72"/>
      <c r="N8311" s="68"/>
      <c r="O8311" s="68"/>
      <c r="P8311" s="68"/>
    </row>
    <row r="8312" spans="1:16" x14ac:dyDescent="0.25">
      <c r="A8312" s="77">
        <f>E8312*A8309</f>
        <v>0</v>
      </c>
      <c r="B8312" s="160"/>
      <c r="C8312" s="340" t="s">
        <v>2031</v>
      </c>
      <c r="D8312" s="91" t="s">
        <v>1705</v>
      </c>
      <c r="E8312" s="89">
        <v>10</v>
      </c>
      <c r="M8312" s="72"/>
      <c r="N8312" s="68"/>
      <c r="O8312" s="68"/>
      <c r="P8312" s="68"/>
    </row>
    <row r="8313" spans="1:16" ht="15.75" thickBot="1" x14ac:dyDescent="0.3">
      <c r="A8313" s="77">
        <f>E8313*A8309</f>
        <v>0</v>
      </c>
      <c r="B8313" s="160"/>
      <c r="C8313" s="460"/>
      <c r="D8313" s="91" t="s">
        <v>2249</v>
      </c>
      <c r="E8313" s="89">
        <v>50</v>
      </c>
      <c r="M8313" s="72"/>
      <c r="N8313" s="68"/>
      <c r="O8313" s="68"/>
      <c r="P8313" s="68"/>
    </row>
    <row r="8314" spans="1:16" ht="15.75" thickBot="1" x14ac:dyDescent="0.3">
      <c r="A8314" s="229"/>
      <c r="B8314" s="190" t="s">
        <v>201</v>
      </c>
      <c r="C8314" s="144" t="s">
        <v>1314</v>
      </c>
      <c r="D8314" s="188"/>
      <c r="E8314" s="191">
        <f>SUM(E8315:E8321)</f>
        <v>162.5</v>
      </c>
      <c r="G8314" t="s">
        <v>2926</v>
      </c>
      <c r="M8314" s="72"/>
      <c r="N8314" s="68"/>
      <c r="O8314" s="68"/>
      <c r="P8314" s="68"/>
    </row>
    <row r="8315" spans="1:16" x14ac:dyDescent="0.25">
      <c r="A8315" s="77">
        <f>E8315*A8314</f>
        <v>0</v>
      </c>
      <c r="B8315" s="160"/>
      <c r="C8315" s="154"/>
      <c r="D8315" s="91" t="s">
        <v>1266</v>
      </c>
      <c r="E8315" s="89">
        <v>40</v>
      </c>
      <c r="M8315" s="72"/>
      <c r="N8315" s="68"/>
      <c r="O8315" s="68"/>
      <c r="P8315" s="68"/>
    </row>
    <row r="8316" spans="1:16" x14ac:dyDescent="0.25">
      <c r="A8316" s="77">
        <f>A8314*E8316</f>
        <v>0</v>
      </c>
      <c r="B8316" s="160"/>
      <c r="C8316" s="154"/>
      <c r="D8316" s="91" t="s">
        <v>1315</v>
      </c>
      <c r="E8316" s="89">
        <v>70</v>
      </c>
      <c r="M8316" s="72"/>
      <c r="N8316" s="68"/>
      <c r="O8316" s="68"/>
      <c r="P8316" s="68"/>
    </row>
    <row r="8317" spans="1:16" x14ac:dyDescent="0.25">
      <c r="A8317" s="77">
        <f>A8314*E8317</f>
        <v>0</v>
      </c>
      <c r="B8317" s="160"/>
      <c r="C8317" s="154"/>
      <c r="D8317" s="91" t="s">
        <v>1316</v>
      </c>
      <c r="E8317" s="89">
        <v>1.5</v>
      </c>
      <c r="M8317" s="72"/>
      <c r="N8317" s="68"/>
      <c r="O8317" s="68"/>
      <c r="P8317" s="68"/>
    </row>
    <row r="8318" spans="1:16" x14ac:dyDescent="0.25">
      <c r="A8318" s="77">
        <f>A8314*E8318</f>
        <v>0</v>
      </c>
      <c r="B8318" s="160"/>
      <c r="C8318" s="155" t="s">
        <v>1317</v>
      </c>
      <c r="D8318" s="91"/>
      <c r="E8318" s="89"/>
      <c r="M8318" s="72"/>
      <c r="N8318" s="68"/>
      <c r="O8318" s="68"/>
      <c r="P8318" s="68"/>
    </row>
    <row r="8319" spans="1:16" x14ac:dyDescent="0.25">
      <c r="A8319" s="77">
        <f>A8314*E8319</f>
        <v>0</v>
      </c>
      <c r="B8319" s="160"/>
      <c r="C8319" s="154"/>
      <c r="D8319" s="368" t="s">
        <v>1266</v>
      </c>
      <c r="E8319" s="89">
        <v>40</v>
      </c>
      <c r="M8319" s="72"/>
      <c r="N8319" s="68"/>
      <c r="O8319" s="68"/>
      <c r="P8319" s="68"/>
    </row>
    <row r="8320" spans="1:16" x14ac:dyDescent="0.25">
      <c r="A8320" s="77">
        <f>E8320*A8314</f>
        <v>0</v>
      </c>
      <c r="B8320" s="160"/>
      <c r="C8320" s="452"/>
      <c r="D8320" s="368" t="s">
        <v>2373</v>
      </c>
      <c r="E8320" s="89">
        <v>1</v>
      </c>
      <c r="M8320" s="72"/>
      <c r="N8320" s="68"/>
      <c r="O8320" s="68"/>
      <c r="P8320" s="68"/>
    </row>
    <row r="8321" spans="1:16" x14ac:dyDescent="0.25">
      <c r="A8321" s="77">
        <f>E8321*A8314</f>
        <v>0</v>
      </c>
      <c r="B8321" s="160"/>
      <c r="C8321" s="154"/>
      <c r="D8321" s="368" t="s">
        <v>1280</v>
      </c>
      <c r="E8321" s="89">
        <v>10</v>
      </c>
      <c r="M8321" s="72"/>
      <c r="N8321" s="68"/>
      <c r="O8321" s="68"/>
      <c r="P8321" s="68"/>
    </row>
    <row r="8322" spans="1:16" ht="15.75" thickBot="1" x14ac:dyDescent="0.3">
      <c r="A8322" s="77">
        <f>E8322*A8314</f>
        <v>0</v>
      </c>
      <c r="B8322" s="160"/>
      <c r="C8322" s="154"/>
      <c r="D8322" s="368" t="s">
        <v>1310</v>
      </c>
      <c r="E8322" s="89">
        <v>10</v>
      </c>
      <c r="M8322" s="72"/>
      <c r="N8322" s="68"/>
      <c r="O8322" s="68"/>
      <c r="P8322" s="68"/>
    </row>
    <row r="8323" spans="1:16" ht="15.75" thickBot="1" x14ac:dyDescent="0.3">
      <c r="A8323" s="229"/>
      <c r="B8323" s="231" t="s">
        <v>8</v>
      </c>
      <c r="C8323" s="144" t="s">
        <v>2617</v>
      </c>
      <c r="D8323" s="188"/>
      <c r="E8323" s="191"/>
      <c r="G8323" t="s">
        <v>2926</v>
      </c>
      <c r="M8323" s="72"/>
      <c r="N8323" s="68"/>
      <c r="O8323" s="68"/>
      <c r="P8323" s="68"/>
    </row>
    <row r="8324" spans="1:16" x14ac:dyDescent="0.25">
      <c r="A8324" s="77">
        <f>A8323*E8324</f>
        <v>0</v>
      </c>
      <c r="B8324" s="160"/>
      <c r="C8324" s="154"/>
      <c r="D8324" s="91" t="s">
        <v>1271</v>
      </c>
      <c r="E8324" s="89">
        <v>50</v>
      </c>
      <c r="M8324" s="72"/>
      <c r="N8324" s="68"/>
      <c r="O8324" s="68"/>
      <c r="P8324" s="68"/>
    </row>
    <row r="8325" spans="1:16" x14ac:dyDescent="0.25">
      <c r="A8325" s="77">
        <f>A8323*E8325</f>
        <v>0</v>
      </c>
      <c r="B8325" s="160"/>
      <c r="C8325" s="154"/>
      <c r="D8325" s="91" t="s">
        <v>2472</v>
      </c>
      <c r="E8325" s="89">
        <v>25</v>
      </c>
      <c r="M8325" s="72"/>
      <c r="N8325" s="68"/>
      <c r="O8325" s="68"/>
      <c r="P8325" s="68"/>
    </row>
    <row r="8326" spans="1:16" x14ac:dyDescent="0.25">
      <c r="A8326" s="77">
        <f>E8326*A8323</f>
        <v>0</v>
      </c>
      <c r="B8326" s="160"/>
      <c r="C8326" s="154"/>
      <c r="D8326" s="91" t="s">
        <v>2376</v>
      </c>
      <c r="E8326" s="89">
        <v>2</v>
      </c>
      <c r="M8326" s="72"/>
      <c r="N8326" s="68"/>
      <c r="O8326" s="68"/>
      <c r="P8326" s="68"/>
    </row>
    <row r="8327" spans="1:16" x14ac:dyDescent="0.25">
      <c r="A8327" s="77">
        <f>E8327*A8323</f>
        <v>0</v>
      </c>
      <c r="B8327" s="160"/>
      <c r="C8327" s="154"/>
      <c r="D8327" s="91" t="s">
        <v>2377</v>
      </c>
      <c r="E8327" s="89">
        <v>1</v>
      </c>
      <c r="M8327" s="72"/>
      <c r="N8327" s="68"/>
      <c r="O8327" s="68"/>
      <c r="P8327" s="68"/>
    </row>
    <row r="8328" spans="1:16" x14ac:dyDescent="0.25">
      <c r="A8328" s="77">
        <f>A8323*E8328</f>
        <v>0</v>
      </c>
      <c r="B8328" s="160"/>
      <c r="C8328" s="154"/>
      <c r="D8328" s="91" t="s">
        <v>2372</v>
      </c>
      <c r="E8328" s="89">
        <v>1</v>
      </c>
      <c r="M8328" s="72"/>
      <c r="N8328" s="68"/>
      <c r="O8328" s="68"/>
      <c r="P8328" s="68"/>
    </row>
    <row r="8329" spans="1:16" x14ac:dyDescent="0.25">
      <c r="A8329" s="77">
        <f>A8323*E8329</f>
        <v>0</v>
      </c>
      <c r="B8329" s="160"/>
      <c r="C8329" s="154"/>
      <c r="D8329" s="91" t="s">
        <v>1280</v>
      </c>
      <c r="E8329" s="89">
        <v>4</v>
      </c>
      <c r="M8329" s="72"/>
      <c r="N8329" s="68"/>
      <c r="O8329" s="68"/>
      <c r="P8329" s="68"/>
    </row>
    <row r="8330" spans="1:16" x14ac:dyDescent="0.25">
      <c r="A8330" s="77">
        <f>A8323*E8330</f>
        <v>0</v>
      </c>
      <c r="B8330" s="160"/>
      <c r="C8330" s="154"/>
      <c r="D8330" s="91" t="s">
        <v>1316</v>
      </c>
      <c r="E8330" s="89">
        <v>1</v>
      </c>
      <c r="M8330" s="72"/>
      <c r="N8330" s="68"/>
      <c r="O8330" s="68"/>
      <c r="P8330" s="68"/>
    </row>
    <row r="8331" spans="1:16" x14ac:dyDescent="0.25">
      <c r="A8331" s="77">
        <f>E8331*A8323</f>
        <v>0</v>
      </c>
      <c r="B8331" s="160"/>
      <c r="C8331" s="154"/>
      <c r="D8331" s="91" t="s">
        <v>1850</v>
      </c>
      <c r="E8331" s="89">
        <v>5</v>
      </c>
      <c r="M8331" s="72"/>
      <c r="N8331" s="68"/>
      <c r="O8331" s="68"/>
      <c r="P8331" s="68"/>
    </row>
    <row r="8332" spans="1:16" x14ac:dyDescent="0.25">
      <c r="A8332" s="77">
        <f>E8332*A8323</f>
        <v>0</v>
      </c>
      <c r="B8332" s="160"/>
      <c r="C8332" s="154"/>
      <c r="D8332" s="91" t="s">
        <v>1669</v>
      </c>
      <c r="E8332" s="89">
        <v>25</v>
      </c>
      <c r="M8332" s="72"/>
      <c r="N8332" s="68"/>
      <c r="O8332" s="68"/>
      <c r="P8332" s="68"/>
    </row>
    <row r="8333" spans="1:16" x14ac:dyDescent="0.25">
      <c r="A8333" s="77">
        <f>A8323*E8333</f>
        <v>0</v>
      </c>
      <c r="B8333" s="160"/>
      <c r="C8333" s="154"/>
      <c r="D8333" s="91" t="s">
        <v>2642</v>
      </c>
      <c r="E8333" s="89">
        <v>25</v>
      </c>
      <c r="M8333" s="72"/>
      <c r="N8333" s="68"/>
      <c r="O8333" s="68"/>
      <c r="P8333" s="68"/>
    </row>
    <row r="8334" spans="1:16" x14ac:dyDescent="0.25">
      <c r="A8334" s="77">
        <f>A8323*E8334</f>
        <v>0</v>
      </c>
      <c r="B8334" s="160"/>
      <c r="C8334" s="154"/>
      <c r="D8334" s="91" t="s">
        <v>1918</v>
      </c>
      <c r="E8334" s="89">
        <v>13</v>
      </c>
      <c r="M8334" s="72"/>
      <c r="N8334" s="68"/>
      <c r="O8334" s="68"/>
      <c r="P8334" s="68"/>
    </row>
    <row r="8335" spans="1:16" x14ac:dyDescent="0.25">
      <c r="A8335" s="77">
        <f>E8335*A8323</f>
        <v>0</v>
      </c>
      <c r="B8335" s="160"/>
      <c r="C8335" s="154"/>
      <c r="D8335" s="91" t="s">
        <v>2376</v>
      </c>
      <c r="E8335" s="89">
        <v>1</v>
      </c>
      <c r="M8335" s="72"/>
      <c r="N8335" s="68"/>
      <c r="O8335" s="68"/>
      <c r="P8335" s="68"/>
    </row>
    <row r="8336" spans="1:16" x14ac:dyDescent="0.25">
      <c r="A8336" s="77">
        <f>A8323*E8336</f>
        <v>0</v>
      </c>
      <c r="B8336" s="160"/>
      <c r="C8336" s="154"/>
      <c r="D8336" s="91" t="s">
        <v>2486</v>
      </c>
      <c r="E8336" s="89">
        <v>8</v>
      </c>
      <c r="M8336" s="72"/>
      <c r="N8336" s="68"/>
      <c r="O8336" s="68"/>
      <c r="P8336" s="68"/>
    </row>
    <row r="8337" spans="1:16" x14ac:dyDescent="0.25">
      <c r="A8337" s="77">
        <f>A8323*E8337</f>
        <v>0</v>
      </c>
      <c r="B8337" s="160"/>
      <c r="C8337" s="154"/>
      <c r="D8337" s="91" t="s">
        <v>1281</v>
      </c>
      <c r="E8337" s="89">
        <v>12</v>
      </c>
      <c r="M8337" s="72"/>
      <c r="N8337" s="68"/>
      <c r="O8337" s="68"/>
      <c r="P8337" s="68"/>
    </row>
    <row r="8338" spans="1:16" x14ac:dyDescent="0.25">
      <c r="A8338" s="77">
        <f>A8323*E8338</f>
        <v>0</v>
      </c>
      <c r="B8338" s="160"/>
      <c r="C8338" s="154"/>
      <c r="D8338" s="91" t="s">
        <v>1280</v>
      </c>
      <c r="E8338" s="89">
        <v>8</v>
      </c>
      <c r="M8338" s="72"/>
      <c r="N8338" s="68"/>
      <c r="O8338" s="68"/>
      <c r="P8338" s="68"/>
    </row>
    <row r="8339" spans="1:16" x14ac:dyDescent="0.25">
      <c r="A8339" s="77">
        <f>E8339*A8323</f>
        <v>0</v>
      </c>
      <c r="B8339" s="160"/>
      <c r="C8339" s="452"/>
      <c r="D8339" s="91" t="s">
        <v>2636</v>
      </c>
      <c r="E8339" s="80">
        <v>1</v>
      </c>
      <c r="M8339" s="72"/>
      <c r="N8339" s="68"/>
      <c r="O8339" s="68"/>
      <c r="P8339" s="68"/>
    </row>
    <row r="8340" spans="1:16" ht="15.75" thickBot="1" x14ac:dyDescent="0.3">
      <c r="A8340" s="77">
        <f>E8340*A8323</f>
        <v>0</v>
      </c>
      <c r="B8340" s="160"/>
      <c r="C8340" s="154"/>
      <c r="D8340" s="91" t="s">
        <v>2648</v>
      </c>
      <c r="E8340" s="80">
        <v>1</v>
      </c>
      <c r="M8340" s="72"/>
      <c r="N8340" s="68"/>
      <c r="O8340" s="68"/>
      <c r="P8340" s="68"/>
    </row>
    <row r="8341" spans="1:16" ht="15.75" thickBot="1" x14ac:dyDescent="0.3">
      <c r="A8341" s="229"/>
      <c r="B8341" s="231" t="s">
        <v>8</v>
      </c>
      <c r="C8341" s="144" t="s">
        <v>1522</v>
      </c>
      <c r="D8341" s="188"/>
      <c r="E8341" s="191"/>
      <c r="G8341" t="s">
        <v>2926</v>
      </c>
      <c r="M8341" s="72"/>
      <c r="N8341" s="68"/>
      <c r="O8341" s="68"/>
      <c r="P8341" s="68"/>
    </row>
    <row r="8342" spans="1:16" x14ac:dyDescent="0.25">
      <c r="A8342" s="77">
        <f>E8342*A8341</f>
        <v>0</v>
      </c>
      <c r="B8342" s="160"/>
      <c r="C8342" s="154"/>
      <c r="D8342" s="91" t="s">
        <v>1711</v>
      </c>
      <c r="E8342" s="89">
        <v>50</v>
      </c>
      <c r="M8342" s="72"/>
      <c r="N8342" s="68"/>
      <c r="O8342" s="68"/>
      <c r="P8342" s="68"/>
    </row>
    <row r="8343" spans="1:16" x14ac:dyDescent="0.25">
      <c r="A8343" s="77">
        <f>A8341*E8343</f>
        <v>0</v>
      </c>
      <c r="B8343" s="160"/>
      <c r="C8343" s="154"/>
      <c r="D8343" s="91" t="s">
        <v>2472</v>
      </c>
      <c r="E8343" s="89">
        <v>20</v>
      </c>
      <c r="M8343" s="72"/>
      <c r="N8343" s="68"/>
      <c r="O8343" s="68"/>
      <c r="P8343" s="68"/>
    </row>
    <row r="8344" spans="1:16" x14ac:dyDescent="0.25">
      <c r="A8344" s="77">
        <f>A8341*E8344</f>
        <v>0</v>
      </c>
      <c r="B8344" s="160"/>
      <c r="C8344" s="154"/>
      <c r="D8344" s="91" t="s">
        <v>2376</v>
      </c>
      <c r="E8344" s="89">
        <v>1</v>
      </c>
      <c r="M8344" s="72"/>
      <c r="N8344" s="68"/>
      <c r="O8344" s="68"/>
      <c r="P8344" s="68"/>
    </row>
    <row r="8345" spans="1:16" x14ac:dyDescent="0.25">
      <c r="A8345" s="77">
        <f>A8341*E8345</f>
        <v>0</v>
      </c>
      <c r="B8345" s="160"/>
      <c r="C8345" s="154"/>
      <c r="D8345" s="91" t="s">
        <v>1280</v>
      </c>
      <c r="E8345" s="89">
        <v>10</v>
      </c>
      <c r="M8345" s="72"/>
      <c r="N8345" s="68"/>
      <c r="O8345" s="68"/>
      <c r="P8345" s="68"/>
    </row>
    <row r="8346" spans="1:16" x14ac:dyDescent="0.25">
      <c r="A8346" s="77">
        <f>A8341*E8346</f>
        <v>0</v>
      </c>
      <c r="B8346" s="160"/>
      <c r="C8346" s="154"/>
      <c r="D8346" s="91" t="s">
        <v>1669</v>
      </c>
      <c r="E8346" s="89">
        <v>40</v>
      </c>
      <c r="M8346" s="72"/>
      <c r="N8346" s="68"/>
      <c r="O8346" s="68"/>
      <c r="P8346" s="68"/>
    </row>
    <row r="8347" spans="1:16" x14ac:dyDescent="0.25">
      <c r="A8347" s="77">
        <f>E8347*A8341</f>
        <v>0</v>
      </c>
      <c r="B8347" s="160"/>
      <c r="C8347" s="452"/>
      <c r="D8347" s="91" t="s">
        <v>1689</v>
      </c>
      <c r="E8347" s="89">
        <v>40</v>
      </c>
      <c r="M8347" s="72"/>
      <c r="N8347" s="68"/>
      <c r="O8347" s="68"/>
      <c r="P8347" s="68"/>
    </row>
    <row r="8348" spans="1:16" ht="29.25" x14ac:dyDescent="0.25">
      <c r="A8348" s="77">
        <f>E8348*A8341</f>
        <v>0</v>
      </c>
      <c r="B8348" s="160"/>
      <c r="C8348" s="154"/>
      <c r="D8348" s="91" t="s">
        <v>2641</v>
      </c>
      <c r="E8348" s="89">
        <v>15</v>
      </c>
      <c r="M8348" s="72"/>
      <c r="N8348" s="68"/>
      <c r="O8348" s="68"/>
      <c r="P8348" s="68"/>
    </row>
    <row r="8349" spans="1:16" x14ac:dyDescent="0.25">
      <c r="A8349" s="77">
        <f>E8349*A8341</f>
        <v>0</v>
      </c>
      <c r="B8349" s="160"/>
      <c r="C8349" s="154"/>
      <c r="D8349" s="91" t="s">
        <v>1674</v>
      </c>
      <c r="E8349" s="89">
        <v>45</v>
      </c>
      <c r="M8349" s="72"/>
      <c r="N8349" s="68"/>
      <c r="O8349" s="68"/>
      <c r="P8349" s="68"/>
    </row>
    <row r="8350" spans="1:16" x14ac:dyDescent="0.25">
      <c r="A8350" s="77">
        <f>E8350*A8341</f>
        <v>0</v>
      </c>
      <c r="B8350" s="160"/>
      <c r="C8350" s="154"/>
      <c r="D8350" s="91" t="s">
        <v>2636</v>
      </c>
      <c r="E8350" s="80">
        <v>1</v>
      </c>
      <c r="M8350" s="72"/>
      <c r="N8350" s="68"/>
      <c r="O8350" s="68"/>
      <c r="P8350" s="68"/>
    </row>
    <row r="8351" spans="1:16" ht="15.75" thickBot="1" x14ac:dyDescent="0.3">
      <c r="A8351" s="77">
        <f>E8351*A8341</f>
        <v>0</v>
      </c>
      <c r="B8351" s="160"/>
      <c r="C8351" s="154"/>
      <c r="D8351" s="91" t="s">
        <v>2648</v>
      </c>
      <c r="E8351" s="80">
        <v>1</v>
      </c>
      <c r="M8351" s="72"/>
      <c r="N8351" s="68"/>
      <c r="O8351" s="68"/>
      <c r="P8351" s="68"/>
    </row>
    <row r="8352" spans="1:16" ht="15.75" thickBot="1" x14ac:dyDescent="0.3">
      <c r="A8352" s="229"/>
      <c r="B8352" s="231" t="s">
        <v>8</v>
      </c>
      <c r="C8352" s="144" t="s">
        <v>1521</v>
      </c>
      <c r="D8352" s="188"/>
      <c r="E8352" s="191"/>
      <c r="G8352" t="s">
        <v>2926</v>
      </c>
      <c r="M8352" s="72"/>
      <c r="N8352" s="68"/>
      <c r="O8352" s="68"/>
      <c r="P8352" s="68"/>
    </row>
    <row r="8353" spans="1:16" x14ac:dyDescent="0.25">
      <c r="A8353" s="77">
        <f>E8353*A8352</f>
        <v>0</v>
      </c>
      <c r="B8353" s="160"/>
      <c r="C8353" s="154"/>
      <c r="D8353" s="91" t="s">
        <v>2643</v>
      </c>
      <c r="E8353" s="89">
        <v>45</v>
      </c>
      <c r="M8353" s="72"/>
      <c r="N8353" s="68"/>
      <c r="O8353" s="68"/>
      <c r="P8353" s="68"/>
    </row>
    <row r="8354" spans="1:16" x14ac:dyDescent="0.25">
      <c r="A8354" s="77">
        <f>A8352*E8354</f>
        <v>0</v>
      </c>
      <c r="B8354" s="160"/>
      <c r="C8354" s="154"/>
      <c r="D8354" s="91" t="s">
        <v>1669</v>
      </c>
      <c r="E8354" s="89">
        <v>45</v>
      </c>
      <c r="M8354" s="72"/>
      <c r="N8354" s="68"/>
      <c r="O8354" s="68"/>
      <c r="P8354" s="68"/>
    </row>
    <row r="8355" spans="1:16" x14ac:dyDescent="0.25">
      <c r="A8355" s="77">
        <f>A8352*E8355</f>
        <v>0</v>
      </c>
      <c r="B8355" s="160"/>
      <c r="C8355" s="154"/>
      <c r="D8355" s="91" t="s">
        <v>1939</v>
      </c>
      <c r="E8355" s="89">
        <v>40</v>
      </c>
      <c r="M8355" s="72"/>
      <c r="N8355" s="68"/>
      <c r="O8355" s="68"/>
      <c r="P8355" s="68"/>
    </row>
    <row r="8356" spans="1:16" x14ac:dyDescent="0.25">
      <c r="A8356" s="77">
        <f>E8356*A8352</f>
        <v>0</v>
      </c>
      <c r="B8356" s="160"/>
      <c r="C8356" s="154"/>
      <c r="D8356" s="91" t="s">
        <v>2636</v>
      </c>
      <c r="E8356" s="80">
        <v>1</v>
      </c>
      <c r="M8356" s="72"/>
      <c r="N8356" s="68"/>
      <c r="O8356" s="68"/>
      <c r="P8356" s="68"/>
    </row>
    <row r="8357" spans="1:16" ht="15.75" thickBot="1" x14ac:dyDescent="0.3">
      <c r="A8357" s="77">
        <f>E8357*A8352</f>
        <v>0</v>
      </c>
      <c r="B8357" s="160"/>
      <c r="C8357" s="154"/>
      <c r="D8357" s="91" t="s">
        <v>2648</v>
      </c>
      <c r="E8357" s="80">
        <v>1</v>
      </c>
      <c r="F8357">
        <f>SUMIF('список продуктов'!$A$8:$A$917,"="&amp;D5823,'список продуктов'!$C$8:$C$917)</f>
        <v>1</v>
      </c>
      <c r="M8357" s="72"/>
      <c r="N8357" s="68"/>
      <c r="O8357" s="68"/>
      <c r="P8357" s="68"/>
    </row>
    <row r="8358" spans="1:16" ht="15.75" thickBot="1" x14ac:dyDescent="0.3">
      <c r="A8358" s="229"/>
      <c r="B8358" s="179">
        <v>75</v>
      </c>
      <c r="C8358" s="184" t="s">
        <v>766</v>
      </c>
      <c r="D8358" s="188"/>
      <c r="E8358" s="158">
        <f>SUM(E8359:E8365)</f>
        <v>177</v>
      </c>
      <c r="F8358">
        <f>SUMIF('список продуктов'!$A$8:$A$917,"="&amp;D5824,'список продуктов'!$C$8:$C$917)</f>
        <v>1</v>
      </c>
      <c r="G8358" t="s">
        <v>2926</v>
      </c>
      <c r="M8358" s="72"/>
      <c r="N8358" s="68"/>
      <c r="O8358" s="68"/>
      <c r="P8358" s="68"/>
    </row>
    <row r="8359" spans="1:16" x14ac:dyDescent="0.25">
      <c r="A8359" s="77">
        <f>E8359*A8358</f>
        <v>0</v>
      </c>
      <c r="B8359" s="173"/>
      <c r="C8359" s="464"/>
      <c r="D8359" s="91" t="s">
        <v>1848</v>
      </c>
      <c r="E8359" s="80">
        <v>25</v>
      </c>
      <c r="F8359">
        <f>SUMIF('список продуктов'!$A$8:$A$917,"="&amp;D5825,'список продуктов'!$C$8:$C$917)</f>
        <v>1</v>
      </c>
      <c r="M8359" s="72"/>
      <c r="N8359" s="68"/>
      <c r="O8359" s="68"/>
      <c r="P8359" s="68"/>
    </row>
    <row r="8360" spans="1:16" ht="29.25" x14ac:dyDescent="0.25">
      <c r="A8360" s="77">
        <f>E8360*A8358</f>
        <v>0</v>
      </c>
      <c r="B8360" s="173"/>
      <c r="C8360" s="449"/>
      <c r="D8360" s="91" t="s">
        <v>2641</v>
      </c>
      <c r="E8360" s="80">
        <v>35</v>
      </c>
      <c r="F8360">
        <f>SUMIF('список продуктов'!$A$8:$A$917,"="&amp;D5826,'список продуктов'!$C$8:$C$917)</f>
        <v>1</v>
      </c>
      <c r="M8360" s="72"/>
      <c r="N8360" s="68"/>
      <c r="O8360" s="68"/>
      <c r="P8360" s="68"/>
    </row>
    <row r="8361" spans="1:16" x14ac:dyDescent="0.25">
      <c r="A8361" s="77">
        <f>E8361*A8358</f>
        <v>0</v>
      </c>
      <c r="B8361" s="173"/>
      <c r="C8361" s="449"/>
      <c r="D8361" s="91" t="s">
        <v>1316</v>
      </c>
      <c r="E8361" s="80">
        <v>3</v>
      </c>
      <c r="F8361">
        <f>SUMIF('список продуктов'!$A$8:$A$917,"="&amp;D5827,'список продуктов'!$C$8:$C$917)</f>
        <v>1</v>
      </c>
      <c r="M8361" s="72"/>
      <c r="N8361" s="68"/>
      <c r="O8361" s="68"/>
      <c r="P8361" s="68"/>
    </row>
    <row r="8362" spans="1:16" x14ac:dyDescent="0.25">
      <c r="A8362" s="77">
        <f>E8362*A8358</f>
        <v>0</v>
      </c>
      <c r="B8362" s="173"/>
      <c r="C8362" s="449"/>
      <c r="D8362" s="91" t="s">
        <v>1280</v>
      </c>
      <c r="E8362" s="80">
        <v>40</v>
      </c>
      <c r="F8362">
        <f>SUMIF('список продуктов'!$A$8:$A$917,"="&amp;D5828,'список продуктов'!$C$8:$C$917)</f>
        <v>1</v>
      </c>
      <c r="M8362" s="72"/>
      <c r="N8362" s="68"/>
      <c r="O8362" s="68"/>
      <c r="P8362" s="68"/>
    </row>
    <row r="8363" spans="1:16" x14ac:dyDescent="0.25">
      <c r="A8363" s="77">
        <f>E8363*A8358</f>
        <v>0</v>
      </c>
      <c r="B8363" s="173"/>
      <c r="C8363" s="449"/>
      <c r="D8363" s="91" t="s">
        <v>2259</v>
      </c>
      <c r="E8363" s="80">
        <v>4</v>
      </c>
      <c r="F8363">
        <f>SUMIF('список продуктов'!$A$8:$A$917,"="&amp;D5829,'список продуктов'!$C$8:$C$917)</f>
        <v>0</v>
      </c>
      <c r="M8363" s="72"/>
      <c r="N8363" s="68"/>
      <c r="O8363" s="68"/>
      <c r="P8363" s="68"/>
    </row>
    <row r="8364" spans="1:16" x14ac:dyDescent="0.25">
      <c r="A8364" s="77">
        <f>E8364*A8358</f>
        <v>0</v>
      </c>
      <c r="B8364" s="173"/>
      <c r="C8364" s="449"/>
      <c r="D8364" s="91" t="s">
        <v>1492</v>
      </c>
      <c r="E8364" s="80">
        <v>30</v>
      </c>
      <c r="F8364">
        <f>SUMIF('список продуктов'!$A$8:$A$917,"="&amp;D5830,'список продуктов'!$C$8:$C$917)</f>
        <v>0</v>
      </c>
      <c r="M8364" s="72"/>
      <c r="N8364" s="68"/>
      <c r="O8364" s="68"/>
      <c r="P8364" s="68"/>
    </row>
    <row r="8365" spans="1:16" x14ac:dyDescent="0.25">
      <c r="A8365" s="77">
        <f>E8365*A8358</f>
        <v>0</v>
      </c>
      <c r="B8365" s="173"/>
      <c r="C8365" s="449"/>
      <c r="D8365" s="91" t="s">
        <v>2469</v>
      </c>
      <c r="E8365" s="80">
        <v>40</v>
      </c>
      <c r="F8365">
        <f>SUMIF('список продуктов'!$A$8:$A$917,"="&amp;D5831,'список продуктов'!$C$8:$C$917)</f>
        <v>1</v>
      </c>
      <c r="M8365" s="72"/>
      <c r="N8365" s="68"/>
      <c r="O8365" s="68"/>
      <c r="P8365" s="68"/>
    </row>
    <row r="8366" spans="1:16" ht="15.75" thickBot="1" x14ac:dyDescent="0.3">
      <c r="B8366" s="220"/>
      <c r="C8366" s="449"/>
      <c r="D8366" s="91"/>
      <c r="E8366" s="80"/>
      <c r="F8366">
        <f>SUMIF('список продуктов'!$A$8:$A$917,"="&amp;D5832,'список продуктов'!$C$8:$C$917)</f>
        <v>1</v>
      </c>
      <c r="M8366" s="72"/>
      <c r="N8366" s="68"/>
      <c r="O8366" s="68"/>
      <c r="P8366" s="68"/>
    </row>
    <row r="8367" spans="1:16" ht="15.75" thickBot="1" x14ac:dyDescent="0.3">
      <c r="A8367" s="229"/>
      <c r="B8367" s="179">
        <v>70</v>
      </c>
      <c r="C8367" s="184" t="s">
        <v>767</v>
      </c>
      <c r="D8367" s="188"/>
      <c r="E8367" s="158">
        <f>SUM(E8368:E8373)</f>
        <v>75</v>
      </c>
      <c r="F8367">
        <f>SUMIF('список продуктов'!$A$8:$A$917,"="&amp;D5833,'список продуктов'!$C$8:$C$917)</f>
        <v>1</v>
      </c>
      <c r="G8367" t="s">
        <v>2926</v>
      </c>
      <c r="M8367" s="72"/>
      <c r="N8367" s="68"/>
      <c r="O8367" s="68"/>
      <c r="P8367" s="68"/>
    </row>
    <row r="8368" spans="1:16" x14ac:dyDescent="0.25">
      <c r="A8368" s="77">
        <f>E8368*A8367</f>
        <v>0</v>
      </c>
      <c r="B8368" s="173"/>
      <c r="C8368" s="464"/>
      <c r="D8368" s="91" t="s">
        <v>1859</v>
      </c>
      <c r="E8368" s="80">
        <v>25</v>
      </c>
      <c r="F8368">
        <f>SUMIF('список продуктов'!$A$8:$A$917,"="&amp;D5834,'список продуктов'!$C$8:$C$917)</f>
        <v>1</v>
      </c>
      <c r="M8368" s="72"/>
      <c r="N8368" s="68"/>
      <c r="O8368" s="68"/>
      <c r="P8368" s="68"/>
    </row>
    <row r="8369" spans="1:16" x14ac:dyDescent="0.25">
      <c r="A8369" s="77">
        <f>E8369*A8367</f>
        <v>0</v>
      </c>
      <c r="B8369" s="173"/>
      <c r="C8369" s="449"/>
      <c r="D8369" s="375" t="s">
        <v>1918</v>
      </c>
      <c r="E8369" s="80">
        <v>10</v>
      </c>
      <c r="F8369">
        <f>SUMIF('список продуктов'!$A$8:$A$917,"="&amp;D5835,'список продуктов'!$C$8:$C$917)</f>
        <v>1</v>
      </c>
      <c r="M8369" s="72"/>
      <c r="N8369" s="68"/>
      <c r="O8369" s="68"/>
      <c r="P8369" s="68"/>
    </row>
    <row r="8370" spans="1:16" ht="29.25" x14ac:dyDescent="0.25">
      <c r="A8370" s="77">
        <f>E8370*A8367</f>
        <v>0</v>
      </c>
      <c r="B8370" s="173"/>
      <c r="C8370" s="449"/>
      <c r="D8370" s="91" t="s">
        <v>2641</v>
      </c>
      <c r="E8370" s="80">
        <v>15</v>
      </c>
      <c r="F8370">
        <f>SUMIF('список продуктов'!$A$8:$A$917,"="&amp;D5836,'список продуктов'!$C$8:$C$917)</f>
        <v>1</v>
      </c>
      <c r="M8370" s="72"/>
      <c r="N8370" s="68"/>
      <c r="O8370" s="68"/>
      <c r="P8370" s="68"/>
    </row>
    <row r="8371" spans="1:16" x14ac:dyDescent="0.25">
      <c r="A8371" s="77">
        <f>E8371*A8367</f>
        <v>0</v>
      </c>
      <c r="B8371" s="173"/>
      <c r="C8371" s="449"/>
      <c r="D8371" s="91" t="s">
        <v>1929</v>
      </c>
      <c r="E8371" s="80">
        <v>10</v>
      </c>
      <c r="F8371">
        <f>SUMIF('список продуктов'!$A$8:$A$917,"="&amp;D5837,'список продуктов'!$C$8:$C$917)</f>
        <v>1</v>
      </c>
      <c r="M8371" s="72"/>
      <c r="N8371" s="68"/>
      <c r="O8371" s="68"/>
      <c r="P8371" s="68"/>
    </row>
    <row r="8372" spans="1:16" x14ac:dyDescent="0.25">
      <c r="A8372" s="77">
        <f>E8372*A8367</f>
        <v>0</v>
      </c>
      <c r="B8372" s="173"/>
      <c r="C8372" s="449"/>
      <c r="D8372" s="91" t="s">
        <v>2651</v>
      </c>
      <c r="E8372" s="80">
        <v>10</v>
      </c>
      <c r="F8372">
        <f>SUMIF('список продуктов'!$A$8:$A$917,"="&amp;D5838,'список продуктов'!$C$8:$C$917)</f>
        <v>1</v>
      </c>
      <c r="M8372" s="72"/>
      <c r="N8372" s="68"/>
      <c r="O8372" s="68"/>
      <c r="P8372" s="68"/>
    </row>
    <row r="8373" spans="1:16" ht="15.75" thickBot="1" x14ac:dyDescent="0.3">
      <c r="A8373" s="77">
        <f>E8373*A8367</f>
        <v>0</v>
      </c>
      <c r="B8373" s="173"/>
      <c r="C8373" s="449"/>
      <c r="D8373" s="91" t="s">
        <v>1850</v>
      </c>
      <c r="E8373" s="80">
        <v>5</v>
      </c>
      <c r="F8373">
        <f>SUMIF('список продуктов'!$A$8:$A$917,"="&amp;D5839,'список продуктов'!$C$8:$C$917)</f>
        <v>1</v>
      </c>
      <c r="M8373" s="72"/>
      <c r="N8373" s="68"/>
      <c r="O8373" s="68"/>
      <c r="P8373" s="68"/>
    </row>
    <row r="8374" spans="1:16" ht="15.75" thickBot="1" x14ac:dyDescent="0.3">
      <c r="A8374" s="229"/>
      <c r="B8374" s="231" t="s">
        <v>201</v>
      </c>
      <c r="C8374" s="73" t="s">
        <v>2859</v>
      </c>
      <c r="D8374" s="188"/>
      <c r="E8374" s="191"/>
      <c r="F8374">
        <f>SUMIF('список продуктов'!$A$8:$A$917,"="&amp;D5840,'список продуктов'!$C$8:$C$917)</f>
        <v>1</v>
      </c>
      <c r="G8374" t="s">
        <v>2926</v>
      </c>
      <c r="M8374" s="72"/>
      <c r="N8374" s="68"/>
      <c r="O8374" s="68"/>
      <c r="P8374" s="68"/>
    </row>
    <row r="8375" spans="1:16" ht="29.25" x14ac:dyDescent="0.25">
      <c r="A8375" s="77">
        <f>E8375*A8374</f>
        <v>0</v>
      </c>
      <c r="B8375" s="160"/>
      <c r="C8375" s="154"/>
      <c r="D8375" s="91" t="s">
        <v>2660</v>
      </c>
      <c r="E8375" s="89">
        <v>50</v>
      </c>
      <c r="F8375">
        <f>SUMIF('список продуктов'!$A$8:$A$917,"="&amp;#REF!,'список продуктов'!$C$8:$C$917)</f>
        <v>0</v>
      </c>
      <c r="M8375" s="72"/>
      <c r="N8375" s="68"/>
      <c r="O8375" s="68"/>
      <c r="P8375" s="68"/>
    </row>
    <row r="8376" spans="1:16" x14ac:dyDescent="0.25">
      <c r="A8376" s="77">
        <f>E8376*A8374</f>
        <v>0</v>
      </c>
      <c r="B8376" s="160"/>
      <c r="C8376" s="452"/>
      <c r="D8376" s="91" t="s">
        <v>2467</v>
      </c>
      <c r="E8376" s="89">
        <v>20</v>
      </c>
      <c r="F8376">
        <f>SUMIF('список продуктов'!$A$8:$A$917,"="&amp;D4784,'список продуктов'!$C$8:$C$917)</f>
        <v>0</v>
      </c>
      <c r="M8376" s="72"/>
      <c r="N8376" s="68"/>
      <c r="O8376" s="68"/>
      <c r="P8376" s="68"/>
    </row>
    <row r="8377" spans="1:16" x14ac:dyDescent="0.25">
      <c r="A8377" s="77">
        <f>E8377*A8374</f>
        <v>0</v>
      </c>
      <c r="B8377" s="160"/>
      <c r="C8377" s="154"/>
      <c r="D8377" s="91" t="s">
        <v>1669</v>
      </c>
      <c r="E8377" s="89">
        <v>50</v>
      </c>
      <c r="F8377">
        <f>SUMIF('список продуктов'!$A$8:$A$917,"="&amp;D4785,'список продуктов'!$C$8:$C$917)</f>
        <v>1</v>
      </c>
      <c r="M8377" s="72"/>
      <c r="N8377" s="68"/>
      <c r="O8377" s="68"/>
      <c r="P8377" s="68"/>
    </row>
    <row r="8378" spans="1:16" x14ac:dyDescent="0.25">
      <c r="A8378" s="77">
        <f>E8378*A8374</f>
        <v>0</v>
      </c>
      <c r="B8378" s="160"/>
      <c r="C8378" s="154"/>
      <c r="D8378" s="91" t="s">
        <v>2511</v>
      </c>
      <c r="E8378" s="89">
        <v>8</v>
      </c>
      <c r="F8378">
        <f>SUMIF('список продуктов'!$A$8:$A$917,"="&amp;D4786,'список продуктов'!$C$8:$C$917)</f>
        <v>1</v>
      </c>
      <c r="M8378" s="72"/>
      <c r="N8378" s="68"/>
      <c r="O8378" s="68"/>
      <c r="P8378" s="68"/>
    </row>
    <row r="8379" spans="1:16" ht="15.75" thickBot="1" x14ac:dyDescent="0.3">
      <c r="A8379" s="77">
        <f>E8379*A8374</f>
        <v>0</v>
      </c>
      <c r="B8379" s="160"/>
      <c r="C8379" s="154"/>
      <c r="D8379" s="91" t="s">
        <v>1901</v>
      </c>
      <c r="E8379" s="89">
        <v>5</v>
      </c>
      <c r="F8379">
        <f>SUMIF('список продуктов'!$A$8:$A$917,"="&amp;D4787,'список продуктов'!$C$8:$C$917)</f>
        <v>1</v>
      </c>
      <c r="M8379" s="72"/>
      <c r="N8379" s="68"/>
      <c r="O8379" s="68"/>
      <c r="P8379" s="68"/>
    </row>
    <row r="8380" spans="1:16" ht="15.75" thickBot="1" x14ac:dyDescent="0.3">
      <c r="A8380" s="229"/>
      <c r="B8380" s="293" t="s">
        <v>51</v>
      </c>
      <c r="C8380" s="144" t="s">
        <v>2860</v>
      </c>
      <c r="D8380" s="188"/>
      <c r="E8380" s="191">
        <f>SUM(E8381:E8383)</f>
        <v>55</v>
      </c>
      <c r="F8380">
        <f>SUMIF('список продуктов'!$A$8:$A$917,"="&amp;D4788,'список продуктов'!$C$8:$C$917)</f>
        <v>1</v>
      </c>
      <c r="G8380" t="s">
        <v>2926</v>
      </c>
      <c r="M8380" s="72"/>
      <c r="N8380" s="68"/>
      <c r="O8380" s="68"/>
      <c r="P8380" s="68"/>
    </row>
    <row r="8381" spans="1:16" x14ac:dyDescent="0.25">
      <c r="A8381" s="77">
        <f>E8381*A8380</f>
        <v>0</v>
      </c>
      <c r="B8381" s="160"/>
      <c r="C8381" s="154"/>
      <c r="D8381" s="91" t="s">
        <v>2275</v>
      </c>
      <c r="E8381" s="89">
        <v>30</v>
      </c>
      <c r="F8381">
        <f>SUMIF('список продуктов'!$A$8:$A$917,"="&amp;D4789,'список продуктов'!$C$8:$C$917)</f>
        <v>1</v>
      </c>
      <c r="M8381" s="72"/>
      <c r="N8381" s="68"/>
      <c r="O8381" s="68"/>
      <c r="P8381" s="68"/>
    </row>
    <row r="8382" spans="1:16" x14ac:dyDescent="0.25">
      <c r="A8382" s="77">
        <f>E8382*A8380</f>
        <v>0</v>
      </c>
      <c r="B8382" s="160"/>
      <c r="C8382" s="154"/>
      <c r="D8382" s="91" t="s">
        <v>1939</v>
      </c>
      <c r="E8382" s="89">
        <v>20</v>
      </c>
      <c r="F8382">
        <f>SUMIF('список продуктов'!$A$8:$A$917,"="&amp;D4790,'список продуктов'!$C$8:$C$917)</f>
        <v>1</v>
      </c>
      <c r="M8382" s="72"/>
      <c r="N8382" s="68"/>
      <c r="O8382" s="68"/>
      <c r="P8382" s="68"/>
    </row>
    <row r="8383" spans="1:16" ht="15.75" thickBot="1" x14ac:dyDescent="0.3">
      <c r="A8383" s="77">
        <f>E8383*A8380</f>
        <v>0</v>
      </c>
      <c r="B8383" s="160"/>
      <c r="C8383" s="154"/>
      <c r="D8383" s="91" t="s">
        <v>2469</v>
      </c>
      <c r="E8383" s="89">
        <v>5</v>
      </c>
      <c r="F8383">
        <f>SUMIF('список продуктов'!$A$8:$A$917,"="&amp;D4792,'список продуктов'!$C$8:$C$917)</f>
        <v>0</v>
      </c>
      <c r="M8383" s="72"/>
      <c r="N8383" s="68"/>
      <c r="O8383" s="68"/>
      <c r="P8383" s="68"/>
    </row>
    <row r="8384" spans="1:16" ht="15.75" thickBot="1" x14ac:dyDescent="0.3">
      <c r="A8384" s="229"/>
      <c r="B8384" s="181" t="s">
        <v>42</v>
      </c>
      <c r="C8384" s="188" t="s">
        <v>2861</v>
      </c>
      <c r="D8384" s="188"/>
      <c r="E8384" s="210"/>
      <c r="F8384">
        <f>SUMIF('список продуктов'!$A$8:$A$917,"="&amp;D4793,'список продуктов'!$C$8:$C$917)</f>
        <v>0</v>
      </c>
      <c r="G8384" t="s">
        <v>2926</v>
      </c>
      <c r="M8384" s="72"/>
      <c r="N8384" s="68"/>
      <c r="O8384" s="68"/>
      <c r="P8384" s="68"/>
    </row>
    <row r="8385" spans="1:16" x14ac:dyDescent="0.25">
      <c r="B8385" s="173"/>
      <c r="C8385" s="154"/>
      <c r="D8385" s="91"/>
      <c r="E8385" s="80"/>
      <c r="F8385">
        <f>SUMIF('список продуктов'!$A$8:$A$917,"="&amp;D4794,'список продуктов'!$C$8:$C$917)</f>
        <v>0</v>
      </c>
      <c r="M8385" s="72"/>
      <c r="N8385" s="68"/>
      <c r="O8385" s="68"/>
      <c r="P8385" s="68"/>
    </row>
    <row r="8386" spans="1:16" x14ac:dyDescent="0.25">
      <c r="B8386" s="173"/>
      <c r="C8386" s="154"/>
      <c r="D8386" s="91"/>
      <c r="E8386" s="80"/>
      <c r="M8386" s="72"/>
      <c r="N8386" s="68"/>
      <c r="O8386" s="68"/>
      <c r="P8386" s="68"/>
    </row>
    <row r="8387" spans="1:16" x14ac:dyDescent="0.25">
      <c r="B8387" s="173"/>
      <c r="C8387" s="154"/>
      <c r="D8387" s="91"/>
      <c r="E8387" s="80"/>
      <c r="M8387" s="72"/>
      <c r="N8387" s="68"/>
      <c r="O8387" s="68"/>
      <c r="P8387" s="68"/>
    </row>
    <row r="8388" spans="1:16" x14ac:dyDescent="0.25">
      <c r="B8388" s="173"/>
      <c r="C8388" s="154"/>
      <c r="D8388" s="91"/>
      <c r="E8388" s="80"/>
      <c r="M8388" s="72"/>
      <c r="N8388" s="68"/>
      <c r="O8388" s="68"/>
      <c r="P8388" s="68"/>
    </row>
    <row r="8389" spans="1:16" x14ac:dyDescent="0.25">
      <c r="B8389" s="173"/>
      <c r="C8389" s="154"/>
      <c r="D8389" s="91"/>
      <c r="E8389" s="80"/>
      <c r="M8389" s="72"/>
      <c r="N8389" s="68"/>
      <c r="O8389" s="68"/>
      <c r="P8389" s="68"/>
    </row>
    <row r="8390" spans="1:16" ht="15.75" thickBot="1" x14ac:dyDescent="0.3">
      <c r="B8390" s="173"/>
      <c r="C8390" s="154"/>
      <c r="D8390" s="91"/>
      <c r="E8390" s="80"/>
      <c r="M8390" s="72"/>
      <c r="N8390" s="68"/>
      <c r="O8390" s="68"/>
      <c r="P8390" s="68"/>
    </row>
    <row r="8391" spans="1:16" ht="15.75" thickBot="1" x14ac:dyDescent="0.3">
      <c r="A8391" s="229"/>
      <c r="B8391" s="179">
        <v>100</v>
      </c>
      <c r="C8391" s="184" t="s">
        <v>768</v>
      </c>
      <c r="D8391" s="188"/>
      <c r="E8391" s="158">
        <f>SUM(E8392:E8397)</f>
        <v>166</v>
      </c>
      <c r="G8391" t="s">
        <v>2926</v>
      </c>
      <c r="M8391" s="72"/>
      <c r="N8391" s="68"/>
      <c r="O8391" s="68"/>
      <c r="P8391" s="68"/>
    </row>
    <row r="8392" spans="1:16" x14ac:dyDescent="0.25">
      <c r="A8392" s="77">
        <f>E8392*A8391</f>
        <v>0</v>
      </c>
      <c r="B8392" s="173"/>
      <c r="C8392" s="464"/>
      <c r="D8392" s="91" t="s">
        <v>1280</v>
      </c>
      <c r="E8392" s="80">
        <v>15</v>
      </c>
      <c r="M8392" s="72"/>
      <c r="N8392" s="68"/>
      <c r="O8392" s="68"/>
      <c r="P8392" s="68"/>
    </row>
    <row r="8393" spans="1:16" x14ac:dyDescent="0.25">
      <c r="A8393" s="77">
        <f>E8393*A8391</f>
        <v>0</v>
      </c>
      <c r="B8393" s="173"/>
      <c r="C8393" s="449"/>
      <c r="D8393" s="91" t="s">
        <v>2373</v>
      </c>
      <c r="E8393" s="80">
        <v>1</v>
      </c>
      <c r="M8393" s="72"/>
      <c r="N8393" s="68"/>
      <c r="O8393" s="68"/>
      <c r="P8393" s="68"/>
    </row>
    <row r="8394" spans="1:16" x14ac:dyDescent="0.25">
      <c r="A8394" s="77">
        <f>E8394*A8391</f>
        <v>0</v>
      </c>
      <c r="B8394" s="173"/>
      <c r="C8394" s="449"/>
      <c r="D8394" s="91" t="s">
        <v>2469</v>
      </c>
      <c r="E8394" s="80">
        <v>40</v>
      </c>
      <c r="M8394" s="72"/>
      <c r="N8394" s="68"/>
      <c r="O8394" s="68"/>
      <c r="P8394" s="68"/>
    </row>
    <row r="8395" spans="1:16" ht="29.25" x14ac:dyDescent="0.25">
      <c r="A8395" s="77">
        <f>E8395*A8391</f>
        <v>0</v>
      </c>
      <c r="B8395" s="173"/>
      <c r="C8395" s="449"/>
      <c r="D8395" s="91" t="s">
        <v>2641</v>
      </c>
      <c r="E8395" s="80">
        <v>100</v>
      </c>
      <c r="M8395" s="72"/>
      <c r="N8395" s="68"/>
      <c r="O8395" s="68"/>
      <c r="P8395" s="68"/>
    </row>
    <row r="8396" spans="1:16" x14ac:dyDescent="0.25">
      <c r="A8396" s="77">
        <f>E8396*A8391</f>
        <v>0</v>
      </c>
      <c r="B8396" s="173"/>
      <c r="C8396" s="449"/>
      <c r="D8396" s="91" t="s">
        <v>2580</v>
      </c>
      <c r="E8396" s="80">
        <v>10</v>
      </c>
      <c r="M8396" s="72"/>
      <c r="N8396" s="68"/>
      <c r="O8396" s="68"/>
      <c r="P8396" s="68"/>
    </row>
    <row r="8397" spans="1:16" ht="15.75" thickBot="1" x14ac:dyDescent="0.3">
      <c r="A8397" s="77">
        <f>E8397*A8391</f>
        <v>0</v>
      </c>
      <c r="B8397" s="173"/>
      <c r="C8397" s="449"/>
      <c r="D8397" s="91"/>
      <c r="E8397" s="80"/>
      <c r="M8397" s="72"/>
      <c r="N8397" s="68"/>
      <c r="O8397" s="68"/>
      <c r="P8397" s="68"/>
    </row>
    <row r="8398" spans="1:16" ht="15.75" thickBot="1" x14ac:dyDescent="0.3">
      <c r="A8398" s="229"/>
      <c r="B8398" s="179">
        <v>100</v>
      </c>
      <c r="C8398" s="184" t="s">
        <v>769</v>
      </c>
      <c r="D8398" s="188"/>
      <c r="E8398" s="158" t="e">
        <f>SUM(E8399:E13118)</f>
        <v>#REF!</v>
      </c>
      <c r="G8398" t="s">
        <v>2926</v>
      </c>
      <c r="M8398" s="72"/>
      <c r="N8398" s="68"/>
      <c r="O8398" s="68"/>
      <c r="P8398" s="68"/>
    </row>
    <row r="8399" spans="1:16" ht="29.25" x14ac:dyDescent="0.25">
      <c r="A8399" s="77">
        <f>E8399*A8398</f>
        <v>0</v>
      </c>
      <c r="B8399" s="173"/>
      <c r="C8399" s="464"/>
      <c r="D8399" s="91" t="s">
        <v>2641</v>
      </c>
      <c r="E8399" s="80">
        <v>40</v>
      </c>
      <c r="F8399">
        <f>SUMIF('список продуктов'!$A$8:$A$917,"="&amp;D4795,'список продуктов'!$C$8:$C$917)</f>
        <v>1</v>
      </c>
      <c r="M8399" s="72"/>
      <c r="N8399" s="68"/>
      <c r="O8399" s="68"/>
      <c r="P8399" s="68"/>
    </row>
    <row r="8400" spans="1:16" x14ac:dyDescent="0.25">
      <c r="A8400" s="77">
        <f>E8400*A8398</f>
        <v>0</v>
      </c>
      <c r="B8400" s="173"/>
      <c r="C8400" s="449"/>
      <c r="D8400" s="91" t="s">
        <v>1929</v>
      </c>
      <c r="E8400" s="80">
        <v>60</v>
      </c>
      <c r="F8400">
        <f>SUMIF('список продуктов'!$A$8:$A$917,"="&amp;D4796,'список продуктов'!$C$8:$C$917)</f>
        <v>1</v>
      </c>
      <c r="M8400" s="72"/>
      <c r="N8400" s="68"/>
      <c r="O8400" s="68"/>
      <c r="P8400" s="68"/>
    </row>
    <row r="8401" spans="1:16" x14ac:dyDescent="0.25">
      <c r="A8401" s="77">
        <f>E8401*A8398</f>
        <v>0</v>
      </c>
      <c r="B8401" s="173"/>
      <c r="C8401" s="449"/>
      <c r="D8401" s="91" t="s">
        <v>1850</v>
      </c>
      <c r="E8401" s="80">
        <v>10</v>
      </c>
      <c r="F8401">
        <f>SUMIF('список продуктов'!$A$8:$A$917,"="&amp;D4797,'список продуктов'!$C$8:$C$917)</f>
        <v>1</v>
      </c>
      <c r="M8401" s="72"/>
      <c r="N8401" s="68"/>
      <c r="O8401" s="68"/>
      <c r="P8401" s="68"/>
    </row>
    <row r="8402" spans="1:16" ht="15.75" thickBot="1" x14ac:dyDescent="0.3">
      <c r="A8402" s="77">
        <f>E8402*A8398</f>
        <v>0</v>
      </c>
      <c r="B8402" s="173"/>
      <c r="C8402" s="449"/>
      <c r="D8402" s="91" t="s">
        <v>2486</v>
      </c>
      <c r="E8402" s="80">
        <v>3</v>
      </c>
      <c r="F8402">
        <f>SUMIF('список продуктов'!$A$8:$A$917,"="&amp;D4801,'список продуктов'!$C$8:$C$917)</f>
        <v>0</v>
      </c>
      <c r="M8402" s="72"/>
      <c r="N8402" s="68"/>
      <c r="O8402" s="68"/>
      <c r="P8402" s="68"/>
    </row>
    <row r="8403" spans="1:16" ht="15.75" thickBot="1" x14ac:dyDescent="0.3">
      <c r="A8403" s="229"/>
      <c r="B8403" s="181" t="s">
        <v>36</v>
      </c>
      <c r="C8403" s="188" t="s">
        <v>2862</v>
      </c>
      <c r="D8403" s="188"/>
      <c r="E8403" s="210"/>
      <c r="F8403">
        <f>SUMIF('список продуктов'!$A$8:$A$917,"="&amp;D4802,'список продуктов'!$C$8:$C$917)</f>
        <v>1</v>
      </c>
      <c r="G8403" t="s">
        <v>2926</v>
      </c>
      <c r="M8403" s="72"/>
      <c r="N8403" s="68"/>
      <c r="O8403" s="68"/>
      <c r="P8403" s="68"/>
    </row>
    <row r="8404" spans="1:16" x14ac:dyDescent="0.25">
      <c r="B8404" s="173"/>
      <c r="C8404" s="154"/>
      <c r="D8404" s="91"/>
      <c r="E8404" s="80"/>
      <c r="F8404">
        <f>SUMIF('список продуктов'!$A$8:$A$917,"="&amp;D4803,'список продуктов'!$C$8:$C$917)</f>
        <v>1</v>
      </c>
      <c r="M8404" s="72"/>
      <c r="N8404" s="68"/>
      <c r="O8404" s="68"/>
      <c r="P8404" s="68"/>
    </row>
    <row r="8405" spans="1:16" x14ac:dyDescent="0.25">
      <c r="B8405" s="173"/>
      <c r="C8405" s="154"/>
      <c r="D8405" s="91"/>
      <c r="E8405" s="80"/>
      <c r="F8405">
        <f>SUMIF('список продуктов'!$A$8:$A$917,"="&amp;D4804,'список продуктов'!$C$8:$C$917)</f>
        <v>1</v>
      </c>
      <c r="M8405" s="72"/>
      <c r="N8405" s="68"/>
      <c r="O8405" s="68"/>
      <c r="P8405" s="68"/>
    </row>
    <row r="8406" spans="1:16" x14ac:dyDescent="0.25">
      <c r="B8406" s="173"/>
      <c r="C8406" s="154"/>
      <c r="D8406" s="91"/>
      <c r="E8406" s="80"/>
      <c r="F8406">
        <f>SUMIF('список продуктов'!$A$8:$A$917,"="&amp;#REF!,'список продуктов'!$C$8:$C$917)</f>
        <v>0</v>
      </c>
      <c r="M8406" s="72"/>
      <c r="N8406" s="68"/>
      <c r="O8406" s="68"/>
      <c r="P8406" s="68"/>
    </row>
    <row r="8407" spans="1:16" x14ac:dyDescent="0.25">
      <c r="B8407" s="173"/>
      <c r="C8407" s="154"/>
      <c r="D8407" s="91"/>
      <c r="E8407" s="80"/>
      <c r="F8407">
        <f>SUMIF('список продуктов'!$A$8:$A$917,"="&amp;D5728,'список продуктов'!$C$8:$C$917)</f>
        <v>0</v>
      </c>
      <c r="M8407" s="72"/>
      <c r="N8407" s="68"/>
      <c r="O8407" s="68"/>
      <c r="P8407" s="68"/>
    </row>
    <row r="8408" spans="1:16" x14ac:dyDescent="0.25">
      <c r="B8408" s="173"/>
      <c r="C8408" s="154"/>
      <c r="D8408" s="91"/>
      <c r="E8408" s="80"/>
      <c r="F8408">
        <f>SUMIF('список продуктов'!$A$8:$A$917,"="&amp;D5729,'список продуктов'!$C$8:$C$917)</f>
        <v>1</v>
      </c>
      <c r="M8408" s="72"/>
      <c r="N8408" s="68"/>
      <c r="O8408" s="68"/>
      <c r="P8408" s="68"/>
    </row>
    <row r="8409" spans="1:16" ht="15.75" thickBot="1" x14ac:dyDescent="0.3">
      <c r="B8409" s="173"/>
      <c r="C8409" s="154"/>
      <c r="D8409" s="91"/>
      <c r="E8409" s="80"/>
      <c r="F8409">
        <f>SUMIF('список продуктов'!$A$8:$A$917,"="&amp;D5730,'список продуктов'!$C$8:$C$917)</f>
        <v>1</v>
      </c>
      <c r="M8409" s="72"/>
      <c r="N8409" s="68"/>
      <c r="O8409" s="68"/>
      <c r="P8409" s="68"/>
    </row>
    <row r="8410" spans="1:16" ht="15.75" thickBot="1" x14ac:dyDescent="0.3">
      <c r="A8410" s="279"/>
      <c r="B8410" s="181" t="s">
        <v>45</v>
      </c>
      <c r="C8410" s="188" t="s">
        <v>2863</v>
      </c>
      <c r="D8410" s="188"/>
      <c r="E8410" s="210"/>
      <c r="F8410">
        <f>SUMIF('список продуктов'!$A$8:$A$917,"="&amp;D5731,'список продуктов'!$C$8:$C$917)</f>
        <v>1</v>
      </c>
      <c r="G8410" t="s">
        <v>2926</v>
      </c>
      <c r="M8410" s="72"/>
      <c r="N8410" s="68"/>
      <c r="O8410" s="68"/>
      <c r="P8410" s="68"/>
    </row>
    <row r="8411" spans="1:16" x14ac:dyDescent="0.25">
      <c r="B8411" s="173"/>
      <c r="C8411" s="154"/>
      <c r="D8411" s="91"/>
      <c r="E8411" s="80"/>
      <c r="F8411">
        <f>SUMIF('список продуктов'!$A$8:$A$917,"="&amp;D5732,'список продуктов'!$C$8:$C$917)</f>
        <v>1</v>
      </c>
      <c r="M8411" s="72"/>
      <c r="N8411" s="68"/>
      <c r="O8411" s="68"/>
      <c r="P8411" s="68"/>
    </row>
    <row r="8412" spans="1:16" x14ac:dyDescent="0.25">
      <c r="B8412" s="173"/>
      <c r="C8412" s="154"/>
      <c r="D8412" s="91"/>
      <c r="E8412" s="80"/>
      <c r="M8412" s="72"/>
      <c r="N8412" s="68"/>
      <c r="O8412" s="68"/>
      <c r="P8412" s="68"/>
    </row>
    <row r="8413" spans="1:16" x14ac:dyDescent="0.25">
      <c r="B8413" s="173"/>
      <c r="C8413" s="154"/>
      <c r="D8413" s="91"/>
      <c r="E8413" s="80"/>
      <c r="M8413" s="72"/>
      <c r="N8413" s="68"/>
      <c r="O8413" s="68"/>
      <c r="P8413" s="68"/>
    </row>
    <row r="8414" spans="1:16" x14ac:dyDescent="0.25">
      <c r="B8414" s="173"/>
      <c r="C8414" s="154"/>
      <c r="D8414" s="91"/>
      <c r="E8414" s="80"/>
      <c r="M8414" s="72"/>
      <c r="N8414" s="68"/>
      <c r="O8414" s="68"/>
      <c r="P8414" s="68"/>
    </row>
    <row r="8415" spans="1:16" x14ac:dyDescent="0.25">
      <c r="B8415" s="173"/>
      <c r="C8415" s="154"/>
      <c r="D8415" s="91"/>
      <c r="E8415" s="80"/>
      <c r="M8415" s="72"/>
      <c r="N8415" s="68"/>
      <c r="O8415" s="68"/>
      <c r="P8415" s="68"/>
    </row>
    <row r="8416" spans="1:16" x14ac:dyDescent="0.25">
      <c r="B8416" s="173"/>
      <c r="C8416" s="154"/>
      <c r="D8416" s="91"/>
      <c r="E8416" s="80"/>
      <c r="M8416" s="72"/>
      <c r="N8416" s="68"/>
      <c r="O8416" s="68"/>
      <c r="P8416" s="68"/>
    </row>
    <row r="8417" spans="1:16" ht="15.75" thickBot="1" x14ac:dyDescent="0.3">
      <c r="B8417" s="173"/>
      <c r="C8417" s="154"/>
      <c r="D8417" s="91"/>
      <c r="E8417" s="80"/>
      <c r="M8417" s="72"/>
      <c r="N8417" s="68"/>
      <c r="O8417" s="68"/>
      <c r="P8417" s="68"/>
    </row>
    <row r="8418" spans="1:16" ht="30" thickBot="1" x14ac:dyDescent="0.3">
      <c r="A8418" s="229"/>
      <c r="B8418" s="181" t="s">
        <v>201</v>
      </c>
      <c r="C8418" s="188" t="s">
        <v>2864</v>
      </c>
      <c r="D8418" s="188"/>
      <c r="E8418" s="210"/>
      <c r="G8418" t="s">
        <v>2926</v>
      </c>
      <c r="M8418" s="72"/>
      <c r="N8418" s="68"/>
      <c r="O8418" s="68"/>
      <c r="P8418" s="68"/>
    </row>
    <row r="8419" spans="1:16" x14ac:dyDescent="0.25">
      <c r="B8419" s="173"/>
      <c r="C8419" s="154"/>
      <c r="D8419" s="91"/>
      <c r="E8419" s="80"/>
      <c r="M8419" s="72"/>
      <c r="N8419" s="68"/>
      <c r="O8419" s="68"/>
      <c r="P8419" s="68"/>
    </row>
    <row r="8420" spans="1:16" x14ac:dyDescent="0.25">
      <c r="B8420" s="173"/>
      <c r="C8420" s="154"/>
      <c r="D8420" s="91"/>
      <c r="E8420" s="80"/>
      <c r="M8420" s="72"/>
      <c r="N8420" s="68"/>
      <c r="O8420" s="68"/>
      <c r="P8420" s="68"/>
    </row>
    <row r="8421" spans="1:16" x14ac:dyDescent="0.25">
      <c r="B8421" s="173"/>
      <c r="C8421" s="154"/>
      <c r="D8421" s="91"/>
      <c r="E8421" s="80"/>
      <c r="M8421" s="72"/>
      <c r="N8421" s="68"/>
      <c r="O8421" s="68"/>
      <c r="P8421" s="68"/>
    </row>
    <row r="8422" spans="1:16" x14ac:dyDescent="0.25">
      <c r="B8422" s="173"/>
      <c r="C8422" s="154"/>
      <c r="D8422" s="91"/>
      <c r="E8422" s="80"/>
      <c r="M8422" s="72"/>
      <c r="N8422" s="68"/>
      <c r="O8422" s="68"/>
      <c r="P8422" s="68"/>
    </row>
    <row r="8423" spans="1:16" x14ac:dyDescent="0.25">
      <c r="B8423" s="173"/>
      <c r="C8423" s="154"/>
      <c r="D8423" s="91"/>
      <c r="E8423" s="80"/>
      <c r="M8423" s="72"/>
      <c r="N8423" s="68"/>
      <c r="O8423" s="68"/>
      <c r="P8423" s="68"/>
    </row>
    <row r="8424" spans="1:16" x14ac:dyDescent="0.25">
      <c r="B8424" s="173"/>
      <c r="C8424" s="154"/>
      <c r="D8424" s="91"/>
      <c r="E8424" s="80"/>
      <c r="M8424" s="72"/>
      <c r="N8424" s="68"/>
      <c r="O8424" s="68"/>
      <c r="P8424" s="68"/>
    </row>
    <row r="8425" spans="1:16" x14ac:dyDescent="0.25">
      <c r="B8425" s="173"/>
      <c r="C8425" s="154"/>
      <c r="D8425" s="91"/>
      <c r="E8425" s="80"/>
      <c r="M8425" s="72"/>
      <c r="N8425" s="68"/>
      <c r="O8425" s="68"/>
      <c r="P8425" s="68"/>
    </row>
    <row r="8426" spans="1:16" ht="15.75" thickBot="1" x14ac:dyDescent="0.3">
      <c r="B8426" s="173"/>
      <c r="C8426" s="154"/>
      <c r="D8426" s="91"/>
      <c r="E8426" s="80"/>
      <c r="M8426" s="72"/>
      <c r="N8426" s="68"/>
      <c r="O8426" s="68"/>
      <c r="P8426" s="68"/>
    </row>
    <row r="8427" spans="1:16" ht="30" thickBot="1" x14ac:dyDescent="0.3">
      <c r="A8427" s="229"/>
      <c r="B8427" s="181" t="s">
        <v>201</v>
      </c>
      <c r="C8427" s="188" t="s">
        <v>2865</v>
      </c>
      <c r="D8427" s="188"/>
      <c r="E8427" s="210"/>
      <c r="G8427" t="s">
        <v>2926</v>
      </c>
      <c r="M8427" s="72"/>
      <c r="N8427" s="68"/>
      <c r="O8427" s="68"/>
      <c r="P8427" s="68"/>
    </row>
    <row r="8428" spans="1:16" x14ac:dyDescent="0.25">
      <c r="B8428" s="173"/>
      <c r="C8428" s="154"/>
      <c r="D8428" s="91"/>
      <c r="E8428" s="80"/>
      <c r="M8428" s="72"/>
      <c r="N8428" s="68"/>
      <c r="O8428" s="68"/>
      <c r="P8428" s="68"/>
    </row>
    <row r="8429" spans="1:16" x14ac:dyDescent="0.25">
      <c r="B8429" s="173"/>
      <c r="C8429" s="154"/>
      <c r="D8429" s="91"/>
      <c r="E8429" s="80"/>
      <c r="M8429" s="72"/>
      <c r="N8429" s="68"/>
      <c r="O8429" s="68"/>
      <c r="P8429" s="68"/>
    </row>
    <row r="8430" spans="1:16" x14ac:dyDescent="0.25">
      <c r="B8430" s="173"/>
      <c r="C8430" s="154"/>
      <c r="D8430" s="91"/>
      <c r="E8430" s="80"/>
      <c r="M8430" s="72"/>
      <c r="N8430" s="68"/>
      <c r="O8430" s="68"/>
      <c r="P8430" s="68"/>
    </row>
    <row r="8431" spans="1:16" x14ac:dyDescent="0.25">
      <c r="B8431" s="173"/>
      <c r="C8431" s="154"/>
      <c r="D8431" s="91"/>
      <c r="E8431" s="80"/>
      <c r="M8431" s="72"/>
      <c r="N8431" s="68"/>
      <c r="O8431" s="68"/>
      <c r="P8431" s="68"/>
    </row>
    <row r="8432" spans="1:16" x14ac:dyDescent="0.25">
      <c r="B8432" s="173"/>
      <c r="C8432" s="154"/>
      <c r="D8432" s="91"/>
      <c r="E8432" s="80"/>
      <c r="M8432" s="72"/>
      <c r="N8432" s="68"/>
      <c r="O8432" s="68"/>
      <c r="P8432" s="68"/>
    </row>
    <row r="8433" spans="1:16" x14ac:dyDescent="0.25">
      <c r="B8433" s="173"/>
      <c r="C8433" s="154"/>
      <c r="D8433" s="91"/>
      <c r="E8433" s="80"/>
      <c r="M8433" s="72"/>
      <c r="N8433" s="68"/>
      <c r="O8433" s="68"/>
      <c r="P8433" s="68"/>
    </row>
    <row r="8434" spans="1:16" x14ac:dyDescent="0.25">
      <c r="B8434" s="173"/>
      <c r="C8434" s="154"/>
      <c r="D8434" s="91"/>
      <c r="E8434" s="80"/>
      <c r="M8434" s="72"/>
      <c r="N8434" s="68"/>
      <c r="O8434" s="68"/>
      <c r="P8434" s="68"/>
    </row>
    <row r="8435" spans="1:16" x14ac:dyDescent="0.25">
      <c r="B8435" s="173"/>
      <c r="C8435" s="154"/>
      <c r="D8435" s="91"/>
      <c r="E8435" s="80"/>
      <c r="M8435" s="72"/>
      <c r="N8435" s="68"/>
      <c r="O8435" s="68"/>
      <c r="P8435" s="68"/>
    </row>
    <row r="8436" spans="1:16" x14ac:dyDescent="0.25">
      <c r="B8436" s="173"/>
      <c r="C8436" s="154"/>
      <c r="D8436" s="91"/>
      <c r="E8436" s="80"/>
      <c r="M8436" s="72"/>
      <c r="N8436" s="68"/>
      <c r="O8436" s="68"/>
      <c r="P8436" s="68"/>
    </row>
    <row r="8437" spans="1:16" x14ac:dyDescent="0.25">
      <c r="B8437" s="173"/>
      <c r="C8437" s="154"/>
      <c r="D8437" s="91"/>
      <c r="E8437" s="80"/>
      <c r="M8437" s="72"/>
      <c r="N8437" s="68"/>
      <c r="O8437" s="68"/>
      <c r="P8437" s="68"/>
    </row>
    <row r="8438" spans="1:16" ht="15.75" thickBot="1" x14ac:dyDescent="0.3">
      <c r="B8438" s="173"/>
      <c r="C8438" s="154"/>
      <c r="D8438" s="91"/>
      <c r="E8438" s="80"/>
      <c r="M8438" s="72"/>
      <c r="N8438" s="68"/>
      <c r="O8438" s="68"/>
      <c r="P8438" s="68"/>
    </row>
    <row r="8439" spans="1:16" ht="30" thickBot="1" x14ac:dyDescent="0.3">
      <c r="A8439" s="229"/>
      <c r="B8439" s="181" t="s">
        <v>201</v>
      </c>
      <c r="C8439" s="188" t="s">
        <v>2866</v>
      </c>
      <c r="D8439" s="188"/>
      <c r="E8439" s="210"/>
      <c r="G8439" t="s">
        <v>2926</v>
      </c>
      <c r="M8439" s="72"/>
      <c r="N8439" s="68"/>
      <c r="O8439" s="68"/>
      <c r="P8439" s="68"/>
    </row>
    <row r="8440" spans="1:16" x14ac:dyDescent="0.25">
      <c r="B8440" s="173"/>
      <c r="C8440" s="154"/>
      <c r="D8440" s="91"/>
      <c r="E8440" s="80"/>
      <c r="M8440" s="72"/>
      <c r="N8440" s="68"/>
      <c r="O8440" s="68"/>
      <c r="P8440" s="68"/>
    </row>
    <row r="8441" spans="1:16" x14ac:dyDescent="0.25">
      <c r="B8441" s="173"/>
      <c r="C8441" s="154"/>
      <c r="D8441" s="91"/>
      <c r="E8441" s="80"/>
      <c r="M8441" s="72"/>
      <c r="N8441" s="68"/>
      <c r="O8441" s="68"/>
      <c r="P8441" s="68"/>
    </row>
    <row r="8442" spans="1:16" x14ac:dyDescent="0.25">
      <c r="B8442" s="173"/>
      <c r="C8442" s="154"/>
      <c r="D8442" s="91"/>
      <c r="E8442" s="80"/>
      <c r="M8442" s="72"/>
      <c r="N8442" s="68"/>
      <c r="O8442" s="68"/>
      <c r="P8442" s="68"/>
    </row>
    <row r="8443" spans="1:16" x14ac:dyDescent="0.25">
      <c r="B8443" s="173"/>
      <c r="C8443" s="154"/>
      <c r="D8443" s="91"/>
      <c r="E8443" s="80"/>
      <c r="M8443" s="72"/>
      <c r="N8443" s="68"/>
      <c r="O8443" s="68"/>
      <c r="P8443" s="68"/>
    </row>
    <row r="8444" spans="1:16" x14ac:dyDescent="0.25">
      <c r="B8444" s="173"/>
      <c r="C8444" s="154"/>
      <c r="D8444" s="91"/>
      <c r="E8444" s="80"/>
      <c r="M8444" s="72"/>
      <c r="N8444" s="68"/>
      <c r="O8444" s="68"/>
      <c r="P8444" s="68"/>
    </row>
    <row r="8445" spans="1:16" x14ac:dyDescent="0.25">
      <c r="B8445" s="173"/>
      <c r="C8445" s="154"/>
      <c r="D8445" s="91"/>
      <c r="E8445" s="80"/>
      <c r="M8445" s="72"/>
      <c r="N8445" s="68"/>
      <c r="O8445" s="68"/>
      <c r="P8445" s="68"/>
    </row>
    <row r="8446" spans="1:16" ht="15.75" thickBot="1" x14ac:dyDescent="0.3">
      <c r="B8446" s="173"/>
      <c r="C8446" s="154"/>
      <c r="D8446" s="91"/>
      <c r="E8446" s="80"/>
      <c r="M8446" s="72"/>
      <c r="N8446" s="68"/>
      <c r="O8446" s="68"/>
      <c r="P8446" s="68"/>
    </row>
    <row r="8447" spans="1:16" ht="15.75" thickBot="1" x14ac:dyDescent="0.3">
      <c r="A8447" s="229"/>
      <c r="B8447" s="179">
        <v>120</v>
      </c>
      <c r="C8447" s="73" t="s">
        <v>2867</v>
      </c>
      <c r="D8447" s="188"/>
      <c r="E8447" s="158"/>
      <c r="G8447" t="s">
        <v>2926</v>
      </c>
      <c r="M8447" s="72"/>
      <c r="N8447" s="68"/>
      <c r="O8447" s="68"/>
      <c r="P8447" s="68"/>
    </row>
    <row r="8448" spans="1:16" x14ac:dyDescent="0.25">
      <c r="A8448" s="77">
        <f>E8448*A8447</f>
        <v>0</v>
      </c>
      <c r="B8448" s="160"/>
      <c r="C8448" s="464"/>
      <c r="D8448" s="91" t="s">
        <v>2642</v>
      </c>
      <c r="E8448" s="80">
        <v>50</v>
      </c>
      <c r="M8448" s="72"/>
      <c r="N8448" s="68"/>
      <c r="O8448" s="68"/>
      <c r="P8448" s="68"/>
    </row>
    <row r="8449" spans="1:16" x14ac:dyDescent="0.25">
      <c r="A8449" s="77">
        <f>E8449*A8447</f>
        <v>0</v>
      </c>
      <c r="B8449" s="160"/>
      <c r="C8449" s="449"/>
      <c r="D8449" s="91" t="s">
        <v>1315</v>
      </c>
      <c r="E8449" s="80">
        <v>60</v>
      </c>
      <c r="M8449" s="72"/>
      <c r="N8449" s="68"/>
      <c r="O8449" s="68"/>
      <c r="P8449" s="68"/>
    </row>
    <row r="8450" spans="1:16" x14ac:dyDescent="0.25">
      <c r="A8450" s="77">
        <f>E8450*A8447</f>
        <v>0</v>
      </c>
      <c r="B8450" s="160"/>
      <c r="C8450" s="449"/>
      <c r="D8450" s="91" t="s">
        <v>1280</v>
      </c>
      <c r="E8450" s="80">
        <v>15</v>
      </c>
      <c r="M8450" s="72"/>
      <c r="N8450" s="68"/>
      <c r="O8450" s="68"/>
      <c r="P8450" s="68"/>
    </row>
    <row r="8451" spans="1:16" x14ac:dyDescent="0.25">
      <c r="A8451" s="77">
        <f>E8451*A8447</f>
        <v>0</v>
      </c>
      <c r="B8451" s="160"/>
      <c r="C8451" s="449"/>
      <c r="D8451" s="91" t="s">
        <v>1940</v>
      </c>
      <c r="E8451" s="80">
        <v>20</v>
      </c>
      <c r="M8451" s="72"/>
      <c r="N8451" s="68"/>
      <c r="O8451" s="68"/>
      <c r="P8451" s="68"/>
    </row>
    <row r="8452" spans="1:16" x14ac:dyDescent="0.25">
      <c r="A8452" s="77">
        <f>E8452*A8447</f>
        <v>0</v>
      </c>
      <c r="B8452" s="160"/>
      <c r="C8452" s="449"/>
      <c r="D8452" s="91" t="s">
        <v>1316</v>
      </c>
      <c r="E8452" s="80">
        <v>2</v>
      </c>
      <c r="M8452" s="72"/>
      <c r="N8452" s="68"/>
      <c r="O8452" s="68"/>
      <c r="P8452" s="68"/>
    </row>
    <row r="8453" spans="1:16" x14ac:dyDescent="0.25">
      <c r="A8453" s="77">
        <f>E8453*A8447</f>
        <v>0</v>
      </c>
      <c r="B8453" s="160"/>
      <c r="C8453" s="449"/>
      <c r="D8453" s="91" t="s">
        <v>2373</v>
      </c>
      <c r="E8453" s="80">
        <v>1</v>
      </c>
      <c r="M8453" s="72"/>
      <c r="N8453" s="68"/>
      <c r="O8453" s="68"/>
      <c r="P8453" s="68"/>
    </row>
    <row r="8454" spans="1:16" x14ac:dyDescent="0.25">
      <c r="A8454" s="77">
        <f>E8454*A8447</f>
        <v>0</v>
      </c>
      <c r="B8454" s="160"/>
      <c r="C8454" s="449"/>
      <c r="D8454" s="91" t="s">
        <v>2636</v>
      </c>
      <c r="E8454" s="89">
        <v>1</v>
      </c>
      <c r="F8454">
        <f>SUMIF('список продуктов'!$A$8:$A$917,"="&amp;D5734,'список продуктов'!$C$8:$C$917)</f>
        <v>1</v>
      </c>
      <c r="M8454" s="72"/>
      <c r="N8454" s="68"/>
      <c r="O8454" s="68"/>
      <c r="P8454" s="68"/>
    </row>
    <row r="8455" spans="1:16" ht="15.75" thickBot="1" x14ac:dyDescent="0.3">
      <c r="A8455" s="77">
        <f>E8455*A8447</f>
        <v>0</v>
      </c>
      <c r="B8455" s="160"/>
      <c r="C8455" s="449"/>
      <c r="D8455" s="91" t="s">
        <v>2648</v>
      </c>
      <c r="E8455" s="89">
        <v>1</v>
      </c>
      <c r="F8455">
        <f>SUMIF('список продуктов'!$A$8:$A$917,"="&amp;D5735,'список продуктов'!$C$8:$C$917)</f>
        <v>1</v>
      </c>
      <c r="M8455" s="72"/>
      <c r="N8455" s="68"/>
      <c r="O8455" s="68"/>
      <c r="P8455" s="68"/>
    </row>
    <row r="8456" spans="1:16" ht="15.75" thickBot="1" x14ac:dyDescent="0.3">
      <c r="A8456" s="229"/>
      <c r="B8456" s="293" t="s">
        <v>45</v>
      </c>
      <c r="C8456" s="515" t="s">
        <v>2868</v>
      </c>
      <c r="D8456" s="188"/>
      <c r="E8456" s="232"/>
      <c r="G8456" t="s">
        <v>2926</v>
      </c>
      <c r="M8456" s="72"/>
      <c r="N8456" s="68"/>
      <c r="O8456" s="68"/>
      <c r="P8456" s="68"/>
    </row>
    <row r="8457" spans="1:16" ht="15.75" thickBot="1" x14ac:dyDescent="0.3">
      <c r="A8457" s="77">
        <f>E8457*A8456</f>
        <v>0</v>
      </c>
      <c r="B8457" s="160"/>
      <c r="C8457" s="449"/>
      <c r="D8457" s="91" t="s">
        <v>2868</v>
      </c>
      <c r="E8457" s="89">
        <v>50</v>
      </c>
      <c r="M8457" s="72"/>
      <c r="N8457" s="68"/>
      <c r="O8457" s="68"/>
      <c r="P8457" s="68"/>
    </row>
    <row r="8458" spans="1:16" ht="15.75" thickBot="1" x14ac:dyDescent="0.3">
      <c r="A8458" s="229"/>
      <c r="B8458" s="293" t="s">
        <v>45</v>
      </c>
      <c r="C8458" s="515" t="s">
        <v>2869</v>
      </c>
      <c r="D8458" s="188"/>
      <c r="E8458" s="232"/>
      <c r="G8458" t="s">
        <v>2926</v>
      </c>
      <c r="M8458" s="72"/>
      <c r="N8458" s="68"/>
      <c r="O8458" s="68"/>
      <c r="P8458" s="68"/>
    </row>
    <row r="8459" spans="1:16" ht="15.75" thickBot="1" x14ac:dyDescent="0.3">
      <c r="A8459" s="77">
        <f>E8459*A8458</f>
        <v>0</v>
      </c>
      <c r="B8459" s="160"/>
      <c r="C8459" s="449"/>
      <c r="D8459" s="91" t="s">
        <v>2869</v>
      </c>
      <c r="E8459" s="89">
        <v>50</v>
      </c>
      <c r="M8459" s="72"/>
      <c r="N8459" s="68"/>
      <c r="O8459" s="68"/>
      <c r="P8459" s="68"/>
    </row>
    <row r="8460" spans="1:16" ht="15.75" thickBot="1" x14ac:dyDescent="0.3">
      <c r="A8460" s="229"/>
      <c r="B8460" s="293" t="s">
        <v>221</v>
      </c>
      <c r="C8460" s="515" t="s">
        <v>2870</v>
      </c>
      <c r="D8460" s="188"/>
      <c r="E8460" s="232"/>
      <c r="G8460" t="s">
        <v>2926</v>
      </c>
      <c r="M8460" s="72"/>
      <c r="N8460" s="68"/>
      <c r="O8460" s="68"/>
      <c r="P8460" s="68"/>
    </row>
    <row r="8461" spans="1:16" x14ac:dyDescent="0.25">
      <c r="B8461" s="160"/>
      <c r="C8461" s="449"/>
      <c r="D8461" s="91"/>
      <c r="E8461" s="89"/>
      <c r="M8461" s="72"/>
      <c r="N8461" s="68"/>
      <c r="O8461" s="68"/>
      <c r="P8461" s="68"/>
    </row>
    <row r="8462" spans="1:16" x14ac:dyDescent="0.25">
      <c r="B8462" s="160"/>
      <c r="C8462" s="449"/>
      <c r="D8462" s="91"/>
      <c r="E8462" s="89"/>
      <c r="M8462" s="72"/>
      <c r="N8462" s="68"/>
      <c r="O8462" s="68"/>
      <c r="P8462" s="68"/>
    </row>
    <row r="8463" spans="1:16" x14ac:dyDescent="0.25">
      <c r="B8463" s="160"/>
      <c r="C8463" s="449"/>
      <c r="D8463" s="91"/>
      <c r="E8463" s="89"/>
      <c r="M8463" s="72"/>
      <c r="N8463" s="68"/>
      <c r="O8463" s="68"/>
      <c r="P8463" s="68"/>
    </row>
    <row r="8464" spans="1:16" x14ac:dyDescent="0.25">
      <c r="B8464" s="160"/>
      <c r="C8464" s="449"/>
      <c r="D8464" s="91"/>
      <c r="E8464" s="89"/>
      <c r="M8464" s="72"/>
      <c r="N8464" s="68"/>
      <c r="O8464" s="68"/>
      <c r="P8464" s="68"/>
    </row>
    <row r="8465" spans="1:16" x14ac:dyDescent="0.25">
      <c r="B8465" s="160"/>
      <c r="C8465" s="449"/>
      <c r="D8465" s="91"/>
      <c r="E8465" s="89"/>
      <c r="M8465" s="72"/>
      <c r="N8465" s="68"/>
      <c r="O8465" s="68"/>
      <c r="P8465" s="68"/>
    </row>
    <row r="8466" spans="1:16" ht="15.75" thickBot="1" x14ac:dyDescent="0.3">
      <c r="B8466" s="160"/>
      <c r="C8466" s="449"/>
      <c r="D8466" s="91"/>
      <c r="E8466" s="89"/>
      <c r="M8466" s="72"/>
      <c r="N8466" s="68"/>
      <c r="O8466" s="68"/>
      <c r="P8466" s="68"/>
    </row>
    <row r="8467" spans="1:16" ht="15.75" thickBot="1" x14ac:dyDescent="0.3">
      <c r="A8467" s="229"/>
      <c r="B8467" s="186">
        <v>1000</v>
      </c>
      <c r="C8467" s="73" t="s">
        <v>770</v>
      </c>
      <c r="D8467" s="188"/>
      <c r="E8467" s="191">
        <f>SUM(E8468:E8469)</f>
        <v>1000</v>
      </c>
      <c r="G8467" t="s">
        <v>2926</v>
      </c>
      <c r="M8467" s="72"/>
      <c r="N8467" s="68"/>
      <c r="O8467" s="68"/>
      <c r="P8467" s="68"/>
    </row>
    <row r="8468" spans="1:16" x14ac:dyDescent="0.25">
      <c r="A8468" s="77">
        <f>E8468*A8467</f>
        <v>0</v>
      </c>
      <c r="B8468" s="173"/>
      <c r="C8468" s="154"/>
      <c r="D8468" s="91" t="s">
        <v>770</v>
      </c>
      <c r="E8468" s="89">
        <v>1000</v>
      </c>
      <c r="M8468" s="72"/>
      <c r="N8468" s="68"/>
      <c r="O8468" s="68"/>
      <c r="P8468" s="68"/>
    </row>
    <row r="8469" spans="1:16" ht="15.75" thickBot="1" x14ac:dyDescent="0.3">
      <c r="B8469" s="173"/>
      <c r="C8469" s="154"/>
      <c r="D8469" s="91"/>
      <c r="E8469" s="89"/>
      <c r="M8469" s="72"/>
      <c r="N8469" s="68"/>
      <c r="O8469" s="68"/>
      <c r="P8469" s="68"/>
    </row>
    <row r="8470" spans="1:16" ht="30" thickBot="1" x14ac:dyDescent="0.3">
      <c r="A8470" s="229"/>
      <c r="B8470" s="179">
        <v>2000</v>
      </c>
      <c r="C8470" s="73" t="s">
        <v>2681</v>
      </c>
      <c r="D8470" s="188"/>
      <c r="E8470" s="158">
        <f>SUM(E8471:E8479)</f>
        <v>2057</v>
      </c>
      <c r="G8470" t="s">
        <v>2926</v>
      </c>
      <c r="M8470" s="72"/>
      <c r="N8470" s="68"/>
      <c r="O8470" s="68"/>
      <c r="P8470" s="68"/>
    </row>
    <row r="8471" spans="1:16" x14ac:dyDescent="0.25">
      <c r="A8471" s="77">
        <f>E8471*A8470</f>
        <v>0</v>
      </c>
      <c r="B8471" s="173"/>
      <c r="C8471" s="449"/>
      <c r="D8471" s="91" t="s">
        <v>1271</v>
      </c>
      <c r="E8471" s="80">
        <v>250</v>
      </c>
      <c r="M8471" s="72"/>
      <c r="N8471" s="68"/>
      <c r="O8471" s="68"/>
      <c r="P8471" s="68"/>
    </row>
    <row r="8472" spans="1:16" x14ac:dyDescent="0.25">
      <c r="A8472" s="77">
        <f>E8472*A8470</f>
        <v>0</v>
      </c>
      <c r="B8472" s="173"/>
      <c r="C8472" s="449"/>
      <c r="D8472" s="91" t="s">
        <v>1711</v>
      </c>
      <c r="E8472" s="80">
        <v>250</v>
      </c>
      <c r="M8472" s="72"/>
      <c r="N8472" s="68"/>
      <c r="O8472" s="68"/>
      <c r="P8472" s="68"/>
    </row>
    <row r="8473" spans="1:16" x14ac:dyDescent="0.25">
      <c r="A8473" s="77">
        <f>E8473*A8470</f>
        <v>0</v>
      </c>
      <c r="B8473" s="173"/>
      <c r="C8473" s="449"/>
      <c r="D8473" s="91" t="s">
        <v>1733</v>
      </c>
      <c r="E8473" s="80">
        <v>200</v>
      </c>
      <c r="M8473" s="72"/>
      <c r="N8473" s="68"/>
      <c r="O8473" s="68"/>
      <c r="P8473" s="68"/>
    </row>
    <row r="8474" spans="1:16" x14ac:dyDescent="0.25">
      <c r="A8474" s="77">
        <f>E8474*A8470</f>
        <v>0</v>
      </c>
      <c r="B8474" s="173"/>
      <c r="C8474" s="449"/>
      <c r="D8474" s="91" t="s">
        <v>1716</v>
      </c>
      <c r="E8474" s="80">
        <v>200</v>
      </c>
      <c r="M8474" s="72"/>
      <c r="N8474" s="68"/>
      <c r="O8474" s="68"/>
      <c r="P8474" s="68"/>
    </row>
    <row r="8475" spans="1:16" x14ac:dyDescent="0.25">
      <c r="A8475" s="77">
        <f>E8475*A8470</f>
        <v>0</v>
      </c>
      <c r="B8475" s="173"/>
      <c r="C8475" s="449"/>
      <c r="D8475" s="91" t="s">
        <v>1706</v>
      </c>
      <c r="E8475" s="80">
        <v>600</v>
      </c>
      <c r="M8475" s="72"/>
      <c r="N8475" s="68"/>
      <c r="O8475" s="68"/>
      <c r="P8475" s="68"/>
    </row>
    <row r="8476" spans="1:16" x14ac:dyDescent="0.25">
      <c r="A8476" s="77">
        <f>E8476*A8470</f>
        <v>0</v>
      </c>
      <c r="B8476" s="173"/>
      <c r="C8476" s="449"/>
      <c r="D8476" s="91" t="s">
        <v>1722</v>
      </c>
      <c r="E8476" s="80">
        <v>200</v>
      </c>
      <c r="M8476" s="72"/>
      <c r="N8476" s="68"/>
      <c r="O8476" s="68"/>
      <c r="P8476" s="68"/>
    </row>
    <row r="8477" spans="1:16" x14ac:dyDescent="0.25">
      <c r="A8477" s="77">
        <f>E8477*A8470</f>
        <v>0</v>
      </c>
      <c r="B8477" s="173"/>
      <c r="C8477" s="449"/>
      <c r="D8477" s="91" t="s">
        <v>1708</v>
      </c>
      <c r="E8477" s="80">
        <v>300</v>
      </c>
      <c r="M8477" s="72"/>
      <c r="N8477" s="68"/>
      <c r="O8477" s="68"/>
      <c r="P8477" s="68"/>
    </row>
    <row r="8478" spans="1:16" x14ac:dyDescent="0.25">
      <c r="A8478" s="77">
        <f>E8478*A8470</f>
        <v>0</v>
      </c>
      <c r="B8478" s="173"/>
      <c r="C8478" s="449"/>
      <c r="D8478" s="91" t="s">
        <v>1717</v>
      </c>
      <c r="E8478" s="80">
        <v>50</v>
      </c>
      <c r="M8478" s="72"/>
      <c r="N8478" s="68"/>
      <c r="O8478" s="68"/>
      <c r="P8478" s="68"/>
    </row>
    <row r="8479" spans="1:16" x14ac:dyDescent="0.25">
      <c r="A8479" s="77">
        <f>E8479*A8470</f>
        <v>0</v>
      </c>
      <c r="B8479" s="173"/>
      <c r="C8479" s="449"/>
      <c r="D8479" s="91" t="s">
        <v>1796</v>
      </c>
      <c r="E8479" s="80">
        <v>7</v>
      </c>
      <c r="M8479" s="72"/>
      <c r="N8479" s="68"/>
      <c r="O8479" s="68"/>
      <c r="P8479" s="68"/>
    </row>
    <row r="8480" spans="1:16" ht="15.75" thickBot="1" x14ac:dyDescent="0.3">
      <c r="A8480" s="83"/>
      <c r="B8480" s="220"/>
      <c r="C8480" s="449"/>
      <c r="D8480" s="91"/>
      <c r="E8480" s="80"/>
      <c r="F8480">
        <f>SUMIF('список продуктов'!$A$8:$A$917,"="&amp;D5736,'список продуктов'!$C$8:$C$917)</f>
        <v>1</v>
      </c>
      <c r="M8480" s="72"/>
      <c r="N8480" s="68"/>
      <c r="O8480" s="68"/>
      <c r="P8480" s="68"/>
    </row>
    <row r="8481" spans="1:16" ht="15.75" thickBot="1" x14ac:dyDescent="0.3">
      <c r="A8481" s="229"/>
      <c r="B8481" s="179">
        <v>1000</v>
      </c>
      <c r="C8481" s="73" t="s">
        <v>771</v>
      </c>
      <c r="D8481" s="188"/>
      <c r="E8481" s="158">
        <f>SUM(E8482:E8488)</f>
        <v>1105</v>
      </c>
      <c r="F8481">
        <f>SUMIF('список продуктов'!$A$8:$A$917,"="&amp;D5737,'список продуктов'!$C$8:$C$917)</f>
        <v>1</v>
      </c>
      <c r="G8481" t="s">
        <v>2926</v>
      </c>
      <c r="M8481" s="72"/>
      <c r="N8481" s="68"/>
      <c r="O8481" s="68"/>
      <c r="P8481" s="68"/>
    </row>
    <row r="8482" spans="1:16" x14ac:dyDescent="0.25">
      <c r="A8482" s="77">
        <f>E8482*A8481</f>
        <v>0</v>
      </c>
      <c r="B8482" s="173"/>
      <c r="C8482" s="449"/>
      <c r="D8482" s="91" t="s">
        <v>1271</v>
      </c>
      <c r="E8482" s="80">
        <v>250</v>
      </c>
      <c r="F8482">
        <f>SUMIF('список продуктов'!$A$8:$A$917,"="&amp;D5738,'список продуктов'!$C$8:$C$917)</f>
        <v>1</v>
      </c>
      <c r="M8482" s="72"/>
      <c r="N8482" s="68"/>
      <c r="O8482" s="68"/>
      <c r="P8482" s="68"/>
    </row>
    <row r="8483" spans="1:16" x14ac:dyDescent="0.25">
      <c r="A8483" s="77">
        <f>E8483*A8481</f>
        <v>0</v>
      </c>
      <c r="B8483" s="173"/>
      <c r="C8483" s="449"/>
      <c r="D8483" s="91" t="s">
        <v>1733</v>
      </c>
      <c r="E8483" s="80">
        <v>200</v>
      </c>
      <c r="F8483">
        <f>SUMIF('список продуктов'!$A$8:$A$917,"="&amp;D5739,'список продуктов'!$C$8:$C$917)</f>
        <v>1</v>
      </c>
      <c r="M8483" s="72"/>
      <c r="N8483" s="68"/>
      <c r="O8483" s="68"/>
      <c r="P8483" s="68"/>
    </row>
    <row r="8484" spans="1:16" x14ac:dyDescent="0.25">
      <c r="A8484" s="77">
        <f>E8484*A8481</f>
        <v>0</v>
      </c>
      <c r="B8484" s="173"/>
      <c r="C8484" s="449"/>
      <c r="D8484" s="91" t="s">
        <v>1716</v>
      </c>
      <c r="E8484" s="80">
        <v>200</v>
      </c>
      <c r="F8484">
        <f>SUMIF('список продуктов'!$A$8:$A$917,"="&amp;D5740,'список продуктов'!$C$8:$C$917)</f>
        <v>1</v>
      </c>
      <c r="M8484" s="72"/>
      <c r="N8484" s="68"/>
      <c r="O8484" s="68"/>
      <c r="P8484" s="68"/>
    </row>
    <row r="8485" spans="1:16" x14ac:dyDescent="0.25">
      <c r="A8485" s="77">
        <f>E8485*A8481</f>
        <v>0</v>
      </c>
      <c r="B8485" s="173"/>
      <c r="C8485" s="449"/>
      <c r="D8485" s="91" t="s">
        <v>1706</v>
      </c>
      <c r="E8485" s="80">
        <v>0</v>
      </c>
      <c r="F8485">
        <f>SUMIF('список продуктов'!$A$8:$A$917,"="&amp;D5741,'список продуктов'!$C$8:$C$917)</f>
        <v>0</v>
      </c>
      <c r="M8485" s="72"/>
      <c r="N8485" s="68"/>
      <c r="O8485" s="68"/>
      <c r="P8485" s="68"/>
    </row>
    <row r="8486" spans="1:16" x14ac:dyDescent="0.25">
      <c r="A8486" s="77">
        <f>E8486*A8481</f>
        <v>0</v>
      </c>
      <c r="B8486" s="173"/>
      <c r="C8486" s="449"/>
      <c r="D8486" s="91" t="s">
        <v>1717</v>
      </c>
      <c r="E8486" s="80">
        <v>200</v>
      </c>
      <c r="F8486">
        <f>SUMIF('список продуктов'!$A$8:$A$917,"="&amp;D5742,'список продуктов'!$C$8:$C$917)</f>
        <v>1</v>
      </c>
      <c r="M8486" s="72"/>
      <c r="N8486" s="68"/>
      <c r="O8486" s="68"/>
      <c r="P8486" s="68"/>
    </row>
    <row r="8487" spans="1:16" x14ac:dyDescent="0.25">
      <c r="A8487" s="77">
        <f>E8487*A8481</f>
        <v>0</v>
      </c>
      <c r="B8487" s="173"/>
      <c r="C8487" s="449"/>
      <c r="D8487" s="91" t="s">
        <v>1708</v>
      </c>
      <c r="E8487" s="80">
        <v>250</v>
      </c>
      <c r="F8487">
        <f>SUMIF('список продуктов'!$A$8:$A$917,"="&amp;D5743,'список продуктов'!$C$8:$C$917)</f>
        <v>1</v>
      </c>
      <c r="M8487" s="72"/>
      <c r="N8487" s="68"/>
      <c r="O8487" s="68"/>
      <c r="P8487" s="68"/>
    </row>
    <row r="8488" spans="1:16" ht="15.75" thickBot="1" x14ac:dyDescent="0.3">
      <c r="A8488" s="77">
        <f>E8488*A8481</f>
        <v>0</v>
      </c>
      <c r="B8488" s="444"/>
      <c r="C8488" s="462"/>
      <c r="D8488" s="395" t="s">
        <v>1796</v>
      </c>
      <c r="E8488" s="405">
        <v>5</v>
      </c>
      <c r="F8488">
        <f>SUMIF('список продуктов'!$A$8:$A$917,"="&amp;D5744,'список продуктов'!$C$8:$C$917)</f>
        <v>1</v>
      </c>
      <c r="M8488" s="72"/>
      <c r="N8488" s="68"/>
      <c r="O8488" s="68"/>
      <c r="P8488" s="68"/>
    </row>
    <row r="8489" spans="1:16" ht="26.25" thickBot="1" x14ac:dyDescent="0.4">
      <c r="A8489" s="563" t="s">
        <v>2871</v>
      </c>
      <c r="B8489" s="564"/>
      <c r="C8489" s="564"/>
      <c r="D8489" s="564"/>
      <c r="E8489" s="565"/>
      <c r="F8489">
        <f>SUMIF('список продуктов'!$A$8:$A$917,"="&amp;D5745,'список продуктов'!$C$8:$C$917)</f>
        <v>1</v>
      </c>
      <c r="G8489" t="s">
        <v>2926</v>
      </c>
      <c r="M8489" s="72"/>
      <c r="N8489" s="68"/>
      <c r="O8489" s="68"/>
      <c r="P8489" s="68"/>
    </row>
    <row r="8490" spans="1:16" ht="15.75" thickBot="1" x14ac:dyDescent="0.3">
      <c r="A8490" s="229"/>
      <c r="B8490" s="447" t="s">
        <v>201</v>
      </c>
      <c r="C8490" s="530" t="s">
        <v>2872</v>
      </c>
      <c r="D8490" s="413"/>
      <c r="E8490" s="426"/>
      <c r="F8490">
        <f>SUMIF('список продуктов'!$A$8:$A$917,"="&amp;D5746,'список продуктов'!$C$8:$C$917)</f>
        <v>1</v>
      </c>
      <c r="G8490" t="s">
        <v>2926</v>
      </c>
      <c r="M8490" s="72"/>
      <c r="N8490" s="68"/>
      <c r="O8490" s="68"/>
      <c r="P8490" s="68"/>
    </row>
    <row r="8491" spans="1:16" x14ac:dyDescent="0.25">
      <c r="B8491" s="160"/>
      <c r="C8491" s="449"/>
      <c r="D8491" s="91"/>
      <c r="E8491" s="89"/>
      <c r="F8491">
        <f>SUMIF('список продуктов'!$A$8:$A$917,"="&amp;D5747,'список продуктов'!$C$8:$C$917)</f>
        <v>1</v>
      </c>
      <c r="M8491" s="72"/>
      <c r="N8491" s="68"/>
      <c r="O8491" s="68"/>
      <c r="P8491" s="68"/>
    </row>
    <row r="8492" spans="1:16" x14ac:dyDescent="0.25">
      <c r="B8492" s="160"/>
      <c r="C8492" s="449"/>
      <c r="D8492" s="91"/>
      <c r="E8492" s="89"/>
      <c r="F8492">
        <f>SUMIF('список продуктов'!$A$8:$A$917,"="&amp;D5748,'список продуктов'!$C$8:$C$917)</f>
        <v>1</v>
      </c>
      <c r="M8492" s="72"/>
      <c r="N8492" s="68"/>
      <c r="O8492" s="68"/>
      <c r="P8492" s="68"/>
    </row>
    <row r="8493" spans="1:16" x14ac:dyDescent="0.25">
      <c r="B8493" s="160"/>
      <c r="C8493" s="449"/>
      <c r="D8493" s="91"/>
      <c r="E8493" s="89"/>
      <c r="F8493">
        <f>SUMIF('список продуктов'!$A$8:$A$917,"="&amp;#REF!,'список продуктов'!$C$8:$C$917)</f>
        <v>0</v>
      </c>
      <c r="M8493" s="72"/>
      <c r="N8493" s="68"/>
      <c r="O8493" s="68"/>
      <c r="P8493" s="68"/>
    </row>
    <row r="8494" spans="1:16" x14ac:dyDescent="0.25">
      <c r="B8494" s="160"/>
      <c r="C8494" s="449"/>
      <c r="D8494" s="91"/>
      <c r="E8494" s="89"/>
      <c r="M8494" s="72"/>
      <c r="N8494" s="68"/>
      <c r="O8494" s="68"/>
      <c r="P8494" s="68"/>
    </row>
    <row r="8495" spans="1:16" x14ac:dyDescent="0.25">
      <c r="B8495" s="160"/>
      <c r="C8495" s="449"/>
      <c r="D8495" s="91"/>
      <c r="E8495" s="89"/>
      <c r="M8495" s="72"/>
      <c r="N8495" s="68"/>
      <c r="O8495" s="68"/>
      <c r="P8495" s="68"/>
    </row>
    <row r="8496" spans="1:16" x14ac:dyDescent="0.25">
      <c r="B8496" s="160"/>
      <c r="C8496" s="449"/>
      <c r="D8496" s="91"/>
      <c r="E8496" s="89"/>
      <c r="M8496" s="72"/>
      <c r="N8496" s="68"/>
      <c r="O8496" s="68"/>
      <c r="P8496" s="68"/>
    </row>
    <row r="8497" spans="1:16" x14ac:dyDescent="0.25">
      <c r="B8497" s="160"/>
      <c r="C8497" s="449"/>
      <c r="D8497" s="91"/>
      <c r="E8497" s="89"/>
      <c r="M8497" s="72"/>
      <c r="N8497" s="68"/>
      <c r="O8497" s="68"/>
      <c r="P8497" s="68"/>
    </row>
    <row r="8498" spans="1:16" x14ac:dyDescent="0.25">
      <c r="B8498" s="160"/>
      <c r="C8498" s="449"/>
      <c r="D8498" s="91"/>
      <c r="E8498" s="89"/>
      <c r="M8498" s="72"/>
      <c r="N8498" s="68"/>
      <c r="O8498" s="68"/>
      <c r="P8498" s="68"/>
    </row>
    <row r="8499" spans="1:16" x14ac:dyDescent="0.25">
      <c r="B8499" s="160"/>
      <c r="C8499" s="449"/>
      <c r="D8499" s="91"/>
      <c r="E8499" s="89"/>
      <c r="M8499" s="72"/>
      <c r="N8499" s="68"/>
      <c r="O8499" s="68"/>
      <c r="P8499" s="68"/>
    </row>
    <row r="8500" spans="1:16" x14ac:dyDescent="0.25">
      <c r="B8500" s="160"/>
      <c r="C8500" s="449"/>
      <c r="D8500" s="91"/>
      <c r="E8500" s="89"/>
      <c r="M8500" s="72"/>
      <c r="N8500" s="68"/>
      <c r="O8500" s="68"/>
      <c r="P8500" s="68"/>
    </row>
    <row r="8501" spans="1:16" x14ac:dyDescent="0.25">
      <c r="B8501" s="160"/>
      <c r="C8501" s="449"/>
      <c r="D8501" s="91"/>
      <c r="E8501" s="89"/>
      <c r="M8501" s="72"/>
      <c r="N8501" s="68"/>
      <c r="O8501" s="68"/>
      <c r="P8501" s="68"/>
    </row>
    <row r="8502" spans="1:16" ht="15.75" thickBot="1" x14ac:dyDescent="0.3">
      <c r="B8502" s="160"/>
      <c r="C8502" s="449"/>
      <c r="D8502" s="91"/>
      <c r="E8502" s="89"/>
      <c r="M8502" s="72"/>
      <c r="N8502" s="68"/>
      <c r="O8502" s="68"/>
      <c r="P8502" s="68"/>
    </row>
    <row r="8503" spans="1:16" ht="15.75" thickBot="1" x14ac:dyDescent="0.3">
      <c r="A8503" s="229"/>
      <c r="B8503" s="293" t="s">
        <v>201</v>
      </c>
      <c r="C8503" s="515" t="s">
        <v>2873</v>
      </c>
      <c r="D8503" s="188"/>
      <c r="E8503" s="232"/>
      <c r="G8503" t="s">
        <v>2926</v>
      </c>
      <c r="M8503" s="72"/>
      <c r="N8503" s="68"/>
      <c r="O8503" s="68"/>
      <c r="P8503" s="68"/>
    </row>
    <row r="8504" spans="1:16" x14ac:dyDescent="0.25">
      <c r="B8504" s="160"/>
      <c r="C8504" s="449"/>
      <c r="D8504" s="91"/>
      <c r="E8504" s="89"/>
      <c r="M8504" s="72"/>
      <c r="N8504" s="68"/>
      <c r="O8504" s="68"/>
      <c r="P8504" s="68"/>
    </row>
    <row r="8505" spans="1:16" x14ac:dyDescent="0.25">
      <c r="B8505" s="160"/>
      <c r="C8505" s="449"/>
      <c r="D8505" s="91"/>
      <c r="E8505" s="89"/>
      <c r="M8505" s="72"/>
      <c r="N8505" s="68"/>
      <c r="O8505" s="68"/>
      <c r="P8505" s="68"/>
    </row>
    <row r="8506" spans="1:16" x14ac:dyDescent="0.25">
      <c r="B8506" s="160"/>
      <c r="C8506" s="449"/>
      <c r="D8506" s="91"/>
      <c r="E8506" s="89"/>
      <c r="M8506" s="72"/>
      <c r="N8506" s="68"/>
      <c r="O8506" s="68"/>
      <c r="P8506" s="68"/>
    </row>
    <row r="8507" spans="1:16" x14ac:dyDescent="0.25">
      <c r="B8507" s="160"/>
      <c r="C8507" s="449"/>
      <c r="D8507" s="91"/>
      <c r="E8507" s="89"/>
      <c r="M8507" s="72"/>
      <c r="N8507" s="68"/>
      <c r="O8507" s="68"/>
      <c r="P8507" s="68"/>
    </row>
    <row r="8508" spans="1:16" x14ac:dyDescent="0.25">
      <c r="B8508" s="160"/>
      <c r="C8508" s="449"/>
      <c r="D8508" s="91"/>
      <c r="E8508" s="89"/>
      <c r="M8508" s="72"/>
      <c r="N8508" s="68"/>
      <c r="O8508" s="68"/>
      <c r="P8508" s="68"/>
    </row>
    <row r="8509" spans="1:16" x14ac:dyDescent="0.25">
      <c r="B8509" s="160"/>
      <c r="C8509" s="449"/>
      <c r="D8509" s="91"/>
      <c r="E8509" s="89"/>
      <c r="M8509" s="72"/>
      <c r="N8509" s="68"/>
      <c r="O8509" s="68"/>
      <c r="P8509" s="68"/>
    </row>
    <row r="8510" spans="1:16" x14ac:dyDescent="0.25">
      <c r="B8510" s="160"/>
      <c r="C8510" s="449"/>
      <c r="D8510" s="91"/>
      <c r="E8510" s="89"/>
      <c r="M8510" s="72"/>
      <c r="N8510" s="68"/>
      <c r="O8510" s="68"/>
      <c r="P8510" s="68"/>
    </row>
    <row r="8511" spans="1:16" x14ac:dyDescent="0.25">
      <c r="B8511" s="160"/>
      <c r="C8511" s="449"/>
      <c r="D8511" s="91"/>
      <c r="E8511" s="89"/>
      <c r="M8511" s="72"/>
      <c r="N8511" s="68"/>
      <c r="O8511" s="68"/>
      <c r="P8511" s="68"/>
    </row>
    <row r="8512" spans="1:16" x14ac:dyDescent="0.25">
      <c r="B8512" s="160"/>
      <c r="C8512" s="449"/>
      <c r="D8512" s="91"/>
      <c r="E8512" s="89"/>
      <c r="M8512" s="72"/>
      <c r="N8512" s="68"/>
      <c r="O8512" s="68"/>
      <c r="P8512" s="68"/>
    </row>
    <row r="8513" spans="1:16" x14ac:dyDescent="0.25">
      <c r="B8513" s="160"/>
      <c r="C8513" s="449"/>
      <c r="D8513" s="91"/>
      <c r="E8513" s="89"/>
      <c r="M8513" s="72"/>
      <c r="N8513" s="68"/>
      <c r="O8513" s="68"/>
      <c r="P8513" s="68"/>
    </row>
    <row r="8514" spans="1:16" ht="15.75" thickBot="1" x14ac:dyDescent="0.3">
      <c r="B8514" s="394"/>
      <c r="C8514" s="462"/>
      <c r="D8514" s="395"/>
      <c r="E8514" s="396"/>
      <c r="M8514" s="72"/>
      <c r="N8514" s="68"/>
      <c r="O8514" s="68"/>
      <c r="P8514" s="68"/>
    </row>
    <row r="8515" spans="1:16" ht="26.25" thickBot="1" x14ac:dyDescent="0.4">
      <c r="A8515" s="619" t="s">
        <v>2874</v>
      </c>
      <c r="B8515" s="620"/>
      <c r="C8515" s="620"/>
      <c r="D8515" s="620"/>
      <c r="E8515" s="621"/>
      <c r="G8515" t="s">
        <v>2926</v>
      </c>
      <c r="M8515" s="72"/>
      <c r="N8515" s="68"/>
      <c r="O8515" s="68"/>
      <c r="P8515" s="68"/>
    </row>
    <row r="8516" spans="1:16" ht="15.75" thickBot="1" x14ac:dyDescent="0.3">
      <c r="A8516" s="229"/>
      <c r="B8516" s="231"/>
      <c r="C8516" s="204" t="s">
        <v>942</v>
      </c>
      <c r="D8516" s="188"/>
      <c r="E8516" s="191"/>
      <c r="G8516" t="s">
        <v>2926</v>
      </c>
      <c r="M8516" s="72"/>
      <c r="N8516" s="68"/>
      <c r="O8516" s="68"/>
      <c r="P8516" s="68"/>
    </row>
    <row r="8517" spans="1:16" ht="15.75" thickBot="1" x14ac:dyDescent="0.3">
      <c r="A8517" s="77">
        <f>E8517*A8516</f>
        <v>0</v>
      </c>
      <c r="B8517" s="160"/>
      <c r="C8517" s="154"/>
      <c r="D8517" s="91" t="s">
        <v>942</v>
      </c>
      <c r="E8517" s="89">
        <v>1</v>
      </c>
      <c r="M8517" s="72"/>
      <c r="N8517" s="68"/>
      <c r="O8517" s="68"/>
      <c r="P8517" s="68"/>
    </row>
    <row r="8518" spans="1:16" ht="15.75" thickBot="1" x14ac:dyDescent="0.3">
      <c r="A8518" s="229"/>
      <c r="B8518" s="231"/>
      <c r="C8518" s="204" t="s">
        <v>1052</v>
      </c>
      <c r="D8518" s="188"/>
      <c r="E8518" s="191"/>
      <c r="G8518" t="s">
        <v>2926</v>
      </c>
      <c r="M8518" s="72"/>
      <c r="N8518" s="68"/>
      <c r="O8518" s="68"/>
      <c r="P8518" s="68"/>
    </row>
    <row r="8519" spans="1:16" ht="15.75" thickBot="1" x14ac:dyDescent="0.3">
      <c r="A8519" s="77">
        <f>E8519*A8518</f>
        <v>0</v>
      </c>
      <c r="B8519" s="160"/>
      <c r="C8519" s="154"/>
      <c r="D8519" s="91" t="s">
        <v>1052</v>
      </c>
      <c r="E8519" s="89">
        <v>1</v>
      </c>
      <c r="M8519" s="72"/>
      <c r="N8519" s="68"/>
      <c r="O8519" s="68"/>
      <c r="P8519" s="68"/>
    </row>
    <row r="8520" spans="1:16" ht="15.75" thickBot="1" x14ac:dyDescent="0.3">
      <c r="A8520" s="229"/>
      <c r="B8520" s="231"/>
      <c r="C8520" s="204" t="s">
        <v>1127</v>
      </c>
      <c r="D8520" s="188"/>
      <c r="E8520" s="191"/>
      <c r="G8520" t="s">
        <v>2926</v>
      </c>
      <c r="M8520" s="72"/>
      <c r="N8520" s="68"/>
      <c r="O8520" s="68"/>
      <c r="P8520" s="68"/>
    </row>
    <row r="8521" spans="1:16" ht="15.75" thickBot="1" x14ac:dyDescent="0.3">
      <c r="A8521" s="77">
        <f>E8521*A8520</f>
        <v>0</v>
      </c>
      <c r="B8521" s="160"/>
      <c r="C8521" s="154"/>
      <c r="D8521" s="91" t="s">
        <v>1127</v>
      </c>
      <c r="E8521" s="89">
        <v>1</v>
      </c>
      <c r="M8521" s="72"/>
      <c r="N8521" s="68"/>
      <c r="O8521" s="68"/>
      <c r="P8521" s="68"/>
    </row>
    <row r="8522" spans="1:16" ht="15.75" thickBot="1" x14ac:dyDescent="0.3">
      <c r="A8522" s="229"/>
      <c r="B8522" s="231"/>
      <c r="C8522" s="204" t="s">
        <v>1128</v>
      </c>
      <c r="D8522" s="188"/>
      <c r="E8522" s="191"/>
      <c r="G8522" t="s">
        <v>2926</v>
      </c>
      <c r="M8522" s="72"/>
      <c r="N8522" s="68"/>
      <c r="O8522" s="68"/>
      <c r="P8522" s="68"/>
    </row>
    <row r="8523" spans="1:16" ht="15.75" thickBot="1" x14ac:dyDescent="0.3">
      <c r="A8523" s="77">
        <f>E8523*A8522</f>
        <v>0</v>
      </c>
      <c r="B8523" s="160"/>
      <c r="C8523" s="154"/>
      <c r="D8523" s="91" t="s">
        <v>1128</v>
      </c>
      <c r="E8523" s="89">
        <v>1</v>
      </c>
      <c r="M8523" s="72"/>
      <c r="N8523" s="68"/>
      <c r="O8523" s="68"/>
      <c r="P8523" s="68"/>
    </row>
    <row r="8524" spans="1:16" ht="15.75" thickBot="1" x14ac:dyDescent="0.3">
      <c r="A8524" s="229"/>
      <c r="B8524" s="231"/>
      <c r="C8524" s="204" t="s">
        <v>1129</v>
      </c>
      <c r="D8524" s="188"/>
      <c r="E8524" s="191"/>
      <c r="G8524" t="s">
        <v>2926</v>
      </c>
      <c r="M8524" s="72"/>
      <c r="N8524" s="68"/>
      <c r="O8524" s="68"/>
      <c r="P8524" s="68"/>
    </row>
    <row r="8525" spans="1:16" ht="15.75" thickBot="1" x14ac:dyDescent="0.3">
      <c r="A8525" s="77">
        <f>E8525*A8524</f>
        <v>0</v>
      </c>
      <c r="B8525" s="160"/>
      <c r="C8525" s="154"/>
      <c r="D8525" s="91" t="s">
        <v>1129</v>
      </c>
      <c r="E8525" s="89">
        <v>1</v>
      </c>
      <c r="M8525" s="72"/>
      <c r="N8525" s="68"/>
      <c r="O8525" s="68"/>
      <c r="P8525" s="68"/>
    </row>
    <row r="8526" spans="1:16" ht="15.75" thickBot="1" x14ac:dyDescent="0.3">
      <c r="A8526" s="229"/>
      <c r="B8526" s="231"/>
      <c r="C8526" s="204" t="s">
        <v>1130</v>
      </c>
      <c r="D8526" s="188"/>
      <c r="E8526" s="191"/>
      <c r="G8526" t="s">
        <v>2926</v>
      </c>
      <c r="M8526" s="72"/>
      <c r="N8526" s="68"/>
      <c r="O8526" s="68"/>
      <c r="P8526" s="68"/>
    </row>
    <row r="8527" spans="1:16" ht="15.75" thickBot="1" x14ac:dyDescent="0.3">
      <c r="A8527" s="77">
        <f>E8527*A8526</f>
        <v>0</v>
      </c>
      <c r="B8527" s="160"/>
      <c r="C8527" s="154"/>
      <c r="D8527" s="91" t="s">
        <v>1130</v>
      </c>
      <c r="E8527" s="89">
        <v>1</v>
      </c>
      <c r="M8527" s="72"/>
      <c r="N8527" s="68"/>
      <c r="O8527" s="68"/>
      <c r="P8527" s="68"/>
    </row>
    <row r="8528" spans="1:16" ht="15.75" thickBot="1" x14ac:dyDescent="0.3">
      <c r="A8528" s="229"/>
      <c r="B8528" s="231"/>
      <c r="C8528" s="204" t="s">
        <v>1051</v>
      </c>
      <c r="D8528" s="188"/>
      <c r="E8528" s="191"/>
      <c r="G8528" t="s">
        <v>2926</v>
      </c>
      <c r="M8528" s="72"/>
      <c r="N8528" s="68"/>
      <c r="O8528" s="68"/>
      <c r="P8528" s="68"/>
    </row>
    <row r="8529" spans="1:16" x14ac:dyDescent="0.25">
      <c r="A8529" s="77">
        <f>E8529*A8528</f>
        <v>0</v>
      </c>
      <c r="B8529" s="160"/>
      <c r="C8529" s="154"/>
      <c r="D8529" s="91" t="s">
        <v>1674</v>
      </c>
      <c r="E8529" s="89">
        <v>20</v>
      </c>
      <c r="M8529" s="72"/>
      <c r="N8529" s="68"/>
      <c r="O8529" s="68"/>
      <c r="P8529" s="68"/>
    </row>
    <row r="8530" spans="1:16" x14ac:dyDescent="0.25">
      <c r="A8530" s="77">
        <f>E8530*A8528</f>
        <v>0</v>
      </c>
      <c r="B8530" s="160"/>
      <c r="C8530" s="511"/>
      <c r="D8530" s="91" t="s">
        <v>2553</v>
      </c>
      <c r="E8530" s="89">
        <v>1</v>
      </c>
      <c r="M8530" s="72"/>
      <c r="N8530" s="68"/>
      <c r="O8530" s="68"/>
      <c r="P8530" s="68"/>
    </row>
    <row r="8531" spans="1:16" x14ac:dyDescent="0.25">
      <c r="A8531" s="77">
        <f>E8531*A8528</f>
        <v>0</v>
      </c>
      <c r="B8531" s="160"/>
      <c r="C8531" s="511"/>
      <c r="D8531" s="91" t="s">
        <v>1711</v>
      </c>
      <c r="E8531" s="89">
        <v>30</v>
      </c>
      <c r="M8531" s="72"/>
      <c r="N8531" s="68"/>
      <c r="O8531" s="68"/>
      <c r="P8531" s="68"/>
    </row>
    <row r="8532" spans="1:16" x14ac:dyDescent="0.25">
      <c r="A8532" s="77">
        <f>E8532*A8528</f>
        <v>0</v>
      </c>
      <c r="B8532" s="160"/>
      <c r="C8532" s="511"/>
      <c r="D8532" s="91" t="s">
        <v>1705</v>
      </c>
      <c r="E8532" s="89">
        <v>30</v>
      </c>
      <c r="M8532" s="72"/>
      <c r="N8532" s="68"/>
      <c r="O8532" s="68"/>
      <c r="P8532" s="68"/>
    </row>
    <row r="8533" spans="1:16" ht="15.75" thickBot="1" x14ac:dyDescent="0.3">
      <c r="A8533" s="77">
        <f>E8533*A8528</f>
        <v>0</v>
      </c>
      <c r="B8533" s="160"/>
      <c r="C8533" s="511"/>
      <c r="D8533" s="91" t="s">
        <v>1716</v>
      </c>
      <c r="E8533" s="89">
        <v>30</v>
      </c>
      <c r="M8533" s="72"/>
      <c r="N8533" s="68"/>
      <c r="O8533" s="68"/>
      <c r="P8533" s="68"/>
    </row>
    <row r="8534" spans="1:16" ht="15.75" thickBot="1" x14ac:dyDescent="0.3">
      <c r="A8534" s="229"/>
      <c r="B8534" s="231"/>
      <c r="C8534" s="204" t="s">
        <v>1053</v>
      </c>
      <c r="D8534" s="188"/>
      <c r="E8534" s="191"/>
      <c r="G8534" t="s">
        <v>2926</v>
      </c>
      <c r="M8534" s="72"/>
      <c r="N8534" s="68"/>
      <c r="O8534" s="68"/>
      <c r="P8534" s="68"/>
    </row>
    <row r="8535" spans="1:16" ht="15.75" thickBot="1" x14ac:dyDescent="0.3">
      <c r="A8535" s="77">
        <f>E8535*A8534</f>
        <v>0</v>
      </c>
      <c r="B8535" s="160"/>
      <c r="C8535" s="154"/>
      <c r="D8535" s="91" t="s">
        <v>1053</v>
      </c>
      <c r="E8535" s="89">
        <v>1</v>
      </c>
      <c r="M8535" s="72"/>
      <c r="N8535" s="68"/>
      <c r="O8535" s="68"/>
      <c r="P8535" s="68"/>
    </row>
    <row r="8536" spans="1:16" ht="15.75" thickBot="1" x14ac:dyDescent="0.3">
      <c r="A8536" s="229"/>
      <c r="B8536" s="231"/>
      <c r="C8536" s="204" t="s">
        <v>1126</v>
      </c>
      <c r="D8536" s="188"/>
      <c r="E8536" s="191"/>
      <c r="G8536" t="s">
        <v>2926</v>
      </c>
      <c r="M8536" s="72"/>
      <c r="N8536" s="68"/>
      <c r="O8536" s="68"/>
      <c r="P8536" s="68"/>
    </row>
    <row r="8537" spans="1:16" ht="15.75" thickBot="1" x14ac:dyDescent="0.3">
      <c r="A8537" s="77">
        <f>E8537*A8536</f>
        <v>0</v>
      </c>
      <c r="B8537" s="160"/>
      <c r="C8537" s="154"/>
      <c r="D8537" s="91" t="s">
        <v>1126</v>
      </c>
      <c r="E8537" s="89">
        <v>1</v>
      </c>
      <c r="M8537" s="72"/>
      <c r="N8537" s="68"/>
      <c r="O8537" s="68"/>
      <c r="P8537" s="68"/>
    </row>
    <row r="8538" spans="1:16" ht="15.75" thickBot="1" x14ac:dyDescent="0.3">
      <c r="A8538" s="229"/>
      <c r="B8538" s="231"/>
      <c r="C8538" s="204" t="s">
        <v>943</v>
      </c>
      <c r="D8538" s="188"/>
      <c r="E8538" s="191"/>
      <c r="G8538" t="s">
        <v>2926</v>
      </c>
      <c r="M8538" s="72"/>
      <c r="N8538" s="68"/>
      <c r="O8538" s="68"/>
      <c r="P8538" s="68"/>
    </row>
    <row r="8539" spans="1:16" ht="15.75" thickBot="1" x14ac:dyDescent="0.3">
      <c r="A8539" s="77">
        <f>E8539*A8538</f>
        <v>0</v>
      </c>
      <c r="B8539" s="160"/>
      <c r="C8539" s="154"/>
      <c r="D8539" s="91" t="s">
        <v>2465</v>
      </c>
      <c r="E8539" s="89">
        <v>1</v>
      </c>
      <c r="M8539" s="72"/>
      <c r="N8539" s="68"/>
      <c r="O8539" s="68"/>
      <c r="P8539" s="68"/>
    </row>
    <row r="8540" spans="1:16" ht="15.75" thickBot="1" x14ac:dyDescent="0.3">
      <c r="A8540" s="229"/>
      <c r="B8540" s="179">
        <v>100</v>
      </c>
      <c r="C8540" s="204" t="s">
        <v>1056</v>
      </c>
      <c r="D8540" s="188"/>
      <c r="E8540" s="191"/>
      <c r="G8540" t="s">
        <v>2926</v>
      </c>
      <c r="M8540" s="72"/>
      <c r="N8540" s="68"/>
      <c r="O8540" s="68"/>
      <c r="P8540" s="68"/>
    </row>
    <row r="8541" spans="1:16" ht="15.75" thickBot="1" x14ac:dyDescent="0.3">
      <c r="A8541" s="77">
        <f>E8541*A8540</f>
        <v>0</v>
      </c>
      <c r="B8541" s="160"/>
      <c r="C8541" s="154"/>
      <c r="D8541" s="91" t="s">
        <v>1056</v>
      </c>
      <c r="E8541" s="89">
        <v>100</v>
      </c>
      <c r="M8541" s="72"/>
      <c r="N8541" s="68"/>
      <c r="O8541" s="68"/>
      <c r="P8541" s="68"/>
    </row>
    <row r="8542" spans="1:16" ht="15.75" thickBot="1" x14ac:dyDescent="0.3">
      <c r="A8542" s="229"/>
      <c r="B8542" s="231"/>
      <c r="C8542" s="204" t="s">
        <v>1216</v>
      </c>
      <c r="D8542" s="188"/>
      <c r="E8542" s="191"/>
      <c r="G8542" t="s">
        <v>2926</v>
      </c>
      <c r="M8542" s="72"/>
      <c r="N8542" s="68"/>
      <c r="O8542" s="68"/>
      <c r="P8542" s="68"/>
    </row>
    <row r="8543" spans="1:16" ht="15.75" thickBot="1" x14ac:dyDescent="0.3">
      <c r="A8543" s="77">
        <f>E8543*A8542</f>
        <v>0</v>
      </c>
      <c r="B8543" s="160"/>
      <c r="C8543" s="154"/>
      <c r="D8543" s="91" t="s">
        <v>1216</v>
      </c>
      <c r="E8543" s="89">
        <v>1</v>
      </c>
      <c r="M8543" s="72"/>
      <c r="N8543" s="68"/>
      <c r="O8543" s="68"/>
      <c r="P8543" s="68"/>
    </row>
    <row r="8544" spans="1:16" ht="15.75" thickBot="1" x14ac:dyDescent="0.3">
      <c r="A8544" s="229"/>
      <c r="B8544" s="293" t="s">
        <v>8</v>
      </c>
      <c r="C8544" s="188" t="s">
        <v>2616</v>
      </c>
      <c r="D8544" s="188"/>
      <c r="E8544" s="232"/>
      <c r="G8544" t="s">
        <v>2926</v>
      </c>
      <c r="M8544" s="72"/>
      <c r="N8544" s="68"/>
      <c r="O8544" s="68"/>
      <c r="P8544" s="68"/>
    </row>
    <row r="8545" spans="1:16" ht="15.75" thickBot="1" x14ac:dyDescent="0.3">
      <c r="A8545" s="77">
        <f>E8545*A8544</f>
        <v>0</v>
      </c>
      <c r="B8545" s="394"/>
      <c r="C8545" s="495"/>
      <c r="D8545" s="395" t="s">
        <v>2616</v>
      </c>
      <c r="E8545" s="396">
        <v>100</v>
      </c>
      <c r="M8545" s="72"/>
      <c r="N8545" s="68"/>
      <c r="O8545" s="68"/>
      <c r="P8545" s="68"/>
    </row>
    <row r="8546" spans="1:16" ht="26.25" thickBot="1" x14ac:dyDescent="0.4">
      <c r="A8546" s="563" t="s">
        <v>772</v>
      </c>
      <c r="B8546" s="564"/>
      <c r="C8546" s="564"/>
      <c r="D8546" s="564"/>
      <c r="E8546" s="565"/>
      <c r="G8546" t="s">
        <v>2926</v>
      </c>
      <c r="M8546" s="72"/>
      <c r="N8546" s="68"/>
      <c r="O8546" s="68"/>
      <c r="P8546" s="68"/>
    </row>
    <row r="8547" spans="1:16" ht="15.75" thickBot="1" x14ac:dyDescent="0.3">
      <c r="A8547" s="229"/>
      <c r="B8547" s="179">
        <v>50</v>
      </c>
      <c r="C8547" s="204" t="s">
        <v>192</v>
      </c>
      <c r="D8547" s="188"/>
      <c r="E8547" s="158">
        <f>SUM(E8548)</f>
        <v>60</v>
      </c>
      <c r="G8547" t="s">
        <v>2926</v>
      </c>
      <c r="M8547" s="72"/>
      <c r="N8547" s="68"/>
      <c r="O8547" s="68"/>
      <c r="P8547" s="68"/>
    </row>
    <row r="8548" spans="1:16" x14ac:dyDescent="0.25">
      <c r="A8548" s="77">
        <f>E8548*A8547</f>
        <v>0</v>
      </c>
      <c r="B8548" s="173"/>
      <c r="D8548" s="91" t="s">
        <v>192</v>
      </c>
      <c r="E8548" s="80">
        <v>60</v>
      </c>
      <c r="M8548" s="72"/>
      <c r="N8548" s="68"/>
      <c r="O8548" s="68"/>
      <c r="P8548" s="68"/>
    </row>
    <row r="8549" spans="1:16" ht="15.75" thickBot="1" x14ac:dyDescent="0.3">
      <c r="B8549" s="173"/>
      <c r="C8549" s="154"/>
      <c r="D8549" s="91"/>
      <c r="E8549" s="80"/>
      <c r="M8549" s="72"/>
      <c r="N8549" s="68"/>
      <c r="O8549" s="68"/>
      <c r="P8549" s="68"/>
    </row>
    <row r="8550" spans="1:16" ht="15.75" thickBot="1" x14ac:dyDescent="0.3">
      <c r="A8550" s="229"/>
      <c r="B8550" s="179">
        <v>200</v>
      </c>
      <c r="C8550" s="159" t="s">
        <v>773</v>
      </c>
      <c r="D8550" s="188"/>
      <c r="E8550" s="158">
        <f>SUM(E8551)</f>
        <v>230</v>
      </c>
      <c r="G8550" t="s">
        <v>2926</v>
      </c>
      <c r="M8550" s="72"/>
      <c r="N8550" s="68"/>
      <c r="O8550" s="68"/>
      <c r="P8550" s="68"/>
    </row>
    <row r="8551" spans="1:16" x14ac:dyDescent="0.25">
      <c r="A8551" s="77">
        <f>E8551*A8550</f>
        <v>0</v>
      </c>
      <c r="B8551" s="173"/>
      <c r="C8551" s="154"/>
      <c r="D8551" s="91" t="s">
        <v>2445</v>
      </c>
      <c r="E8551" s="80">
        <v>230</v>
      </c>
      <c r="M8551" s="72"/>
      <c r="N8551" s="68"/>
      <c r="O8551" s="68"/>
      <c r="P8551" s="68"/>
    </row>
    <row r="8552" spans="1:16" ht="15.75" thickBot="1" x14ac:dyDescent="0.3">
      <c r="B8552" s="173"/>
      <c r="C8552" s="449"/>
      <c r="D8552" s="91"/>
      <c r="E8552" s="80"/>
      <c r="M8552" s="72"/>
      <c r="N8552" s="68"/>
      <c r="O8552" s="68"/>
      <c r="P8552" s="68"/>
    </row>
    <row r="8553" spans="1:16" ht="30" thickBot="1" x14ac:dyDescent="0.3">
      <c r="A8553" s="229"/>
      <c r="B8553" s="179">
        <v>100</v>
      </c>
      <c r="C8553" s="159" t="s">
        <v>774</v>
      </c>
      <c r="D8553" s="188"/>
      <c r="E8553" s="158">
        <f>SUM(E8554:E8556)</f>
        <v>105</v>
      </c>
      <c r="G8553" t="s">
        <v>2926</v>
      </c>
      <c r="M8553" s="72"/>
      <c r="N8553" s="68"/>
      <c r="O8553" s="68"/>
      <c r="P8553" s="68"/>
    </row>
    <row r="8554" spans="1:16" x14ac:dyDescent="0.25">
      <c r="A8554" s="77">
        <f>A8553*E8554</f>
        <v>0</v>
      </c>
      <c r="B8554" s="173"/>
      <c r="C8554" s="154"/>
      <c r="D8554" s="91" t="s">
        <v>2438</v>
      </c>
      <c r="E8554" s="80">
        <v>35</v>
      </c>
      <c r="M8554" s="72"/>
      <c r="N8554" s="68"/>
      <c r="O8554" s="68"/>
      <c r="P8554" s="68"/>
    </row>
    <row r="8555" spans="1:16" x14ac:dyDescent="0.25">
      <c r="A8555" s="77">
        <f>A8553*E8555</f>
        <v>0</v>
      </c>
      <c r="B8555" s="173"/>
      <c r="C8555" s="449"/>
      <c r="D8555" s="91" t="s">
        <v>2447</v>
      </c>
      <c r="E8555" s="80">
        <v>35</v>
      </c>
      <c r="M8555" s="72"/>
      <c r="N8555" s="68"/>
      <c r="O8555" s="68"/>
      <c r="P8555" s="68"/>
    </row>
    <row r="8556" spans="1:16" x14ac:dyDescent="0.25">
      <c r="A8556" s="77">
        <f>A8553*E8556</f>
        <v>0</v>
      </c>
      <c r="B8556" s="173"/>
      <c r="C8556" s="449"/>
      <c r="D8556" s="91" t="s">
        <v>2551</v>
      </c>
      <c r="E8556" s="80">
        <v>35</v>
      </c>
      <c r="M8556" s="72"/>
      <c r="N8556" s="68"/>
      <c r="O8556" s="68"/>
      <c r="P8556" s="68"/>
    </row>
    <row r="8557" spans="1:16" ht="15.75" thickBot="1" x14ac:dyDescent="0.3">
      <c r="B8557" s="173"/>
      <c r="C8557" s="449"/>
      <c r="D8557" s="91"/>
      <c r="E8557" s="80"/>
      <c r="M8557" s="72"/>
      <c r="N8557" s="68"/>
      <c r="O8557" s="68"/>
      <c r="P8557" s="68"/>
    </row>
    <row r="8558" spans="1:16" ht="15.75" thickBot="1" x14ac:dyDescent="0.3">
      <c r="A8558" s="229"/>
      <c r="B8558" s="179">
        <v>500</v>
      </c>
      <c r="C8558" s="159" t="s">
        <v>2552</v>
      </c>
      <c r="D8558" s="188"/>
      <c r="E8558" s="158">
        <f>SUM(E8559:E8560)</f>
        <v>600</v>
      </c>
      <c r="G8558" t="s">
        <v>2926</v>
      </c>
      <c r="M8558" s="72"/>
      <c r="N8558" s="68"/>
      <c r="O8558" s="68"/>
      <c r="P8558" s="68"/>
    </row>
    <row r="8559" spans="1:16" x14ac:dyDescent="0.25">
      <c r="A8559" s="77">
        <f>E8559*A8558</f>
        <v>0</v>
      </c>
      <c r="B8559" s="173"/>
      <c r="C8559" s="154"/>
      <c r="D8559" s="91" t="s">
        <v>2442</v>
      </c>
      <c r="E8559" s="80">
        <v>300</v>
      </c>
      <c r="M8559" s="72"/>
      <c r="N8559" s="68"/>
      <c r="O8559" s="68"/>
      <c r="P8559" s="68"/>
    </row>
    <row r="8560" spans="1:16" x14ac:dyDescent="0.25">
      <c r="A8560" s="77">
        <f>A8558*E8560</f>
        <v>0</v>
      </c>
      <c r="B8560" s="173"/>
      <c r="C8560" s="449"/>
      <c r="D8560" s="91" t="s">
        <v>1366</v>
      </c>
      <c r="E8560" s="80">
        <v>300</v>
      </c>
      <c r="M8560" s="72"/>
      <c r="N8560" s="68"/>
      <c r="O8560" s="68"/>
      <c r="P8560" s="68"/>
    </row>
    <row r="8561" spans="1:16" ht="15.75" thickBot="1" x14ac:dyDescent="0.3">
      <c r="B8561" s="173"/>
      <c r="C8561" s="531"/>
      <c r="D8561" s="91"/>
      <c r="E8561" s="89"/>
      <c r="M8561" s="72"/>
      <c r="N8561" s="68"/>
      <c r="O8561" s="68"/>
      <c r="P8561" s="68"/>
    </row>
    <row r="8562" spans="1:16" ht="15.75" thickBot="1" x14ac:dyDescent="0.3">
      <c r="A8562" s="229"/>
      <c r="B8562" s="186">
        <v>200</v>
      </c>
      <c r="C8562" s="159" t="s">
        <v>775</v>
      </c>
      <c r="D8562" s="188"/>
      <c r="E8562" s="191"/>
      <c r="G8562" t="s">
        <v>2926</v>
      </c>
      <c r="M8562" s="72"/>
      <c r="N8562" s="68"/>
      <c r="O8562" s="68"/>
      <c r="P8562" s="68"/>
    </row>
    <row r="8563" spans="1:16" x14ac:dyDescent="0.25">
      <c r="A8563" s="77">
        <f>E8563*A8562</f>
        <v>0</v>
      </c>
      <c r="B8563" s="173"/>
      <c r="C8563" s="531"/>
      <c r="D8563" s="91" t="s">
        <v>2507</v>
      </c>
      <c r="E8563" s="89">
        <v>1</v>
      </c>
      <c r="M8563" s="72"/>
      <c r="N8563" s="68"/>
      <c r="O8563" s="68"/>
      <c r="P8563" s="68"/>
    </row>
    <row r="8564" spans="1:16" x14ac:dyDescent="0.25">
      <c r="A8564" s="77">
        <f>E8564*A8562</f>
        <v>0</v>
      </c>
      <c r="B8564" s="173"/>
      <c r="C8564" s="531"/>
      <c r="D8564" s="91" t="s">
        <v>1916</v>
      </c>
      <c r="E8564" s="89">
        <v>2</v>
      </c>
      <c r="M8564" s="72"/>
      <c r="N8564" s="68"/>
      <c r="O8564" s="68"/>
      <c r="P8564" s="68"/>
    </row>
    <row r="8565" spans="1:16" x14ac:dyDescent="0.25">
      <c r="A8565" s="77">
        <f>E8565*A8562</f>
        <v>0</v>
      </c>
      <c r="B8565" s="173"/>
      <c r="C8565" s="531"/>
      <c r="D8565" s="91" t="s">
        <v>2512</v>
      </c>
      <c r="E8565" s="89">
        <v>1</v>
      </c>
      <c r="M8565" s="72"/>
      <c r="N8565" s="68"/>
      <c r="O8565" s="68"/>
      <c r="P8565" s="68"/>
    </row>
    <row r="8566" spans="1:16" ht="15.75" thickBot="1" x14ac:dyDescent="0.3">
      <c r="A8566" s="77">
        <f>E8566*A8562</f>
        <v>0</v>
      </c>
      <c r="B8566" s="173"/>
      <c r="C8566" s="531"/>
      <c r="D8566" s="91" t="s">
        <v>2513</v>
      </c>
      <c r="E8566" s="89">
        <v>1</v>
      </c>
      <c r="M8566" s="72"/>
      <c r="N8566" s="68"/>
      <c r="O8566" s="68"/>
      <c r="P8566" s="68"/>
    </row>
    <row r="8567" spans="1:16" ht="15.75" thickBot="1" x14ac:dyDescent="0.3">
      <c r="A8567" s="229"/>
      <c r="B8567" s="186">
        <v>200</v>
      </c>
      <c r="C8567" s="159" t="s">
        <v>776</v>
      </c>
      <c r="D8567" s="188"/>
      <c r="E8567" s="191">
        <f>SUM(E8568:E8569)</f>
        <v>5</v>
      </c>
      <c r="G8567" t="s">
        <v>2926</v>
      </c>
      <c r="M8567" s="72"/>
      <c r="N8567" s="68"/>
      <c r="O8567" s="68"/>
      <c r="P8567" s="68"/>
    </row>
    <row r="8568" spans="1:16" x14ac:dyDescent="0.25">
      <c r="A8568" s="77">
        <f>E8568*A8567</f>
        <v>0</v>
      </c>
      <c r="B8568" s="173"/>
      <c r="C8568" s="154"/>
      <c r="D8568" s="91" t="s">
        <v>776</v>
      </c>
      <c r="E8568" s="89">
        <v>3</v>
      </c>
      <c r="F8568">
        <f>SUMIF('список продуктов'!$A$8:$A$917,"="&amp;D5749,'список продуктов'!$C$8:$C$917)</f>
        <v>0</v>
      </c>
      <c r="M8568" s="72"/>
      <c r="N8568" s="68"/>
      <c r="O8568" s="68"/>
      <c r="P8568" s="68"/>
    </row>
    <row r="8569" spans="1:16" x14ac:dyDescent="0.25">
      <c r="A8569" s="77">
        <f>E8569*A8567</f>
        <v>0</v>
      </c>
      <c r="B8569" s="173"/>
      <c r="C8569" s="154"/>
      <c r="D8569" s="91" t="s">
        <v>1916</v>
      </c>
      <c r="E8569" s="89">
        <v>2</v>
      </c>
      <c r="F8569">
        <f>SUMIF('список продуктов'!$A$8:$A$917,"="&amp;D5750,'список продуктов'!$C$8:$C$917)</f>
        <v>1</v>
      </c>
      <c r="M8569" s="72"/>
      <c r="N8569" s="68"/>
      <c r="O8569" s="68"/>
      <c r="P8569" s="68"/>
    </row>
    <row r="8570" spans="1:16" x14ac:dyDescent="0.25">
      <c r="A8570" s="77">
        <f>E8570*A8567</f>
        <v>0</v>
      </c>
      <c r="B8570" s="173"/>
      <c r="C8570" s="154"/>
      <c r="D8570" s="91" t="s">
        <v>2512</v>
      </c>
      <c r="E8570" s="89">
        <v>1</v>
      </c>
      <c r="F8570">
        <f>SUMIF('список продуктов'!$A$8:$A$917,"="&amp;D5751,'список продуктов'!$C$8:$C$917)</f>
        <v>1</v>
      </c>
      <c r="M8570" s="72"/>
      <c r="N8570" s="68"/>
      <c r="O8570" s="68"/>
      <c r="P8570" s="68"/>
    </row>
    <row r="8571" spans="1:16" ht="15.75" thickBot="1" x14ac:dyDescent="0.3">
      <c r="A8571" s="77">
        <f>E8571*A8567</f>
        <v>0</v>
      </c>
      <c r="B8571" s="173"/>
      <c r="C8571" s="154"/>
      <c r="D8571" s="91" t="s">
        <v>2513</v>
      </c>
      <c r="E8571" s="89">
        <v>1</v>
      </c>
      <c r="F8571">
        <f>SUMIF('список продуктов'!$A$8:$A$917,"="&amp;#REF!,'список продуктов'!$C$8:$C$917)</f>
        <v>0</v>
      </c>
      <c r="M8571" s="72"/>
      <c r="N8571" s="68"/>
      <c r="O8571" s="68"/>
      <c r="P8571" s="68"/>
    </row>
    <row r="8572" spans="1:16" ht="15.75" thickBot="1" x14ac:dyDescent="0.3">
      <c r="A8572" s="229"/>
      <c r="B8572" s="186">
        <v>200</v>
      </c>
      <c r="C8572" s="159" t="s">
        <v>2610</v>
      </c>
      <c r="D8572" s="188"/>
      <c r="E8572" s="191">
        <f>SUM(E8573:E8574)</f>
        <v>5</v>
      </c>
      <c r="F8572">
        <f>SUMIF('список продуктов'!$A$8:$A$917,"="&amp;#REF!,'список продуктов'!$C$8:$C$917)</f>
        <v>0</v>
      </c>
      <c r="G8572" t="s">
        <v>2926</v>
      </c>
      <c r="M8572" s="72"/>
      <c r="N8572" s="68"/>
      <c r="O8572" s="68"/>
      <c r="P8572" s="68"/>
    </row>
    <row r="8573" spans="1:16" x14ac:dyDescent="0.25">
      <c r="A8573" s="77">
        <f>E8573*A8572</f>
        <v>0</v>
      </c>
      <c r="B8573" s="173"/>
      <c r="C8573" s="154"/>
      <c r="D8573" s="91" t="s">
        <v>2611</v>
      </c>
      <c r="E8573" s="89">
        <v>3</v>
      </c>
      <c r="F8573">
        <f>SUMIF('список продуктов'!$A$8:$A$917,"="&amp;#REF!,'список продуктов'!$C$8:$C$917)</f>
        <v>0</v>
      </c>
      <c r="M8573" s="72"/>
      <c r="N8573" s="68"/>
      <c r="O8573" s="68"/>
      <c r="P8573" s="68"/>
    </row>
    <row r="8574" spans="1:16" x14ac:dyDescent="0.25">
      <c r="A8574" s="77">
        <f>E8574*A8572</f>
        <v>0</v>
      </c>
      <c r="B8574" s="173"/>
      <c r="C8574" s="154"/>
      <c r="D8574" s="91" t="s">
        <v>1916</v>
      </c>
      <c r="E8574" s="89">
        <v>2</v>
      </c>
      <c r="F8574">
        <f>SUMIF('список продуктов'!$A$8:$A$917,"="&amp;#REF!,'список продуктов'!$C$8:$C$917)</f>
        <v>0</v>
      </c>
      <c r="M8574" s="72"/>
      <c r="N8574" s="68"/>
      <c r="O8574" s="68"/>
      <c r="P8574" s="68"/>
    </row>
    <row r="8575" spans="1:16" ht="29.25" x14ac:dyDescent="0.25">
      <c r="A8575" s="77">
        <f>E8575*A8572</f>
        <v>0</v>
      </c>
      <c r="B8575" s="173"/>
      <c r="C8575" s="154"/>
      <c r="D8575" s="91" t="s">
        <v>2640</v>
      </c>
      <c r="E8575" s="89">
        <v>50</v>
      </c>
      <c r="F8575">
        <f>SUMIF('список продуктов'!$A$8:$A$917,"="&amp;#REF!,'список продуктов'!$C$8:$C$917)</f>
        <v>0</v>
      </c>
      <c r="M8575" s="72"/>
      <c r="N8575" s="68"/>
      <c r="O8575" s="68"/>
      <c r="P8575" s="68"/>
    </row>
    <row r="8576" spans="1:16" x14ac:dyDescent="0.25">
      <c r="A8576" s="77">
        <f>E8576*A8572</f>
        <v>0</v>
      </c>
      <c r="B8576" s="173"/>
      <c r="C8576" s="154"/>
      <c r="D8576" s="91" t="s">
        <v>2512</v>
      </c>
      <c r="E8576" s="89">
        <v>1</v>
      </c>
      <c r="F8576">
        <f>SUMIF('список продуктов'!$A$8:$A$917,"="&amp;#REF!,'список продуктов'!$C$8:$C$917)</f>
        <v>0</v>
      </c>
      <c r="M8576" s="72"/>
      <c r="N8576" s="68"/>
      <c r="O8576" s="68"/>
      <c r="P8576" s="68"/>
    </row>
    <row r="8577" spans="1:16" ht="15.75" thickBot="1" x14ac:dyDescent="0.3">
      <c r="A8577" s="77">
        <f>E8577*A8572</f>
        <v>0</v>
      </c>
      <c r="B8577" s="173"/>
      <c r="C8577" s="154"/>
      <c r="D8577" s="91" t="s">
        <v>2513</v>
      </c>
      <c r="E8577" s="89">
        <v>1</v>
      </c>
      <c r="F8577">
        <f>SUMIF('список продуктов'!$A$8:$A$917,"="&amp;#REF!,'список продуктов'!$C$8:$C$917)</f>
        <v>0</v>
      </c>
      <c r="M8577" s="72"/>
      <c r="N8577" s="68"/>
      <c r="O8577" s="68"/>
      <c r="P8577" s="68"/>
    </row>
    <row r="8578" spans="1:16" ht="15.75" thickBot="1" x14ac:dyDescent="0.3">
      <c r="A8578" s="229"/>
      <c r="B8578" s="186">
        <v>200</v>
      </c>
      <c r="C8578" s="159" t="s">
        <v>777</v>
      </c>
      <c r="D8578" s="188"/>
      <c r="E8578" s="191">
        <f>SUM(E8579:E8580)</f>
        <v>5</v>
      </c>
      <c r="F8578">
        <f>SUMIF('список продуктов'!$A$8:$A$917,"="&amp;#REF!,'список продуктов'!$C$8:$C$917)</f>
        <v>0</v>
      </c>
      <c r="G8578" t="s">
        <v>2926</v>
      </c>
      <c r="M8578" s="72"/>
      <c r="N8578" s="68"/>
      <c r="O8578" s="68"/>
      <c r="P8578" s="68"/>
    </row>
    <row r="8579" spans="1:16" x14ac:dyDescent="0.25">
      <c r="A8579" s="77">
        <f>E8579*A8578</f>
        <v>0</v>
      </c>
      <c r="B8579" s="173"/>
      <c r="C8579" s="154"/>
      <c r="D8579" s="91" t="s">
        <v>2510</v>
      </c>
      <c r="E8579" s="89">
        <v>3</v>
      </c>
      <c r="F8579">
        <f>SUMIF('список продуктов'!$A$8:$A$917,"="&amp;#REF!,'список продуктов'!$C$8:$C$917)</f>
        <v>0</v>
      </c>
      <c r="M8579" s="72"/>
      <c r="N8579" s="68"/>
      <c r="O8579" s="68"/>
      <c r="P8579" s="68"/>
    </row>
    <row r="8580" spans="1:16" x14ac:dyDescent="0.25">
      <c r="A8580" s="77">
        <f>E8580*A8578</f>
        <v>0</v>
      </c>
      <c r="B8580" s="173"/>
      <c r="C8580" s="154"/>
      <c r="D8580" s="91" t="s">
        <v>1916</v>
      </c>
      <c r="E8580" s="89">
        <v>2</v>
      </c>
      <c r="F8580">
        <f>SUMIF('список продуктов'!$A$8:$A$917,"="&amp;#REF!,'список продуктов'!$C$8:$C$917)</f>
        <v>0</v>
      </c>
      <c r="M8580" s="72"/>
      <c r="N8580" s="68"/>
      <c r="O8580" s="68"/>
      <c r="P8580" s="68"/>
    </row>
    <row r="8581" spans="1:16" ht="29.25" x14ac:dyDescent="0.25">
      <c r="A8581" s="77">
        <f>E8581*A8578</f>
        <v>0</v>
      </c>
      <c r="B8581" s="173"/>
      <c r="C8581" s="154"/>
      <c r="D8581" s="91" t="s">
        <v>2640</v>
      </c>
      <c r="E8581" s="89">
        <v>50</v>
      </c>
      <c r="F8581">
        <f>SUMIF('список продуктов'!$A$8:$A$917,"="&amp;#REF!,'список продуктов'!$C$8:$C$917)</f>
        <v>0</v>
      </c>
      <c r="M8581" s="72"/>
      <c r="N8581" s="68"/>
      <c r="O8581" s="68"/>
      <c r="P8581" s="68"/>
    </row>
    <row r="8582" spans="1:16" x14ac:dyDescent="0.25">
      <c r="A8582" s="77">
        <f>E8582*A8578</f>
        <v>0</v>
      </c>
      <c r="B8582" s="173"/>
      <c r="C8582" s="154"/>
      <c r="D8582" s="91" t="s">
        <v>2512</v>
      </c>
      <c r="E8582" s="89">
        <v>1</v>
      </c>
      <c r="F8582">
        <f>SUMIF('список продуктов'!$A$8:$A$917,"="&amp;#REF!,'список продуктов'!$C$8:$C$917)</f>
        <v>0</v>
      </c>
      <c r="M8582" s="72"/>
      <c r="N8582" s="68"/>
      <c r="O8582" s="68"/>
      <c r="P8582" s="68"/>
    </row>
    <row r="8583" spans="1:16" ht="15.75" thickBot="1" x14ac:dyDescent="0.3">
      <c r="A8583" s="77">
        <f>E8583*A8578</f>
        <v>0</v>
      </c>
      <c r="B8583" s="173"/>
      <c r="C8583" s="154"/>
      <c r="D8583" s="91" t="s">
        <v>2513</v>
      </c>
      <c r="E8583" s="89">
        <v>1</v>
      </c>
      <c r="F8583">
        <f>SUMIF('список продуктов'!$A$8:$A$917,"="&amp;#REF!,'список продуктов'!$C$8:$C$917)</f>
        <v>0</v>
      </c>
      <c r="M8583" s="72"/>
      <c r="N8583" s="68"/>
      <c r="O8583" s="68"/>
      <c r="P8583" s="68"/>
    </row>
    <row r="8584" spans="1:16" ht="15.75" thickBot="1" x14ac:dyDescent="0.3">
      <c r="A8584" s="229"/>
      <c r="B8584" s="186" t="s">
        <v>193</v>
      </c>
      <c r="C8584" s="159" t="s">
        <v>778</v>
      </c>
      <c r="D8584" s="188"/>
      <c r="E8584" s="191">
        <f>SUM(E8585:E8587)</f>
        <v>11</v>
      </c>
      <c r="F8584">
        <f>SUMIF('список продуктов'!$A$8:$A$917,"="&amp;#REF!,'список продуктов'!$C$8:$C$917)</f>
        <v>0</v>
      </c>
      <c r="G8584" t="s">
        <v>2926</v>
      </c>
      <c r="M8584" s="72"/>
      <c r="N8584" s="68"/>
      <c r="O8584" s="68"/>
      <c r="P8584" s="68"/>
    </row>
    <row r="8585" spans="1:16" x14ac:dyDescent="0.25">
      <c r="A8585" s="77">
        <f>E8585*A8584</f>
        <v>0</v>
      </c>
      <c r="B8585" s="173"/>
      <c r="C8585" s="154"/>
      <c r="D8585" s="91" t="s">
        <v>2511</v>
      </c>
      <c r="E8585" s="89">
        <v>8</v>
      </c>
      <c r="F8585">
        <f>SUMIF('список продуктов'!$A$8:$A$917,"="&amp;#REF!,'список продуктов'!$C$8:$C$917)</f>
        <v>0</v>
      </c>
      <c r="M8585" s="72"/>
      <c r="N8585" s="68"/>
      <c r="O8585" s="68"/>
      <c r="P8585" s="68"/>
    </row>
    <row r="8586" spans="1:16" x14ac:dyDescent="0.25">
      <c r="A8586" s="77">
        <f>E8586*A8584</f>
        <v>0</v>
      </c>
      <c r="B8586" s="173"/>
      <c r="C8586" s="154"/>
      <c r="D8586" s="91" t="s">
        <v>1916</v>
      </c>
      <c r="E8586" s="89">
        <v>2</v>
      </c>
      <c r="F8586">
        <f>SUMIF('список продуктов'!$A$8:$A$917,"="&amp;#REF!,'список продуктов'!$C$8:$C$917)</f>
        <v>0</v>
      </c>
      <c r="M8586" s="72"/>
      <c r="N8586" s="68"/>
      <c r="O8586" s="68"/>
      <c r="P8586" s="68"/>
    </row>
    <row r="8587" spans="1:16" x14ac:dyDescent="0.25">
      <c r="A8587" s="77">
        <f>E8587*A8584</f>
        <v>0</v>
      </c>
      <c r="B8587" s="173"/>
      <c r="C8587" s="154"/>
      <c r="D8587" s="91" t="s">
        <v>1855</v>
      </c>
      <c r="E8587" s="89">
        <v>1</v>
      </c>
      <c r="F8587">
        <f>SUMIF('список продуктов'!$A$8:$A$917,"="&amp;#REF!,'список продуктов'!$C$8:$C$917)</f>
        <v>0</v>
      </c>
      <c r="M8587" s="72"/>
      <c r="N8587" s="68"/>
      <c r="O8587" s="68"/>
      <c r="P8587" s="68"/>
    </row>
    <row r="8588" spans="1:16" ht="29.25" x14ac:dyDescent="0.25">
      <c r="A8588" s="77">
        <f>E8588*A8584</f>
        <v>0</v>
      </c>
      <c r="B8588" s="173"/>
      <c r="C8588" s="154"/>
      <c r="D8588" s="91" t="s">
        <v>2640</v>
      </c>
      <c r="E8588" s="89">
        <v>50</v>
      </c>
      <c r="F8588">
        <f>SUMIF('список продуктов'!$A$8:$A$917,"="&amp;#REF!,'список продуктов'!$C$8:$C$917)</f>
        <v>0</v>
      </c>
      <c r="M8588" s="72"/>
      <c r="N8588" s="68"/>
      <c r="O8588" s="68"/>
      <c r="P8588" s="68"/>
    </row>
    <row r="8589" spans="1:16" x14ac:dyDescent="0.25">
      <c r="A8589" s="77">
        <f>E8589*A8584</f>
        <v>0</v>
      </c>
      <c r="B8589" s="173"/>
      <c r="C8589" s="154"/>
      <c r="D8589" s="91" t="s">
        <v>2512</v>
      </c>
      <c r="E8589" s="89">
        <v>1</v>
      </c>
      <c r="F8589">
        <f>SUMIF('список продуктов'!$A$8:$A$917,"="&amp;#REF!,'список продуктов'!$C$8:$C$917)</f>
        <v>0</v>
      </c>
      <c r="M8589" s="72"/>
      <c r="N8589" s="68"/>
      <c r="O8589" s="68"/>
      <c r="P8589" s="68"/>
    </row>
    <row r="8590" spans="1:16" ht="15.75" thickBot="1" x14ac:dyDescent="0.3">
      <c r="A8590" s="77">
        <f>E8590*A8584</f>
        <v>0</v>
      </c>
      <c r="B8590" s="173"/>
      <c r="C8590" s="154"/>
      <c r="D8590" s="91" t="s">
        <v>2513</v>
      </c>
      <c r="E8590" s="89">
        <v>1</v>
      </c>
      <c r="F8590">
        <f>SUMIF('список продуктов'!$A$8:$A$917,"="&amp;#REF!,'список продуктов'!$C$8:$C$917)</f>
        <v>0</v>
      </c>
      <c r="M8590" s="72"/>
      <c r="N8590" s="68"/>
      <c r="O8590" s="68"/>
      <c r="P8590" s="68"/>
    </row>
    <row r="8591" spans="1:16" ht="15.75" thickBot="1" x14ac:dyDescent="0.3">
      <c r="A8591" s="229"/>
      <c r="B8591" s="186">
        <v>950</v>
      </c>
      <c r="C8591" s="202" t="s">
        <v>2615</v>
      </c>
      <c r="D8591" s="188"/>
      <c r="E8591" s="191">
        <f>SUM(E8592:E8592)</f>
        <v>1</v>
      </c>
      <c r="F8591">
        <f>SUMIF('список продуктов'!$A$8:$A$917,"="&amp;#REF!,'список продуктов'!$C$8:$C$917)</f>
        <v>0</v>
      </c>
      <c r="G8591" t="s">
        <v>2926</v>
      </c>
      <c r="M8591" s="72"/>
      <c r="N8591" s="68"/>
      <c r="O8591" s="68"/>
      <c r="P8591" s="68"/>
    </row>
    <row r="8592" spans="1:16" x14ac:dyDescent="0.25">
      <c r="A8592" s="77">
        <f>E8592*A8591</f>
        <v>0</v>
      </c>
      <c r="B8592" s="173"/>
      <c r="C8592" s="154"/>
      <c r="D8592" s="91" t="s">
        <v>2615</v>
      </c>
      <c r="E8592" s="89">
        <v>1</v>
      </c>
      <c r="F8592">
        <f>SUMIF('список продуктов'!$A$8:$A$917,"="&amp;#REF!,'список продуктов'!$C$8:$C$917)</f>
        <v>0</v>
      </c>
      <c r="M8592" s="72"/>
      <c r="N8592" s="68"/>
      <c r="O8592" s="68"/>
      <c r="P8592" s="68"/>
    </row>
    <row r="8593" spans="1:16" ht="15.75" thickBot="1" x14ac:dyDescent="0.3">
      <c r="B8593" s="173"/>
      <c r="C8593" s="154"/>
      <c r="D8593" s="91"/>
      <c r="E8593" s="89"/>
      <c r="F8593">
        <f>SUMIF('список продуктов'!$A$8:$A$917,"="&amp;#REF!,'список продуктов'!$C$8:$C$917)</f>
        <v>0</v>
      </c>
      <c r="M8593" s="72"/>
      <c r="N8593" s="68"/>
      <c r="O8593" s="68"/>
      <c r="P8593" s="68"/>
    </row>
    <row r="8594" spans="1:16" ht="15.75" thickBot="1" x14ac:dyDescent="0.3">
      <c r="A8594" s="229"/>
      <c r="B8594" s="186">
        <v>200</v>
      </c>
      <c r="C8594" s="202" t="s">
        <v>779</v>
      </c>
      <c r="D8594" s="188"/>
      <c r="E8594" s="191">
        <f>SUM(E8595:E8595)</f>
        <v>1</v>
      </c>
      <c r="F8594">
        <f>SUMIF('список продуктов'!$A$8:$A$917,"="&amp;#REF!,'список продуктов'!$C$8:$C$917)</f>
        <v>0</v>
      </c>
      <c r="G8594" t="s">
        <v>2926</v>
      </c>
      <c r="M8594" s="72"/>
      <c r="N8594" s="68"/>
      <c r="O8594" s="68"/>
      <c r="P8594" s="68"/>
    </row>
    <row r="8595" spans="1:16" ht="29.25" x14ac:dyDescent="0.25">
      <c r="A8595" s="77">
        <f>E8595*A8594</f>
        <v>0</v>
      </c>
      <c r="B8595" s="173"/>
      <c r="C8595" s="154"/>
      <c r="D8595" s="91" t="s">
        <v>2497</v>
      </c>
      <c r="E8595" s="89">
        <v>1</v>
      </c>
      <c r="F8595">
        <f>SUMIF('список продуктов'!$A$8:$A$917,"="&amp;#REF!,'список продуктов'!$C$8:$C$917)</f>
        <v>0</v>
      </c>
      <c r="M8595" s="72"/>
      <c r="N8595" s="68"/>
      <c r="O8595" s="68"/>
      <c r="P8595" s="68"/>
    </row>
    <row r="8596" spans="1:16" ht="15.75" thickBot="1" x14ac:dyDescent="0.3">
      <c r="B8596" s="406"/>
      <c r="C8596" s="463"/>
      <c r="D8596" s="397"/>
      <c r="E8596" s="398"/>
      <c r="F8596">
        <f>SUMIF('список продуктов'!$A$8:$A$917,"="&amp;#REF!,'список продуктов'!$C$8:$C$917)</f>
        <v>0</v>
      </c>
      <c r="M8596" s="72"/>
      <c r="N8596" s="68"/>
      <c r="O8596" s="68"/>
      <c r="P8596" s="68"/>
    </row>
    <row r="8597" spans="1:16" ht="15.75" thickBot="1" x14ac:dyDescent="0.3">
      <c r="A8597" s="229"/>
      <c r="B8597" s="181" t="s">
        <v>1226</v>
      </c>
      <c r="C8597" s="188" t="s">
        <v>2603</v>
      </c>
      <c r="D8597" s="188"/>
      <c r="E8597" s="232"/>
      <c r="F8597">
        <f>SUMIF('список продуктов'!$A$8:$A$917,"="&amp;#REF!,'список продуктов'!$C$8:$C$917)</f>
        <v>0</v>
      </c>
      <c r="G8597" t="s">
        <v>2926</v>
      </c>
      <c r="M8597" s="72"/>
      <c r="N8597" s="68"/>
      <c r="O8597" s="68"/>
      <c r="P8597" s="68"/>
    </row>
    <row r="8598" spans="1:16" ht="29.25" x14ac:dyDescent="0.25">
      <c r="A8598" s="77">
        <f>E8598*A8597</f>
        <v>0</v>
      </c>
      <c r="B8598" s="173"/>
      <c r="C8598" s="154"/>
      <c r="D8598" s="91" t="s">
        <v>2603</v>
      </c>
      <c r="E8598" s="89">
        <v>1</v>
      </c>
      <c r="F8598">
        <f>SUMIF('список продуктов'!$A$8:$A$917,"="&amp;#REF!,'список продуктов'!$C$8:$C$917)</f>
        <v>0</v>
      </c>
      <c r="M8598" s="72"/>
      <c r="N8598" s="68"/>
      <c r="O8598" s="68"/>
      <c r="P8598" s="68"/>
    </row>
    <row r="8599" spans="1:16" ht="15.75" thickBot="1" x14ac:dyDescent="0.3">
      <c r="B8599" s="173"/>
      <c r="C8599" s="154"/>
      <c r="D8599" s="91"/>
      <c r="E8599" s="89"/>
      <c r="F8599">
        <f>SUMIF('список продуктов'!$A$8:$A$917,"="&amp;#REF!,'список продуктов'!$C$8:$C$917)</f>
        <v>0</v>
      </c>
      <c r="M8599" s="72"/>
      <c r="N8599" s="68"/>
      <c r="O8599" s="68"/>
      <c r="P8599" s="68"/>
    </row>
    <row r="8600" spans="1:16" ht="15.75" thickBot="1" x14ac:dyDescent="0.3">
      <c r="A8600" s="229"/>
      <c r="B8600" s="181" t="s">
        <v>1226</v>
      </c>
      <c r="C8600" s="188" t="s">
        <v>2604</v>
      </c>
      <c r="D8600" s="188"/>
      <c r="E8600" s="232"/>
      <c r="F8600">
        <f>SUMIF('список продуктов'!$A$8:$A$917,"="&amp;#REF!,'список продуктов'!$C$8:$C$917)</f>
        <v>0</v>
      </c>
      <c r="G8600" t="s">
        <v>2926</v>
      </c>
      <c r="M8600" s="72"/>
      <c r="N8600" s="68"/>
      <c r="O8600" s="68"/>
      <c r="P8600" s="68"/>
    </row>
    <row r="8601" spans="1:16" ht="29.25" x14ac:dyDescent="0.25">
      <c r="A8601" s="77">
        <f>E8601*A8600</f>
        <v>0</v>
      </c>
      <c r="B8601" s="173"/>
      <c r="C8601" s="154"/>
      <c r="D8601" s="91" t="s">
        <v>2604</v>
      </c>
      <c r="E8601" s="89">
        <v>1</v>
      </c>
      <c r="F8601">
        <f>SUMIF('список продуктов'!$A$8:$A$917,"="&amp;#REF!,'список продуктов'!$C$8:$C$917)</f>
        <v>0</v>
      </c>
      <c r="M8601" s="72"/>
      <c r="N8601" s="68"/>
      <c r="O8601" s="68"/>
      <c r="P8601" s="68"/>
    </row>
    <row r="8602" spans="1:16" ht="15.75" thickBot="1" x14ac:dyDescent="0.3">
      <c r="B8602" s="173"/>
      <c r="C8602" s="154"/>
      <c r="D8602" s="91"/>
      <c r="E8602" s="89"/>
      <c r="F8602">
        <f>SUMIF('список продуктов'!$A$8:$A$917,"="&amp;#REF!,'список продуктов'!$C$8:$C$917)</f>
        <v>0</v>
      </c>
      <c r="M8602" s="72"/>
      <c r="N8602" s="68"/>
      <c r="O8602" s="68"/>
      <c r="P8602" s="68"/>
    </row>
    <row r="8603" spans="1:16" ht="15.75" thickBot="1" x14ac:dyDescent="0.3">
      <c r="A8603" s="229"/>
      <c r="B8603" s="181" t="s">
        <v>1226</v>
      </c>
      <c r="C8603" s="188" t="s">
        <v>2605</v>
      </c>
      <c r="D8603" s="188"/>
      <c r="E8603" s="232"/>
      <c r="F8603">
        <f>SUMIF('список продуктов'!$A$8:$A$917,"="&amp;#REF!,'список продуктов'!$C$8:$C$917)</f>
        <v>0</v>
      </c>
      <c r="G8603" t="s">
        <v>2926</v>
      </c>
      <c r="M8603" s="72"/>
      <c r="N8603" s="68"/>
      <c r="O8603" s="68"/>
      <c r="P8603" s="68"/>
    </row>
    <row r="8604" spans="1:16" ht="29.25" x14ac:dyDescent="0.25">
      <c r="A8604" s="77">
        <f>E8604*A8603</f>
        <v>0</v>
      </c>
      <c r="B8604" s="173"/>
      <c r="C8604" s="154"/>
      <c r="D8604" s="91" t="s">
        <v>2605</v>
      </c>
      <c r="E8604" s="89">
        <v>1</v>
      </c>
      <c r="F8604">
        <f>SUMIF('список продуктов'!$A$8:$A$917,"="&amp;#REF!,'список продуктов'!$C$8:$C$917)</f>
        <v>0</v>
      </c>
      <c r="M8604" s="72"/>
      <c r="N8604" s="68"/>
      <c r="O8604" s="68"/>
      <c r="P8604" s="68"/>
    </row>
    <row r="8605" spans="1:16" ht="15.75" thickBot="1" x14ac:dyDescent="0.3">
      <c r="B8605" s="173"/>
      <c r="C8605" s="154"/>
      <c r="D8605" s="91"/>
      <c r="E8605" s="89"/>
      <c r="F8605">
        <f>SUMIF('список продуктов'!$A$8:$A$917,"="&amp;#REF!,'список продуктов'!$C$8:$C$917)</f>
        <v>0</v>
      </c>
      <c r="M8605" s="72"/>
      <c r="N8605" s="68"/>
      <c r="O8605" s="68"/>
      <c r="P8605" s="68"/>
    </row>
    <row r="8606" spans="1:16" ht="15.75" thickBot="1" x14ac:dyDescent="0.3">
      <c r="A8606" s="229"/>
      <c r="B8606" s="181" t="s">
        <v>2606</v>
      </c>
      <c r="C8606" s="188" t="s">
        <v>2607</v>
      </c>
      <c r="D8606" s="188"/>
      <c r="E8606" s="232"/>
      <c r="F8606">
        <f>SUMIF('список продуктов'!$A$8:$A$917,"="&amp;#REF!,'список продуктов'!$C$8:$C$917)</f>
        <v>0</v>
      </c>
      <c r="G8606" t="s">
        <v>2926</v>
      </c>
      <c r="M8606" s="72"/>
      <c r="N8606" s="68"/>
      <c r="O8606" s="68"/>
      <c r="P8606" s="68"/>
    </row>
    <row r="8607" spans="1:16" ht="29.25" x14ac:dyDescent="0.25">
      <c r="A8607" s="77">
        <f>E8607*A8606</f>
        <v>0</v>
      </c>
      <c r="B8607" s="173"/>
      <c r="C8607" s="154"/>
      <c r="D8607" s="91" t="s">
        <v>2607</v>
      </c>
      <c r="E8607" s="89">
        <v>1</v>
      </c>
      <c r="F8607">
        <f>SUMIF('список продуктов'!$A$8:$A$917,"="&amp;#REF!,'список продуктов'!$C$8:$C$917)</f>
        <v>0</v>
      </c>
      <c r="M8607" s="72"/>
      <c r="N8607" s="68"/>
      <c r="O8607" s="68"/>
      <c r="P8607" s="68"/>
    </row>
    <row r="8608" spans="1:16" ht="15.75" thickBot="1" x14ac:dyDescent="0.3">
      <c r="B8608" s="173"/>
      <c r="C8608" s="154"/>
      <c r="D8608" s="91"/>
      <c r="E8608" s="89"/>
      <c r="F8608">
        <f>SUMIF('список продуктов'!$A$8:$A$917,"="&amp;#REF!,'список продуктов'!$C$8:$C$917)</f>
        <v>0</v>
      </c>
      <c r="M8608" s="72"/>
      <c r="N8608" s="68"/>
      <c r="O8608" s="68"/>
      <c r="P8608" s="68"/>
    </row>
    <row r="8609" spans="1:16" ht="15.75" thickBot="1" x14ac:dyDescent="0.3">
      <c r="A8609" s="229"/>
      <c r="B8609" s="181" t="s">
        <v>2606</v>
      </c>
      <c r="C8609" s="188" t="s">
        <v>2608</v>
      </c>
      <c r="D8609" s="188"/>
      <c r="E8609" s="232"/>
      <c r="F8609">
        <f>SUMIF('список продуктов'!$A$8:$A$917,"="&amp;#REF!,'список продуктов'!$C$8:$C$917)</f>
        <v>0</v>
      </c>
      <c r="G8609" t="s">
        <v>2926</v>
      </c>
      <c r="M8609" s="72"/>
      <c r="N8609" s="68"/>
      <c r="O8609" s="68"/>
      <c r="P8609" s="68"/>
    </row>
    <row r="8610" spans="1:16" ht="30" thickBot="1" x14ac:dyDescent="0.3">
      <c r="A8610" s="77">
        <f>E8610*A8609</f>
        <v>0</v>
      </c>
      <c r="B8610" s="173"/>
      <c r="C8610" s="154"/>
      <c r="D8610" s="91" t="s">
        <v>2608</v>
      </c>
      <c r="E8610" s="89">
        <v>1</v>
      </c>
      <c r="F8610">
        <f>SUMIF('список продуктов'!$A$8:$A$917,"="&amp;#REF!,'список продуктов'!$C$8:$C$917)</f>
        <v>0</v>
      </c>
      <c r="M8610" s="72"/>
      <c r="N8610" s="68"/>
      <c r="O8610" s="68"/>
      <c r="P8610" s="68"/>
    </row>
    <row r="8611" spans="1:16" ht="15.75" thickBot="1" x14ac:dyDescent="0.3">
      <c r="A8611" s="273"/>
      <c r="B8611" s="293" t="s">
        <v>1226</v>
      </c>
      <c r="C8611" s="515" t="s">
        <v>2875</v>
      </c>
      <c r="D8611" s="188"/>
      <c r="E8611" s="232"/>
      <c r="F8611">
        <f>SUMIF('список продуктов'!$A$8:$A$917,"="&amp;#REF!,'список продуктов'!$C$8:$C$917)</f>
        <v>0</v>
      </c>
      <c r="G8611" t="s">
        <v>2926</v>
      </c>
      <c r="M8611" s="72"/>
      <c r="N8611" s="68"/>
      <c r="O8611" s="68"/>
      <c r="P8611" s="68"/>
    </row>
    <row r="8612" spans="1:16" ht="15.75" thickBot="1" x14ac:dyDescent="0.3">
      <c r="A8612" s="346">
        <f>E8612*A8611</f>
        <v>0</v>
      </c>
      <c r="B8612" s="160"/>
      <c r="C8612" s="449"/>
      <c r="D8612" s="91" t="s">
        <v>2875</v>
      </c>
      <c r="E8612" s="89">
        <v>1</v>
      </c>
      <c r="F8612">
        <f>SUMIF('список продуктов'!$A$8:$A$917,"="&amp;#REF!,'список продуктов'!$C$8:$C$917)</f>
        <v>0</v>
      </c>
      <c r="M8612" s="72"/>
      <c r="N8612" s="68"/>
      <c r="O8612" s="68"/>
      <c r="P8612" s="68"/>
    </row>
    <row r="8613" spans="1:16" ht="15.75" thickBot="1" x14ac:dyDescent="0.3">
      <c r="A8613" s="229"/>
      <c r="B8613" s="293" t="s">
        <v>237</v>
      </c>
      <c r="C8613" s="515" t="s">
        <v>2876</v>
      </c>
      <c r="D8613" s="188"/>
      <c r="E8613" s="232"/>
      <c r="F8613">
        <f>SUMIF('список продуктов'!$A$8:$A$917,"="&amp;#REF!,'список продуктов'!$C$8:$C$917)</f>
        <v>0</v>
      </c>
      <c r="G8613" t="s">
        <v>2926</v>
      </c>
      <c r="M8613" s="72"/>
      <c r="N8613" s="68"/>
      <c r="O8613" s="68"/>
      <c r="P8613" s="68"/>
    </row>
    <row r="8614" spans="1:16" ht="15.75" thickBot="1" x14ac:dyDescent="0.3">
      <c r="A8614" s="77">
        <f>E8614*A8613</f>
        <v>0</v>
      </c>
      <c r="B8614" s="160"/>
      <c r="C8614" s="449"/>
      <c r="D8614" s="91" t="s">
        <v>2876</v>
      </c>
      <c r="E8614" s="89">
        <v>1</v>
      </c>
      <c r="F8614">
        <f>SUMIF('список продуктов'!$A$8:$A$917,"="&amp;#REF!,'список продуктов'!$C$8:$C$917)</f>
        <v>0</v>
      </c>
      <c r="M8614" s="72"/>
      <c r="N8614" s="68"/>
      <c r="O8614" s="68"/>
      <c r="P8614" s="68"/>
    </row>
    <row r="8615" spans="1:16" ht="15.75" thickBot="1" x14ac:dyDescent="0.3">
      <c r="A8615" s="229"/>
      <c r="B8615" s="186">
        <v>200</v>
      </c>
      <c r="C8615" s="202" t="s">
        <v>781</v>
      </c>
      <c r="D8615" s="188"/>
      <c r="E8615" s="191">
        <f>SUM(E8616:E8616)</f>
        <v>200</v>
      </c>
      <c r="F8615">
        <f>SUMIF('список продуктов'!$A$8:$A$917,"="&amp;#REF!,'список продуктов'!$C$8:$C$917)</f>
        <v>0</v>
      </c>
      <c r="G8615" t="s">
        <v>2926</v>
      </c>
      <c r="M8615" s="72"/>
      <c r="N8615" s="68"/>
      <c r="O8615" s="68"/>
      <c r="P8615" s="68"/>
    </row>
    <row r="8616" spans="1:16" ht="15.75" thickBot="1" x14ac:dyDescent="0.3">
      <c r="A8616" s="77">
        <f>E8616*A8615</f>
        <v>0</v>
      </c>
      <c r="B8616" s="173"/>
      <c r="C8616" s="154"/>
      <c r="D8616" s="91" t="s">
        <v>781</v>
      </c>
      <c r="E8616" s="89">
        <v>200</v>
      </c>
      <c r="F8616">
        <f>SUMIF('список продуктов'!$A$8:$A$917,"="&amp;#REF!,'список продуктов'!$C$8:$C$917)</f>
        <v>0</v>
      </c>
      <c r="M8616" s="72"/>
      <c r="N8616" s="68"/>
      <c r="O8616" s="68"/>
      <c r="P8616" s="68"/>
    </row>
    <row r="8617" spans="1:16" ht="15.75" thickBot="1" x14ac:dyDescent="0.3">
      <c r="A8617" s="229"/>
      <c r="B8617" s="186">
        <v>500</v>
      </c>
      <c r="C8617" s="202" t="s">
        <v>782</v>
      </c>
      <c r="D8617" s="188"/>
      <c r="E8617" s="191">
        <f>SUM(E8618:E8618)</f>
        <v>500</v>
      </c>
      <c r="F8617">
        <f>SUMIF('список продуктов'!$A$8:$A$917,"="&amp;#REF!,'список продуктов'!$C$8:$C$917)</f>
        <v>0</v>
      </c>
      <c r="G8617" t="s">
        <v>2926</v>
      </c>
      <c r="M8617" s="72"/>
      <c r="N8617" s="68"/>
      <c r="O8617" s="68"/>
      <c r="P8617" s="68"/>
    </row>
    <row r="8618" spans="1:16" ht="15.75" thickBot="1" x14ac:dyDescent="0.3">
      <c r="A8618" s="77">
        <f>E8618*A8617</f>
        <v>0</v>
      </c>
      <c r="B8618" s="173"/>
      <c r="C8618" s="154"/>
      <c r="D8618" s="91" t="s">
        <v>2492</v>
      </c>
      <c r="E8618" s="89">
        <v>500</v>
      </c>
      <c r="F8618">
        <f>SUMIF('список продуктов'!$A$8:$A$917,"="&amp;#REF!,'список продуктов'!$C$8:$C$917)</f>
        <v>0</v>
      </c>
      <c r="M8618" s="72"/>
      <c r="N8618" s="68"/>
      <c r="O8618" s="68"/>
      <c r="P8618" s="68"/>
    </row>
    <row r="8619" spans="1:16" ht="15.75" thickBot="1" x14ac:dyDescent="0.3">
      <c r="A8619" s="273"/>
      <c r="B8619" s="186">
        <v>1000</v>
      </c>
      <c r="C8619" s="532" t="s">
        <v>783</v>
      </c>
      <c r="D8619" s="188"/>
      <c r="E8619" s="191">
        <f>SUM(E8620:E8623)</f>
        <v>320</v>
      </c>
      <c r="F8619">
        <f>SUMIF('список продуктов'!$A$8:$A$917,"="&amp;#REF!,'список продуктов'!$C$8:$C$917)</f>
        <v>0</v>
      </c>
      <c r="G8619" t="s">
        <v>2926</v>
      </c>
      <c r="M8619" s="72"/>
      <c r="N8619" s="68"/>
      <c r="O8619" s="68"/>
      <c r="P8619" s="68"/>
    </row>
    <row r="8620" spans="1:16" x14ac:dyDescent="0.25">
      <c r="A8620" s="77">
        <f>E8620*A8619</f>
        <v>0</v>
      </c>
      <c r="B8620" s="173"/>
      <c r="C8620" s="154"/>
      <c r="D8620" s="91" t="s">
        <v>2259</v>
      </c>
      <c r="E8620" s="125">
        <v>200</v>
      </c>
      <c r="F8620">
        <f>SUMIF('список продуктов'!$A$8:$A$917,"="&amp;#REF!,'список продуктов'!$C$8:$C$917)</f>
        <v>0</v>
      </c>
      <c r="M8620" s="72"/>
      <c r="N8620" s="68"/>
      <c r="O8620" s="68"/>
      <c r="P8620" s="68"/>
    </row>
    <row r="8621" spans="1:16" x14ac:dyDescent="0.25">
      <c r="A8621" s="77">
        <f>A8619*E8621</f>
        <v>0</v>
      </c>
      <c r="B8621" s="173"/>
      <c r="C8621" s="154"/>
      <c r="D8621" s="91" t="s">
        <v>1280</v>
      </c>
      <c r="E8621" s="89">
        <v>60</v>
      </c>
      <c r="F8621">
        <f>SUMIF('список продуктов'!$A$8:$A$917,"="&amp;#REF!,'список продуктов'!$C$8:$C$917)</f>
        <v>0</v>
      </c>
      <c r="M8621" s="72"/>
      <c r="N8621" s="68"/>
      <c r="O8621" s="68"/>
      <c r="P8621" s="68"/>
    </row>
    <row r="8622" spans="1:16" ht="15.75" thickBot="1" x14ac:dyDescent="0.3">
      <c r="A8622" s="77">
        <f>E8622*A8619</f>
        <v>0</v>
      </c>
      <c r="B8622" s="173"/>
      <c r="C8622" s="154"/>
      <c r="D8622" s="91" t="s">
        <v>192</v>
      </c>
      <c r="E8622" s="89">
        <v>60</v>
      </c>
      <c r="F8622">
        <f>SUMIF('список продуктов'!$A$8:$A$917,"="&amp;#REF!,'список продуктов'!$C$8:$C$917)</f>
        <v>0</v>
      </c>
      <c r="M8622" s="72"/>
      <c r="N8622" s="68"/>
      <c r="O8622" s="68"/>
      <c r="P8622" s="68"/>
    </row>
    <row r="8623" spans="1:16" ht="15.75" thickBot="1" x14ac:dyDescent="0.3">
      <c r="A8623" s="229"/>
      <c r="B8623" s="293" t="s">
        <v>940</v>
      </c>
      <c r="C8623" s="140" t="s">
        <v>1175</v>
      </c>
      <c r="D8623" s="188"/>
      <c r="E8623" s="191"/>
      <c r="F8623">
        <f>SUMIF('список продуктов'!$A$8:$A$917,"="&amp;#REF!,'список продуктов'!$C$8:$C$917)</f>
        <v>0</v>
      </c>
      <c r="G8623" t="s">
        <v>2926</v>
      </c>
      <c r="M8623" s="72"/>
      <c r="N8623" s="68"/>
      <c r="O8623" s="68"/>
      <c r="P8623" s="68"/>
    </row>
    <row r="8624" spans="1:16" x14ac:dyDescent="0.25">
      <c r="A8624" s="77">
        <f>E8624*A8623</f>
        <v>0</v>
      </c>
      <c r="B8624" s="160"/>
      <c r="C8624" s="154"/>
      <c r="D8624" s="91" t="s">
        <v>2289</v>
      </c>
      <c r="E8624" s="89">
        <v>200</v>
      </c>
      <c r="F8624">
        <f>SUMIF('список продуктов'!$A$8:$A$917,"="&amp;#REF!,'список продуктов'!$C$8:$C$917)</f>
        <v>0</v>
      </c>
      <c r="M8624" s="72"/>
      <c r="N8624" s="68"/>
      <c r="O8624" s="68"/>
      <c r="P8624" s="68"/>
    </row>
    <row r="8625" spans="1:16" x14ac:dyDescent="0.25">
      <c r="A8625" s="77">
        <f>E8625*A8623</f>
        <v>0</v>
      </c>
      <c r="B8625" s="160"/>
      <c r="C8625" s="452"/>
      <c r="D8625" s="91" t="s">
        <v>1280</v>
      </c>
      <c r="E8625" s="89">
        <v>50</v>
      </c>
      <c r="F8625">
        <f>SUMIF('список продуктов'!$A$8:$A$917,"="&amp;#REF!,'список продуктов'!$C$8:$C$917)</f>
        <v>0</v>
      </c>
      <c r="M8625" s="72"/>
      <c r="N8625" s="68"/>
      <c r="O8625" s="68"/>
      <c r="P8625" s="68"/>
    </row>
    <row r="8626" spans="1:16" x14ac:dyDescent="0.25">
      <c r="A8626" s="77">
        <f>E8626*A8623</f>
        <v>0</v>
      </c>
      <c r="B8626" s="160"/>
      <c r="C8626" s="154"/>
      <c r="D8626" s="91" t="s">
        <v>192</v>
      </c>
      <c r="E8626" s="89">
        <v>50</v>
      </c>
      <c r="F8626">
        <f>SUMIF('список продуктов'!$A$8:$A$917,"="&amp;#REF!,'список продуктов'!$C$8:$C$917)</f>
        <v>0</v>
      </c>
      <c r="M8626" s="72"/>
      <c r="N8626" s="68"/>
      <c r="O8626" s="68"/>
      <c r="P8626" s="68"/>
    </row>
    <row r="8627" spans="1:16" x14ac:dyDescent="0.25">
      <c r="A8627" s="77">
        <f>E8627*A8623</f>
        <v>0</v>
      </c>
      <c r="B8627" s="160"/>
      <c r="C8627" s="154"/>
      <c r="D8627" s="91" t="s">
        <v>194</v>
      </c>
      <c r="E8627" s="89">
        <v>1000</v>
      </c>
      <c r="F8627">
        <f>SUMIF('список продуктов'!$A$8:$A$917,"="&amp;#REF!,'список продуктов'!$C$8:$C$917)</f>
        <v>0</v>
      </c>
      <c r="M8627" s="72"/>
      <c r="N8627" s="68"/>
      <c r="O8627" s="68"/>
      <c r="P8627" s="68"/>
    </row>
    <row r="8628" spans="1:16" ht="15.75" thickBot="1" x14ac:dyDescent="0.3">
      <c r="A8628" s="137">
        <f>E8628*A8623</f>
        <v>0</v>
      </c>
      <c r="B8628" s="160"/>
      <c r="C8628" s="154"/>
      <c r="D8628" s="91" t="s">
        <v>2877</v>
      </c>
      <c r="E8628" s="89">
        <v>1</v>
      </c>
      <c r="F8628">
        <f>SUMIF('список продуктов'!$A$8:$A$917,"="&amp;#REF!,'список продуктов'!$C$8:$C$917)</f>
        <v>0</v>
      </c>
      <c r="M8628" s="72"/>
      <c r="N8628" s="68"/>
      <c r="O8628" s="68"/>
      <c r="P8628" s="68"/>
    </row>
    <row r="8629" spans="1:16" ht="15.75" thickBot="1" x14ac:dyDescent="0.3">
      <c r="A8629" s="229"/>
      <c r="B8629" s="231" t="s">
        <v>940</v>
      </c>
      <c r="C8629" s="532" t="s">
        <v>982</v>
      </c>
      <c r="D8629" s="188"/>
      <c r="E8629" s="191"/>
      <c r="F8629">
        <f>SUMIF('список продуктов'!$A$8:$A$917,"="&amp;#REF!,'список продуктов'!$C$8:$C$917)</f>
        <v>0</v>
      </c>
      <c r="G8629" t="s">
        <v>2926</v>
      </c>
      <c r="M8629" s="72"/>
      <c r="N8629" s="68"/>
      <c r="O8629" s="68"/>
      <c r="P8629" s="68"/>
    </row>
    <row r="8630" spans="1:16" x14ac:dyDescent="0.25">
      <c r="A8630" s="77">
        <f>E8630*A8629</f>
        <v>0</v>
      </c>
      <c r="B8630" s="160"/>
      <c r="C8630" s="154"/>
      <c r="D8630" s="91" t="s">
        <v>1796</v>
      </c>
      <c r="E8630" s="89">
        <v>30</v>
      </c>
      <c r="F8630">
        <f>SUMIF('список продуктов'!$A$8:$A$917,"="&amp;#REF!,'список продуктов'!$C$8:$C$917)</f>
        <v>0</v>
      </c>
      <c r="M8630" s="72"/>
      <c r="N8630" s="68"/>
      <c r="O8630" s="68"/>
      <c r="P8630" s="68"/>
    </row>
    <row r="8631" spans="1:16" x14ac:dyDescent="0.25">
      <c r="A8631" s="77">
        <f>E8631*A8629</f>
        <v>0</v>
      </c>
      <c r="B8631" s="160"/>
      <c r="C8631" s="452"/>
      <c r="D8631" s="91" t="s">
        <v>192</v>
      </c>
      <c r="E8631" s="89">
        <v>200</v>
      </c>
      <c r="F8631">
        <f>SUMIF('список продуктов'!$A$8:$A$917,"="&amp;#REF!,'список продуктов'!$C$8:$C$917)</f>
        <v>0</v>
      </c>
      <c r="M8631" s="72"/>
      <c r="N8631" s="68"/>
      <c r="O8631" s="68"/>
      <c r="P8631" s="68"/>
    </row>
    <row r="8632" spans="1:16" x14ac:dyDescent="0.25">
      <c r="A8632" s="77">
        <f>E8632*A8629</f>
        <v>0</v>
      </c>
      <c r="B8632" s="160"/>
      <c r="C8632" s="154"/>
      <c r="D8632" s="91" t="s">
        <v>1719</v>
      </c>
      <c r="E8632" s="89">
        <v>100</v>
      </c>
      <c r="F8632">
        <f>SUMIF('список продуктов'!$A$8:$A$917,"="&amp;#REF!,'список продуктов'!$C$8:$C$917)</f>
        <v>0</v>
      </c>
      <c r="M8632" s="72"/>
      <c r="N8632" s="68"/>
      <c r="O8632" s="68"/>
      <c r="P8632" s="68"/>
    </row>
    <row r="8633" spans="1:16" x14ac:dyDescent="0.25">
      <c r="A8633" s="77">
        <f>E8633*A8629</f>
        <v>0</v>
      </c>
      <c r="B8633" s="160"/>
      <c r="C8633" s="154"/>
      <c r="D8633" s="91" t="s">
        <v>1280</v>
      </c>
      <c r="E8633" s="89">
        <v>250</v>
      </c>
      <c r="F8633">
        <f>SUMIF('список продуктов'!$A$8:$A$917,"="&amp;#REF!,'список продуктов'!$C$8:$C$917)</f>
        <v>0</v>
      </c>
      <c r="M8633" s="72"/>
      <c r="N8633" s="68"/>
      <c r="O8633" s="68"/>
      <c r="P8633" s="68"/>
    </row>
    <row r="8634" spans="1:16" x14ac:dyDescent="0.25">
      <c r="A8634" s="77">
        <f>E8634*A8629</f>
        <v>0</v>
      </c>
      <c r="B8634" s="160"/>
      <c r="C8634" s="154"/>
      <c r="D8634" s="91" t="s">
        <v>780</v>
      </c>
      <c r="E8634" s="89">
        <v>500</v>
      </c>
      <c r="F8634">
        <f>SUMIF('список продуктов'!$A$8:$A$917,"="&amp;#REF!,'список продуктов'!$C$8:$C$917)</f>
        <v>0</v>
      </c>
      <c r="M8634" s="72"/>
      <c r="N8634" s="68"/>
      <c r="O8634" s="68"/>
      <c r="P8634" s="68"/>
    </row>
    <row r="8635" spans="1:16" ht="15.75" thickBot="1" x14ac:dyDescent="0.3">
      <c r="A8635" s="77">
        <f>E8635*A8629</f>
        <v>0</v>
      </c>
      <c r="B8635" s="160"/>
      <c r="C8635" s="154"/>
      <c r="D8635" s="91" t="s">
        <v>2496</v>
      </c>
      <c r="E8635" s="89">
        <v>500</v>
      </c>
      <c r="F8635">
        <f>SUMIF('список продуктов'!$A$8:$A$917,"="&amp;#REF!,'список продуктов'!$C$8:$C$917)</f>
        <v>0</v>
      </c>
      <c r="M8635" s="72"/>
      <c r="N8635" s="68"/>
      <c r="O8635" s="68"/>
      <c r="P8635" s="68"/>
    </row>
    <row r="8636" spans="1:16" ht="15.75" thickBot="1" x14ac:dyDescent="0.3">
      <c r="A8636" s="229"/>
      <c r="B8636" s="190" t="s">
        <v>940</v>
      </c>
      <c r="C8636" s="532" t="s">
        <v>983</v>
      </c>
      <c r="D8636" s="144"/>
      <c r="E8636" s="318"/>
      <c r="F8636">
        <f>SUMIF('список продуктов'!$A$8:$A$917,"="&amp;#REF!,'список продуктов'!$C$8:$C$917)</f>
        <v>0</v>
      </c>
      <c r="G8636" t="s">
        <v>2926</v>
      </c>
      <c r="M8636" s="72"/>
      <c r="N8636" s="68"/>
      <c r="O8636" s="68"/>
      <c r="P8636" s="68"/>
    </row>
    <row r="8637" spans="1:16" x14ac:dyDescent="0.25">
      <c r="A8637" s="77">
        <f>E8637*A8636</f>
        <v>0</v>
      </c>
      <c r="B8637" s="160"/>
      <c r="C8637" s="154"/>
      <c r="D8637" s="91" t="s">
        <v>1800</v>
      </c>
      <c r="E8637" s="89">
        <v>75</v>
      </c>
      <c r="F8637">
        <f>SUMIF('список продуктов'!$A$8:$A$917,"="&amp;#REF!,'список продуктов'!$C$8:$C$917)</f>
        <v>0</v>
      </c>
      <c r="M8637" s="72"/>
      <c r="N8637" s="68"/>
      <c r="O8637" s="68"/>
      <c r="P8637" s="68"/>
    </row>
    <row r="8638" spans="1:16" x14ac:dyDescent="0.25">
      <c r="A8638" s="77">
        <f>E8638*A8636</f>
        <v>0</v>
      </c>
      <c r="B8638" s="160"/>
      <c r="C8638" s="452"/>
      <c r="D8638" s="91" t="s">
        <v>1280</v>
      </c>
      <c r="E8638" s="89">
        <v>250</v>
      </c>
      <c r="F8638">
        <f>SUMIF('список продуктов'!$A$8:$A$917,"="&amp;#REF!,'список продуктов'!$C$8:$C$917)</f>
        <v>0</v>
      </c>
      <c r="M8638" s="72"/>
      <c r="N8638" s="68"/>
      <c r="O8638" s="68"/>
      <c r="P8638" s="68"/>
    </row>
    <row r="8639" spans="1:16" x14ac:dyDescent="0.25">
      <c r="A8639" s="77">
        <f>E8639*A8636</f>
        <v>0</v>
      </c>
      <c r="B8639" s="160"/>
      <c r="C8639" s="154"/>
      <c r="D8639" s="91" t="s">
        <v>780</v>
      </c>
      <c r="E8639" s="89">
        <v>500</v>
      </c>
      <c r="F8639">
        <f>SUMIF('список продуктов'!$A$8:$A$917,"="&amp;#REF!,'список продуктов'!$C$8:$C$917)</f>
        <v>0</v>
      </c>
      <c r="M8639" s="72"/>
      <c r="N8639" s="68"/>
      <c r="O8639" s="68"/>
      <c r="P8639" s="68"/>
    </row>
    <row r="8640" spans="1:16" ht="15.75" thickBot="1" x14ac:dyDescent="0.3">
      <c r="A8640" s="77">
        <f>E8640*A8636</f>
        <v>0</v>
      </c>
      <c r="B8640" s="160"/>
      <c r="C8640" s="154"/>
      <c r="D8640" s="91" t="s">
        <v>2496</v>
      </c>
      <c r="E8640" s="89">
        <v>500</v>
      </c>
      <c r="F8640">
        <f>SUMIF('список продуктов'!$A$8:$A$917,"="&amp;#REF!,'список продуктов'!$C$8:$C$917)</f>
        <v>0</v>
      </c>
      <c r="M8640" s="72"/>
      <c r="N8640" s="68"/>
      <c r="O8640" s="68"/>
      <c r="P8640" s="68"/>
    </row>
    <row r="8641" spans="1:16" ht="15.75" thickBot="1" x14ac:dyDescent="0.3">
      <c r="A8641" s="229"/>
      <c r="B8641" s="231" t="s">
        <v>940</v>
      </c>
      <c r="C8641" s="532" t="s">
        <v>984</v>
      </c>
      <c r="D8641" s="188"/>
      <c r="E8641" s="191"/>
      <c r="F8641">
        <f>SUMIF('список продуктов'!$A$8:$A$917,"="&amp;#REF!,'список продуктов'!$C$8:$C$917)</f>
        <v>0</v>
      </c>
      <c r="G8641" t="s">
        <v>2926</v>
      </c>
      <c r="M8641" s="72"/>
      <c r="N8641" s="68"/>
      <c r="O8641" s="68"/>
      <c r="P8641" s="68"/>
    </row>
    <row r="8642" spans="1:16" x14ac:dyDescent="0.25">
      <c r="A8642" s="77">
        <f>E8642*A8641</f>
        <v>0</v>
      </c>
      <c r="B8642" s="160"/>
      <c r="C8642" s="154"/>
      <c r="D8642" s="91" t="s">
        <v>192</v>
      </c>
      <c r="E8642" s="89">
        <v>300</v>
      </c>
      <c r="F8642">
        <f>SUMIF('список продуктов'!$A$8:$A$917,"="&amp;#REF!,'список продуктов'!$C$8:$C$917)</f>
        <v>0</v>
      </c>
      <c r="M8642" s="72"/>
      <c r="N8642" s="68"/>
      <c r="O8642" s="68"/>
      <c r="P8642" s="68"/>
    </row>
    <row r="8643" spans="1:16" x14ac:dyDescent="0.25">
      <c r="A8643" s="77">
        <f>E8643*A8641</f>
        <v>0</v>
      </c>
      <c r="B8643" s="160"/>
      <c r="C8643" s="452"/>
      <c r="D8643" s="91" t="s">
        <v>1705</v>
      </c>
      <c r="E8643" s="89">
        <v>300</v>
      </c>
      <c r="F8643">
        <f>SUMIF('список продуктов'!$A$8:$A$917,"="&amp;#REF!,'список продуктов'!$C$8:$C$917)</f>
        <v>0</v>
      </c>
      <c r="M8643" s="72"/>
      <c r="N8643" s="68"/>
      <c r="O8643" s="68"/>
      <c r="P8643" s="68"/>
    </row>
    <row r="8644" spans="1:16" x14ac:dyDescent="0.25">
      <c r="A8644" s="77">
        <f>E8644*A8641</f>
        <v>0</v>
      </c>
      <c r="B8644" s="160"/>
      <c r="C8644" s="154"/>
      <c r="D8644" s="91" t="s">
        <v>1280</v>
      </c>
      <c r="E8644" s="89">
        <v>200</v>
      </c>
      <c r="F8644">
        <f>SUMIF('список продуктов'!$A$8:$A$917,"="&amp;#REF!,'список продуктов'!$C$8:$C$917)</f>
        <v>0</v>
      </c>
      <c r="M8644" s="72"/>
      <c r="N8644" s="68"/>
      <c r="O8644" s="68"/>
      <c r="P8644" s="68"/>
    </row>
    <row r="8645" spans="1:16" x14ac:dyDescent="0.25">
      <c r="A8645" s="77">
        <f>E8645*A8641</f>
        <v>0</v>
      </c>
      <c r="B8645" s="160"/>
      <c r="C8645" s="154"/>
      <c r="D8645" s="91" t="s">
        <v>780</v>
      </c>
      <c r="E8645" s="89">
        <v>500</v>
      </c>
      <c r="F8645">
        <f>SUMIF('список продуктов'!$A$8:$A$917,"="&amp;D9881,'список продуктов'!$C$8:$C$917)</f>
        <v>0</v>
      </c>
      <c r="M8645" s="72"/>
      <c r="N8645" s="68"/>
      <c r="O8645" s="68"/>
      <c r="P8645" s="68"/>
    </row>
    <row r="8646" spans="1:16" ht="15.75" thickBot="1" x14ac:dyDescent="0.3">
      <c r="A8646" s="77">
        <f>E8646*A8641</f>
        <v>0</v>
      </c>
      <c r="B8646" s="160"/>
      <c r="C8646" s="154"/>
      <c r="D8646" s="91" t="s">
        <v>2496</v>
      </c>
      <c r="E8646" s="89">
        <v>500</v>
      </c>
      <c r="F8646">
        <f>SUMIF('список продуктов'!$A$8:$A$917,"="&amp;D9882,'список продуктов'!$C$8:$C$917)</f>
        <v>0</v>
      </c>
      <c r="M8646" s="72"/>
      <c r="N8646" s="68"/>
      <c r="O8646" s="68"/>
      <c r="P8646" s="68"/>
    </row>
    <row r="8647" spans="1:16" ht="15.75" thickBot="1" x14ac:dyDescent="0.3">
      <c r="A8647" s="229"/>
      <c r="B8647" s="231" t="s">
        <v>940</v>
      </c>
      <c r="C8647" s="532" t="s">
        <v>985</v>
      </c>
      <c r="D8647" s="188"/>
      <c r="E8647" s="191"/>
      <c r="F8647">
        <f>SUMIF('список продуктов'!$A$8:$A$917,"="&amp;D9883,'список продуктов'!$C$8:$C$917)</f>
        <v>0</v>
      </c>
      <c r="G8647" t="s">
        <v>2926</v>
      </c>
      <c r="M8647" s="72"/>
      <c r="N8647" s="68"/>
      <c r="O8647" s="68"/>
      <c r="P8647" s="68"/>
    </row>
    <row r="8648" spans="1:16" x14ac:dyDescent="0.25">
      <c r="A8648" s="77">
        <f>E8648*A8647</f>
        <v>0</v>
      </c>
      <c r="B8648" s="160"/>
      <c r="C8648" s="154"/>
      <c r="D8648" s="91" t="s">
        <v>1744</v>
      </c>
      <c r="E8648" s="89">
        <v>200</v>
      </c>
      <c r="F8648">
        <f>SUMIF('список продуктов'!$A$8:$A$917,"="&amp;D9884,'список продуктов'!$C$8:$C$917)</f>
        <v>0</v>
      </c>
      <c r="M8648" s="72"/>
      <c r="N8648" s="68"/>
      <c r="O8648" s="68"/>
      <c r="P8648" s="68"/>
    </row>
    <row r="8649" spans="1:16" x14ac:dyDescent="0.25">
      <c r="A8649" s="77">
        <f>E8649*A8647</f>
        <v>0</v>
      </c>
      <c r="B8649" s="160"/>
      <c r="C8649" s="452"/>
      <c r="D8649" s="91" t="s">
        <v>1280</v>
      </c>
      <c r="E8649" s="89">
        <v>250</v>
      </c>
      <c r="F8649">
        <f>SUMIF('список продуктов'!$A$8:$A$917,"="&amp;D9885,'список продуктов'!$C$8:$C$917)</f>
        <v>1</v>
      </c>
      <c r="M8649" s="72"/>
      <c r="N8649" s="68"/>
      <c r="O8649" s="68"/>
      <c r="P8649" s="68"/>
    </row>
    <row r="8650" spans="1:16" x14ac:dyDescent="0.25">
      <c r="A8650" s="77">
        <f>E8650*A8647</f>
        <v>0</v>
      </c>
      <c r="B8650" s="160"/>
      <c r="C8650" s="154"/>
      <c r="D8650" s="91" t="s">
        <v>780</v>
      </c>
      <c r="E8650" s="89">
        <v>500</v>
      </c>
      <c r="F8650">
        <f>SUMIF('список продуктов'!$A$8:$A$917,"="&amp;D9886,'список продуктов'!$C$8:$C$917)</f>
        <v>1</v>
      </c>
      <c r="M8650" s="72"/>
      <c r="N8650" s="68"/>
      <c r="O8650" s="68"/>
      <c r="P8650" s="68"/>
    </row>
    <row r="8651" spans="1:16" ht="15.75" thickBot="1" x14ac:dyDescent="0.3">
      <c r="A8651" s="77">
        <f>E8651*A8647</f>
        <v>0</v>
      </c>
      <c r="B8651" s="160"/>
      <c r="C8651" s="154"/>
      <c r="D8651" s="91" t="s">
        <v>2496</v>
      </c>
      <c r="E8651" s="89">
        <v>500</v>
      </c>
      <c r="F8651">
        <f>SUMIF('список продуктов'!$A$8:$A$917,"="&amp;D9887,'список продуктов'!$C$8:$C$917)</f>
        <v>1</v>
      </c>
      <c r="M8651" s="72"/>
      <c r="N8651" s="68"/>
      <c r="O8651" s="68"/>
      <c r="P8651" s="68"/>
    </row>
    <row r="8652" spans="1:16" ht="15.75" thickBot="1" x14ac:dyDescent="0.3">
      <c r="A8652" s="229"/>
      <c r="B8652" s="231" t="s">
        <v>940</v>
      </c>
      <c r="C8652" s="532" t="s">
        <v>986</v>
      </c>
      <c r="D8652" s="188"/>
      <c r="E8652" s="191"/>
      <c r="F8652">
        <f>SUMIF('список продуктов'!$A$8:$A$917,"="&amp;D9888,'список продуктов'!$C$8:$C$917)</f>
        <v>1</v>
      </c>
      <c r="G8652" t="s">
        <v>2926</v>
      </c>
      <c r="M8652" s="72"/>
      <c r="N8652" s="68"/>
      <c r="O8652" s="68"/>
      <c r="P8652" s="68"/>
    </row>
    <row r="8653" spans="1:16" x14ac:dyDescent="0.25">
      <c r="A8653" s="77">
        <f>E8653*A8652</f>
        <v>0</v>
      </c>
      <c r="B8653" s="160"/>
      <c r="C8653" s="154"/>
      <c r="D8653" s="91" t="s">
        <v>1763</v>
      </c>
      <c r="E8653" s="89">
        <v>300</v>
      </c>
      <c r="F8653">
        <f>SUMIF('список продуктов'!$A$8:$A$917,"="&amp;D9889,'список продуктов'!$C$8:$C$917)</f>
        <v>1</v>
      </c>
      <c r="M8653" s="72"/>
      <c r="N8653" s="68"/>
      <c r="O8653" s="68"/>
      <c r="P8653" s="68"/>
    </row>
    <row r="8654" spans="1:16" x14ac:dyDescent="0.25">
      <c r="A8654" s="77">
        <f>E8654*A8652</f>
        <v>0</v>
      </c>
      <c r="B8654" s="160"/>
      <c r="C8654" s="452"/>
      <c r="D8654" s="91" t="s">
        <v>1280</v>
      </c>
      <c r="E8654" s="89">
        <v>250</v>
      </c>
      <c r="F8654">
        <f>SUMIF('список продуктов'!$A$8:$A$917,"="&amp;D9890,'список продуктов'!$C$8:$C$917)</f>
        <v>0</v>
      </c>
      <c r="M8654" s="72"/>
      <c r="N8654" s="68"/>
      <c r="O8654" s="68"/>
      <c r="P8654" s="68"/>
    </row>
    <row r="8655" spans="1:16" x14ac:dyDescent="0.25">
      <c r="A8655" s="77">
        <f>E8655*A8652</f>
        <v>0</v>
      </c>
      <c r="B8655" s="160"/>
      <c r="C8655" s="154"/>
      <c r="D8655" s="91" t="s">
        <v>780</v>
      </c>
      <c r="E8655" s="89">
        <v>500</v>
      </c>
      <c r="F8655">
        <f>SUMIF('список продуктов'!$A$8:$A$917,"="&amp;D9891,'список продуктов'!$C$8:$C$917)</f>
        <v>1</v>
      </c>
      <c r="M8655" s="72"/>
      <c r="N8655" s="68"/>
      <c r="O8655" s="68"/>
      <c r="P8655" s="68"/>
    </row>
    <row r="8656" spans="1:16" ht="15.75" thickBot="1" x14ac:dyDescent="0.3">
      <c r="A8656" s="77">
        <f>E8656*A8652</f>
        <v>0</v>
      </c>
      <c r="B8656" s="160"/>
      <c r="C8656" s="154"/>
      <c r="D8656" s="91" t="s">
        <v>2496</v>
      </c>
      <c r="E8656" s="89">
        <v>500</v>
      </c>
      <c r="F8656">
        <f>SUMIF('список продуктов'!$A$8:$A$917,"="&amp;D9892,'список продуктов'!$C$8:$C$917)</f>
        <v>1</v>
      </c>
      <c r="M8656" s="72"/>
      <c r="N8656" s="68"/>
      <c r="O8656" s="68"/>
      <c r="P8656" s="68"/>
    </row>
    <row r="8657" spans="1:16" ht="15.75" thickBot="1" x14ac:dyDescent="0.3">
      <c r="A8657" s="273"/>
      <c r="B8657" s="231" t="s">
        <v>940</v>
      </c>
      <c r="C8657" s="532" t="s">
        <v>987</v>
      </c>
      <c r="D8657" s="188"/>
      <c r="E8657" s="191"/>
      <c r="F8657">
        <f>SUMIF('список продуктов'!$A$8:$A$917,"="&amp;D9893,'список продуктов'!$C$8:$C$917)</f>
        <v>1</v>
      </c>
      <c r="G8657" t="s">
        <v>2926</v>
      </c>
      <c r="M8657" s="72"/>
      <c r="N8657" s="68"/>
      <c r="O8657" s="68"/>
      <c r="P8657" s="68"/>
    </row>
    <row r="8658" spans="1:16" x14ac:dyDescent="0.25">
      <c r="A8658" s="77">
        <f>E8658*A8657</f>
        <v>0</v>
      </c>
      <c r="B8658" s="160"/>
      <c r="C8658" s="154"/>
      <c r="D8658" s="91" t="s">
        <v>2260</v>
      </c>
      <c r="E8658" s="89">
        <v>500</v>
      </c>
      <c r="F8658">
        <f>SUMIF('список продуктов'!$A$8:$A$917,"="&amp;D9894,'список продуктов'!$C$8:$C$917)</f>
        <v>1</v>
      </c>
      <c r="M8658" s="72"/>
      <c r="N8658" s="68"/>
      <c r="O8658" s="68"/>
      <c r="P8658" s="68"/>
    </row>
    <row r="8659" spans="1:16" x14ac:dyDescent="0.25">
      <c r="A8659" s="77">
        <f>E8659*A8657</f>
        <v>0</v>
      </c>
      <c r="B8659" s="160"/>
      <c r="C8659" s="452"/>
      <c r="D8659" s="91" t="s">
        <v>1280</v>
      </c>
      <c r="E8659" s="89">
        <v>200</v>
      </c>
      <c r="F8659">
        <f>SUMIF('список продуктов'!$A$8:$A$917,"="&amp;D9895,'список продуктов'!$C$8:$C$917)</f>
        <v>1</v>
      </c>
      <c r="M8659" s="72"/>
      <c r="N8659" s="68"/>
      <c r="O8659" s="68"/>
      <c r="P8659" s="68"/>
    </row>
    <row r="8660" spans="1:16" x14ac:dyDescent="0.25">
      <c r="A8660" s="77">
        <f>E8660*A8657</f>
        <v>0</v>
      </c>
      <c r="B8660" s="160"/>
      <c r="C8660" s="154"/>
      <c r="D8660" s="91" t="s">
        <v>780</v>
      </c>
      <c r="E8660" s="89">
        <v>500</v>
      </c>
      <c r="F8660">
        <f>SUMIF('список продуктов'!$A$8:$A$917,"="&amp;D9896,'список продуктов'!$C$8:$C$917)</f>
        <v>0</v>
      </c>
      <c r="M8660" s="72"/>
      <c r="N8660" s="68"/>
      <c r="O8660" s="68"/>
      <c r="P8660" s="68"/>
    </row>
    <row r="8661" spans="1:16" ht="15.75" thickBot="1" x14ac:dyDescent="0.3">
      <c r="A8661" s="77">
        <f>E8661*A8657</f>
        <v>0</v>
      </c>
      <c r="B8661" s="160"/>
      <c r="C8661" s="154"/>
      <c r="D8661" s="91" t="s">
        <v>2496</v>
      </c>
      <c r="E8661" s="89">
        <v>500</v>
      </c>
      <c r="F8661">
        <f>SUMIF('список продуктов'!$A$8:$A$917,"="&amp;D9897,'список продуктов'!$C$8:$C$917)</f>
        <v>1</v>
      </c>
      <c r="M8661" s="72"/>
      <c r="N8661" s="68"/>
      <c r="O8661" s="68"/>
      <c r="P8661" s="68"/>
    </row>
    <row r="8662" spans="1:16" ht="15.75" thickBot="1" x14ac:dyDescent="0.3">
      <c r="A8662" s="229"/>
      <c r="B8662" s="231" t="s">
        <v>940</v>
      </c>
      <c r="C8662" s="532" t="s">
        <v>988</v>
      </c>
      <c r="D8662" s="188"/>
      <c r="E8662" s="191"/>
      <c r="F8662">
        <f>SUMIF('список продуктов'!$A$8:$A$917,"="&amp;D9898,'список продуктов'!$C$8:$C$917)</f>
        <v>1</v>
      </c>
      <c r="G8662" t="s">
        <v>2926</v>
      </c>
      <c r="M8662" s="72"/>
      <c r="N8662" s="68"/>
      <c r="O8662" s="68"/>
      <c r="P8662" s="68"/>
    </row>
    <row r="8663" spans="1:16" x14ac:dyDescent="0.25">
      <c r="A8663" s="77">
        <f>E8663*A8662</f>
        <v>0</v>
      </c>
      <c r="B8663" s="160"/>
      <c r="C8663" s="154"/>
      <c r="D8663" s="91" t="s">
        <v>2922</v>
      </c>
      <c r="E8663" s="89">
        <v>100</v>
      </c>
      <c r="F8663">
        <f>SUMIF('список продуктов'!$A$8:$A$917,"="&amp;D9899,'список продуктов'!$C$8:$C$917)</f>
        <v>1</v>
      </c>
      <c r="M8663" s="72"/>
      <c r="N8663" s="68"/>
      <c r="O8663" s="68"/>
      <c r="P8663" s="68"/>
    </row>
    <row r="8664" spans="1:16" x14ac:dyDescent="0.25">
      <c r="A8664" s="77">
        <f>E8664*A8662</f>
        <v>0</v>
      </c>
      <c r="B8664" s="160"/>
      <c r="C8664" s="452"/>
      <c r="D8664" s="91" t="s">
        <v>2923</v>
      </c>
      <c r="E8664" s="89">
        <v>100</v>
      </c>
      <c r="F8664">
        <f>SUMIF('список продуктов'!$A$8:$A$917,"="&amp;D9900,'список продуктов'!$C$8:$C$917)</f>
        <v>1</v>
      </c>
      <c r="M8664" s="72"/>
      <c r="N8664" s="68"/>
      <c r="O8664" s="68"/>
      <c r="P8664" s="68"/>
    </row>
    <row r="8665" spans="1:16" x14ac:dyDescent="0.25">
      <c r="A8665" s="77">
        <f>E8665*A8662</f>
        <v>0</v>
      </c>
      <c r="B8665" s="160"/>
      <c r="C8665" s="154"/>
      <c r="D8665" s="91" t="s">
        <v>1280</v>
      </c>
      <c r="E8665" s="89">
        <v>100</v>
      </c>
      <c r="F8665">
        <f>SUMIF('список продуктов'!$A$8:$A$917,"="&amp;D9901,'список продуктов'!$C$8:$C$917)</f>
        <v>1</v>
      </c>
      <c r="M8665" s="72"/>
      <c r="N8665" s="68"/>
      <c r="O8665" s="68"/>
      <c r="P8665" s="68"/>
    </row>
    <row r="8666" spans="1:16" x14ac:dyDescent="0.25">
      <c r="A8666" s="77">
        <f>E8666*A8662</f>
        <v>0</v>
      </c>
      <c r="B8666" s="160"/>
      <c r="C8666" s="154"/>
      <c r="D8666" s="91" t="s">
        <v>780</v>
      </c>
      <c r="E8666" s="89">
        <v>400</v>
      </c>
      <c r="F8666">
        <f>SUMIF('список продуктов'!$A$8:$A$917,"="&amp;D9902,'список продуктов'!$C$8:$C$917)</f>
        <v>0</v>
      </c>
      <c r="M8666" s="72"/>
      <c r="N8666" s="68"/>
      <c r="O8666" s="68"/>
      <c r="P8666" s="68"/>
    </row>
    <row r="8667" spans="1:16" ht="15.75" thickBot="1" x14ac:dyDescent="0.3">
      <c r="A8667" s="77">
        <f>E8667*A8662</f>
        <v>0</v>
      </c>
      <c r="B8667" s="394"/>
      <c r="C8667" s="495"/>
      <c r="D8667" s="395" t="s">
        <v>2496</v>
      </c>
      <c r="E8667" s="396">
        <v>500</v>
      </c>
      <c r="F8667">
        <f>SUMIF('список продуктов'!$A$8:$A$917,"="&amp;D9903,'список продуктов'!$C$8:$C$917)</f>
        <v>1</v>
      </c>
      <c r="M8667" s="72"/>
      <c r="N8667" s="68"/>
      <c r="O8667" s="68"/>
      <c r="P8667" s="68"/>
    </row>
    <row r="8668" spans="1:16" ht="26.25" thickBot="1" x14ac:dyDescent="0.4">
      <c r="A8668" s="563" t="s">
        <v>784</v>
      </c>
      <c r="B8668" s="564"/>
      <c r="C8668" s="564"/>
      <c r="D8668" s="564"/>
      <c r="E8668" s="565"/>
      <c r="F8668">
        <f>SUMIF('список продуктов'!$A$8:$A$917,"="&amp;D9904,'список продуктов'!$C$8:$C$917)</f>
        <v>1</v>
      </c>
      <c r="G8668" t="s">
        <v>2926</v>
      </c>
      <c r="M8668" s="72"/>
      <c r="N8668" s="68"/>
      <c r="O8668" s="68"/>
      <c r="P8668" s="68"/>
    </row>
    <row r="8669" spans="1:16" ht="15.75" thickBot="1" x14ac:dyDescent="0.3">
      <c r="A8669" s="229"/>
      <c r="B8669" s="179">
        <v>25</v>
      </c>
      <c r="C8669" s="274" t="s">
        <v>785</v>
      </c>
      <c r="D8669" s="188"/>
      <c r="E8669" s="158">
        <f>SUM(E8670:E8672)</f>
        <v>32</v>
      </c>
      <c r="F8669">
        <f>SUMIF('список продуктов'!$A$8:$A$917,"="&amp;D9905,'список продуктов'!$C$8:$C$917)</f>
        <v>1</v>
      </c>
      <c r="G8669" t="s">
        <v>2926</v>
      </c>
      <c r="M8669" s="72"/>
      <c r="N8669" s="68"/>
      <c r="O8669" s="68"/>
      <c r="P8669" s="68"/>
    </row>
    <row r="8670" spans="1:16" x14ac:dyDescent="0.25">
      <c r="A8670" s="77">
        <f>E8670*A8669</f>
        <v>0</v>
      </c>
      <c r="B8670" s="173"/>
      <c r="C8670" s="154"/>
      <c r="D8670" s="91" t="s">
        <v>2486</v>
      </c>
      <c r="E8670" s="80">
        <v>7</v>
      </c>
      <c r="F8670">
        <f>SUMIF('список продуктов'!$A$8:$A$917,"="&amp;D9906,'список продуктов'!$C$8:$C$917)</f>
        <v>1</v>
      </c>
      <c r="M8670" s="72"/>
      <c r="N8670" s="68"/>
      <c r="O8670" s="68"/>
      <c r="P8670" s="68"/>
    </row>
    <row r="8671" spans="1:16" ht="29.25" x14ac:dyDescent="0.25">
      <c r="A8671" s="77">
        <f>E8671*A8669</f>
        <v>0</v>
      </c>
      <c r="B8671" s="173"/>
      <c r="C8671" s="154"/>
      <c r="D8671" s="91" t="s">
        <v>2641</v>
      </c>
      <c r="E8671" s="80">
        <v>20</v>
      </c>
      <c r="F8671">
        <f>SUMIF('список продуктов'!$A$8:$A$917,"="&amp;D9907,'список продуктов'!$C$8:$C$917)</f>
        <v>1</v>
      </c>
      <c r="M8671" s="72"/>
      <c r="N8671" s="68"/>
      <c r="O8671" s="68"/>
      <c r="P8671" s="68"/>
    </row>
    <row r="8672" spans="1:16" x14ac:dyDescent="0.25">
      <c r="A8672" s="77">
        <f>E8672*A8669</f>
        <v>0</v>
      </c>
      <c r="B8672" s="173"/>
      <c r="C8672" s="154"/>
      <c r="D8672" s="91" t="s">
        <v>1662</v>
      </c>
      <c r="E8672" s="80">
        <v>5</v>
      </c>
      <c r="F8672">
        <f>SUMIF('список продуктов'!$A$8:$A$917,"="&amp;D9908,'список продуктов'!$C$8:$C$917)</f>
        <v>1</v>
      </c>
      <c r="M8672" s="72"/>
      <c r="N8672" s="68"/>
      <c r="O8672" s="68"/>
      <c r="P8672" s="68"/>
    </row>
    <row r="8673" spans="1:16" ht="15.75" thickBot="1" x14ac:dyDescent="0.3">
      <c r="A8673" s="83"/>
      <c r="B8673" s="220"/>
      <c r="C8673" s="154"/>
      <c r="D8673" s="91"/>
      <c r="E8673" s="80"/>
      <c r="F8673">
        <f>SUMIF('список продуктов'!$A$8:$A$917,"="&amp;D9909,'список продуктов'!$C$8:$C$917)</f>
        <v>1</v>
      </c>
      <c r="M8673" s="72"/>
      <c r="N8673" s="68"/>
      <c r="O8673" s="68"/>
      <c r="P8673" s="68"/>
    </row>
    <row r="8674" spans="1:16" ht="15.75" thickBot="1" x14ac:dyDescent="0.3">
      <c r="A8674" s="229"/>
      <c r="B8674" s="179">
        <v>25</v>
      </c>
      <c r="C8674" s="274" t="s">
        <v>786</v>
      </c>
      <c r="D8674" s="188"/>
      <c r="E8674" s="158">
        <f>SUM(E8675:E8679)</f>
        <v>30</v>
      </c>
      <c r="F8674">
        <f>SUMIF('список продуктов'!$A$8:$A$917,"="&amp;D9910,'список продуктов'!$C$8:$C$917)</f>
        <v>0</v>
      </c>
      <c r="G8674" t="s">
        <v>2926</v>
      </c>
      <c r="M8674" s="72"/>
      <c r="N8674" s="68"/>
      <c r="O8674" s="68"/>
      <c r="P8674" s="68"/>
    </row>
    <row r="8675" spans="1:16" x14ac:dyDescent="0.25">
      <c r="A8675" s="77">
        <f>E8675*A8674</f>
        <v>0</v>
      </c>
      <c r="B8675" s="173"/>
      <c r="C8675" s="154"/>
      <c r="D8675" s="91" t="s">
        <v>2486</v>
      </c>
      <c r="E8675" s="80">
        <v>10</v>
      </c>
      <c r="F8675">
        <f>SUMIF('список продуктов'!$A$8:$A$917,"="&amp;D9911,'список продуктов'!$C$8:$C$917)</f>
        <v>0</v>
      </c>
      <c r="M8675" s="72"/>
      <c r="N8675" s="68"/>
      <c r="O8675" s="68"/>
      <c r="P8675" s="68"/>
    </row>
    <row r="8676" spans="1:16" x14ac:dyDescent="0.25">
      <c r="A8676" s="77">
        <f>E8676*A8674</f>
        <v>0</v>
      </c>
      <c r="B8676" s="173"/>
      <c r="C8676" s="154"/>
      <c r="D8676" s="91" t="s">
        <v>2322</v>
      </c>
      <c r="E8676" s="80">
        <v>5</v>
      </c>
      <c r="F8676">
        <f>SUMIF('список продуктов'!$A$8:$A$917,"="&amp;D9912,'список продуктов'!$C$8:$C$917)</f>
        <v>0</v>
      </c>
      <c r="M8676" s="72"/>
      <c r="N8676" s="68"/>
      <c r="O8676" s="68"/>
      <c r="P8676" s="68"/>
    </row>
    <row r="8677" spans="1:16" x14ac:dyDescent="0.25">
      <c r="A8677" s="93">
        <f>E8677*A8674</f>
        <v>0</v>
      </c>
      <c r="B8677" s="220"/>
      <c r="C8677" s="154"/>
      <c r="D8677" s="91" t="s">
        <v>1489</v>
      </c>
      <c r="E8677" s="80">
        <v>5</v>
      </c>
      <c r="F8677">
        <f>SUMIF('список продуктов'!$A$8:$A$917,"="&amp;D9913,'список продуктов'!$C$8:$C$917)</f>
        <v>0</v>
      </c>
      <c r="M8677" s="72"/>
      <c r="N8677" s="68"/>
      <c r="O8677" s="68"/>
      <c r="P8677" s="68"/>
    </row>
    <row r="8678" spans="1:16" x14ac:dyDescent="0.25">
      <c r="A8678" s="77">
        <f>E8678*A8674</f>
        <v>0</v>
      </c>
      <c r="B8678" s="173"/>
      <c r="C8678" s="154"/>
      <c r="D8678" s="91" t="s">
        <v>192</v>
      </c>
      <c r="E8678" s="80">
        <v>5</v>
      </c>
      <c r="F8678">
        <f>SUMIF('список продуктов'!$A$8:$A$917,"="&amp;D9914,'список продуктов'!$C$8:$C$917)</f>
        <v>1</v>
      </c>
      <c r="M8678" s="72"/>
      <c r="N8678" s="68"/>
      <c r="O8678" s="68"/>
      <c r="P8678" s="68"/>
    </row>
    <row r="8679" spans="1:16" x14ac:dyDescent="0.25">
      <c r="A8679" s="85">
        <f>E8679*A8674</f>
        <v>0</v>
      </c>
      <c r="B8679" s="220"/>
      <c r="C8679" s="154"/>
      <c r="D8679" s="91" t="s">
        <v>2337</v>
      </c>
      <c r="E8679" s="80">
        <v>5</v>
      </c>
      <c r="F8679">
        <f>SUMIF('список продуктов'!$A$8:$A$917,"="&amp;D9915,'список продуктов'!$C$8:$C$917)</f>
        <v>1</v>
      </c>
      <c r="M8679" s="72"/>
      <c r="N8679" s="68"/>
      <c r="O8679" s="68"/>
      <c r="P8679" s="68"/>
    </row>
    <row r="8680" spans="1:16" ht="15.75" thickBot="1" x14ac:dyDescent="0.3">
      <c r="A8680" s="93"/>
      <c r="B8680" s="220"/>
      <c r="C8680" s="154"/>
      <c r="D8680" s="91"/>
      <c r="E8680" s="80"/>
      <c r="F8680">
        <f>SUMIF('список продуктов'!$A$8:$A$917,"="&amp;D9916,'список продуктов'!$C$8:$C$917)</f>
        <v>1</v>
      </c>
      <c r="M8680" s="72"/>
      <c r="N8680" s="68"/>
      <c r="O8680" s="68"/>
      <c r="P8680" s="68"/>
    </row>
    <row r="8681" spans="1:16" ht="15.75" thickBot="1" x14ac:dyDescent="0.3">
      <c r="A8681" s="229"/>
      <c r="B8681" s="179">
        <v>25</v>
      </c>
      <c r="C8681" s="274" t="s">
        <v>787</v>
      </c>
      <c r="D8681" s="188"/>
      <c r="E8681" s="158">
        <f>SUM(E8682:E8684)</f>
        <v>24</v>
      </c>
      <c r="F8681">
        <f>SUMIF('список продуктов'!$A$8:$A$917,"="&amp;D9917,'список продуктов'!$C$8:$C$917)</f>
        <v>1</v>
      </c>
      <c r="G8681" t="s">
        <v>2926</v>
      </c>
      <c r="M8681" s="72"/>
      <c r="N8681" s="68"/>
      <c r="O8681" s="68"/>
      <c r="P8681" s="68"/>
    </row>
    <row r="8682" spans="1:16" x14ac:dyDescent="0.25">
      <c r="A8682" s="77">
        <f>E8682*A8681</f>
        <v>0</v>
      </c>
      <c r="B8682" s="173"/>
      <c r="C8682" s="154"/>
      <c r="D8682" s="91" t="s">
        <v>1489</v>
      </c>
      <c r="E8682" s="80">
        <v>7</v>
      </c>
      <c r="F8682">
        <f>SUMIF('список продуктов'!$A$8:$A$917,"="&amp;D9918,'список продуктов'!$C$8:$C$917)</f>
        <v>1</v>
      </c>
      <c r="M8682" s="72"/>
      <c r="N8682" s="68"/>
      <c r="O8682" s="68"/>
      <c r="P8682" s="68"/>
    </row>
    <row r="8683" spans="1:16" x14ac:dyDescent="0.25">
      <c r="A8683" s="77">
        <f>E8683*A8681</f>
        <v>0</v>
      </c>
      <c r="B8683" s="173"/>
      <c r="C8683" s="154"/>
      <c r="D8683" s="91" t="s">
        <v>192</v>
      </c>
      <c r="E8683" s="80">
        <v>7</v>
      </c>
      <c r="F8683">
        <f>SUMIF('список продуктов'!$A$8:$A$917,"="&amp;D9919,'список продуктов'!$C$8:$C$917)</f>
        <v>1</v>
      </c>
      <c r="M8683" s="72"/>
      <c r="N8683" s="68"/>
      <c r="O8683" s="68"/>
      <c r="P8683" s="68"/>
    </row>
    <row r="8684" spans="1:16" x14ac:dyDescent="0.25">
      <c r="A8684" s="77">
        <f>E8684*A8681</f>
        <v>0</v>
      </c>
      <c r="B8684" s="173"/>
      <c r="C8684" s="154"/>
      <c r="D8684" s="91" t="s">
        <v>2334</v>
      </c>
      <c r="E8684" s="80">
        <v>10</v>
      </c>
      <c r="F8684">
        <f>SUMIF('список продуктов'!$A$8:$A$917,"="&amp;D9920,'список продуктов'!$C$8:$C$917)</f>
        <v>0</v>
      </c>
      <c r="M8684" s="72"/>
      <c r="N8684" s="68"/>
      <c r="O8684" s="68"/>
      <c r="P8684" s="68"/>
    </row>
    <row r="8685" spans="1:16" ht="15.75" thickBot="1" x14ac:dyDescent="0.3">
      <c r="B8685" s="173"/>
      <c r="C8685" s="154"/>
      <c r="D8685" s="91"/>
      <c r="E8685" s="79"/>
      <c r="F8685">
        <f>SUMIF('список продуктов'!$A$8:$A$917,"="&amp;D9921,'список продуктов'!$C$8:$C$917)</f>
        <v>1</v>
      </c>
      <c r="M8685" s="72"/>
      <c r="N8685" s="68"/>
      <c r="O8685" s="68"/>
      <c r="P8685" s="68"/>
    </row>
    <row r="8686" spans="1:16" ht="15.75" thickBot="1" x14ac:dyDescent="0.3">
      <c r="A8686" s="229"/>
      <c r="B8686" s="179">
        <v>25</v>
      </c>
      <c r="C8686" s="274" t="s">
        <v>788</v>
      </c>
      <c r="D8686" s="188"/>
      <c r="E8686" s="158">
        <f>SUM(E8687:E8689)</f>
        <v>24</v>
      </c>
      <c r="F8686">
        <f>SUMIF('список продуктов'!$A$8:$A$917,"="&amp;D9922,'список продуктов'!$C$8:$C$917)</f>
        <v>1</v>
      </c>
      <c r="G8686" t="s">
        <v>2926</v>
      </c>
      <c r="M8686" s="72"/>
      <c r="N8686" s="68"/>
      <c r="O8686" s="68"/>
      <c r="P8686" s="68"/>
    </row>
    <row r="8687" spans="1:16" x14ac:dyDescent="0.25">
      <c r="A8687" s="77">
        <f>E8687*A8686</f>
        <v>0</v>
      </c>
      <c r="B8687" s="173"/>
      <c r="C8687" s="154"/>
      <c r="D8687" s="91" t="s">
        <v>1489</v>
      </c>
      <c r="E8687" s="80">
        <v>7</v>
      </c>
      <c r="F8687">
        <f>SUMIF('список продуктов'!$A$8:$A$917,"="&amp;D9923,'список продуктов'!$C$8:$C$917)</f>
        <v>1</v>
      </c>
      <c r="M8687" s="72"/>
      <c r="N8687" s="68"/>
      <c r="O8687" s="68"/>
      <c r="P8687" s="68"/>
    </row>
    <row r="8688" spans="1:16" x14ac:dyDescent="0.25">
      <c r="A8688" s="77">
        <f>E8688*A8686</f>
        <v>0</v>
      </c>
      <c r="B8688" s="173"/>
      <c r="C8688" s="154"/>
      <c r="D8688" s="91" t="s">
        <v>2357</v>
      </c>
      <c r="E8688" s="80">
        <v>10</v>
      </c>
      <c r="F8688">
        <f>SUMIF('список продуктов'!$A$8:$A$917,"="&amp;D9924,'список продуктов'!$C$8:$C$917)</f>
        <v>1</v>
      </c>
      <c r="M8688" s="72"/>
      <c r="N8688" s="68"/>
      <c r="O8688" s="68"/>
      <c r="P8688" s="68"/>
    </row>
    <row r="8689" spans="1:16" x14ac:dyDescent="0.25">
      <c r="A8689" s="77">
        <f>E8689*A8686</f>
        <v>0</v>
      </c>
      <c r="B8689" s="173"/>
      <c r="C8689" s="456" t="s">
        <v>2019</v>
      </c>
      <c r="D8689" s="91" t="s">
        <v>2392</v>
      </c>
      <c r="E8689" s="80">
        <v>7</v>
      </c>
      <c r="F8689">
        <f>SUMIF('список продуктов'!$A$8:$A$917,"="&amp;D9925,'список продуктов'!$C$8:$C$917)</f>
        <v>0</v>
      </c>
      <c r="M8689" s="72"/>
      <c r="N8689" s="68"/>
      <c r="O8689" s="68"/>
      <c r="P8689" s="68"/>
    </row>
    <row r="8690" spans="1:16" ht="15.75" thickBot="1" x14ac:dyDescent="0.3">
      <c r="B8690" s="173"/>
      <c r="C8690" s="154"/>
      <c r="D8690" s="91"/>
      <c r="E8690" s="80"/>
      <c r="F8690">
        <f>SUMIF('список продуктов'!$A$8:$A$917,"="&amp;D9926,'список продуктов'!$C$8:$C$917)</f>
        <v>1</v>
      </c>
      <c r="M8690" s="72"/>
      <c r="N8690" s="68"/>
      <c r="O8690" s="68"/>
      <c r="P8690" s="68"/>
    </row>
    <row r="8691" spans="1:16" ht="15.75" thickBot="1" x14ac:dyDescent="0.3">
      <c r="A8691" s="229"/>
      <c r="B8691" s="179">
        <v>25</v>
      </c>
      <c r="C8691" s="274" t="s">
        <v>789</v>
      </c>
      <c r="D8691" s="188"/>
      <c r="E8691" s="158">
        <f>SUM(E8692:E8693)</f>
        <v>30</v>
      </c>
      <c r="F8691">
        <f>SUMIF('список продуктов'!$A$8:$A$917,"="&amp;D9927,'список продуктов'!$C$8:$C$917)</f>
        <v>1</v>
      </c>
      <c r="G8691" t="s">
        <v>2926</v>
      </c>
      <c r="M8691" s="72"/>
      <c r="N8691" s="68"/>
      <c r="O8691" s="68"/>
      <c r="P8691" s="68"/>
    </row>
    <row r="8692" spans="1:16" ht="29.25" x14ac:dyDescent="0.25">
      <c r="A8692" s="77">
        <f>E8692*A8691</f>
        <v>0</v>
      </c>
      <c r="B8692" s="173"/>
      <c r="C8692" s="154"/>
      <c r="D8692" s="91" t="s">
        <v>2641</v>
      </c>
      <c r="E8692" s="80">
        <v>20</v>
      </c>
      <c r="F8692">
        <f>SUMIF('список продуктов'!$A$8:$A$917,"="&amp;D9928,'список продуктов'!$C$8:$C$917)</f>
        <v>1</v>
      </c>
      <c r="M8692" s="72"/>
      <c r="N8692" s="68"/>
      <c r="O8692" s="68"/>
      <c r="P8692" s="68"/>
    </row>
    <row r="8693" spans="1:16" x14ac:dyDescent="0.25">
      <c r="A8693" s="77">
        <f>E8693*A8691</f>
        <v>0</v>
      </c>
      <c r="B8693" s="173"/>
      <c r="C8693" s="154"/>
      <c r="D8693" s="91" t="s">
        <v>1677</v>
      </c>
      <c r="E8693" s="80">
        <v>10</v>
      </c>
      <c r="F8693">
        <f>SUMIF('список продуктов'!$A$8:$A$917,"="&amp;D9929,'список продуктов'!$C$8:$C$917)</f>
        <v>1</v>
      </c>
      <c r="M8693" s="72"/>
      <c r="N8693" s="68"/>
      <c r="O8693" s="68"/>
      <c r="P8693" s="68"/>
    </row>
    <row r="8694" spans="1:16" ht="15.75" thickBot="1" x14ac:dyDescent="0.3">
      <c r="B8694" s="173"/>
      <c r="C8694" s="154"/>
      <c r="D8694" s="91"/>
      <c r="E8694" s="79"/>
      <c r="F8694">
        <f>SUMIF('список продуктов'!$A$8:$A$917,"="&amp;D9930,'список продуктов'!$C$8:$C$917)</f>
        <v>0</v>
      </c>
      <c r="M8694" s="72"/>
      <c r="N8694" s="68"/>
      <c r="O8694" s="68"/>
      <c r="P8694" s="68"/>
    </row>
    <row r="8695" spans="1:16" ht="15.75" thickBot="1" x14ac:dyDescent="0.3">
      <c r="A8695" s="229"/>
      <c r="B8695" s="179">
        <v>25</v>
      </c>
      <c r="C8695" s="274" t="s">
        <v>790</v>
      </c>
      <c r="D8695" s="188"/>
      <c r="E8695" s="158">
        <f>SUM(E8696:E8697)</f>
        <v>27</v>
      </c>
      <c r="F8695">
        <f>SUMIF('список продуктов'!$A$8:$A$917,"="&amp;D9931,'список продуктов'!$C$8:$C$917)</f>
        <v>1</v>
      </c>
      <c r="G8695" t="s">
        <v>2926</v>
      </c>
      <c r="M8695" s="72"/>
      <c r="N8695" s="68"/>
      <c r="O8695" s="68"/>
      <c r="P8695" s="68"/>
    </row>
    <row r="8696" spans="1:16" x14ac:dyDescent="0.25">
      <c r="A8696" s="77">
        <f>E8696*A8695</f>
        <v>0</v>
      </c>
      <c r="B8696" s="173"/>
      <c r="C8696" s="154"/>
      <c r="D8696" s="91" t="s">
        <v>2366</v>
      </c>
      <c r="E8696" s="80">
        <v>20</v>
      </c>
      <c r="F8696">
        <f>SUMIF('список продуктов'!$A$8:$A$917,"="&amp;D9932,'список продуктов'!$C$8:$C$917)</f>
        <v>1</v>
      </c>
      <c r="M8696" s="72"/>
      <c r="N8696" s="68"/>
      <c r="O8696" s="68"/>
      <c r="P8696" s="68"/>
    </row>
    <row r="8697" spans="1:16" x14ac:dyDescent="0.25">
      <c r="A8697" s="77">
        <f>E8697*A8695</f>
        <v>0</v>
      </c>
      <c r="B8697" s="173"/>
      <c r="C8697" s="154"/>
      <c r="D8697" s="91" t="s">
        <v>2591</v>
      </c>
      <c r="E8697" s="80">
        <v>7</v>
      </c>
      <c r="F8697">
        <f>SUMIF('список продуктов'!$A$8:$A$917,"="&amp;D9933,'список продуктов'!$C$8:$C$917)</f>
        <v>1</v>
      </c>
      <c r="M8697" s="72"/>
      <c r="N8697" s="68"/>
      <c r="O8697" s="68"/>
      <c r="P8697" s="68"/>
    </row>
    <row r="8698" spans="1:16" ht="15.75" thickBot="1" x14ac:dyDescent="0.3">
      <c r="B8698" s="173"/>
      <c r="C8698" s="154"/>
      <c r="D8698" s="91"/>
      <c r="E8698" s="80"/>
      <c r="F8698">
        <f>SUMIF('список продуктов'!$A$8:$A$917,"="&amp;D9934,'список продуктов'!$C$8:$C$917)</f>
        <v>1</v>
      </c>
      <c r="M8698" s="72"/>
      <c r="N8698" s="68"/>
      <c r="O8698" s="68"/>
      <c r="P8698" s="68"/>
    </row>
    <row r="8699" spans="1:16" ht="15.75" thickBot="1" x14ac:dyDescent="0.3">
      <c r="A8699" s="229"/>
      <c r="B8699" s="179">
        <v>25</v>
      </c>
      <c r="C8699" s="274" t="s">
        <v>791</v>
      </c>
      <c r="D8699" s="188"/>
      <c r="E8699" s="158">
        <f>SUM(E8700:E8703)</f>
        <v>25</v>
      </c>
      <c r="F8699">
        <f>SUMIF('список продуктов'!$A$8:$A$917,"="&amp;D9935,'список продуктов'!$C$8:$C$917)</f>
        <v>1</v>
      </c>
      <c r="G8699" t="s">
        <v>2926</v>
      </c>
      <c r="M8699" s="72"/>
      <c r="N8699" s="68"/>
      <c r="O8699" s="68"/>
      <c r="P8699" s="68"/>
    </row>
    <row r="8700" spans="1:16" ht="15" customHeight="1" x14ac:dyDescent="0.25">
      <c r="A8700" s="77">
        <f>E8700*A8699</f>
        <v>0</v>
      </c>
      <c r="B8700" s="173"/>
      <c r="C8700" s="154"/>
      <c r="D8700" s="91" t="s">
        <v>1489</v>
      </c>
      <c r="E8700" s="80">
        <v>10</v>
      </c>
      <c r="F8700">
        <f>SUMIF('список продуктов'!$A$8:$A$917,"="&amp;D9936,'список продуктов'!$C$8:$C$917)</f>
        <v>1</v>
      </c>
      <c r="M8700" s="72"/>
      <c r="N8700" s="68"/>
      <c r="O8700" s="68"/>
      <c r="P8700" s="68"/>
    </row>
    <row r="8701" spans="1:16" x14ac:dyDescent="0.25">
      <c r="A8701" s="77">
        <f>E8701*A8699</f>
        <v>0</v>
      </c>
      <c r="B8701" s="173"/>
      <c r="C8701" s="154"/>
      <c r="D8701" s="91" t="s">
        <v>2362</v>
      </c>
      <c r="E8701" s="80">
        <v>5</v>
      </c>
      <c r="F8701">
        <f>SUMIF('список продуктов'!$A$8:$A$917,"="&amp;D9937,'список продуктов'!$C$8:$C$917)</f>
        <v>1</v>
      </c>
      <c r="M8701" s="72"/>
      <c r="N8701" s="68"/>
      <c r="O8701" s="68"/>
      <c r="P8701" s="68"/>
    </row>
    <row r="8702" spans="1:16" x14ac:dyDescent="0.25">
      <c r="A8702" s="77">
        <f>E8702*A8699</f>
        <v>0</v>
      </c>
      <c r="B8702" s="173"/>
      <c r="C8702" s="154"/>
      <c r="D8702" s="91" t="s">
        <v>925</v>
      </c>
      <c r="E8702" s="80">
        <v>5</v>
      </c>
      <c r="F8702">
        <f>SUMIF('список продуктов'!$A$8:$A$917,"="&amp;D9938,'список продуктов'!$C$8:$C$917)</f>
        <v>1</v>
      </c>
      <c r="M8702" s="72"/>
      <c r="N8702" s="68"/>
      <c r="O8702" s="68"/>
      <c r="P8702" s="68"/>
    </row>
    <row r="8703" spans="1:16" x14ac:dyDescent="0.25">
      <c r="A8703" s="77">
        <f>E8703*A8699</f>
        <v>0</v>
      </c>
      <c r="B8703" s="173"/>
      <c r="C8703" s="154"/>
      <c r="D8703" s="91" t="s">
        <v>2334</v>
      </c>
      <c r="E8703" s="80">
        <v>5</v>
      </c>
      <c r="F8703">
        <f>SUMIF('список продуктов'!$A$8:$A$917,"="&amp;D9939,'список продуктов'!$C$8:$C$917)</f>
        <v>1</v>
      </c>
      <c r="M8703" s="72"/>
      <c r="N8703" s="68"/>
      <c r="O8703" s="68"/>
      <c r="P8703" s="68"/>
    </row>
    <row r="8704" spans="1:16" ht="15.75" thickBot="1" x14ac:dyDescent="0.3">
      <c r="B8704" s="173"/>
      <c r="C8704" s="154"/>
      <c r="D8704" s="91"/>
      <c r="E8704" s="80"/>
      <c r="F8704">
        <f>SUMIF('список продуктов'!$A$8:$A$917,"="&amp;D9940,'список продуктов'!$C$8:$C$917)</f>
        <v>1</v>
      </c>
      <c r="M8704" s="72"/>
      <c r="N8704" s="68"/>
      <c r="O8704" s="68"/>
      <c r="P8704" s="68"/>
    </row>
    <row r="8705" spans="1:16" ht="15.75" thickBot="1" x14ac:dyDescent="0.3">
      <c r="A8705" s="229"/>
      <c r="B8705" s="179">
        <v>25</v>
      </c>
      <c r="C8705" s="274" t="s">
        <v>792</v>
      </c>
      <c r="D8705" s="188"/>
      <c r="E8705" s="158">
        <f>SUM(E8706:E8708)</f>
        <v>24</v>
      </c>
      <c r="F8705">
        <f>SUMIF('список продуктов'!$A$8:$A$917,"="&amp;D9941,'список продуктов'!$C$8:$C$917)</f>
        <v>1</v>
      </c>
      <c r="G8705" t="s">
        <v>2926</v>
      </c>
      <c r="M8705" s="72"/>
      <c r="N8705" s="68"/>
      <c r="O8705" s="68"/>
      <c r="P8705" s="68"/>
    </row>
    <row r="8706" spans="1:16" x14ac:dyDescent="0.25">
      <c r="A8706" s="77">
        <f>E8706*A8705</f>
        <v>0</v>
      </c>
      <c r="B8706" s="173"/>
      <c r="C8706" s="154"/>
      <c r="D8706" s="91" t="s">
        <v>2591</v>
      </c>
      <c r="E8706" s="80">
        <v>7</v>
      </c>
      <c r="F8706">
        <f>SUMIF('список продуктов'!$A$8:$A$917,"="&amp;D9942,'список продуктов'!$C$8:$C$917)</f>
        <v>1</v>
      </c>
      <c r="M8706" s="72"/>
      <c r="N8706" s="68"/>
      <c r="O8706" s="68"/>
      <c r="P8706" s="68"/>
    </row>
    <row r="8707" spans="1:16" x14ac:dyDescent="0.25">
      <c r="A8707" s="77">
        <f>E8707*A8705</f>
        <v>0</v>
      </c>
      <c r="B8707" s="173"/>
      <c r="C8707" s="154"/>
      <c r="D8707" s="91" t="s">
        <v>2357</v>
      </c>
      <c r="E8707" s="80">
        <v>7</v>
      </c>
      <c r="F8707">
        <f>SUMIF('список продуктов'!$A$8:$A$917,"="&amp;D9943,'список продуктов'!$C$8:$C$917)</f>
        <v>1</v>
      </c>
      <c r="M8707" s="72"/>
      <c r="N8707" s="68"/>
      <c r="O8707" s="68"/>
      <c r="P8707" s="68"/>
    </row>
    <row r="8708" spans="1:16" x14ac:dyDescent="0.25">
      <c r="A8708" s="77">
        <f>E8708*A8705</f>
        <v>0</v>
      </c>
      <c r="B8708" s="173"/>
      <c r="C8708" s="154"/>
      <c r="D8708" s="91" t="s">
        <v>2337</v>
      </c>
      <c r="E8708" s="80">
        <v>10</v>
      </c>
      <c r="F8708">
        <f>SUMIF('список продуктов'!$A$8:$A$917,"="&amp;D9944,'список продуктов'!$C$8:$C$917)</f>
        <v>0</v>
      </c>
      <c r="M8708" s="72"/>
      <c r="N8708" s="68"/>
      <c r="O8708" s="68"/>
      <c r="P8708" s="68"/>
    </row>
    <row r="8709" spans="1:16" ht="15.75" thickBot="1" x14ac:dyDescent="0.3">
      <c r="B8709" s="173"/>
      <c r="C8709" s="154"/>
      <c r="D8709" s="91"/>
      <c r="E8709" s="80"/>
      <c r="F8709">
        <f>SUMIF('список продуктов'!$A$8:$A$917,"="&amp;D9945,'список продуктов'!$C$8:$C$917)</f>
        <v>0</v>
      </c>
      <c r="M8709" s="72"/>
      <c r="N8709" s="68"/>
      <c r="O8709" s="68"/>
      <c r="P8709" s="68"/>
    </row>
    <row r="8710" spans="1:16" ht="15.75" thickBot="1" x14ac:dyDescent="0.3">
      <c r="A8710" s="229"/>
      <c r="B8710" s="179">
        <v>25</v>
      </c>
      <c r="C8710" s="274" t="s">
        <v>793</v>
      </c>
      <c r="D8710" s="188"/>
      <c r="E8710" s="158">
        <f>SUM(E8711:E8713)</f>
        <v>26</v>
      </c>
      <c r="F8710">
        <f>SUMIF('список продуктов'!$A$8:$A$917,"="&amp;D9946,'список продуктов'!$C$8:$C$917)</f>
        <v>0</v>
      </c>
      <c r="G8710" t="s">
        <v>2926</v>
      </c>
      <c r="M8710" s="72"/>
      <c r="N8710" s="68"/>
      <c r="O8710" s="68"/>
      <c r="P8710" s="68"/>
    </row>
    <row r="8711" spans="1:16" x14ac:dyDescent="0.25">
      <c r="A8711" s="77">
        <f>E8711*A8710</f>
        <v>0</v>
      </c>
      <c r="B8711" s="173"/>
      <c r="C8711" s="154"/>
      <c r="D8711" s="91" t="s">
        <v>1478</v>
      </c>
      <c r="E8711" s="80">
        <v>12</v>
      </c>
      <c r="F8711">
        <f>SUMIF('список продуктов'!$A$8:$A$917,"="&amp;D9947,'список продуктов'!$C$8:$C$917)</f>
        <v>1</v>
      </c>
      <c r="M8711" s="72"/>
      <c r="N8711" s="68"/>
      <c r="O8711" s="68"/>
      <c r="P8711" s="68"/>
    </row>
    <row r="8712" spans="1:16" x14ac:dyDescent="0.25">
      <c r="A8712" s="77">
        <f>E8712*A8710</f>
        <v>0</v>
      </c>
      <c r="B8712" s="173"/>
      <c r="C8712" s="154"/>
      <c r="D8712" s="91" t="s">
        <v>2591</v>
      </c>
      <c r="E8712" s="80">
        <v>7</v>
      </c>
      <c r="F8712">
        <f>SUMIF('список продуктов'!$A$8:$A$917,"="&amp;D9948,'список продуктов'!$C$8:$C$917)</f>
        <v>1</v>
      </c>
      <c r="M8712" s="72"/>
      <c r="N8712" s="68"/>
      <c r="O8712" s="68"/>
      <c r="P8712" s="68"/>
    </row>
    <row r="8713" spans="1:16" x14ac:dyDescent="0.25">
      <c r="A8713" s="77">
        <f>E8713*A8710</f>
        <v>0</v>
      </c>
      <c r="B8713" s="173"/>
      <c r="C8713" s="154"/>
      <c r="D8713" s="91" t="s">
        <v>192</v>
      </c>
      <c r="E8713" s="80">
        <v>7</v>
      </c>
      <c r="F8713">
        <f>SUMIF('список продуктов'!$A$8:$A$917,"="&amp;D9949,'список продуктов'!$C$8:$C$917)</f>
        <v>1</v>
      </c>
      <c r="M8713" s="72"/>
      <c r="N8713" s="68"/>
      <c r="O8713" s="68"/>
      <c r="P8713" s="68"/>
    </row>
    <row r="8714" spans="1:16" ht="15.75" thickBot="1" x14ac:dyDescent="0.3">
      <c r="B8714" s="173"/>
      <c r="C8714" s="115"/>
      <c r="D8714" s="91"/>
      <c r="E8714" s="80"/>
      <c r="F8714">
        <f>SUMIF('список продуктов'!$A$8:$A$917,"="&amp;D9950,'список продуктов'!$C$8:$C$917)</f>
        <v>1</v>
      </c>
      <c r="M8714" s="72"/>
      <c r="N8714" s="68"/>
      <c r="O8714" s="68"/>
      <c r="P8714" s="68"/>
    </row>
    <row r="8715" spans="1:16" ht="15.75" thickBot="1" x14ac:dyDescent="0.3">
      <c r="A8715" s="229"/>
      <c r="B8715" s="186">
        <v>50</v>
      </c>
      <c r="C8715" s="274" t="s">
        <v>195</v>
      </c>
      <c r="D8715" s="188"/>
      <c r="E8715" s="158">
        <f>SUM(E8716:E8718)</f>
        <v>50</v>
      </c>
      <c r="F8715">
        <f>SUMIF('список продуктов'!$A$8:$A$917,"="&amp;D9951,'список продуктов'!$C$8:$C$917)</f>
        <v>1</v>
      </c>
      <c r="G8715" t="s">
        <v>2926</v>
      </c>
      <c r="M8715" s="72"/>
      <c r="N8715" s="68"/>
      <c r="O8715" s="68"/>
      <c r="P8715" s="68"/>
    </row>
    <row r="8716" spans="1:16" x14ac:dyDescent="0.25">
      <c r="A8716" s="77">
        <f>E8716*A8715</f>
        <v>0</v>
      </c>
      <c r="B8716" s="173"/>
      <c r="C8716" s="154"/>
      <c r="D8716" s="91" t="s">
        <v>1268</v>
      </c>
      <c r="E8716" s="80">
        <v>20</v>
      </c>
      <c r="F8716">
        <f>SUMIF('список продуктов'!$A$8:$A$917,"="&amp;D9952,'список продуктов'!$C$8:$C$917)</f>
        <v>1</v>
      </c>
      <c r="M8716" s="72"/>
      <c r="N8716" s="68"/>
      <c r="O8716" s="68"/>
      <c r="P8716" s="68"/>
    </row>
    <row r="8717" spans="1:16" x14ac:dyDescent="0.25">
      <c r="A8717" s="77">
        <f>E8717*A8715</f>
        <v>0</v>
      </c>
      <c r="B8717" s="173"/>
      <c r="C8717" s="154"/>
      <c r="D8717" s="91" t="s">
        <v>2324</v>
      </c>
      <c r="E8717" s="80">
        <v>25</v>
      </c>
      <c r="F8717">
        <f>SUMIF('список продуктов'!$A$8:$A$917,"="&amp;D9953,'список продуктов'!$C$8:$C$917)</f>
        <v>0</v>
      </c>
      <c r="M8717" s="72"/>
      <c r="N8717" s="68"/>
      <c r="O8717" s="68"/>
      <c r="P8717" s="68"/>
    </row>
    <row r="8718" spans="1:16" x14ac:dyDescent="0.25">
      <c r="A8718" s="77">
        <f>E8718*A8715</f>
        <v>0</v>
      </c>
      <c r="B8718" s="173"/>
      <c r="C8718" s="154"/>
      <c r="D8718" s="91" t="s">
        <v>2486</v>
      </c>
      <c r="E8718" s="80">
        <v>5</v>
      </c>
      <c r="F8718">
        <f>SUMIF('список продуктов'!$A$8:$A$917,"="&amp;D9954,'список продуктов'!$C$8:$C$917)</f>
        <v>1</v>
      </c>
      <c r="M8718" s="72"/>
      <c r="N8718" s="68"/>
      <c r="O8718" s="68"/>
      <c r="P8718" s="68"/>
    </row>
    <row r="8719" spans="1:16" ht="15.75" thickBot="1" x14ac:dyDescent="0.3">
      <c r="B8719" s="173"/>
      <c r="C8719" s="154"/>
      <c r="D8719" s="91"/>
      <c r="E8719" s="80"/>
      <c r="F8719">
        <f>SUMIF('список продуктов'!$A$8:$A$917,"="&amp;D9955,'список продуктов'!$C$8:$C$917)</f>
        <v>1</v>
      </c>
      <c r="M8719" s="72"/>
      <c r="N8719" s="68"/>
      <c r="O8719" s="68"/>
      <c r="P8719" s="68"/>
    </row>
    <row r="8720" spans="1:16" ht="15.75" thickBot="1" x14ac:dyDescent="0.3">
      <c r="A8720" s="229"/>
      <c r="B8720" s="186">
        <v>50</v>
      </c>
      <c r="C8720" s="274" t="s">
        <v>794</v>
      </c>
      <c r="D8720" s="188"/>
      <c r="E8720" s="158">
        <f>SUM(E8721:E8724)</f>
        <v>40</v>
      </c>
      <c r="F8720">
        <f>SUMIF('список продуктов'!$A$8:$A$917,"="&amp;D9956,'список продуктов'!$C$8:$C$917)</f>
        <v>1</v>
      </c>
      <c r="G8720" t="s">
        <v>2926</v>
      </c>
      <c r="M8720" s="72"/>
      <c r="N8720" s="68"/>
      <c r="O8720" s="68"/>
      <c r="P8720" s="68"/>
    </row>
    <row r="8721" spans="1:16" x14ac:dyDescent="0.25">
      <c r="A8721" s="77">
        <f>E8721*A8720</f>
        <v>0</v>
      </c>
      <c r="B8721" s="173"/>
      <c r="C8721" s="154"/>
      <c r="D8721" s="91" t="s">
        <v>2322</v>
      </c>
      <c r="E8721" s="80">
        <v>20</v>
      </c>
      <c r="F8721">
        <f>SUMIF('список продуктов'!$A$8:$A$917,"="&amp;D9957,'список продуктов'!$C$8:$C$917)</f>
        <v>1</v>
      </c>
      <c r="M8721" s="72"/>
      <c r="N8721" s="68"/>
      <c r="O8721" s="68"/>
      <c r="P8721" s="68"/>
    </row>
    <row r="8722" spans="1:16" x14ac:dyDescent="0.25">
      <c r="A8722" s="77">
        <f>E8722*A8720</f>
        <v>0</v>
      </c>
      <c r="B8722" s="173"/>
      <c r="C8722" s="154"/>
      <c r="D8722" s="91" t="s">
        <v>2337</v>
      </c>
      <c r="E8722" s="80">
        <v>15</v>
      </c>
      <c r="F8722">
        <f>SUMIF('список продуктов'!$A$8:$A$917,"="&amp;D9958,'список продуктов'!$C$8:$C$917)</f>
        <v>1</v>
      </c>
      <c r="M8722" s="72"/>
      <c r="N8722" s="68"/>
      <c r="O8722" s="68"/>
      <c r="P8722" s="68"/>
    </row>
    <row r="8723" spans="1:16" x14ac:dyDescent="0.25">
      <c r="A8723" s="77">
        <f>E8723*A8720</f>
        <v>0</v>
      </c>
      <c r="B8723" s="173"/>
      <c r="C8723" s="154"/>
      <c r="D8723" s="91" t="s">
        <v>1478</v>
      </c>
      <c r="E8723" s="80">
        <v>3</v>
      </c>
      <c r="F8723">
        <f>SUMIF('список продуктов'!$A$8:$A$917,"="&amp;D9959,'список продуктов'!$C$8:$C$917)</f>
        <v>1</v>
      </c>
      <c r="M8723" s="72"/>
      <c r="N8723" s="68"/>
      <c r="O8723" s="68"/>
      <c r="P8723" s="68"/>
    </row>
    <row r="8724" spans="1:16" ht="15.75" thickBot="1" x14ac:dyDescent="0.3">
      <c r="A8724" s="77">
        <f>E8724*A8720</f>
        <v>0</v>
      </c>
      <c r="B8724" s="173"/>
      <c r="C8724" s="154"/>
      <c r="D8724" s="91" t="s">
        <v>1797</v>
      </c>
      <c r="E8724" s="80">
        <v>2</v>
      </c>
      <c r="F8724">
        <f>SUMIF('список продуктов'!$A$8:$A$917,"="&amp;D9960,'список продуктов'!$C$8:$C$917)</f>
        <v>0</v>
      </c>
      <c r="M8724" s="72"/>
      <c r="N8724" s="68"/>
      <c r="O8724" s="68"/>
      <c r="P8724" s="68"/>
    </row>
    <row r="8725" spans="1:16" ht="15.75" thickBot="1" x14ac:dyDescent="0.3">
      <c r="A8725" s="229"/>
      <c r="B8725" s="186">
        <v>50</v>
      </c>
      <c r="C8725" s="275" t="s">
        <v>795</v>
      </c>
      <c r="D8725" s="188"/>
      <c r="E8725" s="158">
        <f>SUM(E8726:E8729)</f>
        <v>50</v>
      </c>
      <c r="F8725">
        <f>SUMIF('список продуктов'!$A$8:$A$917,"="&amp;D9961,'список продуктов'!$C$8:$C$917)</f>
        <v>1</v>
      </c>
      <c r="G8725" t="s">
        <v>2926</v>
      </c>
      <c r="M8725" s="72"/>
      <c r="N8725" s="68"/>
      <c r="O8725" s="68"/>
      <c r="P8725" s="68"/>
    </row>
    <row r="8726" spans="1:16" x14ac:dyDescent="0.25">
      <c r="A8726" s="77">
        <f>E8726*A8725</f>
        <v>0</v>
      </c>
      <c r="B8726" s="173"/>
      <c r="C8726" s="154"/>
      <c r="D8726" s="91" t="s">
        <v>1268</v>
      </c>
      <c r="E8726" s="80">
        <v>40</v>
      </c>
      <c r="F8726">
        <f>SUMIF('список продуктов'!$A$8:$A$917,"="&amp;D9962,'список продуктов'!$C$8:$C$917)</f>
        <v>1</v>
      </c>
      <c r="M8726" s="72"/>
      <c r="N8726" s="68"/>
      <c r="O8726" s="68"/>
      <c r="P8726" s="68"/>
    </row>
    <row r="8727" spans="1:16" x14ac:dyDescent="0.25">
      <c r="A8727" s="77">
        <f>E8727*A8725</f>
        <v>0</v>
      </c>
      <c r="B8727" s="173"/>
      <c r="C8727" s="154"/>
      <c r="D8727" s="91" t="s">
        <v>1832</v>
      </c>
      <c r="E8727" s="80">
        <v>7.5</v>
      </c>
      <c r="F8727">
        <f>SUMIF('список продуктов'!$A$8:$A$917,"="&amp;D9963,'список продуктов'!$C$8:$C$917)</f>
        <v>1</v>
      </c>
      <c r="M8727" s="72"/>
      <c r="N8727" s="68"/>
      <c r="O8727" s="68"/>
      <c r="P8727" s="68"/>
    </row>
    <row r="8728" spans="1:16" x14ac:dyDescent="0.25">
      <c r="A8728" s="77">
        <f>E8728*A8725</f>
        <v>0</v>
      </c>
      <c r="B8728" s="173"/>
      <c r="C8728" s="154"/>
      <c r="D8728" s="91" t="s">
        <v>1355</v>
      </c>
      <c r="E8728" s="80">
        <v>1.5</v>
      </c>
      <c r="F8728">
        <f>SUMIF('список продуктов'!$A$8:$A$917,"="&amp;D9964,'список продуктов'!$C$8:$C$917)</f>
        <v>1</v>
      </c>
      <c r="M8728" s="72"/>
      <c r="N8728" s="68"/>
      <c r="O8728" s="68"/>
      <c r="P8728" s="68"/>
    </row>
    <row r="8729" spans="1:16" ht="15.75" thickBot="1" x14ac:dyDescent="0.3">
      <c r="A8729" s="77">
        <f>E8729*A8725</f>
        <v>0</v>
      </c>
      <c r="B8729" s="173"/>
      <c r="C8729" s="154"/>
      <c r="D8729" s="91" t="s">
        <v>2472</v>
      </c>
      <c r="E8729" s="80">
        <v>1</v>
      </c>
      <c r="F8729">
        <f>SUMIF('список продуктов'!$A$8:$A$917,"="&amp;D9965,'список продуктов'!$C$8:$C$917)</f>
        <v>1</v>
      </c>
      <c r="M8729" s="72"/>
      <c r="N8729" s="68"/>
      <c r="O8729" s="68"/>
      <c r="P8729" s="68"/>
    </row>
    <row r="8730" spans="1:16" ht="15.75" thickBot="1" x14ac:dyDescent="0.3">
      <c r="A8730" s="229"/>
      <c r="B8730" s="186">
        <v>50</v>
      </c>
      <c r="C8730" s="275" t="s">
        <v>796</v>
      </c>
      <c r="D8730" s="188"/>
      <c r="E8730" s="158">
        <f>SUM(E8731:E8734)</f>
        <v>57.75</v>
      </c>
      <c r="F8730">
        <f>SUMIF('список продуктов'!$A$8:$A$917,"="&amp;D9966,'список продуктов'!$C$8:$C$917)</f>
        <v>1</v>
      </c>
      <c r="G8730" t="s">
        <v>2926</v>
      </c>
      <c r="M8730" s="72"/>
      <c r="N8730" s="68"/>
      <c r="O8730" s="68"/>
      <c r="P8730" s="68"/>
    </row>
    <row r="8731" spans="1:16" x14ac:dyDescent="0.25">
      <c r="A8731" s="77">
        <f>E8731*A8730</f>
        <v>0</v>
      </c>
      <c r="B8731" s="173"/>
      <c r="C8731" s="154"/>
      <c r="D8731" s="91" t="s">
        <v>1268</v>
      </c>
      <c r="E8731" s="80">
        <v>45</v>
      </c>
      <c r="F8731">
        <f>SUMIF('список продуктов'!$A$8:$A$917,"="&amp;D9967,'список продуктов'!$C$8:$C$917)</f>
        <v>0</v>
      </c>
      <c r="M8731" s="572"/>
      <c r="N8731" s="573"/>
      <c r="O8731" s="573"/>
      <c r="P8731" s="573"/>
    </row>
    <row r="8732" spans="1:16" x14ac:dyDescent="0.25">
      <c r="A8732" s="77">
        <f>E8732*A8730</f>
        <v>0</v>
      </c>
      <c r="B8732" s="173"/>
      <c r="C8732" s="154"/>
      <c r="D8732" s="91" t="s">
        <v>2381</v>
      </c>
      <c r="E8732" s="80">
        <v>0.25</v>
      </c>
      <c r="F8732">
        <f>SUMIF('список продуктов'!$A$8:$A$917,"="&amp;D9968,'список продуктов'!$C$8:$C$917)</f>
        <v>0</v>
      </c>
      <c r="M8732" s="72"/>
      <c r="N8732" s="68"/>
      <c r="O8732" s="68"/>
      <c r="P8732" s="68"/>
    </row>
    <row r="8733" spans="1:16" x14ac:dyDescent="0.25">
      <c r="A8733" s="77">
        <f>E8733*A8730</f>
        <v>0</v>
      </c>
      <c r="B8733" s="173"/>
      <c r="C8733" s="154"/>
      <c r="D8733" s="91" t="s">
        <v>1705</v>
      </c>
      <c r="E8733" s="80">
        <v>12.5</v>
      </c>
      <c r="F8733">
        <f>SUMIF('список продуктов'!$A$8:$A$917,"="&amp;D9969,'список продуктов'!$C$8:$C$917)</f>
        <v>0</v>
      </c>
      <c r="M8733" s="572"/>
      <c r="N8733" s="573"/>
      <c r="O8733" s="573"/>
      <c r="P8733" s="573"/>
    </row>
    <row r="8734" spans="1:16" ht="15.75" thickBot="1" x14ac:dyDescent="0.3">
      <c r="A8734" s="77">
        <f>E8734*A8730</f>
        <v>0</v>
      </c>
      <c r="B8734" s="173"/>
      <c r="C8734" s="154"/>
      <c r="D8734" s="91"/>
      <c r="E8734" s="80"/>
      <c r="F8734">
        <f>SUMIF('список продуктов'!$A$8:$A$917,"="&amp;D9970,'список продуктов'!$C$8:$C$917)</f>
        <v>0</v>
      </c>
      <c r="M8734" s="572"/>
      <c r="N8734" s="573"/>
      <c r="O8734" s="573"/>
      <c r="P8734" s="573"/>
    </row>
    <row r="8735" spans="1:16" ht="15.75" thickBot="1" x14ac:dyDescent="0.3">
      <c r="A8735" s="229"/>
      <c r="B8735" s="186">
        <v>50</v>
      </c>
      <c r="C8735" s="275" t="s">
        <v>196</v>
      </c>
      <c r="D8735" s="188"/>
      <c r="E8735" s="158">
        <f>SUM(E8736:E8743)</f>
        <v>51.65</v>
      </c>
      <c r="F8735">
        <f>SUMIF('список продуктов'!$A$8:$A$917,"="&amp;D9971,'список продуктов'!$C$8:$C$917)</f>
        <v>1</v>
      </c>
      <c r="G8735" t="s">
        <v>2926</v>
      </c>
      <c r="M8735" s="572"/>
      <c r="N8735" s="573"/>
      <c r="O8735" s="573"/>
      <c r="P8735" s="573"/>
    </row>
    <row r="8736" spans="1:16" x14ac:dyDescent="0.25">
      <c r="A8736" s="77">
        <f>E8736*A8735</f>
        <v>0</v>
      </c>
      <c r="B8736" s="173"/>
      <c r="C8736" s="154"/>
      <c r="D8736" s="91" t="s">
        <v>2324</v>
      </c>
      <c r="E8736" s="80">
        <v>30</v>
      </c>
      <c r="F8736">
        <f>SUMIF('список продуктов'!$A$8:$A$917,"="&amp;D9972,'список продуктов'!$C$8:$C$917)</f>
        <v>1</v>
      </c>
      <c r="M8736" s="572"/>
      <c r="N8736" s="573"/>
      <c r="O8736" s="573"/>
      <c r="P8736" s="573"/>
    </row>
    <row r="8737" spans="1:16" x14ac:dyDescent="0.25">
      <c r="A8737" s="77">
        <f>E8737*A8735</f>
        <v>0</v>
      </c>
      <c r="B8737" s="173"/>
      <c r="C8737" s="154"/>
      <c r="D8737" s="91" t="s">
        <v>1478</v>
      </c>
      <c r="E8737" s="80">
        <v>0.15</v>
      </c>
      <c r="F8737">
        <f>SUMIF('список продуктов'!$A$8:$A$917,"="&amp;D9973,'список продуктов'!$C$8:$C$917)</f>
        <v>1</v>
      </c>
      <c r="M8737" s="572"/>
      <c r="N8737" s="573"/>
      <c r="O8737" s="573"/>
      <c r="P8737" s="573"/>
    </row>
    <row r="8738" spans="1:16" x14ac:dyDescent="0.25">
      <c r="A8738" s="77">
        <f>E8738*A8735</f>
        <v>0</v>
      </c>
      <c r="B8738" s="173"/>
      <c r="C8738" s="154"/>
      <c r="D8738" s="91" t="s">
        <v>313</v>
      </c>
      <c r="E8738" s="80">
        <v>12.5</v>
      </c>
      <c r="F8738">
        <f>SUMIF('список продуктов'!$A$8:$A$917,"="&amp;D9974,'список продуктов'!$C$8:$C$917)</f>
        <v>1</v>
      </c>
      <c r="M8738" s="572"/>
      <c r="N8738" s="573"/>
      <c r="O8738" s="573"/>
      <c r="P8738" s="573"/>
    </row>
    <row r="8739" spans="1:16" x14ac:dyDescent="0.25">
      <c r="A8739" s="77">
        <f>E8739*A8735</f>
        <v>0</v>
      </c>
      <c r="B8739" s="173"/>
      <c r="C8739" s="154"/>
      <c r="D8739" s="91" t="s">
        <v>1758</v>
      </c>
      <c r="E8739" s="80">
        <v>2.5</v>
      </c>
      <c r="F8739">
        <f>SUMIF('список продуктов'!$A$8:$A$917,"="&amp;D9975,'список продуктов'!$C$8:$C$917)</f>
        <v>0</v>
      </c>
      <c r="M8739" s="572"/>
      <c r="N8739" s="573"/>
      <c r="O8739" s="573"/>
      <c r="P8739" s="573"/>
    </row>
    <row r="8740" spans="1:16" x14ac:dyDescent="0.25">
      <c r="A8740" s="77">
        <f>E8740*A8735</f>
        <v>0</v>
      </c>
      <c r="B8740" s="173"/>
      <c r="C8740" s="154"/>
      <c r="D8740" s="91" t="s">
        <v>1794</v>
      </c>
      <c r="E8740" s="80">
        <v>0.5</v>
      </c>
      <c r="F8740">
        <f>SUMIF('список продуктов'!$A$8:$A$917,"="&amp;D9976,'список продуктов'!$C$8:$C$917)</f>
        <v>0</v>
      </c>
      <c r="M8740" s="572"/>
      <c r="N8740" s="573"/>
      <c r="O8740" s="573"/>
      <c r="P8740" s="573"/>
    </row>
    <row r="8741" spans="1:16" x14ac:dyDescent="0.25">
      <c r="A8741" s="77">
        <f>E8741*A8735</f>
        <v>0</v>
      </c>
      <c r="B8741" s="173"/>
      <c r="C8741" s="154"/>
      <c r="D8741" s="91" t="s">
        <v>1804</v>
      </c>
      <c r="E8741" s="80">
        <v>0.5</v>
      </c>
      <c r="F8741">
        <f>SUMIF('список продуктов'!$A$8:$A$917,"="&amp;D9977,'список продуктов'!$C$8:$C$917)</f>
        <v>1</v>
      </c>
      <c r="M8741" s="572"/>
      <c r="N8741" s="573"/>
      <c r="O8741" s="573"/>
      <c r="P8741" s="573"/>
    </row>
    <row r="8742" spans="1:16" x14ac:dyDescent="0.25">
      <c r="A8742" s="77">
        <f>E8742*A8735</f>
        <v>0</v>
      </c>
      <c r="B8742" s="173"/>
      <c r="C8742" s="154"/>
      <c r="D8742" s="91" t="s">
        <v>1797</v>
      </c>
      <c r="E8742" s="80">
        <v>0.5</v>
      </c>
      <c r="F8742">
        <f>SUMIF('список продуктов'!$A$8:$A$917,"="&amp;D9978,'список продуктов'!$C$8:$C$917)</f>
        <v>1</v>
      </c>
      <c r="M8742" s="572"/>
      <c r="N8742" s="573"/>
      <c r="O8742" s="573"/>
      <c r="P8742" s="573"/>
    </row>
    <row r="8743" spans="1:16" ht="15.75" thickBot="1" x14ac:dyDescent="0.3">
      <c r="A8743" s="77">
        <f>E8743*A8735</f>
        <v>0</v>
      </c>
      <c r="B8743" s="173"/>
      <c r="C8743" s="154"/>
      <c r="D8743" s="91" t="s">
        <v>2477</v>
      </c>
      <c r="E8743" s="80">
        <v>5</v>
      </c>
      <c r="F8743">
        <f>SUMIF('список продуктов'!$A$8:$A$917,"="&amp;D9979,'список продуктов'!$C$8:$C$917)</f>
        <v>1</v>
      </c>
      <c r="M8743" s="572"/>
      <c r="N8743" s="573"/>
      <c r="O8743" s="573"/>
      <c r="P8743" s="573"/>
    </row>
    <row r="8744" spans="1:16" ht="15.75" thickBot="1" x14ac:dyDescent="0.3">
      <c r="A8744" s="229"/>
      <c r="B8744" s="186">
        <v>50</v>
      </c>
      <c r="C8744" s="275" t="s">
        <v>797</v>
      </c>
      <c r="D8744" s="188"/>
      <c r="E8744" s="158">
        <f>SUM(E8745:E8752)</f>
        <v>60.25</v>
      </c>
      <c r="F8744">
        <f>SUMIF('список продуктов'!$A$8:$A$917,"="&amp;D9980,'список продуктов'!$C$8:$C$917)</f>
        <v>1</v>
      </c>
      <c r="G8744" t="s">
        <v>2926</v>
      </c>
      <c r="M8744" s="572"/>
      <c r="N8744" s="573"/>
      <c r="O8744" s="573"/>
      <c r="P8744" s="573"/>
    </row>
    <row r="8745" spans="1:16" x14ac:dyDescent="0.25">
      <c r="A8745" s="77">
        <f>E8745*A8744</f>
        <v>0</v>
      </c>
      <c r="B8745" s="173"/>
      <c r="C8745" s="154"/>
      <c r="D8745" s="91" t="s">
        <v>1858</v>
      </c>
      <c r="E8745" s="80">
        <v>45</v>
      </c>
      <c r="M8745" s="72"/>
      <c r="N8745" s="68"/>
      <c r="O8745" s="68"/>
      <c r="P8745" s="68"/>
    </row>
    <row r="8746" spans="1:16" x14ac:dyDescent="0.25">
      <c r="A8746" s="77">
        <f>E8746*A8744</f>
        <v>0</v>
      </c>
      <c r="B8746" s="173"/>
      <c r="C8746" s="154"/>
      <c r="D8746" s="91" t="s">
        <v>1478</v>
      </c>
      <c r="E8746" s="80">
        <v>3</v>
      </c>
      <c r="M8746" s="72"/>
      <c r="N8746" s="68"/>
      <c r="O8746" s="68"/>
      <c r="P8746" s="68"/>
    </row>
    <row r="8747" spans="1:16" x14ac:dyDescent="0.25">
      <c r="A8747" s="77">
        <f>E8747*A8744</f>
        <v>0</v>
      </c>
      <c r="B8747" s="173"/>
      <c r="C8747" s="154"/>
      <c r="D8747" s="91" t="s">
        <v>2400</v>
      </c>
      <c r="E8747" s="80">
        <v>0.5</v>
      </c>
      <c r="F8747">
        <f>SUMIF('список продуктов'!$A$8:$A$917,"="&amp;D9983,'список продуктов'!$C$8:$C$917)</f>
        <v>0</v>
      </c>
      <c r="M8747" s="572"/>
      <c r="N8747" s="573"/>
      <c r="O8747" s="573"/>
      <c r="P8747" s="573"/>
    </row>
    <row r="8748" spans="1:16" x14ac:dyDescent="0.25">
      <c r="A8748" s="77">
        <f>E8748*A8744</f>
        <v>0</v>
      </c>
      <c r="B8748" s="173"/>
      <c r="C8748" s="456" t="s">
        <v>2020</v>
      </c>
      <c r="D8748" s="91" t="s">
        <v>192</v>
      </c>
      <c r="E8748" s="80">
        <v>10.5</v>
      </c>
      <c r="F8748">
        <f>SUMIF('список продуктов'!$A$8:$A$917,"="&amp;D9984,'список продуктов'!$C$8:$C$917)</f>
        <v>1</v>
      </c>
      <c r="M8748" s="572"/>
      <c r="N8748" s="573"/>
      <c r="O8748" s="573"/>
      <c r="P8748" s="573"/>
    </row>
    <row r="8749" spans="1:16" ht="15.75" thickBot="1" x14ac:dyDescent="0.3">
      <c r="A8749" s="77">
        <f>E8749*A8744</f>
        <v>0</v>
      </c>
      <c r="B8749" s="173"/>
      <c r="C8749" s="154"/>
      <c r="D8749" s="91" t="s">
        <v>1797</v>
      </c>
      <c r="E8749" s="80">
        <v>1.25</v>
      </c>
      <c r="F8749">
        <f>SUMIF('список продуктов'!$A$8:$A$917,"="&amp;D9985,'список продуктов'!$C$8:$C$917)</f>
        <v>1</v>
      </c>
      <c r="M8749" s="572"/>
      <c r="N8749" s="573"/>
      <c r="O8749" s="573"/>
      <c r="P8749" s="573"/>
    </row>
    <row r="8750" spans="1:16" ht="15.75" thickBot="1" x14ac:dyDescent="0.3">
      <c r="A8750" s="229"/>
      <c r="B8750" s="181" t="s">
        <v>45</v>
      </c>
      <c r="C8750" s="188" t="s">
        <v>2878</v>
      </c>
      <c r="D8750" s="188"/>
      <c r="E8750" s="210"/>
      <c r="F8750">
        <f>SUMIF('список продуктов'!$A$8:$A$917,"="&amp;D9986,'список продуктов'!$C$8:$C$917)</f>
        <v>1</v>
      </c>
      <c r="G8750" t="s">
        <v>2926</v>
      </c>
      <c r="M8750" s="572"/>
      <c r="N8750" s="573"/>
      <c r="O8750" s="573"/>
      <c r="P8750" s="573"/>
    </row>
    <row r="8751" spans="1:16" x14ac:dyDescent="0.25">
      <c r="A8751" s="77">
        <f>E8751*A8750</f>
        <v>0</v>
      </c>
      <c r="B8751" s="173"/>
      <c r="C8751" s="154"/>
      <c r="D8751" s="91" t="s">
        <v>2366</v>
      </c>
      <c r="E8751" s="80"/>
      <c r="F8751">
        <f>SUMIF('список продуктов'!$A$8:$A$917,"="&amp;D9987,'список продуктов'!$C$8:$C$917)</f>
        <v>1</v>
      </c>
      <c r="M8751" s="572"/>
      <c r="N8751" s="573"/>
      <c r="O8751" s="573"/>
      <c r="P8751" s="573"/>
    </row>
    <row r="8752" spans="1:16" x14ac:dyDescent="0.25">
      <c r="A8752" s="77">
        <f>E8752*A8750</f>
        <v>0</v>
      </c>
      <c r="B8752" s="173"/>
      <c r="C8752" s="154"/>
      <c r="D8752" s="91"/>
      <c r="E8752" s="80"/>
      <c r="F8752">
        <f>SUMIF('список продуктов'!$A$8:$A$917,"="&amp;D9988,'список продуктов'!$C$8:$C$917)</f>
        <v>0</v>
      </c>
      <c r="M8752" s="572"/>
      <c r="N8752" s="573"/>
      <c r="O8752" s="573"/>
      <c r="P8752" s="573"/>
    </row>
    <row r="8753" spans="1:16" ht="15.75" thickBot="1" x14ac:dyDescent="0.3">
      <c r="B8753" s="173"/>
      <c r="C8753" s="154"/>
      <c r="D8753" s="91"/>
      <c r="E8753" s="89"/>
      <c r="F8753">
        <f>SUMIF('список продуктов'!$A$8:$A$917,"="&amp;D9989,'список продуктов'!$C$8:$C$917)</f>
        <v>1</v>
      </c>
      <c r="M8753" s="572"/>
      <c r="N8753" s="573"/>
      <c r="O8753" s="573"/>
      <c r="P8753" s="573"/>
    </row>
    <row r="8754" spans="1:16" ht="15.75" thickBot="1" x14ac:dyDescent="0.3">
      <c r="A8754" s="229"/>
      <c r="B8754" s="186">
        <v>50</v>
      </c>
      <c r="C8754" s="274" t="s">
        <v>798</v>
      </c>
      <c r="D8754" s="188"/>
      <c r="E8754" s="158">
        <f>SUM(E8755:E8755)</f>
        <v>50</v>
      </c>
      <c r="F8754">
        <f>SUMIF('список продуктов'!$A$8:$A$917,"="&amp;D9990,'список продуктов'!$C$8:$C$917)</f>
        <v>1</v>
      </c>
      <c r="G8754" t="s">
        <v>2926</v>
      </c>
      <c r="M8754" s="572"/>
      <c r="N8754" s="573"/>
      <c r="O8754" s="573"/>
      <c r="P8754" s="573"/>
    </row>
    <row r="8755" spans="1:16" x14ac:dyDescent="0.25">
      <c r="A8755" s="77">
        <f>E8755*A8754</f>
        <v>0</v>
      </c>
      <c r="B8755" s="173"/>
      <c r="C8755" s="154"/>
      <c r="D8755" s="91" t="s">
        <v>798</v>
      </c>
      <c r="E8755" s="80">
        <v>50</v>
      </c>
      <c r="F8755">
        <f>SUMIF('список продуктов'!$A$8:$A$917,"="&amp;D9991,'список продуктов'!$C$8:$C$917)</f>
        <v>1</v>
      </c>
      <c r="M8755" s="572"/>
      <c r="N8755" s="573"/>
      <c r="O8755" s="573"/>
      <c r="P8755" s="573"/>
    </row>
    <row r="8756" spans="1:16" ht="15.75" thickBot="1" x14ac:dyDescent="0.3">
      <c r="B8756" s="173"/>
      <c r="C8756" s="154"/>
      <c r="D8756" s="91"/>
      <c r="E8756" s="89"/>
      <c r="F8756">
        <f>SUMIF('список продуктов'!$A$8:$A$917,"="&amp;D9992,'список продуктов'!$C$8:$C$917)</f>
        <v>1</v>
      </c>
      <c r="M8756" s="572"/>
      <c r="N8756" s="573"/>
      <c r="O8756" s="573"/>
      <c r="P8756" s="573"/>
    </row>
    <row r="8757" spans="1:16" ht="15.75" thickBot="1" x14ac:dyDescent="0.3">
      <c r="A8757" s="229"/>
      <c r="B8757" s="186">
        <v>50</v>
      </c>
      <c r="C8757" s="274" t="s">
        <v>197</v>
      </c>
      <c r="D8757" s="188"/>
      <c r="E8757" s="158">
        <f>SUM(E8758:E8759)</f>
        <v>50</v>
      </c>
      <c r="G8757" t="s">
        <v>2926</v>
      </c>
      <c r="M8757" s="72"/>
      <c r="N8757" s="68"/>
      <c r="O8757" s="68"/>
      <c r="P8757" s="68"/>
    </row>
    <row r="8758" spans="1:16" x14ac:dyDescent="0.25">
      <c r="A8758" s="77">
        <f>E8758*A8757</f>
        <v>0</v>
      </c>
      <c r="B8758" s="173"/>
      <c r="C8758" s="154"/>
      <c r="D8758" s="91" t="s">
        <v>2324</v>
      </c>
      <c r="E8758" s="80">
        <v>50</v>
      </c>
      <c r="M8758" s="72"/>
      <c r="N8758" s="68"/>
      <c r="O8758" s="68"/>
      <c r="P8758" s="68"/>
    </row>
    <row r="8759" spans="1:16" ht="15.75" thickBot="1" x14ac:dyDescent="0.3">
      <c r="B8759" s="173"/>
      <c r="C8759" s="154"/>
      <c r="D8759" s="91"/>
      <c r="E8759" s="80"/>
      <c r="F8759">
        <f>SUMIF('список продуктов'!$A$8:$A$917,"="&amp;D9995,'список продуктов'!$C$8:$C$917)</f>
        <v>0</v>
      </c>
      <c r="M8759" s="572"/>
      <c r="N8759" s="573"/>
      <c r="O8759" s="573"/>
      <c r="P8759" s="573"/>
    </row>
    <row r="8760" spans="1:16" ht="15.75" thickBot="1" x14ac:dyDescent="0.3">
      <c r="A8760" s="229"/>
      <c r="B8760" s="186">
        <v>50</v>
      </c>
      <c r="C8760" s="274" t="s">
        <v>198</v>
      </c>
      <c r="D8760" s="188"/>
      <c r="E8760" s="158">
        <f>SUM(E8761:E8761)</f>
        <v>50</v>
      </c>
      <c r="G8760" t="s">
        <v>2926</v>
      </c>
      <c r="M8760" s="72"/>
      <c r="N8760" s="68"/>
      <c r="O8760" s="68"/>
      <c r="P8760" s="68"/>
    </row>
    <row r="8761" spans="1:16" ht="15.75" thickBot="1" x14ac:dyDescent="0.3">
      <c r="A8761" s="77">
        <f>E8761*A8760</f>
        <v>0</v>
      </c>
      <c r="B8761" s="444"/>
      <c r="C8761" s="495"/>
      <c r="D8761" s="395" t="s">
        <v>198</v>
      </c>
      <c r="E8761" s="405">
        <v>50</v>
      </c>
      <c r="F8761">
        <f>SUMIF('список продуктов'!$A$8:$A$917,"="&amp;D9997,'список продуктов'!$C$8:$C$917)</f>
        <v>0</v>
      </c>
      <c r="M8761" s="572"/>
      <c r="N8761" s="573"/>
      <c r="O8761" s="573"/>
      <c r="P8761" s="573"/>
    </row>
    <row r="8762" spans="1:16" ht="26.25" thickBot="1" x14ac:dyDescent="0.4">
      <c r="A8762" s="563" t="s">
        <v>799</v>
      </c>
      <c r="B8762" s="564"/>
      <c r="C8762" s="564"/>
      <c r="D8762" s="564"/>
      <c r="E8762" s="565"/>
      <c r="F8762">
        <f>SUMIF('список продуктов'!$A$8:$A$917,"="&amp;D9998,'список продуктов'!$C$8:$C$917)</f>
        <v>1</v>
      </c>
      <c r="G8762" t="s">
        <v>2926</v>
      </c>
      <c r="M8762" s="572"/>
      <c r="N8762" s="573"/>
      <c r="O8762" s="573"/>
      <c r="P8762" s="573"/>
    </row>
    <row r="8763" spans="1:16" ht="30" thickBot="1" x14ac:dyDescent="0.3">
      <c r="A8763" s="229"/>
      <c r="B8763" s="231" t="s">
        <v>170</v>
      </c>
      <c r="C8763" s="197" t="s">
        <v>2572</v>
      </c>
      <c r="D8763" s="188"/>
      <c r="E8763" s="225">
        <f>SUM(E8764:E8769)</f>
        <v>170</v>
      </c>
      <c r="F8763">
        <f>SUMIF('список продуктов'!$A$8:$A$917,"="&amp;D9999,'список продуктов'!$C$8:$C$917)</f>
        <v>1</v>
      </c>
      <c r="G8763" t="s">
        <v>2926</v>
      </c>
      <c r="M8763" s="572"/>
      <c r="N8763" s="573"/>
      <c r="O8763" s="573"/>
      <c r="P8763" s="573"/>
    </row>
    <row r="8764" spans="1:16" x14ac:dyDescent="0.25">
      <c r="A8764" s="77">
        <f>E8764*A8763</f>
        <v>0</v>
      </c>
      <c r="B8764" s="160"/>
      <c r="C8764" s="154"/>
      <c r="D8764" s="91" t="s">
        <v>1775</v>
      </c>
      <c r="E8764" s="89">
        <v>50</v>
      </c>
      <c r="F8764">
        <f>SUMIF('список продуктов'!$A$8:$A$917,"="&amp;D10000,'список продуктов'!$C$8:$C$917)</f>
        <v>1</v>
      </c>
      <c r="M8764" s="572"/>
      <c r="N8764" s="573"/>
      <c r="O8764" s="573"/>
      <c r="P8764" s="573"/>
    </row>
    <row r="8765" spans="1:16" x14ac:dyDescent="0.25">
      <c r="A8765" s="77">
        <f>E8765*A8763</f>
        <v>0</v>
      </c>
      <c r="B8765" s="160"/>
      <c r="C8765" s="154"/>
      <c r="D8765" s="91" t="s">
        <v>1820</v>
      </c>
      <c r="E8765" s="89">
        <v>60</v>
      </c>
      <c r="F8765">
        <f>SUMIF('список продуктов'!$A$8:$A$917,"="&amp;D10001,'список продуктов'!$C$8:$C$917)</f>
        <v>1</v>
      </c>
      <c r="M8765" s="572"/>
      <c r="N8765" s="573"/>
      <c r="O8765" s="573"/>
      <c r="P8765" s="573"/>
    </row>
    <row r="8766" spans="1:16" x14ac:dyDescent="0.25">
      <c r="A8766" s="77">
        <f>E8766*A8763</f>
        <v>0</v>
      </c>
      <c r="B8766" s="160"/>
      <c r="C8766" s="154"/>
      <c r="D8766" s="91" t="s">
        <v>1795</v>
      </c>
      <c r="E8766" s="89">
        <v>5</v>
      </c>
      <c r="F8766">
        <f>SUMIF('список продуктов'!$A$8:$A$917,"="&amp;D10002,'список продуктов'!$C$8:$C$917)</f>
        <v>1</v>
      </c>
      <c r="M8766" s="572"/>
      <c r="N8766" s="573"/>
      <c r="O8766" s="573"/>
      <c r="P8766" s="573"/>
    </row>
    <row r="8767" spans="1:16" x14ac:dyDescent="0.25">
      <c r="A8767" s="77">
        <f>E8767*A8763</f>
        <v>0</v>
      </c>
      <c r="B8767" s="160"/>
      <c r="C8767" s="154"/>
      <c r="D8767" s="91" t="s">
        <v>2469</v>
      </c>
      <c r="E8767" s="89">
        <v>40</v>
      </c>
      <c r="F8767">
        <f>SUMIF('список продуктов'!$A$8:$A$917,"="&amp;D10003,'список продуктов'!$C$8:$C$917)</f>
        <v>0</v>
      </c>
      <c r="M8767" s="572"/>
      <c r="N8767" s="573"/>
      <c r="O8767" s="573"/>
      <c r="P8767" s="573"/>
    </row>
    <row r="8768" spans="1:16" x14ac:dyDescent="0.25">
      <c r="A8768" s="77">
        <f>A8763*E8768</f>
        <v>0</v>
      </c>
      <c r="B8768" s="160"/>
      <c r="C8768" s="154"/>
      <c r="D8768" s="91" t="s">
        <v>1268</v>
      </c>
      <c r="E8768" s="89">
        <v>10</v>
      </c>
      <c r="F8768">
        <f>SUMIF('список продуктов'!$A$8:$A$917,"="&amp;D10004,'список продуктов'!$C$8:$C$917)</f>
        <v>1</v>
      </c>
      <c r="M8768" s="572"/>
      <c r="N8768" s="573"/>
      <c r="O8768" s="573"/>
      <c r="P8768" s="573"/>
    </row>
    <row r="8769" spans="1:16" x14ac:dyDescent="0.25">
      <c r="A8769" s="77">
        <f>A8763*E8769</f>
        <v>0</v>
      </c>
      <c r="B8769" s="160"/>
      <c r="C8769" s="154"/>
      <c r="D8769" s="91" t="s">
        <v>1804</v>
      </c>
      <c r="E8769" s="89">
        <v>5</v>
      </c>
      <c r="F8769">
        <f>SUMIF('список продуктов'!$A$8:$A$917,"="&amp;D10005,'список продуктов'!$C$8:$C$917)</f>
        <v>1</v>
      </c>
      <c r="M8769" s="572"/>
      <c r="N8769" s="573"/>
      <c r="O8769" s="573"/>
      <c r="P8769" s="573"/>
    </row>
    <row r="8770" spans="1:16" ht="15.75" thickBot="1" x14ac:dyDescent="0.3">
      <c r="A8770" s="77">
        <f>A8763*E8770</f>
        <v>0</v>
      </c>
      <c r="B8770" s="160"/>
      <c r="C8770" s="154"/>
      <c r="D8770" s="91"/>
      <c r="E8770" s="89"/>
      <c r="F8770">
        <f>SUMIF('список продуктов'!$A$8:$A$917,"="&amp;D10006,'список продуктов'!$C$8:$C$917)</f>
        <v>1</v>
      </c>
      <c r="M8770" s="572"/>
      <c r="N8770" s="573"/>
      <c r="O8770" s="573"/>
      <c r="P8770" s="573"/>
    </row>
    <row r="8771" spans="1:16" ht="15.75" thickBot="1" x14ac:dyDescent="0.3">
      <c r="A8771" s="229"/>
      <c r="B8771" s="231" t="s">
        <v>170</v>
      </c>
      <c r="C8771" s="197" t="s">
        <v>800</v>
      </c>
      <c r="D8771" s="188"/>
      <c r="E8771" s="225">
        <f>SUM(E8772:E8777)</f>
        <v>195</v>
      </c>
      <c r="F8771">
        <f>SUMIF('список продуктов'!$A$8:$A$917,"="&amp;D10007,'список продуктов'!$C$8:$C$917)</f>
        <v>1</v>
      </c>
      <c r="G8771" t="s">
        <v>2926</v>
      </c>
      <c r="M8771" s="572"/>
      <c r="N8771" s="573"/>
      <c r="O8771" s="573"/>
      <c r="P8771" s="573"/>
    </row>
    <row r="8772" spans="1:16" x14ac:dyDescent="0.25">
      <c r="A8772" s="77">
        <f>E8772*A8771</f>
        <v>0</v>
      </c>
      <c r="B8772" s="160"/>
      <c r="C8772" s="154"/>
      <c r="D8772" s="91" t="s">
        <v>1261</v>
      </c>
      <c r="E8772" s="89">
        <v>140</v>
      </c>
      <c r="F8772">
        <f>SUMIF('список продуктов'!$A$8:$A$917,"="&amp;D10008,'список продуктов'!$C$8:$C$917)</f>
        <v>1</v>
      </c>
      <c r="M8772" s="572"/>
      <c r="N8772" s="573"/>
      <c r="O8772" s="573"/>
      <c r="P8772" s="573"/>
    </row>
    <row r="8773" spans="1:16" x14ac:dyDescent="0.25">
      <c r="A8773" s="77">
        <f>E8773*A8771</f>
        <v>0</v>
      </c>
      <c r="B8773" s="160"/>
      <c r="C8773" s="154"/>
      <c r="D8773" s="91" t="s">
        <v>1670</v>
      </c>
      <c r="E8773" s="89">
        <v>40</v>
      </c>
      <c r="F8773">
        <f>SUMIF('список продуктов'!$A$8:$A$917,"="&amp;D10009,'список продуктов'!$C$8:$C$917)</f>
        <v>1</v>
      </c>
      <c r="M8773" s="572"/>
      <c r="N8773" s="573"/>
      <c r="O8773" s="573"/>
      <c r="P8773" s="573"/>
    </row>
    <row r="8774" spans="1:16" x14ac:dyDescent="0.25">
      <c r="A8774" s="77">
        <f>E8774*A8771</f>
        <v>0</v>
      </c>
      <c r="B8774" s="160"/>
      <c r="C8774" s="154"/>
      <c r="D8774" s="91" t="s">
        <v>2591</v>
      </c>
      <c r="E8774" s="89">
        <v>10</v>
      </c>
      <c r="F8774">
        <f>SUMIF('список продуктов'!$A$8:$A$917,"="&amp;D10010,'список продуктов'!$C$8:$C$917)</f>
        <v>0</v>
      </c>
      <c r="M8774" s="572"/>
      <c r="N8774" s="573"/>
      <c r="O8774" s="573"/>
      <c r="P8774" s="573"/>
    </row>
    <row r="8775" spans="1:16" x14ac:dyDescent="0.25">
      <c r="A8775" s="77">
        <f>E8775*A8771</f>
        <v>0</v>
      </c>
      <c r="B8775" s="160"/>
      <c r="C8775" s="154"/>
      <c r="D8775" s="91" t="s">
        <v>1355</v>
      </c>
      <c r="E8775" s="89">
        <v>5</v>
      </c>
      <c r="F8775">
        <f>SUMIF('список продуктов'!$A$8:$A$917,"="&amp;D10011,'список продуктов'!$C$8:$C$917)</f>
        <v>1</v>
      </c>
      <c r="M8775" s="572"/>
      <c r="N8775" s="573"/>
      <c r="O8775" s="573"/>
      <c r="P8775" s="573"/>
    </row>
    <row r="8776" spans="1:16" x14ac:dyDescent="0.25">
      <c r="A8776" s="77">
        <f>A8771*E8776</f>
        <v>0</v>
      </c>
      <c r="B8776" s="160"/>
      <c r="C8776" s="154"/>
      <c r="D8776" s="91"/>
      <c r="E8776" s="89"/>
      <c r="F8776">
        <f>SUMIF('список продуктов'!$A$8:$A$917,"="&amp;D10012,'список продуктов'!$C$8:$C$917)</f>
        <v>1</v>
      </c>
      <c r="M8776" s="572"/>
      <c r="N8776" s="573"/>
      <c r="O8776" s="573"/>
      <c r="P8776" s="573"/>
    </row>
    <row r="8777" spans="1:16" x14ac:dyDescent="0.25">
      <c r="A8777" s="77">
        <f>A8771*E8777</f>
        <v>0</v>
      </c>
      <c r="B8777" s="160"/>
      <c r="C8777" s="154"/>
      <c r="D8777" s="91"/>
      <c r="E8777" s="89"/>
      <c r="F8777">
        <f>SUMIF('список продуктов'!$A$8:$A$917,"="&amp;D10013,'список продуктов'!$C$8:$C$917)</f>
        <v>1</v>
      </c>
      <c r="M8777" s="572"/>
      <c r="N8777" s="573"/>
      <c r="O8777" s="573"/>
      <c r="P8777" s="573"/>
    </row>
    <row r="8778" spans="1:16" ht="15.75" thickBot="1" x14ac:dyDescent="0.3">
      <c r="A8778" s="77">
        <f>A8771*E8778</f>
        <v>0</v>
      </c>
      <c r="B8778" s="160"/>
      <c r="C8778" s="154"/>
      <c r="D8778" s="91"/>
      <c r="E8778" s="89"/>
      <c r="F8778">
        <f>SUMIF('список продуктов'!$A$8:$A$917,"="&amp;D10014,'список продуктов'!$C$8:$C$917)</f>
        <v>1</v>
      </c>
      <c r="M8778" s="572"/>
      <c r="N8778" s="573"/>
      <c r="O8778" s="573"/>
      <c r="P8778" s="573"/>
    </row>
    <row r="8779" spans="1:16" ht="15.75" thickBot="1" x14ac:dyDescent="0.3">
      <c r="A8779" s="229"/>
      <c r="B8779" s="231" t="s">
        <v>170</v>
      </c>
      <c r="C8779" s="197" t="s">
        <v>801</v>
      </c>
      <c r="D8779" s="188"/>
      <c r="E8779" s="225">
        <f>SUM(E8780:E8783)</f>
        <v>175</v>
      </c>
      <c r="F8779">
        <f>SUMIF('список продуктов'!$A$8:$A$917,"="&amp;D10015,'список продуктов'!$C$8:$C$917)</f>
        <v>1</v>
      </c>
      <c r="G8779" t="s">
        <v>2926</v>
      </c>
      <c r="M8779" s="572"/>
      <c r="N8779" s="573"/>
      <c r="O8779" s="573"/>
      <c r="P8779" s="573"/>
    </row>
    <row r="8780" spans="1:16" x14ac:dyDescent="0.25">
      <c r="A8780" s="77">
        <f>E8780*A8779</f>
        <v>0</v>
      </c>
      <c r="B8780" s="160"/>
      <c r="C8780" s="154"/>
      <c r="D8780" s="91" t="s">
        <v>1749</v>
      </c>
      <c r="E8780" s="89">
        <v>120</v>
      </c>
      <c r="F8780">
        <f>SUMIF('список продуктов'!$A$8:$A$917,"="&amp;D10016,'список продуктов'!$C$8:$C$917)</f>
        <v>0</v>
      </c>
      <c r="M8780" s="572"/>
      <c r="N8780" s="573"/>
      <c r="O8780" s="573"/>
      <c r="P8780" s="573"/>
    </row>
    <row r="8781" spans="1:16" x14ac:dyDescent="0.25">
      <c r="A8781" s="77">
        <f>E8781*A8779</f>
        <v>0</v>
      </c>
      <c r="B8781" s="160"/>
      <c r="C8781" s="154"/>
      <c r="D8781" s="91" t="s">
        <v>1763</v>
      </c>
      <c r="E8781" s="89">
        <v>40</v>
      </c>
      <c r="F8781">
        <f>SUMIF('список продуктов'!$A$8:$A$917,"="&amp;D10017,'список продуктов'!$C$8:$C$917)</f>
        <v>1</v>
      </c>
      <c r="M8781" s="572"/>
      <c r="N8781" s="573"/>
      <c r="O8781" s="573"/>
      <c r="P8781" s="573"/>
    </row>
    <row r="8782" spans="1:16" x14ac:dyDescent="0.25">
      <c r="A8782" s="77">
        <f>E8782*A8779</f>
        <v>0</v>
      </c>
      <c r="B8782" s="160"/>
      <c r="C8782" s="154"/>
      <c r="D8782" s="91" t="s">
        <v>2591</v>
      </c>
      <c r="E8782" s="89">
        <v>10</v>
      </c>
      <c r="F8782">
        <f>SUMIF('список продуктов'!$A$8:$A$917,"="&amp;D10018,'список продуктов'!$C$8:$C$917)</f>
        <v>1</v>
      </c>
      <c r="M8782" s="572"/>
      <c r="N8782" s="573"/>
      <c r="O8782" s="573"/>
      <c r="P8782" s="573"/>
    </row>
    <row r="8783" spans="1:16" x14ac:dyDescent="0.25">
      <c r="A8783" s="77">
        <f>E8783*A8779</f>
        <v>0</v>
      </c>
      <c r="B8783" s="160"/>
      <c r="C8783" s="154"/>
      <c r="D8783" s="91" t="s">
        <v>1804</v>
      </c>
      <c r="E8783" s="89">
        <v>5</v>
      </c>
      <c r="F8783">
        <f>SUMIF('список продуктов'!$A$8:$A$917,"="&amp;D10019,'список продуктов'!$C$8:$C$917)</f>
        <v>1</v>
      </c>
      <c r="M8783" s="572"/>
      <c r="N8783" s="573"/>
      <c r="O8783" s="573"/>
      <c r="P8783" s="573"/>
    </row>
    <row r="8784" spans="1:16" x14ac:dyDescent="0.25">
      <c r="A8784" s="77">
        <f>A8779*E8784</f>
        <v>0</v>
      </c>
      <c r="B8784" s="160"/>
      <c r="C8784" s="154"/>
      <c r="D8784" s="91"/>
      <c r="E8784" s="89"/>
      <c r="F8784">
        <f>SUMIF('список продуктов'!$A$8:$A$917,"="&amp;D10020,'список продуктов'!$C$8:$C$917)</f>
        <v>1</v>
      </c>
      <c r="M8784" s="572"/>
      <c r="N8784" s="573"/>
      <c r="O8784" s="573"/>
      <c r="P8784" s="573"/>
    </row>
    <row r="8785" spans="1:16" x14ac:dyDescent="0.25">
      <c r="A8785" s="77">
        <f>A8779*E8785</f>
        <v>0</v>
      </c>
      <c r="B8785" s="160"/>
      <c r="C8785" s="154"/>
      <c r="D8785" s="91"/>
      <c r="E8785" s="89"/>
      <c r="F8785">
        <f>SUMIF('список продуктов'!$A$8:$A$917,"="&amp;D10021,'список продуктов'!$C$8:$C$917)</f>
        <v>1</v>
      </c>
      <c r="M8785" s="572"/>
      <c r="N8785" s="573"/>
      <c r="O8785" s="573"/>
      <c r="P8785" s="573"/>
    </row>
    <row r="8786" spans="1:16" ht="15.75" thickBot="1" x14ac:dyDescent="0.3">
      <c r="A8786" s="77">
        <f>A8779*E8786</f>
        <v>0</v>
      </c>
      <c r="B8786" s="160"/>
      <c r="C8786" s="154"/>
      <c r="D8786" s="91"/>
      <c r="E8786" s="89"/>
      <c r="F8786">
        <f>SUMIF('список продуктов'!$A$8:$A$917,"="&amp;D10209,'список продуктов'!$C$8:$C$917)</f>
        <v>0</v>
      </c>
      <c r="M8786" s="572"/>
      <c r="N8786" s="573"/>
      <c r="O8786" s="573"/>
      <c r="P8786" s="573"/>
    </row>
    <row r="8787" spans="1:16" ht="15.75" thickBot="1" x14ac:dyDescent="0.3">
      <c r="A8787" s="229"/>
      <c r="B8787" s="231" t="s">
        <v>170</v>
      </c>
      <c r="C8787" s="197" t="s">
        <v>802</v>
      </c>
      <c r="D8787" s="188"/>
      <c r="E8787" s="225">
        <f>SUM(E8788:E8791)</f>
        <v>160</v>
      </c>
      <c r="G8787" t="s">
        <v>2926</v>
      </c>
      <c r="M8787" s="72"/>
      <c r="N8787" s="68"/>
      <c r="O8787" s="68"/>
      <c r="P8787" s="68"/>
    </row>
    <row r="8788" spans="1:16" x14ac:dyDescent="0.25">
      <c r="A8788" s="77">
        <f>E8788*A8787</f>
        <v>0</v>
      </c>
      <c r="B8788" s="160"/>
      <c r="C8788" s="154"/>
      <c r="D8788" s="91" t="s">
        <v>1763</v>
      </c>
      <c r="E8788" s="89">
        <v>140</v>
      </c>
      <c r="F8788">
        <f>SUMIF('список продуктов'!$A$8:$A$917,"="&amp;D10211,'список продуктов'!$C$8:$C$917)</f>
        <v>0</v>
      </c>
      <c r="M8788" s="572"/>
      <c r="N8788" s="573"/>
      <c r="O8788" s="573"/>
      <c r="P8788" s="573"/>
    </row>
    <row r="8789" spans="1:16" x14ac:dyDescent="0.25">
      <c r="A8789" s="77">
        <f>E8789*A8787</f>
        <v>0</v>
      </c>
      <c r="B8789" s="160"/>
      <c r="C8789" s="154"/>
      <c r="D8789" s="91" t="s">
        <v>2591</v>
      </c>
      <c r="E8789" s="89">
        <v>10</v>
      </c>
      <c r="F8789">
        <f>SUMIF('список продуктов'!$A$8:$A$917,"="&amp;D10212,'список продуктов'!$C$8:$C$917)</f>
        <v>1</v>
      </c>
      <c r="M8789" s="572"/>
      <c r="N8789" s="573"/>
      <c r="O8789" s="573"/>
      <c r="P8789" s="573"/>
    </row>
    <row r="8790" spans="1:16" x14ac:dyDescent="0.25">
      <c r="A8790" s="77">
        <f>E8790*A8787</f>
        <v>0</v>
      </c>
      <c r="B8790" s="160"/>
      <c r="C8790" s="154"/>
      <c r="D8790" s="91" t="s">
        <v>1478</v>
      </c>
      <c r="E8790" s="89">
        <v>5</v>
      </c>
      <c r="F8790">
        <f>SUMIF('список продуктов'!$A$8:$A$917,"="&amp;D10213,'список продуктов'!$C$8:$C$917)</f>
        <v>1</v>
      </c>
      <c r="M8790" s="572"/>
      <c r="N8790" s="573"/>
      <c r="O8790" s="573"/>
      <c r="P8790" s="573"/>
    </row>
    <row r="8791" spans="1:16" x14ac:dyDescent="0.25">
      <c r="A8791" s="77">
        <f>E8791*A8787</f>
        <v>0</v>
      </c>
      <c r="B8791" s="160"/>
      <c r="C8791" s="154"/>
      <c r="D8791" s="91" t="s">
        <v>1355</v>
      </c>
      <c r="E8791" s="89">
        <v>5</v>
      </c>
      <c r="F8791">
        <f>SUMIF('список продуктов'!$A$8:$A$917,"="&amp;D10214,'список продуктов'!$C$8:$C$917)</f>
        <v>1</v>
      </c>
      <c r="M8791" s="572"/>
      <c r="N8791" s="573"/>
      <c r="O8791" s="573"/>
      <c r="P8791" s="573"/>
    </row>
    <row r="8792" spans="1:16" x14ac:dyDescent="0.25">
      <c r="A8792" s="77">
        <f>A8787*E8792</f>
        <v>0</v>
      </c>
      <c r="B8792" s="160"/>
      <c r="C8792" s="154"/>
      <c r="D8792" s="91"/>
      <c r="E8792" s="89"/>
      <c r="F8792">
        <f>SUMIF('список продуктов'!$A$8:$A$917,"="&amp;D10215,'список продуктов'!$C$8:$C$917)</f>
        <v>1</v>
      </c>
      <c r="M8792" s="572"/>
      <c r="N8792" s="573"/>
      <c r="O8792" s="573"/>
      <c r="P8792" s="573"/>
    </row>
    <row r="8793" spans="1:16" ht="15" customHeight="1" x14ac:dyDescent="0.25">
      <c r="A8793" s="77">
        <f>A8787*E8793</f>
        <v>0</v>
      </c>
      <c r="B8793" s="160"/>
      <c r="C8793" s="154"/>
      <c r="D8793" s="91"/>
      <c r="E8793" s="89"/>
      <c r="F8793">
        <f>SUMIF('список продуктов'!$A$8:$A$917,"="&amp;D10216,'список продуктов'!$C$8:$C$917)</f>
        <v>0</v>
      </c>
      <c r="M8793" s="572"/>
      <c r="N8793" s="573"/>
      <c r="O8793" s="573"/>
      <c r="P8793" s="573"/>
    </row>
    <row r="8794" spans="1:16" ht="15" customHeight="1" thickBot="1" x14ac:dyDescent="0.3">
      <c r="A8794" s="77">
        <f>A8787*E8794</f>
        <v>0</v>
      </c>
      <c r="B8794" s="160"/>
      <c r="C8794" s="154"/>
      <c r="D8794" s="91"/>
      <c r="E8794" s="89"/>
      <c r="F8794">
        <f>SUMIF('список продуктов'!$A$8:$A$917,"="&amp;D10217,'список продуктов'!$C$8:$C$917)</f>
        <v>1</v>
      </c>
      <c r="M8794" s="572"/>
      <c r="N8794" s="573"/>
      <c r="O8794" s="573"/>
      <c r="P8794" s="573"/>
    </row>
    <row r="8795" spans="1:16" ht="15" customHeight="1" thickBot="1" x14ac:dyDescent="0.3">
      <c r="A8795" s="229"/>
      <c r="B8795" s="231" t="s">
        <v>170</v>
      </c>
      <c r="C8795" s="197" t="s">
        <v>803</v>
      </c>
      <c r="D8795" s="188"/>
      <c r="E8795" s="225">
        <f>SUM(E8796:E8801)</f>
        <v>153</v>
      </c>
      <c r="F8795">
        <f>SUMIF('список продуктов'!$A$8:$A$917,"="&amp;D10218,'список продуктов'!$C$8:$C$917)</f>
        <v>0</v>
      </c>
      <c r="G8795" t="s">
        <v>2926</v>
      </c>
      <c r="M8795" s="572"/>
      <c r="N8795" s="573"/>
      <c r="O8795" s="573"/>
      <c r="P8795" s="573"/>
    </row>
    <row r="8796" spans="1:16" ht="15" customHeight="1" x14ac:dyDescent="0.25">
      <c r="A8796" s="77">
        <f>E8796*A8795</f>
        <v>0</v>
      </c>
      <c r="B8796" s="160"/>
      <c r="C8796" s="154"/>
      <c r="D8796" s="91" t="s">
        <v>1763</v>
      </c>
      <c r="E8796" s="89">
        <v>30</v>
      </c>
      <c r="F8796">
        <f>SUMIF('список продуктов'!$A$8:$A$917,"="&amp;D10219,'список продуктов'!$C$8:$C$917)</f>
        <v>1</v>
      </c>
      <c r="M8796" s="572"/>
      <c r="N8796" s="573"/>
      <c r="O8796" s="573"/>
      <c r="P8796" s="573"/>
    </row>
    <row r="8797" spans="1:16" ht="15" customHeight="1" x14ac:dyDescent="0.25">
      <c r="A8797" s="77">
        <f>E8797*A8795</f>
        <v>0</v>
      </c>
      <c r="B8797" s="160"/>
      <c r="C8797" s="154"/>
      <c r="D8797" s="91" t="s">
        <v>1246</v>
      </c>
      <c r="E8797" s="89">
        <v>30</v>
      </c>
      <c r="F8797">
        <f>SUMIF('список продуктов'!$A$8:$A$917,"="&amp;D10220,'список продуктов'!$C$8:$C$917)</f>
        <v>1</v>
      </c>
      <c r="M8797" s="572"/>
      <c r="N8797" s="573"/>
      <c r="O8797" s="573"/>
      <c r="P8797" s="573"/>
    </row>
    <row r="8798" spans="1:16" ht="15" customHeight="1" x14ac:dyDescent="0.25">
      <c r="A8798" s="77">
        <f>E8798*A8795</f>
        <v>0</v>
      </c>
      <c r="B8798" s="160"/>
      <c r="C8798" s="154"/>
      <c r="D8798" s="91" t="s">
        <v>1365</v>
      </c>
      <c r="E8798" s="89">
        <v>40</v>
      </c>
      <c r="F8798">
        <f>SUMIF('список продуктов'!$A$8:$A$917,"="&amp;D10221,'список продуктов'!$C$8:$C$917)</f>
        <v>1</v>
      </c>
      <c r="M8798" s="572"/>
      <c r="N8798" s="573"/>
      <c r="O8798" s="573"/>
      <c r="P8798" s="573"/>
    </row>
    <row r="8799" spans="1:16" ht="15" customHeight="1" x14ac:dyDescent="0.25">
      <c r="A8799" s="77">
        <f>E8799*A8795</f>
        <v>0</v>
      </c>
      <c r="B8799" s="160"/>
      <c r="C8799" s="154"/>
      <c r="D8799" s="91" t="s">
        <v>2469</v>
      </c>
      <c r="E8799" s="89">
        <v>40</v>
      </c>
      <c r="F8799">
        <f>SUMIF('список продуктов'!$A$8:$A$917,"="&amp;D10222,'список продуктов'!$C$8:$C$917)</f>
        <v>1</v>
      </c>
      <c r="M8799" s="572"/>
      <c r="N8799" s="573"/>
      <c r="O8799" s="573"/>
      <c r="P8799" s="573"/>
    </row>
    <row r="8800" spans="1:16" x14ac:dyDescent="0.25">
      <c r="A8800" s="77">
        <f>A8795*E8800</f>
        <v>0</v>
      </c>
      <c r="B8800" s="160"/>
      <c r="C8800" s="154"/>
      <c r="D8800" s="91" t="s">
        <v>798</v>
      </c>
      <c r="E8800" s="89">
        <v>3</v>
      </c>
      <c r="F8800">
        <f>SUMIF('список продуктов'!$A$8:$A$917,"="&amp;D10223,'список продуктов'!$C$8:$C$917)</f>
        <v>0</v>
      </c>
      <c r="M8800" s="572"/>
      <c r="N8800" s="573"/>
      <c r="O8800" s="573"/>
      <c r="P8800" s="573"/>
    </row>
    <row r="8801" spans="1:16" x14ac:dyDescent="0.25">
      <c r="A8801" s="77">
        <f>A8795*E8801</f>
        <v>0</v>
      </c>
      <c r="B8801" s="160"/>
      <c r="C8801" s="154"/>
      <c r="D8801" s="91" t="s">
        <v>1268</v>
      </c>
      <c r="E8801" s="89">
        <v>10</v>
      </c>
      <c r="F8801">
        <f>SUMIF('список продуктов'!$A$8:$A$917,"="&amp;D10224,'список продуктов'!$C$8:$C$917)</f>
        <v>1</v>
      </c>
      <c r="M8801" s="572"/>
      <c r="N8801" s="573"/>
      <c r="O8801" s="573"/>
      <c r="P8801" s="573"/>
    </row>
    <row r="8802" spans="1:16" ht="15.75" thickBot="1" x14ac:dyDescent="0.3">
      <c r="A8802" s="77">
        <f>A8795*E8802</f>
        <v>0</v>
      </c>
      <c r="B8802" s="160"/>
      <c r="C8802" s="154"/>
      <c r="D8802" s="91"/>
      <c r="E8802" s="89"/>
      <c r="F8802">
        <f>SUMIF('список продуктов'!$A$8:$A$917,"="&amp;D10225,'список продуктов'!$C$8:$C$917)</f>
        <v>1</v>
      </c>
      <c r="M8802" s="572"/>
      <c r="N8802" s="573"/>
      <c r="O8802" s="573"/>
      <c r="P8802" s="573"/>
    </row>
    <row r="8803" spans="1:16" ht="15.75" thickBot="1" x14ac:dyDescent="0.3">
      <c r="A8803" s="229"/>
      <c r="B8803" s="231" t="s">
        <v>170</v>
      </c>
      <c r="C8803" s="197" t="s">
        <v>804</v>
      </c>
      <c r="D8803" s="188"/>
      <c r="E8803" s="225">
        <f>SUM(E8804:E8809)</f>
        <v>165</v>
      </c>
      <c r="F8803">
        <f>SUMIF('список продуктов'!$A$8:$A$917,"="&amp;D10226,'список продуктов'!$C$8:$C$917)</f>
        <v>1</v>
      </c>
      <c r="G8803" t="s">
        <v>2926</v>
      </c>
      <c r="M8803" s="572"/>
      <c r="N8803" s="573"/>
      <c r="O8803" s="573"/>
      <c r="P8803" s="573"/>
    </row>
    <row r="8804" spans="1:16" x14ac:dyDescent="0.25">
      <c r="A8804" s="77">
        <f>E8804*A8803</f>
        <v>0</v>
      </c>
      <c r="B8804" s="160"/>
      <c r="C8804" s="154"/>
      <c r="D8804" s="91" t="s">
        <v>1763</v>
      </c>
      <c r="E8804" s="89">
        <v>100</v>
      </c>
      <c r="F8804">
        <f>SUMIF('список продуктов'!$A$8:$A$917,"="&amp;D10227,'список продуктов'!$C$8:$C$917)</f>
        <v>0</v>
      </c>
      <c r="M8804" s="572"/>
      <c r="N8804" s="573"/>
      <c r="O8804" s="573"/>
      <c r="P8804" s="573"/>
    </row>
    <row r="8805" spans="1:16" ht="15" customHeight="1" x14ac:dyDescent="0.25">
      <c r="A8805" s="77">
        <f>E8805*A8803</f>
        <v>0</v>
      </c>
      <c r="B8805" s="160"/>
      <c r="C8805" s="154"/>
      <c r="D8805" s="91" t="s">
        <v>2469</v>
      </c>
      <c r="E8805" s="89">
        <v>50</v>
      </c>
      <c r="F8805">
        <f>SUMIF('список продуктов'!$A$8:$A$917,"="&amp;D10228,'список продуктов'!$C$8:$C$917)</f>
        <v>0</v>
      </c>
      <c r="M8805" s="572"/>
      <c r="N8805" s="573"/>
      <c r="O8805" s="573"/>
      <c r="P8805" s="573"/>
    </row>
    <row r="8806" spans="1:16" ht="15" customHeight="1" x14ac:dyDescent="0.25">
      <c r="A8806" s="77">
        <f>E8806*A8803</f>
        <v>0</v>
      </c>
      <c r="B8806" s="160"/>
      <c r="C8806" s="154"/>
      <c r="D8806" s="91" t="s">
        <v>1795</v>
      </c>
      <c r="E8806" s="89">
        <v>5</v>
      </c>
      <c r="F8806">
        <f>SUMIF('список продуктов'!$A$8:$A$917,"="&amp;D10229,'список продуктов'!$C$8:$C$917)</f>
        <v>1</v>
      </c>
      <c r="M8806" s="572"/>
      <c r="N8806" s="573"/>
      <c r="O8806" s="573"/>
      <c r="P8806" s="573"/>
    </row>
    <row r="8807" spans="1:16" ht="15" customHeight="1" x14ac:dyDescent="0.25">
      <c r="A8807" s="77">
        <f>E8807*A8803</f>
        <v>0</v>
      </c>
      <c r="B8807" s="160"/>
      <c r="C8807" s="154"/>
      <c r="D8807" s="91" t="s">
        <v>1268</v>
      </c>
      <c r="E8807" s="89">
        <v>10</v>
      </c>
      <c r="F8807">
        <f>SUMIF('список продуктов'!$A$8:$A$917,"="&amp;D10230,'список продуктов'!$C$8:$C$917)</f>
        <v>0</v>
      </c>
      <c r="M8807" s="572"/>
      <c r="N8807" s="573"/>
      <c r="O8807" s="573"/>
      <c r="P8807" s="573"/>
    </row>
    <row r="8808" spans="1:16" ht="15" customHeight="1" x14ac:dyDescent="0.25">
      <c r="A8808" s="77">
        <f>A8803*E8808</f>
        <v>0</v>
      </c>
      <c r="B8808" s="160"/>
      <c r="C8808" s="154"/>
      <c r="D8808" s="91"/>
      <c r="E8808" s="89"/>
      <c r="F8808">
        <f>SUMIF('список продуктов'!$A$8:$A$917,"="&amp;D10231,'список продуктов'!$C$8:$C$917)</f>
        <v>1</v>
      </c>
      <c r="M8808" s="572"/>
      <c r="N8808" s="573"/>
      <c r="O8808" s="573"/>
      <c r="P8808" s="573"/>
    </row>
    <row r="8809" spans="1:16" ht="15" customHeight="1" x14ac:dyDescent="0.25">
      <c r="A8809" s="77">
        <f>A8803*E8809</f>
        <v>0</v>
      </c>
      <c r="B8809" s="160"/>
      <c r="C8809" s="154"/>
      <c r="D8809" s="91"/>
      <c r="E8809" s="89"/>
      <c r="F8809">
        <f>SUMIF('список продуктов'!$A$8:$A$917,"="&amp;D10232,'список продуктов'!$C$8:$C$917)</f>
        <v>1</v>
      </c>
      <c r="M8809" s="572"/>
      <c r="N8809" s="573"/>
      <c r="O8809" s="573"/>
      <c r="P8809" s="573"/>
    </row>
    <row r="8810" spans="1:16" ht="15" customHeight="1" thickBot="1" x14ac:dyDescent="0.3">
      <c r="A8810" s="77">
        <f>A8803*E8810</f>
        <v>0</v>
      </c>
      <c r="B8810" s="160"/>
      <c r="C8810" s="154"/>
      <c r="D8810" s="91"/>
      <c r="E8810" s="89"/>
      <c r="F8810">
        <f>SUMIF('список продуктов'!$A$8:$A$917,"="&amp;D10233,'список продуктов'!$C$8:$C$917)</f>
        <v>1</v>
      </c>
      <c r="M8810" s="572"/>
      <c r="N8810" s="573"/>
      <c r="O8810" s="573"/>
      <c r="P8810" s="573"/>
    </row>
    <row r="8811" spans="1:16" ht="15" customHeight="1" thickBot="1" x14ac:dyDescent="0.3">
      <c r="A8811" s="229"/>
      <c r="B8811" s="231" t="s">
        <v>170</v>
      </c>
      <c r="C8811" s="197" t="s">
        <v>2573</v>
      </c>
      <c r="D8811" s="188"/>
      <c r="E8811" s="225">
        <f>SUM(E8812:E8817)</f>
        <v>175</v>
      </c>
      <c r="F8811">
        <f>SUMIF('список продуктов'!$A$8:$A$917,"="&amp;D10234,'список продуктов'!$C$8:$C$917)</f>
        <v>1</v>
      </c>
      <c r="G8811" t="s">
        <v>2926</v>
      </c>
      <c r="M8811" s="572"/>
      <c r="N8811" s="573"/>
      <c r="O8811" s="573"/>
      <c r="P8811" s="573"/>
    </row>
    <row r="8812" spans="1:16" x14ac:dyDescent="0.25">
      <c r="A8812" s="77">
        <f>E8812*A8811</f>
        <v>0</v>
      </c>
      <c r="B8812" s="160"/>
      <c r="C8812" s="154"/>
      <c r="D8812" s="91" t="s">
        <v>311</v>
      </c>
      <c r="E8812" s="89">
        <v>40</v>
      </c>
      <c r="F8812">
        <f>SUMIF('список продуктов'!$A$8:$A$917,"="&amp;D10235,'список продуктов'!$C$8:$C$917)</f>
        <v>0</v>
      </c>
      <c r="M8812" s="572"/>
      <c r="N8812" s="573"/>
      <c r="O8812" s="573"/>
      <c r="P8812" s="573"/>
    </row>
    <row r="8813" spans="1:16" x14ac:dyDescent="0.25">
      <c r="A8813" s="77">
        <f>E8813*A8811</f>
        <v>0</v>
      </c>
      <c r="B8813" s="160"/>
      <c r="C8813" s="154"/>
      <c r="D8813" s="91" t="s">
        <v>313</v>
      </c>
      <c r="E8813" s="89">
        <v>40</v>
      </c>
      <c r="F8813">
        <f>SUMIF('список продуктов'!$A$8:$A$917,"="&amp;D10236,'список продуктов'!$C$8:$C$917)</f>
        <v>0</v>
      </c>
      <c r="M8813" s="572"/>
      <c r="N8813" s="573"/>
      <c r="O8813" s="573"/>
      <c r="P8813" s="573"/>
    </row>
    <row r="8814" spans="1:16" x14ac:dyDescent="0.25">
      <c r="A8814" s="77">
        <f>E8814*A8811</f>
        <v>0</v>
      </c>
      <c r="B8814" s="160"/>
      <c r="C8814" s="154"/>
      <c r="D8814" s="91" t="s">
        <v>1763</v>
      </c>
      <c r="E8814" s="89">
        <v>50</v>
      </c>
      <c r="F8814">
        <f>SUMIF('список продуктов'!$A$8:$A$917,"="&amp;D10237,'список продуктов'!$C$8:$C$917)</f>
        <v>1</v>
      </c>
      <c r="M8814" s="572"/>
      <c r="N8814" s="573"/>
      <c r="O8814" s="573"/>
      <c r="P8814" s="573"/>
    </row>
    <row r="8815" spans="1:16" x14ac:dyDescent="0.25">
      <c r="A8815" s="77">
        <f>E8815*A8811</f>
        <v>0</v>
      </c>
      <c r="B8815" s="160"/>
      <c r="C8815" s="154"/>
      <c r="D8815" s="91" t="s">
        <v>1736</v>
      </c>
      <c r="E8815" s="89">
        <v>30</v>
      </c>
      <c r="F8815">
        <f>SUMIF('список продуктов'!$A$8:$A$917,"="&amp;D10238,'список продуктов'!$C$8:$C$917)</f>
        <v>1</v>
      </c>
      <c r="M8815" s="572"/>
      <c r="N8815" s="573"/>
      <c r="O8815" s="573"/>
      <c r="P8815" s="573"/>
    </row>
    <row r="8816" spans="1:16" x14ac:dyDescent="0.25">
      <c r="A8816" s="77">
        <f>A8811*E8816</f>
        <v>0</v>
      </c>
      <c r="B8816" s="160"/>
      <c r="C8816" s="154"/>
      <c r="D8816" s="91" t="s">
        <v>1794</v>
      </c>
      <c r="E8816" s="89">
        <v>5</v>
      </c>
      <c r="M8816" s="72"/>
      <c r="N8816" s="68"/>
      <c r="O8816" s="68"/>
      <c r="P8816" s="68"/>
    </row>
    <row r="8817" spans="1:16" x14ac:dyDescent="0.25">
      <c r="A8817" s="77">
        <f>A8811*E8817</f>
        <v>0</v>
      </c>
      <c r="B8817" s="160"/>
      <c r="C8817" s="154"/>
      <c r="D8817" s="91" t="s">
        <v>2591</v>
      </c>
      <c r="E8817" s="89">
        <v>10</v>
      </c>
      <c r="M8817" s="72"/>
      <c r="N8817" s="68"/>
      <c r="O8817" s="68"/>
      <c r="P8817" s="68"/>
    </row>
    <row r="8818" spans="1:16" ht="15.75" thickBot="1" x14ac:dyDescent="0.3">
      <c r="A8818" s="77">
        <f>A8811*E8818</f>
        <v>0</v>
      </c>
      <c r="B8818" s="160"/>
      <c r="C8818" s="154"/>
      <c r="D8818" s="91"/>
      <c r="E8818" s="89"/>
      <c r="M8818" s="72"/>
      <c r="N8818" s="68"/>
      <c r="O8818" s="68"/>
      <c r="P8818" s="68"/>
    </row>
    <row r="8819" spans="1:16" ht="30" thickBot="1" x14ac:dyDescent="0.3">
      <c r="A8819" s="229"/>
      <c r="B8819" s="231" t="s">
        <v>170</v>
      </c>
      <c r="C8819" s="197" t="s">
        <v>805</v>
      </c>
      <c r="D8819" s="188"/>
      <c r="E8819" s="225">
        <f>SUM(E8820:E8825)</f>
        <v>185</v>
      </c>
      <c r="G8819" t="s">
        <v>2926</v>
      </c>
      <c r="M8819" s="72"/>
      <c r="N8819" s="68"/>
      <c r="O8819" s="68"/>
      <c r="P8819" s="68"/>
    </row>
    <row r="8820" spans="1:16" x14ac:dyDescent="0.25">
      <c r="A8820" s="77">
        <f>E8820*A8819</f>
        <v>0</v>
      </c>
      <c r="B8820" s="160"/>
      <c r="C8820" s="154"/>
      <c r="D8820" s="91" t="s">
        <v>2291</v>
      </c>
      <c r="E8820" s="89">
        <v>30</v>
      </c>
      <c r="M8820" s="72"/>
      <c r="N8820" s="68"/>
      <c r="O8820" s="68"/>
      <c r="P8820" s="68"/>
    </row>
    <row r="8821" spans="1:16" x14ac:dyDescent="0.25">
      <c r="A8821" s="77">
        <f>E8821*A8819</f>
        <v>0</v>
      </c>
      <c r="B8821" s="160"/>
      <c r="C8821" s="154"/>
      <c r="D8821" s="91" t="s">
        <v>1832</v>
      </c>
      <c r="E8821" s="89">
        <v>35</v>
      </c>
      <c r="M8821" s="72"/>
      <c r="N8821" s="68"/>
      <c r="O8821" s="68"/>
      <c r="P8821" s="68"/>
    </row>
    <row r="8822" spans="1:16" x14ac:dyDescent="0.25">
      <c r="A8822" s="77">
        <f>E8822*A8819</f>
        <v>0</v>
      </c>
      <c r="B8822" s="160"/>
      <c r="C8822" s="154"/>
      <c r="D8822" s="91" t="s">
        <v>311</v>
      </c>
      <c r="E8822" s="89">
        <v>30</v>
      </c>
      <c r="M8822" s="72"/>
      <c r="N8822" s="68"/>
      <c r="O8822" s="68"/>
      <c r="P8822" s="68"/>
    </row>
    <row r="8823" spans="1:16" x14ac:dyDescent="0.25">
      <c r="A8823" s="77">
        <f>E8823*A8819</f>
        <v>0</v>
      </c>
      <c r="B8823" s="160"/>
      <c r="C8823" s="154"/>
      <c r="D8823" s="91" t="s">
        <v>1753</v>
      </c>
      <c r="E8823" s="89">
        <v>50</v>
      </c>
      <c r="M8823" s="72"/>
      <c r="N8823" s="68"/>
      <c r="O8823" s="68"/>
      <c r="P8823" s="68"/>
    </row>
    <row r="8824" spans="1:16" x14ac:dyDescent="0.25">
      <c r="A8824" s="77">
        <f>A8819*E8824</f>
        <v>0</v>
      </c>
      <c r="B8824" s="160"/>
      <c r="C8824" s="154"/>
      <c r="D8824" s="91" t="s">
        <v>2469</v>
      </c>
      <c r="E8824" s="89">
        <v>30</v>
      </c>
      <c r="M8824" s="72"/>
      <c r="N8824" s="68"/>
      <c r="O8824" s="68"/>
      <c r="P8824" s="68"/>
    </row>
    <row r="8825" spans="1:16" ht="15" customHeight="1" x14ac:dyDescent="0.25">
      <c r="A8825" s="77">
        <f>A8819*E8825</f>
        <v>0</v>
      </c>
      <c r="B8825" s="160"/>
      <c r="C8825" s="154"/>
      <c r="D8825" s="91" t="s">
        <v>1268</v>
      </c>
      <c r="E8825" s="89">
        <v>10</v>
      </c>
      <c r="F8825">
        <f>SUMIF('список продуктов'!$A$8:$A$917,"="&amp;D10248,'список продуктов'!$C$8:$C$917)</f>
        <v>0</v>
      </c>
      <c r="M8825" s="572"/>
      <c r="N8825" s="573"/>
      <c r="O8825" s="573"/>
      <c r="P8825" s="573"/>
    </row>
    <row r="8826" spans="1:16" ht="15" customHeight="1" thickBot="1" x14ac:dyDescent="0.3">
      <c r="A8826" s="77">
        <f>A8819*E8826</f>
        <v>0</v>
      </c>
      <c r="B8826" s="160"/>
      <c r="C8826" s="154"/>
      <c r="D8826" s="91"/>
      <c r="E8826" s="89"/>
      <c r="F8826">
        <f>SUMIF('список продуктов'!$A$8:$A$917,"="&amp;D10249,'список продуктов'!$C$8:$C$917)</f>
        <v>1</v>
      </c>
      <c r="M8826" s="572"/>
      <c r="N8826" s="573"/>
      <c r="O8826" s="573"/>
      <c r="P8826" s="573"/>
    </row>
    <row r="8827" spans="1:16" ht="31.5" customHeight="1" thickBot="1" x14ac:dyDescent="0.3">
      <c r="A8827" s="229"/>
      <c r="B8827" s="231" t="s">
        <v>170</v>
      </c>
      <c r="C8827" s="197" t="s">
        <v>806</v>
      </c>
      <c r="D8827" s="188"/>
      <c r="E8827" s="225">
        <f>SUM(E8828:E8833)</f>
        <v>185</v>
      </c>
      <c r="F8827">
        <f>SUMIF('список продуктов'!$A$8:$A$917,"="&amp;D10250,'список продуктов'!$C$8:$C$917)</f>
        <v>0</v>
      </c>
      <c r="G8827" t="s">
        <v>2926</v>
      </c>
      <c r="M8827" s="572"/>
      <c r="N8827" s="573"/>
      <c r="O8827" s="573"/>
      <c r="P8827" s="573"/>
    </row>
    <row r="8828" spans="1:16" ht="15" customHeight="1" x14ac:dyDescent="0.25">
      <c r="A8828" s="77">
        <f>E8828*A8827</f>
        <v>0</v>
      </c>
      <c r="B8828" s="160"/>
      <c r="C8828" s="154"/>
      <c r="D8828" s="91" t="s">
        <v>1365</v>
      </c>
      <c r="E8828" s="89">
        <v>40</v>
      </c>
      <c r="F8828">
        <f>SUMIF('список продуктов'!$A$8:$A$917,"="&amp;D10251,'список продуктов'!$C$8:$C$917)</f>
        <v>1</v>
      </c>
      <c r="M8828" s="572"/>
      <c r="N8828" s="573"/>
      <c r="O8828" s="573"/>
      <c r="P8828" s="573"/>
    </row>
    <row r="8829" spans="1:16" ht="15" customHeight="1" x14ac:dyDescent="0.25">
      <c r="A8829" s="77">
        <f>E8829*A8827</f>
        <v>0</v>
      </c>
      <c r="B8829" s="160"/>
      <c r="C8829" s="154"/>
      <c r="D8829" s="91" t="s">
        <v>311</v>
      </c>
      <c r="E8829" s="89">
        <v>30</v>
      </c>
      <c r="F8829">
        <f>SUMIF('список продуктов'!$A$8:$A$917,"="&amp;D10252,'список продуктов'!$C$8:$C$917)</f>
        <v>1</v>
      </c>
      <c r="M8829" s="572"/>
      <c r="N8829" s="573"/>
      <c r="O8829" s="573"/>
      <c r="P8829" s="573"/>
    </row>
    <row r="8830" spans="1:16" ht="15" customHeight="1" x14ac:dyDescent="0.25">
      <c r="A8830" s="77">
        <f>E8830*A8827</f>
        <v>0</v>
      </c>
      <c r="B8830" s="160"/>
      <c r="C8830" s="154"/>
      <c r="D8830" s="91" t="s">
        <v>313</v>
      </c>
      <c r="E8830" s="89">
        <v>35</v>
      </c>
      <c r="F8830">
        <f>SUMIF('список продуктов'!$A$8:$A$917,"="&amp;D10253,'список продуктов'!$C$8:$C$917)</f>
        <v>1</v>
      </c>
      <c r="M8830" s="572"/>
      <c r="N8830" s="573"/>
      <c r="O8830" s="573"/>
      <c r="P8830" s="573"/>
    </row>
    <row r="8831" spans="1:16" ht="15" customHeight="1" x14ac:dyDescent="0.25">
      <c r="A8831" s="77">
        <f>E8831*A8827</f>
        <v>0</v>
      </c>
      <c r="B8831" s="160"/>
      <c r="C8831" s="154"/>
      <c r="D8831" s="91" t="s">
        <v>1753</v>
      </c>
      <c r="E8831" s="89">
        <v>40</v>
      </c>
      <c r="F8831">
        <f>SUMIF('список продуктов'!$A$8:$A$917,"="&amp;D10254,'список продуктов'!$C$8:$C$917)</f>
        <v>1</v>
      </c>
      <c r="M8831" s="572"/>
      <c r="N8831" s="573"/>
      <c r="O8831" s="573"/>
      <c r="P8831" s="573"/>
    </row>
    <row r="8832" spans="1:16" x14ac:dyDescent="0.25">
      <c r="A8832" s="77">
        <f>A8827*E8832</f>
        <v>0</v>
      </c>
      <c r="B8832" s="160"/>
      <c r="C8832" s="154"/>
      <c r="D8832" s="91" t="s">
        <v>1246</v>
      </c>
      <c r="E8832" s="89">
        <v>30</v>
      </c>
      <c r="F8832">
        <f>SUMIF('список продуктов'!$A$8:$A$917,"="&amp;D10255,'список продуктов'!$C$8:$C$917)</f>
        <v>0</v>
      </c>
      <c r="M8832" s="572"/>
      <c r="N8832" s="573"/>
      <c r="O8832" s="573"/>
      <c r="P8832" s="573"/>
    </row>
    <row r="8833" spans="1:16" x14ac:dyDescent="0.25">
      <c r="A8833" s="77">
        <f>A8827*E8833</f>
        <v>0</v>
      </c>
      <c r="B8833" s="160"/>
      <c r="C8833" s="154"/>
      <c r="D8833" s="91" t="s">
        <v>1268</v>
      </c>
      <c r="E8833" s="89">
        <v>10</v>
      </c>
      <c r="F8833">
        <f>SUMIF('список продуктов'!$A$8:$A$917,"="&amp;D10256,'список продуктов'!$C$8:$C$917)</f>
        <v>0</v>
      </c>
      <c r="M8833" s="572"/>
      <c r="N8833" s="573"/>
      <c r="O8833" s="573"/>
      <c r="P8833" s="573"/>
    </row>
    <row r="8834" spans="1:16" ht="15.75" thickBot="1" x14ac:dyDescent="0.3">
      <c r="A8834" s="77">
        <f>A8827*E8834</f>
        <v>0</v>
      </c>
      <c r="B8834" s="160"/>
      <c r="C8834" s="154"/>
      <c r="D8834" s="91"/>
      <c r="E8834" s="89"/>
      <c r="F8834">
        <f>SUMIF('список продуктов'!$A$8:$A$917,"="&amp;D10257,'список продуктов'!$C$8:$C$917)</f>
        <v>1</v>
      </c>
      <c r="M8834" s="572"/>
      <c r="N8834" s="573"/>
      <c r="O8834" s="573"/>
      <c r="P8834" s="573"/>
    </row>
    <row r="8835" spans="1:16" ht="15.75" thickBot="1" x14ac:dyDescent="0.3">
      <c r="A8835" s="229"/>
      <c r="B8835" s="231" t="s">
        <v>170</v>
      </c>
      <c r="C8835" s="197" t="s">
        <v>807</v>
      </c>
      <c r="D8835" s="188"/>
      <c r="E8835" s="225">
        <f>SUM(E8836:E8841)</f>
        <v>150</v>
      </c>
      <c r="F8835">
        <f>SUMIF('список продуктов'!$A$8:$A$917,"="&amp;D10258,'список продуктов'!$C$8:$C$917)</f>
        <v>1</v>
      </c>
      <c r="G8835" t="s">
        <v>2926</v>
      </c>
      <c r="M8835" s="572"/>
      <c r="N8835" s="573"/>
      <c r="O8835" s="573"/>
      <c r="P8835" s="573"/>
    </row>
    <row r="8836" spans="1:16" ht="15" customHeight="1" x14ac:dyDescent="0.25">
      <c r="A8836" s="77">
        <f>E8836*A8835</f>
        <v>0</v>
      </c>
      <c r="B8836" s="160"/>
      <c r="C8836" s="154"/>
      <c r="D8836" s="91" t="s">
        <v>1354</v>
      </c>
      <c r="E8836" s="89">
        <v>70</v>
      </c>
      <c r="F8836">
        <f>SUMIF('список продуктов'!$A$8:$A$917,"="&amp;D10259,'список продуктов'!$C$8:$C$917)</f>
        <v>0</v>
      </c>
      <c r="M8836" s="572"/>
      <c r="N8836" s="573"/>
      <c r="O8836" s="573"/>
      <c r="P8836" s="573"/>
    </row>
    <row r="8837" spans="1:16" ht="15" customHeight="1" x14ac:dyDescent="0.25">
      <c r="A8837" s="77">
        <f>E8837*A8835</f>
        <v>0</v>
      </c>
      <c r="B8837" s="160"/>
      <c r="C8837" s="154"/>
      <c r="D8837" s="91" t="s">
        <v>1271</v>
      </c>
      <c r="E8837" s="89">
        <v>60</v>
      </c>
      <c r="F8837">
        <f>SUMIF('список продуктов'!$A$8:$A$917,"="&amp;D10260,'список продуктов'!$C$8:$C$917)</f>
        <v>1</v>
      </c>
      <c r="M8837" s="572"/>
      <c r="N8837" s="573"/>
      <c r="O8837" s="573"/>
      <c r="P8837" s="573"/>
    </row>
    <row r="8838" spans="1:16" ht="15" customHeight="1" x14ac:dyDescent="0.25">
      <c r="A8838" s="77">
        <f>E8838*A8835</f>
        <v>0</v>
      </c>
      <c r="B8838" s="160"/>
      <c r="C8838" s="154"/>
      <c r="D8838" s="91" t="s">
        <v>2233</v>
      </c>
      <c r="E8838" s="89">
        <v>10</v>
      </c>
      <c r="F8838">
        <f>SUMIF('список продуктов'!$A$8:$A$917,"="&amp;D10261,'список продуктов'!$C$8:$C$917)</f>
        <v>0</v>
      </c>
      <c r="M8838" s="572"/>
      <c r="N8838" s="573"/>
      <c r="O8838" s="573"/>
      <c r="P8838" s="573"/>
    </row>
    <row r="8839" spans="1:16" ht="15" customHeight="1" x14ac:dyDescent="0.25">
      <c r="A8839" s="77">
        <f>E8839*A8835</f>
        <v>0</v>
      </c>
      <c r="B8839" s="160"/>
      <c r="C8839" s="154"/>
      <c r="D8839" s="91" t="s">
        <v>1858</v>
      </c>
      <c r="E8839" s="89">
        <v>10</v>
      </c>
      <c r="F8839">
        <f>SUMIF('список продуктов'!$A$8:$A$917,"="&amp;D10262,'список продуктов'!$C$8:$C$917)</f>
        <v>1</v>
      </c>
      <c r="M8839" s="572"/>
      <c r="N8839" s="573"/>
      <c r="O8839" s="573"/>
      <c r="P8839" s="573"/>
    </row>
    <row r="8840" spans="1:16" ht="15" customHeight="1" x14ac:dyDescent="0.25">
      <c r="A8840" s="77">
        <f>A8835*E8840</f>
        <v>0</v>
      </c>
      <c r="B8840" s="160"/>
      <c r="C8840" s="154"/>
      <c r="D8840" s="91"/>
      <c r="E8840" s="89"/>
      <c r="F8840">
        <f>SUMIF('список продуктов'!$A$8:$A$917,"="&amp;D10263,'список продуктов'!$C$8:$C$917)</f>
        <v>1</v>
      </c>
      <c r="M8840" s="572"/>
      <c r="N8840" s="573"/>
      <c r="O8840" s="573"/>
      <c r="P8840" s="573"/>
    </row>
    <row r="8841" spans="1:16" ht="15" customHeight="1" x14ac:dyDescent="0.25">
      <c r="A8841" s="77">
        <f>A8835*E8841</f>
        <v>0</v>
      </c>
      <c r="B8841" s="160"/>
      <c r="C8841" s="154"/>
      <c r="D8841" s="91"/>
      <c r="E8841" s="89"/>
      <c r="F8841">
        <f>SUMIF('список продуктов'!$A$8:$A$917,"="&amp;D10264,'список продуктов'!$C$8:$C$917)</f>
        <v>1</v>
      </c>
      <c r="M8841" s="572"/>
      <c r="N8841" s="573"/>
      <c r="O8841" s="573"/>
      <c r="P8841" s="573"/>
    </row>
    <row r="8842" spans="1:16" ht="15" customHeight="1" thickBot="1" x14ac:dyDescent="0.3">
      <c r="A8842" s="77">
        <f>A8835*E8842</f>
        <v>0</v>
      </c>
      <c r="B8842" s="160"/>
      <c r="C8842" s="154"/>
      <c r="D8842" s="91"/>
      <c r="E8842" s="89"/>
      <c r="F8842">
        <f>SUMIF('список продуктов'!$A$8:$A$917,"="&amp;D10265,'список продуктов'!$C$8:$C$917)</f>
        <v>1</v>
      </c>
      <c r="M8842" s="572"/>
      <c r="N8842" s="573"/>
      <c r="O8842" s="573"/>
      <c r="P8842" s="573"/>
    </row>
    <row r="8843" spans="1:16" ht="30" thickBot="1" x14ac:dyDescent="0.3">
      <c r="A8843" s="229"/>
      <c r="B8843" s="231" t="s">
        <v>170</v>
      </c>
      <c r="C8843" s="197" t="s">
        <v>808</v>
      </c>
      <c r="D8843" s="188"/>
      <c r="E8843" s="225">
        <f>SUM(E8844:E8849)</f>
        <v>150</v>
      </c>
      <c r="F8843">
        <f>SUMIF('список продуктов'!$A$8:$A$917,"="&amp;D10179,'список продуктов'!$C$8:$C$917)</f>
        <v>0</v>
      </c>
      <c r="G8843" t="s">
        <v>2926</v>
      </c>
      <c r="M8843" s="572"/>
      <c r="N8843" s="573"/>
      <c r="O8843" s="573"/>
      <c r="P8843" s="573"/>
    </row>
    <row r="8844" spans="1:16" x14ac:dyDescent="0.25">
      <c r="A8844" s="77">
        <f>E8844*A8843</f>
        <v>0</v>
      </c>
      <c r="B8844" s="160"/>
      <c r="C8844" s="154"/>
      <c r="D8844" s="91" t="s">
        <v>260</v>
      </c>
      <c r="E8844" s="89">
        <v>80</v>
      </c>
      <c r="M8844" s="72"/>
      <c r="N8844" s="68"/>
      <c r="O8844" s="68"/>
      <c r="P8844" s="68"/>
    </row>
    <row r="8845" spans="1:16" x14ac:dyDescent="0.25">
      <c r="A8845" s="77">
        <f>E8845*A8843</f>
        <v>0</v>
      </c>
      <c r="B8845" s="160"/>
      <c r="C8845" s="154"/>
      <c r="D8845" s="91" t="s">
        <v>2213</v>
      </c>
      <c r="E8845" s="89">
        <v>30</v>
      </c>
      <c r="F8845">
        <f>SUMIF('список продуктов'!$A$8:$A$917,"="&amp;D10181,'список продуктов'!$C$8:$C$917)</f>
        <v>0</v>
      </c>
      <c r="M8845" s="572"/>
      <c r="N8845" s="573"/>
      <c r="O8845" s="573"/>
      <c r="P8845" s="573"/>
    </row>
    <row r="8846" spans="1:16" x14ac:dyDescent="0.25">
      <c r="A8846" s="77">
        <f>E8846*A8843</f>
        <v>0</v>
      </c>
      <c r="B8846" s="160"/>
      <c r="C8846" s="154"/>
      <c r="D8846" s="91" t="s">
        <v>313</v>
      </c>
      <c r="E8846" s="89">
        <v>30</v>
      </c>
      <c r="F8846">
        <f>SUMIF('список продуктов'!$A$8:$A$917,"="&amp;D10182,'список продуктов'!$C$8:$C$917)</f>
        <v>0</v>
      </c>
      <c r="M8846" s="572"/>
      <c r="N8846" s="573"/>
      <c r="O8846" s="573"/>
      <c r="P8846" s="573"/>
    </row>
    <row r="8847" spans="1:16" x14ac:dyDescent="0.25">
      <c r="A8847" s="77">
        <f>E8847*A8843</f>
        <v>0</v>
      </c>
      <c r="B8847" s="160"/>
      <c r="C8847" s="154"/>
      <c r="D8847" s="91" t="s">
        <v>2591</v>
      </c>
      <c r="E8847" s="89">
        <v>10</v>
      </c>
      <c r="F8847">
        <f>SUMIF('список продуктов'!$A$8:$A$917,"="&amp;D10183,'список продуктов'!$C$8:$C$917)</f>
        <v>1</v>
      </c>
      <c r="M8847" s="572"/>
      <c r="N8847" s="573"/>
      <c r="O8847" s="573"/>
      <c r="P8847" s="573"/>
    </row>
    <row r="8848" spans="1:16" x14ac:dyDescent="0.25">
      <c r="A8848" s="77">
        <f>A8843*E8848</f>
        <v>0</v>
      </c>
      <c r="B8848" s="160"/>
      <c r="C8848" s="154"/>
      <c r="D8848" s="91"/>
      <c r="E8848" s="89"/>
      <c r="F8848">
        <f>SUMIF('список продуктов'!$A$8:$A$917,"="&amp;D10184,'список продуктов'!$C$8:$C$917)</f>
        <v>1</v>
      </c>
      <c r="M8848" s="572"/>
      <c r="N8848" s="573"/>
      <c r="O8848" s="573"/>
      <c r="P8848" s="573"/>
    </row>
    <row r="8849" spans="1:16" x14ac:dyDescent="0.25">
      <c r="A8849" s="77">
        <f>A8843*E8849</f>
        <v>0</v>
      </c>
      <c r="B8849" s="160"/>
      <c r="C8849" s="154"/>
      <c r="D8849" s="91"/>
      <c r="E8849" s="89"/>
      <c r="F8849">
        <f>SUMIF('список продуктов'!$A$8:$A$917,"="&amp;D10185,'список продуктов'!$C$8:$C$917)</f>
        <v>1</v>
      </c>
      <c r="M8849" s="572"/>
      <c r="N8849" s="573"/>
      <c r="O8849" s="573"/>
      <c r="P8849" s="573"/>
    </row>
    <row r="8850" spans="1:16" ht="15.75" thickBot="1" x14ac:dyDescent="0.3">
      <c r="A8850" s="77">
        <f>A8843*E8850</f>
        <v>0</v>
      </c>
      <c r="B8850" s="160"/>
      <c r="C8850" s="154"/>
      <c r="D8850" s="91"/>
      <c r="E8850" s="89"/>
      <c r="F8850">
        <f>SUMIF('список продуктов'!$A$8:$A$917,"="&amp;D10186,'список продуктов'!$C$8:$C$917)</f>
        <v>1</v>
      </c>
      <c r="M8850" s="572"/>
      <c r="N8850" s="573"/>
      <c r="O8850" s="573"/>
      <c r="P8850" s="573"/>
    </row>
    <row r="8851" spans="1:16" ht="30" thickBot="1" x14ac:dyDescent="0.3">
      <c r="A8851" s="229"/>
      <c r="B8851" s="231" t="s">
        <v>170</v>
      </c>
      <c r="C8851" s="197" t="s">
        <v>809</v>
      </c>
      <c r="D8851" s="188"/>
      <c r="E8851" s="225">
        <f>SUM(E8852:E8857)</f>
        <v>160</v>
      </c>
      <c r="F8851">
        <f>SUMIF('список продуктов'!$A$8:$A$917,"="&amp;D10187,'список продуктов'!$C$8:$C$917)</f>
        <v>1</v>
      </c>
      <c r="G8851" t="s">
        <v>2926</v>
      </c>
      <c r="M8851" s="572"/>
      <c r="N8851" s="573"/>
      <c r="O8851" s="573"/>
      <c r="P8851" s="573"/>
    </row>
    <row r="8852" spans="1:16" x14ac:dyDescent="0.25">
      <c r="A8852" s="77">
        <f>E8852*A8851</f>
        <v>0</v>
      </c>
      <c r="B8852" s="160"/>
      <c r="C8852" s="154"/>
      <c r="D8852" s="91" t="s">
        <v>1365</v>
      </c>
      <c r="E8852" s="89">
        <v>50</v>
      </c>
      <c r="F8852">
        <f>SUMIF('список продуктов'!$A$8:$A$917,"="&amp;D10188,'список продуктов'!$C$8:$C$917)</f>
        <v>1</v>
      </c>
      <c r="M8852" s="572"/>
      <c r="N8852" s="573"/>
      <c r="O8852" s="573"/>
      <c r="P8852" s="573"/>
    </row>
    <row r="8853" spans="1:16" x14ac:dyDescent="0.25">
      <c r="A8853" s="77">
        <f>E8853*A8851</f>
        <v>0</v>
      </c>
      <c r="B8853" s="160"/>
      <c r="C8853" s="154"/>
      <c r="D8853" s="91" t="s">
        <v>2213</v>
      </c>
      <c r="E8853" s="89">
        <v>10</v>
      </c>
      <c r="F8853">
        <f>SUMIF('список продуктов'!$A$8:$A$917,"="&amp;D10189,'список продуктов'!$C$8:$C$917)</f>
        <v>1</v>
      </c>
      <c r="M8853" s="572"/>
      <c r="N8853" s="573"/>
      <c r="O8853" s="573"/>
      <c r="P8853" s="573"/>
    </row>
    <row r="8854" spans="1:16" x14ac:dyDescent="0.25">
      <c r="A8854" s="77">
        <f>E8854*A8851</f>
        <v>0</v>
      </c>
      <c r="B8854" s="160"/>
      <c r="C8854" s="154"/>
      <c r="D8854" s="91" t="s">
        <v>2209</v>
      </c>
      <c r="E8854" s="89">
        <v>10</v>
      </c>
      <c r="N8854" s="68"/>
      <c r="O8854" s="68"/>
      <c r="P8854" s="68"/>
    </row>
    <row r="8855" spans="1:16" x14ac:dyDescent="0.25">
      <c r="A8855" s="77">
        <f>E8855*A8851</f>
        <v>0</v>
      </c>
      <c r="B8855" s="160"/>
      <c r="C8855" s="154"/>
      <c r="D8855" s="91" t="s">
        <v>2469</v>
      </c>
      <c r="E8855" s="89">
        <v>40</v>
      </c>
      <c r="F8855">
        <f>SUMIF('список продуктов'!$A$8:$A$917,"="&amp;D10191,'список продуктов'!$C$8:$C$917)</f>
        <v>0</v>
      </c>
      <c r="K8855" s="572"/>
      <c r="L8855" s="573"/>
      <c r="M8855" s="573"/>
      <c r="N8855" s="573"/>
    </row>
    <row r="8856" spans="1:16" x14ac:dyDescent="0.25">
      <c r="A8856" s="77">
        <f>A8851*E8856</f>
        <v>0</v>
      </c>
      <c r="B8856" s="160"/>
      <c r="C8856" s="154"/>
      <c r="D8856" s="91" t="s">
        <v>1763</v>
      </c>
      <c r="E8856" s="89">
        <v>40</v>
      </c>
      <c r="F8856">
        <f>SUMIF('список продуктов'!$A$8:$A$917,"="&amp;D10192,'список продуктов'!$C$8:$C$917)</f>
        <v>0</v>
      </c>
      <c r="K8856" s="572"/>
      <c r="L8856" s="573"/>
      <c r="M8856" s="573"/>
      <c r="N8856" s="573"/>
    </row>
    <row r="8857" spans="1:16" x14ac:dyDescent="0.25">
      <c r="A8857" s="77">
        <f>A8851*E8857</f>
        <v>0</v>
      </c>
      <c r="B8857" s="160"/>
      <c r="C8857" s="154"/>
      <c r="D8857" s="91" t="s">
        <v>1268</v>
      </c>
      <c r="E8857" s="89">
        <v>10</v>
      </c>
      <c r="F8857">
        <f>SUMIF('список продуктов'!$A$8:$A$917,"="&amp;D10193,'список продуктов'!$C$8:$C$917)</f>
        <v>1</v>
      </c>
      <c r="K8857" s="572"/>
      <c r="L8857" s="573"/>
      <c r="M8857" s="573"/>
      <c r="N8857" s="573"/>
    </row>
    <row r="8858" spans="1:16" ht="15.75" thickBot="1" x14ac:dyDescent="0.3">
      <c r="A8858" s="77">
        <f>A8851*E8858</f>
        <v>0</v>
      </c>
      <c r="B8858" s="160"/>
      <c r="C8858" s="154"/>
      <c r="D8858" s="91"/>
      <c r="E8858" s="89"/>
      <c r="F8858">
        <f>SUMIF('список продуктов'!$A$8:$A$917,"="&amp;D10194,'список продуктов'!$C$8:$C$917)</f>
        <v>1</v>
      </c>
      <c r="K8858" s="572"/>
      <c r="L8858" s="573"/>
      <c r="M8858" s="573"/>
      <c r="N8858" s="573"/>
    </row>
    <row r="8859" spans="1:16" ht="15.75" thickBot="1" x14ac:dyDescent="0.3">
      <c r="A8859" s="229"/>
      <c r="B8859" s="231" t="s">
        <v>170</v>
      </c>
      <c r="C8859" s="201" t="s">
        <v>810</v>
      </c>
      <c r="D8859" s="188"/>
      <c r="E8859" s="225">
        <f>SUM(E8860:E8865)</f>
        <v>150</v>
      </c>
      <c r="F8859">
        <f>SUMIF('список продуктов'!$A$8:$A$917,"="&amp;D10195,'список продуктов'!$C$8:$C$917)</f>
        <v>1</v>
      </c>
      <c r="G8859" t="s">
        <v>2926</v>
      </c>
      <c r="K8859" s="572"/>
      <c r="L8859" s="573"/>
      <c r="M8859" s="573"/>
      <c r="N8859" s="573"/>
    </row>
    <row r="8860" spans="1:16" x14ac:dyDescent="0.25">
      <c r="A8860" s="77">
        <f>E8860*A8859</f>
        <v>0</v>
      </c>
      <c r="B8860" s="160"/>
      <c r="C8860" s="154"/>
      <c r="D8860" s="91" t="s">
        <v>311</v>
      </c>
      <c r="E8860" s="89">
        <v>50</v>
      </c>
      <c r="F8860">
        <f>SUMIF('список продуктов'!$A$8:$A$917,"="&amp;D10196,'список продуктов'!$C$8:$C$917)</f>
        <v>1</v>
      </c>
      <c r="K8860" s="572"/>
      <c r="L8860" s="573"/>
      <c r="M8860" s="573"/>
      <c r="N8860" s="573"/>
    </row>
    <row r="8861" spans="1:16" x14ac:dyDescent="0.25">
      <c r="A8861" s="77">
        <f>E8861*A8859</f>
        <v>0</v>
      </c>
      <c r="B8861" s="160"/>
      <c r="C8861" s="154"/>
      <c r="D8861" s="91" t="s">
        <v>1763</v>
      </c>
      <c r="E8861" s="89">
        <v>50</v>
      </c>
      <c r="F8861">
        <f>SUMIF('список продуктов'!$A$8:$A$917,"="&amp;D10197,'список продуктов'!$C$8:$C$917)</f>
        <v>1</v>
      </c>
      <c r="K8861" s="572"/>
      <c r="L8861" s="573"/>
      <c r="M8861" s="573"/>
      <c r="N8861" s="573"/>
    </row>
    <row r="8862" spans="1:16" x14ac:dyDescent="0.25">
      <c r="A8862" s="77">
        <f>E8862*A8859</f>
        <v>0</v>
      </c>
      <c r="B8862" s="160"/>
      <c r="C8862" s="154"/>
      <c r="D8862" s="91" t="s">
        <v>1795</v>
      </c>
      <c r="E8862" s="89">
        <v>40</v>
      </c>
      <c r="F8862">
        <f>SUMIF('список продуктов'!$A$8:$A$917,"="&amp;D10198,'список продуктов'!$C$8:$C$917)</f>
        <v>1</v>
      </c>
      <c r="K8862" s="572"/>
      <c r="L8862" s="573"/>
      <c r="M8862" s="573"/>
      <c r="N8862" s="573"/>
    </row>
    <row r="8863" spans="1:16" x14ac:dyDescent="0.25">
      <c r="A8863" s="77">
        <f>E8863*A8859</f>
        <v>0</v>
      </c>
      <c r="B8863" s="160"/>
      <c r="C8863" s="154"/>
      <c r="D8863" s="91" t="s">
        <v>2591</v>
      </c>
      <c r="E8863" s="89">
        <v>10</v>
      </c>
      <c r="K8863" s="72"/>
      <c r="L8863" s="68"/>
      <c r="N8863" s="68"/>
    </row>
    <row r="8864" spans="1:16" x14ac:dyDescent="0.25">
      <c r="A8864" s="77">
        <f>A8859*E8864</f>
        <v>0</v>
      </c>
      <c r="B8864" s="160"/>
      <c r="C8864" s="154"/>
      <c r="D8864" s="91"/>
      <c r="E8864" s="89"/>
      <c r="F8864">
        <f>SUMIF('список продуктов'!$A$8:$A$917,"="&amp;D10200,'список продуктов'!$C$8:$C$917)</f>
        <v>0</v>
      </c>
      <c r="K8864" s="572"/>
      <c r="L8864" s="573"/>
      <c r="M8864" s="573"/>
      <c r="N8864" s="573"/>
    </row>
    <row r="8865" spans="1:16" x14ac:dyDescent="0.25">
      <c r="A8865" s="77">
        <f>A8859*E8865</f>
        <v>0</v>
      </c>
      <c r="B8865" s="160"/>
      <c r="C8865" s="154"/>
      <c r="D8865" s="91"/>
      <c r="E8865" s="89"/>
      <c r="F8865">
        <f>SUMIF('список продуктов'!$A$8:$A$917,"="&amp;D10201,'список продуктов'!$C$8:$C$917)</f>
        <v>0</v>
      </c>
      <c r="M8865" s="572"/>
      <c r="N8865" s="573"/>
      <c r="O8865" s="573"/>
      <c r="P8865" s="573"/>
    </row>
    <row r="8866" spans="1:16" ht="15.75" thickBot="1" x14ac:dyDescent="0.3">
      <c r="A8866" s="77">
        <f>A8859*E8866</f>
        <v>0</v>
      </c>
      <c r="B8866" s="160"/>
      <c r="C8866" s="154"/>
      <c r="D8866" s="91"/>
      <c r="E8866" s="89"/>
      <c r="F8866">
        <f>SUMIF('список продуктов'!$A$8:$A$917,"="&amp;D10202,'список продуктов'!$C$8:$C$917)</f>
        <v>1</v>
      </c>
      <c r="M8866" s="572"/>
      <c r="N8866" s="573"/>
      <c r="O8866" s="573"/>
      <c r="P8866" s="573"/>
    </row>
    <row r="8867" spans="1:16" ht="30" thickBot="1" x14ac:dyDescent="0.3">
      <c r="A8867" s="229"/>
      <c r="B8867" s="231" t="s">
        <v>170</v>
      </c>
      <c r="C8867" s="197" t="s">
        <v>811</v>
      </c>
      <c r="D8867" s="188"/>
      <c r="E8867" s="225">
        <f>SUM(E8868:E8873)</f>
        <v>160</v>
      </c>
      <c r="F8867">
        <f>SUMIF('список продуктов'!$A$8:$A$917,"="&amp;D10203,'список продуктов'!$C$8:$C$917)</f>
        <v>1</v>
      </c>
      <c r="G8867" t="s">
        <v>2926</v>
      </c>
      <c r="M8867" s="572"/>
      <c r="N8867" s="573"/>
      <c r="O8867" s="573"/>
      <c r="P8867" s="573"/>
    </row>
    <row r="8868" spans="1:16" x14ac:dyDescent="0.25">
      <c r="A8868" s="77">
        <f>E8868*A8867</f>
        <v>0</v>
      </c>
      <c r="B8868" s="160"/>
      <c r="C8868" s="154"/>
      <c r="D8868" s="91" t="s">
        <v>1749</v>
      </c>
      <c r="E8868" s="89">
        <v>60</v>
      </c>
      <c r="F8868">
        <f>SUMIF('список продуктов'!$A$8:$A$917,"="&amp;D10204,'список продуктов'!$C$8:$C$917)</f>
        <v>1</v>
      </c>
      <c r="M8868" s="572"/>
      <c r="N8868" s="573"/>
      <c r="O8868" s="573"/>
      <c r="P8868" s="573"/>
    </row>
    <row r="8869" spans="1:16" x14ac:dyDescent="0.25">
      <c r="A8869" s="77">
        <f>E8869*A8867</f>
        <v>0</v>
      </c>
      <c r="B8869" s="160"/>
      <c r="C8869" s="154"/>
      <c r="D8869" s="91" t="s">
        <v>1777</v>
      </c>
      <c r="E8869" s="89">
        <v>40</v>
      </c>
      <c r="F8869">
        <f>SUMIF('список продуктов'!$A$8:$A$917,"="&amp;D10205,'список продуктов'!$C$8:$C$917)</f>
        <v>1</v>
      </c>
      <c r="M8869" s="572"/>
      <c r="N8869" s="573"/>
      <c r="O8869" s="573"/>
      <c r="P8869" s="573"/>
    </row>
    <row r="8870" spans="1:16" x14ac:dyDescent="0.25">
      <c r="A8870" s="77">
        <f>E8870*A8867</f>
        <v>0</v>
      </c>
      <c r="B8870" s="160"/>
      <c r="C8870" s="154"/>
      <c r="D8870" s="91" t="s">
        <v>2469</v>
      </c>
      <c r="E8870" s="89">
        <v>40</v>
      </c>
      <c r="F8870">
        <f>SUMIF('список продуктов'!$A$8:$A$917,"="&amp;D10206,'список продуктов'!$C$8:$C$917)</f>
        <v>1</v>
      </c>
      <c r="M8870" s="572"/>
      <c r="N8870" s="573"/>
      <c r="O8870" s="573"/>
      <c r="P8870" s="573"/>
    </row>
    <row r="8871" spans="1:16" x14ac:dyDescent="0.25">
      <c r="A8871" s="77">
        <f>E8871*A8867</f>
        <v>0</v>
      </c>
      <c r="B8871" s="160"/>
      <c r="C8871" s="154"/>
      <c r="D8871" s="91" t="s">
        <v>2291</v>
      </c>
      <c r="E8871" s="89">
        <v>10</v>
      </c>
      <c r="F8871">
        <f>SUMIF('список продуктов'!$A$8:$A$917,"="&amp;D10207,'список продуктов'!$C$8:$C$917)</f>
        <v>1</v>
      </c>
      <c r="M8871" s="572"/>
      <c r="N8871" s="573"/>
      <c r="O8871" s="573"/>
      <c r="P8871" s="573"/>
    </row>
    <row r="8872" spans="1:16" x14ac:dyDescent="0.25">
      <c r="A8872" s="77">
        <f>A8867*E8872</f>
        <v>0</v>
      </c>
      <c r="B8872" s="160"/>
      <c r="C8872" s="154"/>
      <c r="D8872" s="91" t="s">
        <v>1268</v>
      </c>
      <c r="E8872" s="89">
        <v>10</v>
      </c>
      <c r="M8872" s="72"/>
      <c r="N8872" s="68"/>
      <c r="O8872" s="68"/>
      <c r="P8872" s="68"/>
    </row>
    <row r="8873" spans="1:16" x14ac:dyDescent="0.25">
      <c r="A8873" s="77">
        <f>A8867*E8873</f>
        <v>0</v>
      </c>
      <c r="B8873" s="160"/>
      <c r="C8873" s="154"/>
      <c r="D8873" s="91"/>
      <c r="E8873" s="89"/>
      <c r="F8873">
        <f>SUMIF('список продуктов'!$A$8:$A$917,"="&amp;#REF!,'список продуктов'!$C$8:$C$917)</f>
        <v>0</v>
      </c>
      <c r="M8873" s="572"/>
      <c r="N8873" s="573"/>
      <c r="O8873" s="573"/>
      <c r="P8873" s="573"/>
    </row>
    <row r="8874" spans="1:16" ht="15.75" thickBot="1" x14ac:dyDescent="0.3">
      <c r="A8874" s="77">
        <f>A8867*E8874</f>
        <v>0</v>
      </c>
      <c r="B8874" s="160"/>
      <c r="C8874" s="154"/>
      <c r="D8874" s="91"/>
      <c r="E8874" s="89"/>
      <c r="M8874" s="72"/>
      <c r="N8874" s="68"/>
      <c r="O8874" s="68"/>
      <c r="P8874" s="68"/>
    </row>
    <row r="8875" spans="1:16" ht="30" thickBot="1" x14ac:dyDescent="0.3">
      <c r="A8875" s="229"/>
      <c r="B8875" s="231" t="s">
        <v>170</v>
      </c>
      <c r="C8875" s="197" t="s">
        <v>812</v>
      </c>
      <c r="D8875" s="188"/>
      <c r="E8875" s="225">
        <f>SUM(E8876:E8882)</f>
        <v>175</v>
      </c>
      <c r="F8875">
        <f>SUMIF('список продуктов'!$A$8:$A$917,"="&amp;#REF!,'список продуктов'!$C$8:$C$917)</f>
        <v>0</v>
      </c>
      <c r="G8875" t="s">
        <v>2926</v>
      </c>
      <c r="M8875" s="572"/>
      <c r="N8875" s="573"/>
      <c r="O8875" s="573"/>
      <c r="P8875" s="573"/>
    </row>
    <row r="8876" spans="1:16" x14ac:dyDescent="0.25">
      <c r="A8876" s="77">
        <f>E8876*A8875</f>
        <v>0</v>
      </c>
      <c r="B8876" s="160"/>
      <c r="C8876" s="154"/>
      <c r="D8876" s="91" t="s">
        <v>1365</v>
      </c>
      <c r="E8876" s="89">
        <v>40</v>
      </c>
      <c r="F8876">
        <f>SUMIF('список продуктов'!$A$8:$A$917,"="&amp;#REF!,'список продуктов'!$C$8:$C$917)</f>
        <v>0</v>
      </c>
      <c r="M8876" s="572"/>
      <c r="N8876" s="573"/>
      <c r="O8876" s="573"/>
      <c r="P8876" s="573"/>
    </row>
    <row r="8877" spans="1:16" x14ac:dyDescent="0.25">
      <c r="A8877" s="77">
        <f>E8877*A8875</f>
        <v>0</v>
      </c>
      <c r="B8877" s="160"/>
      <c r="C8877" s="154"/>
      <c r="D8877" s="365" t="s">
        <v>1739</v>
      </c>
      <c r="E8877" s="89">
        <v>60</v>
      </c>
      <c r="F8877">
        <f>SUMIF('список продуктов'!$A$8:$A$917,"="&amp;#REF!,'список продуктов'!$C$8:$C$917)</f>
        <v>0</v>
      </c>
      <c r="M8877" s="572"/>
      <c r="N8877" s="573"/>
      <c r="O8877" s="573"/>
      <c r="P8877" s="573"/>
    </row>
    <row r="8878" spans="1:16" x14ac:dyDescent="0.25">
      <c r="A8878" s="77">
        <f>E8878*A8875</f>
        <v>0</v>
      </c>
      <c r="B8878" s="160"/>
      <c r="C8878" s="154"/>
      <c r="D8878" s="91" t="s">
        <v>1780</v>
      </c>
      <c r="E8878" s="89">
        <v>30</v>
      </c>
      <c r="F8878">
        <f>SUMIF('список продуктов'!$A$8:$A$917,"="&amp;#REF!,'список продуктов'!$C$8:$C$917)</f>
        <v>0</v>
      </c>
      <c r="M8878" s="572"/>
      <c r="N8878" s="573"/>
      <c r="O8878" s="573"/>
      <c r="P8878" s="573"/>
    </row>
    <row r="8879" spans="1:16" x14ac:dyDescent="0.25">
      <c r="A8879" s="77">
        <f>E8879*A8875</f>
        <v>0</v>
      </c>
      <c r="B8879" s="160"/>
      <c r="C8879" s="154"/>
      <c r="D8879" s="91" t="s">
        <v>1833</v>
      </c>
      <c r="E8879" s="89">
        <v>30</v>
      </c>
      <c r="F8879">
        <f>SUMIF('список продуктов'!$A$8:$A$917,"="&amp;#REF!,'список продуктов'!$C$8:$C$917)</f>
        <v>0</v>
      </c>
      <c r="M8879" s="572"/>
      <c r="N8879" s="573"/>
      <c r="O8879" s="573"/>
      <c r="P8879" s="573"/>
    </row>
    <row r="8880" spans="1:16" x14ac:dyDescent="0.25">
      <c r="A8880" s="77">
        <f>A8875*E8880</f>
        <v>0</v>
      </c>
      <c r="B8880" s="160"/>
      <c r="C8880" s="154"/>
      <c r="D8880" s="91" t="s">
        <v>2366</v>
      </c>
      <c r="E8880" s="89">
        <v>3</v>
      </c>
      <c r="F8880">
        <f>SUMIF('список продуктов'!$A$8:$A$917,"="&amp;#REF!,'список продуктов'!$C$8:$C$917)</f>
        <v>0</v>
      </c>
      <c r="M8880" s="572"/>
      <c r="N8880" s="573"/>
      <c r="O8880" s="573"/>
      <c r="P8880" s="573"/>
    </row>
    <row r="8881" spans="1:16" x14ac:dyDescent="0.25">
      <c r="A8881" s="77">
        <f>A8875*E8881</f>
        <v>0</v>
      </c>
      <c r="B8881" s="160"/>
      <c r="C8881" s="154"/>
      <c r="D8881" s="91" t="s">
        <v>192</v>
      </c>
      <c r="E8881" s="89">
        <v>2</v>
      </c>
      <c r="F8881">
        <f>SUMIF('список продуктов'!$A$8:$A$917,"="&amp;#REF!,'список продуктов'!$C$8:$C$917)</f>
        <v>0</v>
      </c>
      <c r="M8881" s="572"/>
      <c r="N8881" s="573"/>
      <c r="O8881" s="573"/>
      <c r="P8881" s="573"/>
    </row>
    <row r="8882" spans="1:16" ht="15.75" thickBot="1" x14ac:dyDescent="0.3">
      <c r="A8882" s="77">
        <f>A8875*E8882</f>
        <v>0</v>
      </c>
      <c r="B8882" s="160"/>
      <c r="C8882" s="154"/>
      <c r="D8882" s="91" t="s">
        <v>1268</v>
      </c>
      <c r="E8882" s="89">
        <v>10</v>
      </c>
      <c r="F8882">
        <f>SUMIF('список продуктов'!$A$8:$A$917,"="&amp;#REF!,'список продуктов'!$C$8:$C$917)</f>
        <v>0</v>
      </c>
      <c r="M8882" s="572"/>
      <c r="N8882" s="573"/>
      <c r="O8882" s="573"/>
      <c r="P8882" s="573"/>
    </row>
    <row r="8883" spans="1:16" ht="30" thickBot="1" x14ac:dyDescent="0.3">
      <c r="A8883" s="229"/>
      <c r="B8883" s="231" t="s">
        <v>170</v>
      </c>
      <c r="C8883" s="197" t="s">
        <v>813</v>
      </c>
      <c r="D8883" s="188"/>
      <c r="E8883" s="225">
        <f>SUM(E8884:E8891)</f>
        <v>162</v>
      </c>
      <c r="F8883">
        <f>SUMIF('список продуктов'!$A$8:$A$917,"="&amp;#REF!,'список продуктов'!$C$8:$C$917)</f>
        <v>0</v>
      </c>
      <c r="G8883" t="s">
        <v>2926</v>
      </c>
      <c r="M8883" s="572"/>
      <c r="N8883" s="573"/>
      <c r="O8883" s="573"/>
      <c r="P8883" s="573"/>
    </row>
    <row r="8884" spans="1:16" x14ac:dyDescent="0.25">
      <c r="A8884" s="77">
        <f>E8884*A8883</f>
        <v>0</v>
      </c>
      <c r="B8884" s="160"/>
      <c r="C8884" s="154"/>
      <c r="D8884" s="91" t="s">
        <v>2292</v>
      </c>
      <c r="E8884" s="89">
        <v>20</v>
      </c>
      <c r="F8884">
        <f>SUMIF('список продуктов'!$A$8:$A$917,"="&amp;#REF!,'список продуктов'!$C$8:$C$917)</f>
        <v>0</v>
      </c>
      <c r="M8884" s="572"/>
      <c r="N8884" s="573"/>
      <c r="O8884" s="573"/>
      <c r="P8884" s="573"/>
    </row>
    <row r="8885" spans="1:16" x14ac:dyDescent="0.25">
      <c r="A8885" s="77">
        <f>E8885*A8883</f>
        <v>0</v>
      </c>
      <c r="B8885" s="160"/>
      <c r="C8885" s="154"/>
      <c r="D8885" s="91" t="s">
        <v>1662</v>
      </c>
      <c r="E8885" s="89">
        <v>5</v>
      </c>
      <c r="F8885">
        <f>SUMIF('список продуктов'!$A$8:$A$917,"="&amp;#REF!,'список продуктов'!$C$8:$C$917)</f>
        <v>0</v>
      </c>
      <c r="M8885" s="572"/>
      <c r="N8885" s="573"/>
      <c r="O8885" s="573"/>
      <c r="P8885" s="573"/>
    </row>
    <row r="8886" spans="1:16" x14ac:dyDescent="0.25">
      <c r="A8886" s="77">
        <f>E8886*A8883</f>
        <v>0</v>
      </c>
      <c r="B8886" s="160"/>
      <c r="C8886" s="154"/>
      <c r="D8886" s="91" t="s">
        <v>1805</v>
      </c>
      <c r="E8886" s="89">
        <v>40</v>
      </c>
      <c r="F8886">
        <f>SUMIF('список продуктов'!$A$8:$A$917,"="&amp;#REF!,'список продуктов'!$C$8:$C$917)</f>
        <v>0</v>
      </c>
      <c r="M8886" s="572"/>
      <c r="N8886" s="573"/>
      <c r="O8886" s="573"/>
      <c r="P8886" s="573"/>
    </row>
    <row r="8887" spans="1:16" x14ac:dyDescent="0.25">
      <c r="A8887" s="77">
        <f>E8887*A8883</f>
        <v>0</v>
      </c>
      <c r="B8887" s="160"/>
      <c r="C8887" s="154"/>
      <c r="D8887" s="91" t="s">
        <v>311</v>
      </c>
      <c r="E8887" s="89">
        <v>30</v>
      </c>
      <c r="F8887">
        <f>SUMIF('список продуктов'!$A$8:$A$917,"="&amp;#REF!,'список продуктов'!$C$8:$C$917)</f>
        <v>0</v>
      </c>
      <c r="M8887" s="572"/>
      <c r="N8887" s="573"/>
      <c r="O8887" s="573"/>
      <c r="P8887" s="573"/>
    </row>
    <row r="8888" spans="1:16" x14ac:dyDescent="0.25">
      <c r="A8888" s="77">
        <f>A8883*E8888</f>
        <v>0</v>
      </c>
      <c r="B8888" s="160"/>
      <c r="C8888" s="154"/>
      <c r="D8888" s="91" t="s">
        <v>2469</v>
      </c>
      <c r="E8888" s="89">
        <v>40</v>
      </c>
      <c r="F8888">
        <f>SUMIF('список продуктов'!$A$8:$A$917,"="&amp;#REF!,'список продуктов'!$C$8:$C$917)</f>
        <v>0</v>
      </c>
      <c r="M8888" s="572"/>
      <c r="N8888" s="573"/>
      <c r="O8888" s="573"/>
      <c r="P8888" s="573"/>
    </row>
    <row r="8889" spans="1:16" x14ac:dyDescent="0.25">
      <c r="A8889" s="77">
        <f>A8883*E8889</f>
        <v>0</v>
      </c>
      <c r="B8889" s="160"/>
      <c r="C8889" s="154"/>
      <c r="D8889" s="91" t="s">
        <v>1926</v>
      </c>
      <c r="E8889" s="89">
        <v>15</v>
      </c>
      <c r="F8889">
        <f>SUMIF('список продуктов'!$A$8:$A$917,"="&amp;#REF!,'список продуктов'!$C$8:$C$917)</f>
        <v>0</v>
      </c>
      <c r="M8889" s="572"/>
      <c r="N8889" s="573"/>
      <c r="O8889" s="573"/>
      <c r="P8889" s="573"/>
    </row>
    <row r="8890" spans="1:16" x14ac:dyDescent="0.25">
      <c r="A8890" s="77">
        <f>A8883*E8890</f>
        <v>0</v>
      </c>
      <c r="B8890" s="160"/>
      <c r="C8890" s="154"/>
      <c r="D8890" s="91" t="s">
        <v>2591</v>
      </c>
      <c r="E8890" s="89">
        <v>10</v>
      </c>
      <c r="F8890">
        <f>SUMIF('список продуктов'!$A$8:$A$917,"="&amp;#REF!,'список продуктов'!$C$8:$C$917)</f>
        <v>0</v>
      </c>
      <c r="M8890" s="572"/>
      <c r="N8890" s="573"/>
      <c r="O8890" s="573"/>
      <c r="P8890" s="573"/>
    </row>
    <row r="8891" spans="1:16" ht="15.75" thickBot="1" x14ac:dyDescent="0.3">
      <c r="A8891" s="77">
        <f>A8883*E8891</f>
        <v>0</v>
      </c>
      <c r="B8891" s="160"/>
      <c r="C8891" s="154"/>
      <c r="D8891" s="91" t="s">
        <v>192</v>
      </c>
      <c r="E8891" s="89">
        <v>2</v>
      </c>
      <c r="M8891" s="72"/>
      <c r="N8891" s="68"/>
      <c r="O8891" s="68"/>
      <c r="P8891" s="68"/>
    </row>
    <row r="8892" spans="1:16" ht="30" thickBot="1" x14ac:dyDescent="0.3">
      <c r="A8892" s="229"/>
      <c r="B8892" s="231" t="s">
        <v>170</v>
      </c>
      <c r="C8892" s="197" t="s">
        <v>814</v>
      </c>
      <c r="D8892" s="188"/>
      <c r="E8892" s="225">
        <f>SUM(E8893:E8900)</f>
        <v>153</v>
      </c>
      <c r="G8892" t="s">
        <v>2926</v>
      </c>
      <c r="M8892" s="72"/>
      <c r="N8892" s="68"/>
      <c r="O8892" s="68"/>
      <c r="P8892" s="68"/>
    </row>
    <row r="8893" spans="1:16" x14ac:dyDescent="0.25">
      <c r="A8893" s="77">
        <f>E8893*A8892</f>
        <v>0</v>
      </c>
      <c r="B8893" s="160"/>
      <c r="C8893" s="154"/>
      <c r="D8893" s="91" t="s">
        <v>1824</v>
      </c>
      <c r="E8893" s="89">
        <v>30</v>
      </c>
      <c r="F8893">
        <f>SUMIF('список продуктов'!$A$8:$A$917,"="&amp;#REF!,'список продуктов'!$C$8:$C$917)</f>
        <v>0</v>
      </c>
      <c r="M8893" s="572"/>
      <c r="N8893" s="573"/>
      <c r="O8893" s="573"/>
      <c r="P8893" s="573"/>
    </row>
    <row r="8894" spans="1:16" x14ac:dyDescent="0.25">
      <c r="A8894" s="77">
        <f>E8894*A8892</f>
        <v>0</v>
      </c>
      <c r="B8894" s="160"/>
      <c r="C8894" s="154"/>
      <c r="D8894" s="91" t="s">
        <v>311</v>
      </c>
      <c r="E8894" s="89">
        <v>20</v>
      </c>
      <c r="F8894">
        <f>SUMIF('список продуктов'!$A$8:$A$917,"="&amp;#REF!,'список продуктов'!$C$8:$C$917)</f>
        <v>0</v>
      </c>
      <c r="M8894" s="572"/>
      <c r="N8894" s="573"/>
      <c r="O8894" s="573"/>
      <c r="P8894" s="573"/>
    </row>
    <row r="8895" spans="1:16" x14ac:dyDescent="0.25">
      <c r="A8895" s="77">
        <f>E8895*A8892</f>
        <v>0</v>
      </c>
      <c r="B8895" s="160"/>
      <c r="C8895" s="154"/>
      <c r="D8895" s="91" t="s">
        <v>1763</v>
      </c>
      <c r="E8895" s="89">
        <v>30</v>
      </c>
      <c r="F8895">
        <f>SUMIF('список продуктов'!$A$8:$A$917,"="&amp;#REF!,'список продуктов'!$C$8:$C$917)</f>
        <v>0</v>
      </c>
      <c r="M8895" s="572"/>
      <c r="N8895" s="573"/>
      <c r="O8895" s="573"/>
      <c r="P8895" s="573"/>
    </row>
    <row r="8896" spans="1:16" x14ac:dyDescent="0.25">
      <c r="A8896" s="77">
        <f>E8896*A8892</f>
        <v>0</v>
      </c>
      <c r="B8896" s="160"/>
      <c r="C8896" s="154"/>
      <c r="D8896" s="91" t="s">
        <v>1781</v>
      </c>
      <c r="E8896" s="89">
        <v>30</v>
      </c>
      <c r="F8896">
        <f>SUMIF('список продуктов'!$A$8:$A$917,"="&amp;#REF!,'список продуктов'!$C$8:$C$917)</f>
        <v>0</v>
      </c>
      <c r="M8896" s="572"/>
      <c r="N8896" s="573"/>
      <c r="O8896" s="573"/>
      <c r="P8896" s="573"/>
    </row>
    <row r="8897" spans="1:16" x14ac:dyDescent="0.25">
      <c r="A8897" s="77">
        <f>A8892*E8897</f>
        <v>0</v>
      </c>
      <c r="B8897" s="160"/>
      <c r="C8897" s="154"/>
      <c r="D8897" s="91" t="s">
        <v>313</v>
      </c>
      <c r="E8897" s="89">
        <v>20</v>
      </c>
      <c r="F8897">
        <f>SUMIF('список продуктов'!$A$8:$A$917,"="&amp;#REF!,'список продуктов'!$C$8:$C$917)</f>
        <v>0</v>
      </c>
      <c r="M8897" s="572"/>
      <c r="N8897" s="573"/>
      <c r="O8897" s="573"/>
      <c r="P8897" s="573"/>
    </row>
    <row r="8898" spans="1:16" x14ac:dyDescent="0.25">
      <c r="A8898" s="77">
        <f>A8892*E8898</f>
        <v>0</v>
      </c>
      <c r="B8898" s="160"/>
      <c r="C8898" s="154"/>
      <c r="D8898" s="91" t="s">
        <v>1671</v>
      </c>
      <c r="E8898" s="89">
        <v>15</v>
      </c>
      <c r="F8898">
        <f>SUMIF('список продуктов'!$A$8:$A$917,"="&amp;#REF!,'список продуктов'!$C$8:$C$917)</f>
        <v>0</v>
      </c>
      <c r="M8898" s="572"/>
      <c r="N8898" s="573"/>
      <c r="O8898" s="573"/>
      <c r="P8898" s="573"/>
    </row>
    <row r="8899" spans="1:16" x14ac:dyDescent="0.25">
      <c r="A8899" s="77">
        <f>A8892*E8899</f>
        <v>0</v>
      </c>
      <c r="B8899" s="160"/>
      <c r="C8899" s="154"/>
      <c r="D8899" s="91" t="s">
        <v>1489</v>
      </c>
      <c r="E8899" s="89">
        <v>5</v>
      </c>
      <c r="M8899" s="72"/>
      <c r="N8899" s="68"/>
      <c r="O8899" s="68"/>
      <c r="P8899" s="68"/>
    </row>
    <row r="8900" spans="1:16" ht="15.75" thickBot="1" x14ac:dyDescent="0.3">
      <c r="A8900" s="77">
        <f>A8892*E8900</f>
        <v>0</v>
      </c>
      <c r="B8900" s="160"/>
      <c r="C8900" s="154"/>
      <c r="D8900" s="91" t="s">
        <v>2337</v>
      </c>
      <c r="E8900" s="89">
        <v>3</v>
      </c>
      <c r="M8900" s="72"/>
      <c r="N8900" s="68"/>
      <c r="O8900" s="68"/>
      <c r="P8900" s="68"/>
    </row>
    <row r="8901" spans="1:16" ht="28.9" customHeight="1" thickBot="1" x14ac:dyDescent="0.3">
      <c r="A8901" s="229"/>
      <c r="B8901" s="231" t="s">
        <v>170</v>
      </c>
      <c r="C8901" s="197" t="s">
        <v>815</v>
      </c>
      <c r="D8901" s="188"/>
      <c r="E8901" s="225">
        <f>SUM(E8902:E8911)</f>
        <v>162</v>
      </c>
      <c r="F8901">
        <f>SUMIF('список продуктов'!$A$8:$A$917,"="&amp;#REF!,'список продуктов'!$C$8:$C$917)</f>
        <v>0</v>
      </c>
      <c r="G8901" t="s">
        <v>2926</v>
      </c>
      <c r="M8901" s="572"/>
      <c r="N8901" s="573"/>
      <c r="O8901" s="573"/>
      <c r="P8901" s="573"/>
    </row>
    <row r="8902" spans="1:16" x14ac:dyDescent="0.25">
      <c r="A8902" s="77">
        <f>E8902*A8901</f>
        <v>0</v>
      </c>
      <c r="B8902" s="160"/>
      <c r="C8902" s="154"/>
      <c r="D8902" s="91" t="s">
        <v>1736</v>
      </c>
      <c r="E8902" s="89">
        <v>30</v>
      </c>
      <c r="F8902">
        <f>SUMIF('список продуктов'!$A$8:$A$917,"="&amp;#REF!,'список продуктов'!$C$8:$C$917)</f>
        <v>0</v>
      </c>
      <c r="M8902" s="572"/>
      <c r="N8902" s="573"/>
      <c r="O8902" s="573"/>
      <c r="P8902" s="573"/>
    </row>
    <row r="8903" spans="1:16" x14ac:dyDescent="0.25">
      <c r="A8903" s="77">
        <f>E8903*A8901</f>
        <v>0</v>
      </c>
      <c r="B8903" s="160"/>
      <c r="C8903" s="154"/>
      <c r="D8903" s="91" t="s">
        <v>313</v>
      </c>
      <c r="E8903" s="89">
        <v>30</v>
      </c>
      <c r="F8903">
        <f>SUMIF('список продуктов'!$A$8:$A$917,"="&amp;#REF!,'список продуктов'!$C$8:$C$917)</f>
        <v>0</v>
      </c>
      <c r="M8903" s="572"/>
      <c r="N8903" s="573"/>
      <c r="O8903" s="573"/>
      <c r="P8903" s="573"/>
    </row>
    <row r="8904" spans="1:16" x14ac:dyDescent="0.25">
      <c r="A8904" s="77">
        <f>E8904*A8901</f>
        <v>0</v>
      </c>
      <c r="B8904" s="160"/>
      <c r="C8904" s="154"/>
      <c r="D8904" s="91" t="s">
        <v>1777</v>
      </c>
      <c r="E8904" s="89">
        <v>20</v>
      </c>
      <c r="F8904">
        <f>SUMIF('список продуктов'!$A$8:$A$917,"="&amp;#REF!,'список продуктов'!$C$8:$C$917)</f>
        <v>0</v>
      </c>
      <c r="M8904" s="572"/>
      <c r="N8904" s="573"/>
      <c r="O8904" s="573"/>
      <c r="P8904" s="573"/>
    </row>
    <row r="8905" spans="1:16" x14ac:dyDescent="0.25">
      <c r="A8905" s="77">
        <f>E8905*A8901</f>
        <v>0</v>
      </c>
      <c r="B8905" s="160"/>
      <c r="C8905" s="154"/>
      <c r="D8905" s="91" t="s">
        <v>311</v>
      </c>
      <c r="E8905" s="89">
        <v>20</v>
      </c>
      <c r="F8905">
        <f>SUMIF('список продуктов'!$A$8:$A$917,"="&amp;#REF!,'список продуктов'!$C$8:$C$917)</f>
        <v>0</v>
      </c>
      <c r="M8905" s="572"/>
      <c r="N8905" s="573"/>
      <c r="O8905" s="573"/>
      <c r="P8905" s="573"/>
    </row>
    <row r="8906" spans="1:16" x14ac:dyDescent="0.25">
      <c r="A8906" s="77">
        <f>A8901*E8906</f>
        <v>0</v>
      </c>
      <c r="B8906" s="160"/>
      <c r="C8906" s="154"/>
      <c r="D8906" s="91" t="s">
        <v>1763</v>
      </c>
      <c r="E8906" s="89">
        <v>20</v>
      </c>
      <c r="F8906">
        <f>SUMIF('список продуктов'!$A$8:$A$917,"="&amp;#REF!,'список продуктов'!$C$8:$C$917)</f>
        <v>0</v>
      </c>
      <c r="M8906" s="572"/>
      <c r="N8906" s="573"/>
      <c r="O8906" s="573"/>
      <c r="P8906" s="573"/>
    </row>
    <row r="8907" spans="1:16" x14ac:dyDescent="0.25">
      <c r="A8907" s="77">
        <f>A8901*E8907</f>
        <v>0</v>
      </c>
      <c r="B8907" s="160"/>
      <c r="C8907" s="154"/>
      <c r="D8907" s="91" t="s">
        <v>2201</v>
      </c>
      <c r="E8907" s="89">
        <v>30</v>
      </c>
      <c r="F8907">
        <f>SUMIF('список продуктов'!$A$8:$A$917,"="&amp;#REF!,'список продуктов'!$C$8:$C$917)</f>
        <v>0</v>
      </c>
      <c r="M8907" s="572"/>
      <c r="N8907" s="573"/>
      <c r="O8907" s="573"/>
      <c r="P8907" s="573"/>
    </row>
    <row r="8908" spans="1:16" x14ac:dyDescent="0.25">
      <c r="A8908" s="77">
        <f>A8901*E8908</f>
        <v>0</v>
      </c>
      <c r="B8908" s="160"/>
      <c r="C8908" s="154"/>
      <c r="D8908" s="91" t="s">
        <v>2591</v>
      </c>
      <c r="E8908" s="89">
        <v>5</v>
      </c>
      <c r="F8908">
        <f>SUMIF('список продуктов'!$A$8:$A$917,"="&amp;#REF!,'список продуктов'!$C$8:$C$917)</f>
        <v>0</v>
      </c>
      <c r="M8908" s="572"/>
      <c r="N8908" s="573"/>
      <c r="O8908" s="573"/>
      <c r="P8908" s="573"/>
    </row>
    <row r="8909" spans="1:16" x14ac:dyDescent="0.25">
      <c r="A8909" s="77">
        <f>A8901*E8909</f>
        <v>0</v>
      </c>
      <c r="B8909" s="160"/>
      <c r="C8909" s="154"/>
      <c r="D8909" s="91" t="s">
        <v>925</v>
      </c>
      <c r="E8909" s="89">
        <v>2</v>
      </c>
      <c r="F8909">
        <f>SUMIF('список продуктов'!$A$8:$A$917,"="&amp;#REF!,'список продуктов'!$C$8:$C$917)</f>
        <v>0</v>
      </c>
      <c r="M8909" s="572"/>
      <c r="N8909" s="573"/>
      <c r="O8909" s="573"/>
      <c r="P8909" s="573"/>
    </row>
    <row r="8910" spans="1:16" x14ac:dyDescent="0.25">
      <c r="A8910" s="77">
        <f>A8901*E8910</f>
        <v>0</v>
      </c>
      <c r="B8910" s="160"/>
      <c r="C8910" s="154"/>
      <c r="D8910" s="91" t="s">
        <v>192</v>
      </c>
      <c r="E8910" s="89">
        <v>2</v>
      </c>
      <c r="M8910" s="72"/>
      <c r="N8910" s="68"/>
      <c r="O8910" s="68"/>
      <c r="P8910" s="68"/>
    </row>
    <row r="8911" spans="1:16" ht="15.75" thickBot="1" x14ac:dyDescent="0.3">
      <c r="A8911" s="77">
        <f>A8901*E8911</f>
        <v>0</v>
      </c>
      <c r="B8911" s="160"/>
      <c r="C8911" s="154"/>
      <c r="D8911" s="91" t="s">
        <v>1793</v>
      </c>
      <c r="E8911" s="89">
        <v>3</v>
      </c>
      <c r="M8911" s="72"/>
      <c r="N8911" s="68"/>
      <c r="O8911" s="68"/>
      <c r="P8911" s="68"/>
    </row>
    <row r="8912" spans="1:16" ht="15.75" thickBot="1" x14ac:dyDescent="0.3">
      <c r="A8912" s="229"/>
      <c r="B8912" s="276">
        <v>70</v>
      </c>
      <c r="C8912" s="144" t="s">
        <v>816</v>
      </c>
      <c r="D8912" s="188"/>
      <c r="E8912" s="232"/>
      <c r="F8912">
        <f>SUMIF('список продуктов'!$A$8:$A$917,"="&amp;D10266,'список продуктов'!$C$8:$C$917)</f>
        <v>0</v>
      </c>
      <c r="G8912" t="s">
        <v>2926</v>
      </c>
      <c r="M8912" s="572"/>
      <c r="N8912" s="573"/>
      <c r="O8912" s="573"/>
      <c r="P8912" s="573"/>
    </row>
    <row r="8913" spans="1:16" x14ac:dyDescent="0.25">
      <c r="A8913" s="77">
        <f>E8913*A8912</f>
        <v>0</v>
      </c>
      <c r="B8913" s="160"/>
      <c r="C8913" s="154"/>
      <c r="D8913" s="91" t="s">
        <v>1365</v>
      </c>
      <c r="E8913" s="89">
        <v>40</v>
      </c>
      <c r="M8913" s="72"/>
      <c r="N8913" s="68"/>
      <c r="O8913" s="68"/>
      <c r="P8913" s="68"/>
    </row>
    <row r="8914" spans="1:16" x14ac:dyDescent="0.25">
      <c r="A8914" s="77">
        <f>E8914*A8912</f>
        <v>0</v>
      </c>
      <c r="B8914" s="160"/>
      <c r="C8914" s="154"/>
      <c r="D8914" s="91" t="s">
        <v>1628</v>
      </c>
      <c r="E8914" s="89">
        <v>10</v>
      </c>
      <c r="F8914">
        <f>SUMIF('список продуктов'!$A$8:$A$917,"="&amp;D10268,'список продуктов'!$C$8:$C$917)</f>
        <v>0</v>
      </c>
      <c r="M8914" s="572"/>
      <c r="N8914" s="573"/>
      <c r="O8914" s="573"/>
      <c r="P8914" s="573"/>
    </row>
    <row r="8915" spans="1:16" x14ac:dyDescent="0.25">
      <c r="A8915" s="77">
        <f>E8915*A8912</f>
        <v>0</v>
      </c>
      <c r="B8915" s="160"/>
      <c r="C8915" s="154"/>
      <c r="D8915" s="91" t="s">
        <v>1674</v>
      </c>
      <c r="E8915" s="89">
        <v>15</v>
      </c>
      <c r="F8915">
        <f>SUMIF('список продуктов'!$A$8:$A$917,"="&amp;D10269,'список продуктов'!$C$8:$C$917)</f>
        <v>1</v>
      </c>
      <c r="M8915" s="572"/>
      <c r="N8915" s="573"/>
      <c r="O8915" s="573"/>
      <c r="P8915" s="573"/>
    </row>
    <row r="8916" spans="1:16" x14ac:dyDescent="0.25">
      <c r="A8916" s="77">
        <f>E8916*A8912</f>
        <v>0</v>
      </c>
      <c r="B8916" s="160"/>
      <c r="C8916" s="154"/>
      <c r="D8916" s="91" t="s">
        <v>2469</v>
      </c>
      <c r="E8916" s="89">
        <v>20</v>
      </c>
      <c r="F8916">
        <f>SUMIF('список продуктов'!$A$8:$A$917,"="&amp;D10270,'список продуктов'!$C$8:$C$917)</f>
        <v>1</v>
      </c>
      <c r="M8916" s="572"/>
      <c r="N8916" s="573"/>
      <c r="O8916" s="573"/>
      <c r="P8916" s="573"/>
    </row>
    <row r="8917" spans="1:16" x14ac:dyDescent="0.25">
      <c r="A8917" s="77">
        <f>A8912*E8917</f>
        <v>0</v>
      </c>
      <c r="B8917" s="160"/>
      <c r="C8917" s="154"/>
      <c r="D8917" s="91" t="s">
        <v>2546</v>
      </c>
      <c r="E8917" s="89">
        <v>2</v>
      </c>
      <c r="F8917">
        <f>SUMIF('список продуктов'!$A$8:$A$917,"="&amp;D10271,'список продуктов'!$C$8:$C$917)</f>
        <v>1</v>
      </c>
      <c r="M8917" s="572"/>
      <c r="N8917" s="573"/>
      <c r="O8917" s="573"/>
      <c r="P8917" s="573"/>
    </row>
    <row r="8918" spans="1:16" x14ac:dyDescent="0.25">
      <c r="A8918" s="77">
        <f>A8912*E8918</f>
        <v>0</v>
      </c>
      <c r="B8918" s="160"/>
      <c r="C8918" s="154"/>
      <c r="D8918" s="91" t="s">
        <v>2591</v>
      </c>
      <c r="E8918" s="89">
        <v>15</v>
      </c>
      <c r="F8918">
        <f>SUMIF('список продуктов'!$A$8:$A$917,"="&amp;D10272,'список продуктов'!$C$8:$C$917)</f>
        <v>1</v>
      </c>
      <c r="M8918" s="572"/>
      <c r="N8918" s="573"/>
      <c r="O8918" s="573"/>
      <c r="P8918" s="573"/>
    </row>
    <row r="8919" spans="1:16" x14ac:dyDescent="0.25">
      <c r="A8919" s="77">
        <f>A8912*E8919</f>
        <v>0</v>
      </c>
      <c r="B8919" s="160"/>
      <c r="C8919" s="154"/>
      <c r="D8919" s="91" t="s">
        <v>1924</v>
      </c>
      <c r="E8919" s="89">
        <v>10</v>
      </c>
      <c r="F8919">
        <f>SUMIF('список продуктов'!$A$8:$A$917,"="&amp;D10273,'список продуктов'!$C$8:$C$917)</f>
        <v>1</v>
      </c>
      <c r="M8919" s="572"/>
      <c r="N8919" s="573"/>
      <c r="O8919" s="573"/>
      <c r="P8919" s="573"/>
    </row>
    <row r="8920" spans="1:16" ht="15.75" thickBot="1" x14ac:dyDescent="0.3">
      <c r="B8920" s="160"/>
      <c r="C8920" s="154"/>
      <c r="D8920" s="91"/>
      <c r="E8920" s="89"/>
      <c r="F8920">
        <f>SUMIF('список продуктов'!$A$8:$A$917,"="&amp;D10274,'список продуктов'!$C$8:$C$917)</f>
        <v>1</v>
      </c>
      <c r="M8920" s="572"/>
      <c r="N8920" s="573"/>
      <c r="O8920" s="573"/>
      <c r="P8920" s="573"/>
    </row>
    <row r="8921" spans="1:16" ht="15.75" thickBot="1" x14ac:dyDescent="0.3">
      <c r="A8921" s="229"/>
      <c r="B8921" s="231" t="s">
        <v>199</v>
      </c>
      <c r="C8921" s="144" t="s">
        <v>817</v>
      </c>
      <c r="D8921" s="188"/>
      <c r="E8921" s="232"/>
      <c r="F8921">
        <f>SUMIF('список продуктов'!$A$8:$A$917,"="&amp;D10275,'список продуктов'!$C$8:$C$917)</f>
        <v>0</v>
      </c>
      <c r="G8921" t="s">
        <v>2926</v>
      </c>
      <c r="M8921" s="572"/>
      <c r="N8921" s="573"/>
      <c r="O8921" s="573"/>
      <c r="P8921" s="573"/>
    </row>
    <row r="8922" spans="1:16" x14ac:dyDescent="0.25">
      <c r="A8922" s="77">
        <f>E8922*A8921</f>
        <v>0</v>
      </c>
      <c r="B8922" s="160"/>
      <c r="C8922" s="154"/>
      <c r="D8922" s="91" t="s">
        <v>1631</v>
      </c>
      <c r="E8922" s="89">
        <v>70</v>
      </c>
      <c r="F8922">
        <f>SUMIF('список продуктов'!$A$8:$A$917,"="&amp;D10276,'список продуктов'!$C$8:$C$917)</f>
        <v>1</v>
      </c>
      <c r="M8922" s="572"/>
      <c r="N8922" s="573"/>
      <c r="O8922" s="573"/>
      <c r="P8922" s="573"/>
    </row>
    <row r="8923" spans="1:16" x14ac:dyDescent="0.25">
      <c r="A8923" s="77">
        <f>E8923*A8921</f>
        <v>0</v>
      </c>
      <c r="B8923" s="160"/>
      <c r="C8923" s="154"/>
      <c r="D8923" s="365" t="s">
        <v>1739</v>
      </c>
      <c r="E8923" s="89">
        <v>40</v>
      </c>
      <c r="F8923">
        <f>SUMIF('список продуктов'!$A$8:$A$917,"="&amp;D10277,'список продуктов'!$C$8:$C$917)</f>
        <v>1</v>
      </c>
      <c r="M8923" s="572"/>
      <c r="N8923" s="573"/>
      <c r="O8923" s="573"/>
      <c r="P8923" s="573"/>
    </row>
    <row r="8924" spans="1:16" x14ac:dyDescent="0.25">
      <c r="A8924" s="77">
        <f>E8924*A8921</f>
        <v>0</v>
      </c>
      <c r="B8924" s="160"/>
      <c r="C8924" s="154"/>
      <c r="D8924" s="91" t="s">
        <v>1678</v>
      </c>
      <c r="E8924" s="89">
        <v>30</v>
      </c>
      <c r="F8924">
        <f>SUMIF('список продуктов'!$A$8:$A$917,"="&amp;D10278,'список продуктов'!$C$8:$C$917)</f>
        <v>0</v>
      </c>
      <c r="M8924" s="572"/>
      <c r="N8924" s="573"/>
      <c r="O8924" s="573"/>
      <c r="P8924" s="573"/>
    </row>
    <row r="8925" spans="1:16" x14ac:dyDescent="0.25">
      <c r="A8925" s="77">
        <f>E8925*A8921</f>
        <v>0</v>
      </c>
      <c r="B8925" s="160"/>
      <c r="C8925" s="154"/>
      <c r="D8925" s="91" t="s">
        <v>2469</v>
      </c>
      <c r="E8925" s="89">
        <v>5</v>
      </c>
      <c r="F8925">
        <f>SUMIF('список продуктов'!$A$8:$A$917,"="&amp;D10279,'список продуктов'!$C$8:$C$917)</f>
        <v>0</v>
      </c>
      <c r="M8925" s="572"/>
      <c r="N8925" s="573"/>
      <c r="O8925" s="573"/>
      <c r="P8925" s="573"/>
    </row>
    <row r="8926" spans="1:16" x14ac:dyDescent="0.25">
      <c r="A8926" s="77">
        <f>A8921*E8926</f>
        <v>0</v>
      </c>
      <c r="B8926" s="160"/>
      <c r="C8926" s="154"/>
      <c r="D8926" s="91" t="s">
        <v>1268</v>
      </c>
      <c r="E8926" s="89">
        <v>10</v>
      </c>
      <c r="F8926">
        <f>SUMIF('список продуктов'!$A$8:$A$917,"="&amp;D10280,'список продуктов'!$C$8:$C$917)</f>
        <v>1</v>
      </c>
      <c r="M8926" s="572"/>
      <c r="N8926" s="573"/>
      <c r="O8926" s="573"/>
      <c r="P8926" s="573"/>
    </row>
    <row r="8927" spans="1:16" x14ac:dyDescent="0.25">
      <c r="A8927" s="77">
        <f>A8921*E8927</f>
        <v>0</v>
      </c>
      <c r="B8927" s="160"/>
      <c r="C8927" s="154"/>
      <c r="D8927" s="91" t="s">
        <v>2591</v>
      </c>
      <c r="E8927" s="89">
        <v>3</v>
      </c>
      <c r="F8927">
        <f>SUMIF('список продуктов'!$A$8:$A$917,"="&amp;D10281,'список продуктов'!$C$8:$C$917)</f>
        <v>1</v>
      </c>
      <c r="M8927" s="572"/>
      <c r="N8927" s="573"/>
      <c r="O8927" s="573"/>
      <c r="P8927" s="573"/>
    </row>
    <row r="8928" spans="1:16" x14ac:dyDescent="0.25">
      <c r="A8928" s="77">
        <f>A8921*E8928</f>
        <v>0</v>
      </c>
      <c r="B8928" s="160"/>
      <c r="C8928" s="154"/>
      <c r="D8928" s="91" t="s">
        <v>2546</v>
      </c>
      <c r="E8928" s="89">
        <v>3</v>
      </c>
      <c r="F8928">
        <f>SUMIF('список продуктов'!$A$8:$A$917,"="&amp;D10282,'список продуктов'!$C$8:$C$917)</f>
        <v>1</v>
      </c>
      <c r="M8928" s="572"/>
      <c r="N8928" s="573"/>
      <c r="O8928" s="573"/>
      <c r="P8928" s="573"/>
    </row>
    <row r="8929" spans="1:16" ht="15.75" thickBot="1" x14ac:dyDescent="0.3">
      <c r="B8929" s="160"/>
      <c r="C8929" s="154"/>
      <c r="D8929" s="91"/>
      <c r="E8929" s="89"/>
      <c r="F8929">
        <f>SUMIF('список продуктов'!$A$8:$A$917,"="&amp;D10283,'список продуктов'!$C$8:$C$917)</f>
        <v>1</v>
      </c>
      <c r="M8929" s="572"/>
      <c r="N8929" s="573"/>
      <c r="O8929" s="573"/>
      <c r="P8929" s="573"/>
    </row>
    <row r="8930" spans="1:16" ht="15.75" thickBot="1" x14ac:dyDescent="0.3">
      <c r="A8930" s="229"/>
      <c r="B8930" s="231" t="s">
        <v>170</v>
      </c>
      <c r="C8930" s="144" t="s">
        <v>818</v>
      </c>
      <c r="D8930" s="188"/>
      <c r="E8930" s="225">
        <f>SUM(E8931:E8938)</f>
        <v>195</v>
      </c>
      <c r="F8930">
        <f>SUMIF('список продуктов'!$A$8:$A$917,"="&amp;D10284,'список продуктов'!$C$8:$C$917)</f>
        <v>1</v>
      </c>
      <c r="G8930" t="s">
        <v>2926</v>
      </c>
      <c r="M8930" s="572"/>
      <c r="N8930" s="573"/>
      <c r="O8930" s="573"/>
      <c r="P8930" s="573"/>
    </row>
    <row r="8931" spans="1:16" x14ac:dyDescent="0.25">
      <c r="A8931" s="77">
        <f>E8931*A8930</f>
        <v>0</v>
      </c>
      <c r="B8931" s="160"/>
      <c r="C8931" s="154"/>
      <c r="D8931" s="91" t="s">
        <v>1365</v>
      </c>
      <c r="E8931" s="89">
        <v>120</v>
      </c>
      <c r="F8931">
        <f>SUMIF('список продуктов'!$A$8:$A$917,"="&amp;D10285,'список продуктов'!$C$8:$C$917)</f>
        <v>1</v>
      </c>
      <c r="M8931" s="572"/>
      <c r="N8931" s="573"/>
      <c r="O8931" s="573"/>
      <c r="P8931" s="573"/>
    </row>
    <row r="8932" spans="1:16" x14ac:dyDescent="0.25">
      <c r="A8932" s="77">
        <f>E8932*A8930</f>
        <v>0</v>
      </c>
      <c r="B8932" s="160"/>
      <c r="C8932" s="154"/>
      <c r="D8932" s="91" t="s">
        <v>1936</v>
      </c>
      <c r="E8932" s="89">
        <v>40</v>
      </c>
      <c r="F8932">
        <f>SUMIF('список продуктов'!$A$8:$A$917,"="&amp;#REF!,'список продуктов'!$C$8:$C$917)</f>
        <v>0</v>
      </c>
      <c r="M8932" s="572"/>
      <c r="N8932" s="573"/>
      <c r="O8932" s="573"/>
      <c r="P8932" s="573"/>
    </row>
    <row r="8933" spans="1:16" x14ac:dyDescent="0.25">
      <c r="A8933" s="77">
        <f>E8933*A8930</f>
        <v>0</v>
      </c>
      <c r="B8933" s="160"/>
      <c r="C8933" s="154"/>
      <c r="D8933" s="91" t="s">
        <v>1796</v>
      </c>
      <c r="E8933" s="89">
        <v>5</v>
      </c>
      <c r="F8933">
        <f>SUMIF('список продуктов'!$A$8:$A$917,"="&amp;#REF!,'список продуктов'!$C$8:$C$917)</f>
        <v>0</v>
      </c>
      <c r="M8933" s="572"/>
      <c r="N8933" s="573"/>
      <c r="O8933" s="573"/>
      <c r="P8933" s="573"/>
    </row>
    <row r="8934" spans="1:16" x14ac:dyDescent="0.25">
      <c r="A8934" s="77">
        <f>E8934*A8930</f>
        <v>0</v>
      </c>
      <c r="B8934" s="160"/>
      <c r="C8934" s="154"/>
      <c r="D8934" s="91" t="s">
        <v>1793</v>
      </c>
      <c r="E8934" s="89">
        <v>5</v>
      </c>
      <c r="F8934">
        <f>SUMIF('список продуктов'!$A$8:$A$917,"="&amp;#REF!,'список продуктов'!$C$8:$C$917)</f>
        <v>0</v>
      </c>
      <c r="M8934" s="572"/>
      <c r="N8934" s="573"/>
      <c r="O8934" s="573"/>
      <c r="P8934" s="573"/>
    </row>
    <row r="8935" spans="1:16" x14ac:dyDescent="0.25">
      <c r="A8935" s="77">
        <f>A8930*E8935</f>
        <v>0</v>
      </c>
      <c r="B8935" s="160"/>
      <c r="C8935" s="154"/>
      <c r="D8935" s="91" t="s">
        <v>2473</v>
      </c>
      <c r="E8935" s="89">
        <v>10</v>
      </c>
      <c r="F8935">
        <f>SUMIF('список продуктов'!$A$8:$A$917,"="&amp;#REF!,'список продуктов'!$C$8:$C$917)</f>
        <v>0</v>
      </c>
      <c r="M8935" s="572"/>
      <c r="N8935" s="573"/>
      <c r="O8935" s="573"/>
      <c r="P8935" s="573"/>
    </row>
    <row r="8936" spans="1:16" x14ac:dyDescent="0.25">
      <c r="A8936" s="77">
        <f>A8930*E8936</f>
        <v>0</v>
      </c>
      <c r="B8936" s="160"/>
      <c r="C8936" s="154"/>
      <c r="D8936" s="91" t="s">
        <v>2591</v>
      </c>
      <c r="E8936" s="89">
        <v>10</v>
      </c>
      <c r="F8936">
        <f>SUMIF('список продуктов'!$A$8:$A$917,"="&amp;#REF!,'список продуктов'!$C$8:$C$917)</f>
        <v>0</v>
      </c>
      <c r="M8936" s="572"/>
      <c r="N8936" s="573"/>
      <c r="O8936" s="573"/>
      <c r="P8936" s="573"/>
    </row>
    <row r="8937" spans="1:16" x14ac:dyDescent="0.25">
      <c r="A8937" s="77">
        <f>A8930*E8937</f>
        <v>0</v>
      </c>
      <c r="B8937" s="160"/>
      <c r="C8937" s="154"/>
      <c r="D8937" s="91" t="s">
        <v>2546</v>
      </c>
      <c r="E8937" s="89">
        <v>2</v>
      </c>
      <c r="F8937">
        <f>SUMIF('список продуктов'!$A$8:$A$917,"="&amp;#REF!,'список продуктов'!$C$8:$C$917)</f>
        <v>0</v>
      </c>
      <c r="M8937" s="572"/>
      <c r="N8937" s="573"/>
      <c r="O8937" s="573"/>
      <c r="P8937" s="573"/>
    </row>
    <row r="8938" spans="1:16" ht="15.75" thickBot="1" x14ac:dyDescent="0.3">
      <c r="A8938" s="77">
        <f>E8938*A8930</f>
        <v>0</v>
      </c>
      <c r="B8938" s="160"/>
      <c r="C8938" s="154"/>
      <c r="D8938" s="91" t="s">
        <v>1902</v>
      </c>
      <c r="E8938" s="89">
        <v>3</v>
      </c>
      <c r="F8938">
        <f>SUMIF('список продуктов'!$A$8:$A$917,"="&amp;#REF!,'список продуктов'!$C$8:$C$917)</f>
        <v>0</v>
      </c>
      <c r="M8938" s="572"/>
      <c r="N8938" s="573"/>
      <c r="O8938" s="573"/>
      <c r="P8938" s="573"/>
    </row>
    <row r="8939" spans="1:16" ht="15.75" thickBot="1" x14ac:dyDescent="0.3">
      <c r="A8939" s="229"/>
      <c r="B8939" s="231" t="s">
        <v>8</v>
      </c>
      <c r="C8939" s="144" t="s">
        <v>819</v>
      </c>
      <c r="D8939" s="188"/>
      <c r="E8939" s="225">
        <f>SUM(E8940:E8945)</f>
        <v>115</v>
      </c>
      <c r="F8939">
        <f>SUMIF('список продуктов'!$A$8:$A$917,"="&amp;#REF!,'список продуктов'!$C$8:$C$917)</f>
        <v>0</v>
      </c>
      <c r="G8939" t="s">
        <v>2926</v>
      </c>
      <c r="M8939" s="572"/>
      <c r="N8939" s="573"/>
      <c r="O8939" s="573"/>
      <c r="P8939" s="573"/>
    </row>
    <row r="8940" spans="1:16" x14ac:dyDescent="0.25">
      <c r="A8940" s="77">
        <f>E8940*A8939</f>
        <v>0</v>
      </c>
      <c r="B8940" s="160"/>
      <c r="C8940" s="154"/>
      <c r="D8940" s="91" t="s">
        <v>1365</v>
      </c>
      <c r="E8940" s="89">
        <v>40</v>
      </c>
      <c r="F8940">
        <f>SUMIF('список продуктов'!$A$8:$A$917,"="&amp;#REF!,'список продуктов'!$C$8:$C$917)</f>
        <v>0</v>
      </c>
      <c r="M8940" s="572"/>
      <c r="N8940" s="573"/>
      <c r="O8940" s="573"/>
      <c r="P8940" s="573"/>
    </row>
    <row r="8941" spans="1:16" x14ac:dyDescent="0.25">
      <c r="A8941" s="77">
        <f>E8941*A8939</f>
        <v>0</v>
      </c>
      <c r="B8941" s="160"/>
      <c r="C8941" s="154"/>
      <c r="D8941" s="365" t="s">
        <v>1739</v>
      </c>
      <c r="E8941" s="89">
        <v>40</v>
      </c>
      <c r="F8941">
        <f>SUMIF('список продуктов'!$A$8:$A$917,"="&amp;#REF!,'список продуктов'!$C$8:$C$917)</f>
        <v>0</v>
      </c>
      <c r="M8941" s="572"/>
      <c r="N8941" s="573"/>
      <c r="O8941" s="573"/>
      <c r="P8941" s="573"/>
    </row>
    <row r="8942" spans="1:16" x14ac:dyDescent="0.25">
      <c r="A8942" s="77">
        <f>E8942*A8939</f>
        <v>0</v>
      </c>
      <c r="B8942" s="160"/>
      <c r="C8942" s="154"/>
      <c r="D8942" s="91" t="s">
        <v>1246</v>
      </c>
      <c r="E8942" s="89">
        <v>10</v>
      </c>
      <c r="F8942">
        <f>SUMIF('список продуктов'!$A$8:$A$917,"="&amp;#REF!,'список продуктов'!$C$8:$C$917)</f>
        <v>0</v>
      </c>
      <c r="M8942" s="572"/>
      <c r="N8942" s="573"/>
      <c r="O8942" s="573"/>
      <c r="P8942" s="573"/>
    </row>
    <row r="8943" spans="1:16" x14ac:dyDescent="0.25">
      <c r="A8943" s="77">
        <f>E8943*A8939</f>
        <v>0</v>
      </c>
      <c r="B8943" s="160"/>
      <c r="C8943" s="154"/>
      <c r="D8943" s="91" t="s">
        <v>2469</v>
      </c>
      <c r="E8943" s="89">
        <v>20</v>
      </c>
      <c r="F8943">
        <f>SUMIF('список продуктов'!$A$8:$A$917,"="&amp;#REF!,'список продуктов'!$C$8:$C$917)</f>
        <v>0</v>
      </c>
      <c r="M8943" s="572"/>
      <c r="N8943" s="573"/>
      <c r="O8943" s="573"/>
      <c r="P8943" s="573"/>
    </row>
    <row r="8944" spans="1:16" x14ac:dyDescent="0.25">
      <c r="A8944" s="77">
        <f>A8939*E8944</f>
        <v>0</v>
      </c>
      <c r="B8944" s="160"/>
      <c r="C8944" s="154"/>
      <c r="D8944" s="91" t="s">
        <v>2591</v>
      </c>
      <c r="E8944" s="89">
        <v>5</v>
      </c>
      <c r="F8944">
        <f>SUMIF('список продуктов'!$A$8:$A$917,"="&amp;#REF!,'список продуктов'!$C$8:$C$917)</f>
        <v>0</v>
      </c>
      <c r="M8944" s="572"/>
      <c r="N8944" s="573"/>
      <c r="O8944" s="573"/>
      <c r="P8944" s="573"/>
    </row>
    <row r="8945" spans="1:16" ht="15.75" thickBot="1" x14ac:dyDescent="0.3">
      <c r="A8945" s="77">
        <f>A8939*E8945</f>
        <v>0</v>
      </c>
      <c r="B8945" s="160"/>
      <c r="C8945" s="154"/>
      <c r="D8945" s="91"/>
      <c r="E8945" s="89"/>
      <c r="F8945">
        <f>SUMIF('список продуктов'!$A$8:$A$917,"="&amp;D10286,'список продуктов'!$C$8:$C$917)</f>
        <v>0</v>
      </c>
      <c r="M8945" s="572"/>
      <c r="N8945" s="573"/>
      <c r="O8945" s="573"/>
      <c r="P8945" s="573"/>
    </row>
    <row r="8946" spans="1:16" ht="15.75" thickBot="1" x14ac:dyDescent="0.3">
      <c r="A8946" s="229"/>
      <c r="B8946" s="231" t="s">
        <v>8</v>
      </c>
      <c r="C8946" s="144" t="s">
        <v>820</v>
      </c>
      <c r="D8946" s="188"/>
      <c r="E8946" s="225">
        <f>SUM(E8947:E8953)</f>
        <v>123</v>
      </c>
      <c r="F8946">
        <f>SUMIF('список продуктов'!$A$8:$A$917,"="&amp;D10287,'список продуктов'!$C$8:$C$917)</f>
        <v>0</v>
      </c>
      <c r="G8946" t="s">
        <v>2926</v>
      </c>
      <c r="M8946" s="72"/>
      <c r="N8946" s="68"/>
      <c r="O8946" s="68"/>
      <c r="P8946" s="68"/>
    </row>
    <row r="8947" spans="1:16" x14ac:dyDescent="0.25">
      <c r="A8947" s="77">
        <f>E8947*A8946</f>
        <v>0</v>
      </c>
      <c r="B8947" s="160"/>
      <c r="C8947" s="154"/>
      <c r="D8947" s="91" t="s">
        <v>1365</v>
      </c>
      <c r="E8947" s="89">
        <v>60</v>
      </c>
      <c r="F8947">
        <f>SUMIF('список продуктов'!$A$8:$A$917,"="&amp;D10288,'список продуктов'!$C$8:$C$917)</f>
        <v>0</v>
      </c>
      <c r="M8947" s="572"/>
      <c r="N8947" s="573"/>
      <c r="O8947" s="573"/>
      <c r="P8947" s="573"/>
    </row>
    <row r="8948" spans="1:16" x14ac:dyDescent="0.25">
      <c r="A8948" s="77">
        <f>E8948*A8946</f>
        <v>0</v>
      </c>
      <c r="B8948" s="160"/>
      <c r="C8948" s="154"/>
      <c r="D8948" s="365" t="s">
        <v>1477</v>
      </c>
      <c r="E8948" s="89">
        <v>20</v>
      </c>
      <c r="F8948">
        <f>SUMIF('список продуктов'!$A$8:$A$917,"="&amp;D10289,'список продуктов'!$C$8:$C$917)</f>
        <v>1</v>
      </c>
      <c r="M8948" s="572"/>
      <c r="N8948" s="573"/>
      <c r="O8948" s="573"/>
      <c r="P8948" s="573"/>
    </row>
    <row r="8949" spans="1:16" x14ac:dyDescent="0.25">
      <c r="A8949" s="77">
        <f>E8949*A8946</f>
        <v>0</v>
      </c>
      <c r="B8949" s="160"/>
      <c r="C8949" s="154"/>
      <c r="D8949" s="91" t="s">
        <v>311</v>
      </c>
      <c r="E8949" s="89">
        <v>15</v>
      </c>
      <c r="F8949">
        <f>SUMIF('список продуктов'!$A$8:$A$917,"="&amp;D10290,'список продуктов'!$C$8:$C$917)</f>
        <v>1</v>
      </c>
      <c r="M8949" s="572"/>
      <c r="N8949" s="573"/>
      <c r="O8949" s="573"/>
      <c r="P8949" s="573"/>
    </row>
    <row r="8950" spans="1:16" x14ac:dyDescent="0.25">
      <c r="A8950" s="77">
        <f>E8950*A8946</f>
        <v>0</v>
      </c>
      <c r="B8950" s="160"/>
      <c r="C8950" s="154"/>
      <c r="D8950" s="91" t="s">
        <v>1268</v>
      </c>
      <c r="E8950" s="89">
        <v>5</v>
      </c>
      <c r="F8950">
        <f>SUMIF('список продуктов'!$A$8:$A$917,"="&amp;D10291,'список продуктов'!$C$8:$C$917)</f>
        <v>1</v>
      </c>
      <c r="M8950" s="572"/>
      <c r="N8950" s="573"/>
      <c r="O8950" s="573"/>
      <c r="P8950" s="573"/>
    </row>
    <row r="8951" spans="1:16" x14ac:dyDescent="0.25">
      <c r="A8951" s="77">
        <f>A8946*E8951</f>
        <v>0</v>
      </c>
      <c r="B8951" s="160"/>
      <c r="C8951" s="154"/>
      <c r="D8951" s="91" t="s">
        <v>2469</v>
      </c>
      <c r="E8951" s="89">
        <v>15</v>
      </c>
      <c r="F8951">
        <f>SUMIF('список продуктов'!$A$8:$A$917,"="&amp;D10292,'список продуктов'!$C$8:$C$917)</f>
        <v>1</v>
      </c>
      <c r="M8951" s="572"/>
      <c r="N8951" s="573"/>
      <c r="O8951" s="573"/>
      <c r="P8951" s="573"/>
    </row>
    <row r="8952" spans="1:16" x14ac:dyDescent="0.25">
      <c r="A8952" s="77">
        <f>A8946*E8952</f>
        <v>0</v>
      </c>
      <c r="B8952" s="160"/>
      <c r="C8952" s="154"/>
      <c r="D8952" s="91" t="s">
        <v>1246</v>
      </c>
      <c r="E8952" s="89">
        <v>5</v>
      </c>
      <c r="F8952">
        <f>SUMIF('список продуктов'!$A$8:$A$917,"="&amp;D10293,'список продуктов'!$C$8:$C$917)</f>
        <v>1</v>
      </c>
      <c r="M8952" s="572"/>
      <c r="N8952" s="573"/>
      <c r="O8952" s="573"/>
      <c r="P8952" s="573"/>
    </row>
    <row r="8953" spans="1:16" ht="15.75" thickBot="1" x14ac:dyDescent="0.3">
      <c r="A8953" s="77">
        <f>A8946*E8953</f>
        <v>0</v>
      </c>
      <c r="B8953" s="160"/>
      <c r="C8953" s="154"/>
      <c r="D8953" s="91" t="s">
        <v>2591</v>
      </c>
      <c r="E8953" s="89">
        <v>3</v>
      </c>
      <c r="F8953">
        <f>SUMIF('список продуктов'!$A$8:$A$917,"="&amp;D10294,'список продуктов'!$C$8:$C$917)</f>
        <v>1</v>
      </c>
      <c r="M8953" s="572"/>
      <c r="N8953" s="573"/>
      <c r="O8953" s="573"/>
      <c r="P8953" s="573"/>
    </row>
    <row r="8954" spans="1:16" ht="15.75" thickBot="1" x14ac:dyDescent="0.3">
      <c r="A8954" s="229"/>
      <c r="B8954" s="231" t="s">
        <v>8</v>
      </c>
      <c r="C8954" s="144" t="s">
        <v>821</v>
      </c>
      <c r="D8954" s="188"/>
      <c r="E8954" s="225">
        <f>SUM(E8955:E8962)</f>
        <v>115</v>
      </c>
      <c r="F8954">
        <f>SUMIF('список продуктов'!$A$8:$A$917,"="&amp;D10295,'список продуктов'!$C$8:$C$917)</f>
        <v>0</v>
      </c>
      <c r="G8954" t="s">
        <v>2926</v>
      </c>
      <c r="M8954" s="572"/>
      <c r="N8954" s="573"/>
      <c r="O8954" s="573"/>
      <c r="P8954" s="573"/>
    </row>
    <row r="8955" spans="1:16" x14ac:dyDescent="0.25">
      <c r="A8955" s="77">
        <f>E8955*A8954</f>
        <v>0</v>
      </c>
      <c r="B8955" s="160"/>
      <c r="C8955" s="154"/>
      <c r="D8955" s="91" t="s">
        <v>1365</v>
      </c>
      <c r="E8955" s="89">
        <v>70</v>
      </c>
      <c r="F8955">
        <f>SUMIF('список продуктов'!$A$8:$A$917,"="&amp;D10296,'список продуктов'!$C$8:$C$917)</f>
        <v>1</v>
      </c>
      <c r="M8955" s="572"/>
      <c r="N8955" s="573"/>
      <c r="O8955" s="573"/>
      <c r="P8955" s="573"/>
    </row>
    <row r="8956" spans="1:16" x14ac:dyDescent="0.25">
      <c r="A8956" s="77">
        <f>E8956*A8954</f>
        <v>0</v>
      </c>
      <c r="B8956" s="160"/>
      <c r="C8956" s="154"/>
      <c r="D8956" s="91" t="s">
        <v>1628</v>
      </c>
      <c r="E8956" s="89">
        <v>15</v>
      </c>
      <c r="F8956">
        <f>SUMIF('список продуктов'!$A$8:$A$917,"="&amp;D10297,'список продуктов'!$C$8:$C$917)</f>
        <v>1</v>
      </c>
      <c r="M8956" s="572"/>
      <c r="N8956" s="573"/>
      <c r="O8956" s="573"/>
      <c r="P8956" s="573"/>
    </row>
    <row r="8957" spans="1:16" x14ac:dyDescent="0.25">
      <c r="A8957" s="77">
        <f>E8957*A8954</f>
        <v>0</v>
      </c>
      <c r="B8957" s="160"/>
      <c r="C8957" s="154"/>
      <c r="D8957" s="91" t="s">
        <v>1797</v>
      </c>
      <c r="E8957" s="89">
        <v>3</v>
      </c>
      <c r="F8957">
        <f>SUMIF('список продуктов'!$A$8:$A$917,"="&amp;D10298,'список продуктов'!$C$8:$C$917)</f>
        <v>1</v>
      </c>
      <c r="M8957" s="572"/>
      <c r="N8957" s="573"/>
      <c r="O8957" s="573"/>
      <c r="P8957" s="573"/>
    </row>
    <row r="8958" spans="1:16" x14ac:dyDescent="0.25">
      <c r="A8958" s="77">
        <f>E8958*A8954</f>
        <v>0</v>
      </c>
      <c r="B8958" s="160"/>
      <c r="C8958" s="154"/>
      <c r="D8958" s="91" t="s">
        <v>1794</v>
      </c>
      <c r="E8958" s="89">
        <v>2</v>
      </c>
      <c r="F8958">
        <f>SUMIF('список продуктов'!$A$8:$A$917,"="&amp;D10299,'список продуктов'!$C$8:$C$917)</f>
        <v>1</v>
      </c>
      <c r="M8958" s="572"/>
      <c r="N8958" s="573"/>
      <c r="O8958" s="573"/>
      <c r="P8958" s="573"/>
    </row>
    <row r="8959" spans="1:16" x14ac:dyDescent="0.25">
      <c r="A8959" s="77">
        <f>A8954*E8959</f>
        <v>0</v>
      </c>
      <c r="B8959" s="160"/>
      <c r="C8959" s="154"/>
      <c r="D8959" s="91" t="s">
        <v>2244</v>
      </c>
      <c r="E8959" s="89">
        <v>5</v>
      </c>
      <c r="F8959">
        <f>SUMIF('список продуктов'!$A$8:$A$917,"="&amp;D10300,'список продуктов'!$C$8:$C$917)</f>
        <v>1</v>
      </c>
      <c r="M8959" s="572"/>
      <c r="N8959" s="573"/>
      <c r="O8959" s="573"/>
      <c r="P8959" s="573"/>
    </row>
    <row r="8960" spans="1:16" x14ac:dyDescent="0.25">
      <c r="A8960" s="77">
        <f>A8954*E8960</f>
        <v>0</v>
      </c>
      <c r="B8960" s="160"/>
      <c r="C8960" s="154"/>
      <c r="D8960" s="91" t="s">
        <v>1315</v>
      </c>
      <c r="E8960" s="89">
        <v>5</v>
      </c>
      <c r="F8960">
        <f>SUMIF('список продуктов'!$A$8:$A$917,"="&amp;D10301,'список продуктов'!$C$8:$C$917)</f>
        <v>0</v>
      </c>
      <c r="M8960" s="572"/>
      <c r="N8960" s="573"/>
      <c r="O8960" s="573"/>
      <c r="P8960" s="573"/>
    </row>
    <row r="8961" spans="1:16" x14ac:dyDescent="0.25">
      <c r="A8961" s="77">
        <f>A8954*E8961</f>
        <v>0</v>
      </c>
      <c r="B8961" s="160"/>
      <c r="C8961" s="154"/>
      <c r="D8961" s="91" t="s">
        <v>2469</v>
      </c>
      <c r="E8961" s="89">
        <v>15</v>
      </c>
      <c r="M8961" s="72"/>
      <c r="N8961" s="68"/>
      <c r="O8961" s="68"/>
      <c r="P8961" s="68"/>
    </row>
    <row r="8962" spans="1:16" ht="15.75" thickBot="1" x14ac:dyDescent="0.3">
      <c r="A8962" s="77">
        <f>A8954*E8962</f>
        <v>0</v>
      </c>
      <c r="B8962" s="160"/>
      <c r="C8962" s="154"/>
      <c r="D8962" s="91"/>
      <c r="E8962" s="89"/>
      <c r="F8962">
        <f>SUMIF('список продуктов'!$A$8:$A$917,"="&amp;D10303,'список продуктов'!$C$8:$C$917)</f>
        <v>0</v>
      </c>
      <c r="M8962" s="572"/>
      <c r="N8962" s="573"/>
      <c r="O8962" s="573"/>
      <c r="P8962" s="573"/>
    </row>
    <row r="8963" spans="1:16" ht="15.75" thickBot="1" x14ac:dyDescent="0.3">
      <c r="A8963" s="229"/>
      <c r="B8963" s="231" t="s">
        <v>170</v>
      </c>
      <c r="C8963" s="144" t="s">
        <v>822</v>
      </c>
      <c r="D8963" s="188"/>
      <c r="E8963" s="225">
        <f>SUM(E8964:E8971)</f>
        <v>135</v>
      </c>
      <c r="F8963">
        <f>SUMIF('список продуктов'!$A$8:$A$917,"="&amp;D10304,'список продуктов'!$C$8:$C$917)</f>
        <v>1</v>
      </c>
      <c r="G8963" t="s">
        <v>2926</v>
      </c>
      <c r="M8963" s="572"/>
      <c r="N8963" s="573"/>
      <c r="O8963" s="573"/>
      <c r="P8963" s="573"/>
    </row>
    <row r="8964" spans="1:16" x14ac:dyDescent="0.25">
      <c r="A8964" s="77">
        <f>E8964*A8963</f>
        <v>0</v>
      </c>
      <c r="B8964" s="160"/>
      <c r="C8964" s="154"/>
      <c r="D8964" s="91" t="s">
        <v>1050</v>
      </c>
      <c r="E8964" s="89">
        <v>30</v>
      </c>
      <c r="F8964">
        <f>SUMIF('список продуктов'!$A$8:$A$917,"="&amp;D10305,'список продуктов'!$C$8:$C$917)</f>
        <v>1</v>
      </c>
      <c r="M8964" s="572"/>
      <c r="N8964" s="573"/>
      <c r="O8964" s="573"/>
      <c r="P8964" s="573"/>
    </row>
    <row r="8965" spans="1:16" x14ac:dyDescent="0.25">
      <c r="A8965" s="77">
        <f>E8965*A8963</f>
        <v>0</v>
      </c>
      <c r="B8965" s="160"/>
      <c r="C8965" s="154"/>
      <c r="D8965" s="91" t="s">
        <v>1756</v>
      </c>
      <c r="E8965" s="89">
        <v>10</v>
      </c>
      <c r="F8965">
        <f>SUMIF('список продуктов'!$A$8:$A$917,"="&amp;D10306,'список продуктов'!$C$8:$C$917)</f>
        <v>1</v>
      </c>
      <c r="M8965" s="572"/>
      <c r="N8965" s="573"/>
      <c r="O8965" s="573"/>
      <c r="P8965" s="573"/>
    </row>
    <row r="8966" spans="1:16" x14ac:dyDescent="0.25">
      <c r="A8966" s="77">
        <f>E8966*A8963</f>
        <v>0</v>
      </c>
      <c r="B8966" s="160"/>
      <c r="C8966" s="154"/>
      <c r="D8966" s="91" t="s">
        <v>1354</v>
      </c>
      <c r="E8966" s="89">
        <v>10</v>
      </c>
      <c r="F8966">
        <f>SUMIF('список продуктов'!$A$8:$A$917,"="&amp;D10307,'список продуктов'!$C$8:$C$917)</f>
        <v>1</v>
      </c>
      <c r="M8966" s="572"/>
      <c r="N8966" s="573"/>
      <c r="O8966" s="573"/>
      <c r="P8966" s="573"/>
    </row>
    <row r="8967" spans="1:16" x14ac:dyDescent="0.25">
      <c r="A8967" s="77">
        <f>E8967*A8963</f>
        <v>0</v>
      </c>
      <c r="B8967" s="160"/>
      <c r="C8967" s="154" t="s">
        <v>200</v>
      </c>
      <c r="D8967" s="91" t="s">
        <v>1592</v>
      </c>
      <c r="E8967" s="89">
        <v>80</v>
      </c>
      <c r="F8967">
        <f>SUMIF('список продуктов'!$A$8:$A$917,"="&amp;D10308,'список продуктов'!$C$8:$C$917)</f>
        <v>1</v>
      </c>
      <c r="M8967" s="572"/>
      <c r="N8967" s="573"/>
      <c r="O8967" s="573"/>
      <c r="P8967" s="573"/>
    </row>
    <row r="8968" spans="1:16" x14ac:dyDescent="0.25">
      <c r="A8968" s="77">
        <f>A8963*E8968</f>
        <v>0</v>
      </c>
      <c r="B8968" s="160"/>
      <c r="C8968" s="154"/>
      <c r="D8968" s="91" t="s">
        <v>2591</v>
      </c>
      <c r="E8968" s="89">
        <v>5</v>
      </c>
      <c r="F8968">
        <f>SUMIF('список продуктов'!$A$8:$A$917,"="&amp;D10309,'список продуктов'!$C$8:$C$917)</f>
        <v>1</v>
      </c>
      <c r="M8968" s="572"/>
      <c r="N8968" s="573"/>
      <c r="O8968" s="573"/>
      <c r="P8968" s="573"/>
    </row>
    <row r="8969" spans="1:16" x14ac:dyDescent="0.25">
      <c r="A8969" s="77">
        <f>A8963*E8969</f>
        <v>0</v>
      </c>
      <c r="B8969" s="160"/>
      <c r="C8969" s="154"/>
      <c r="D8969" s="91"/>
      <c r="E8969" s="89"/>
      <c r="F8969">
        <f>SUMIF('список продуктов'!$A$8:$A$917,"="&amp;D10310,'список продуктов'!$C$8:$C$917)</f>
        <v>0</v>
      </c>
      <c r="M8969" s="572"/>
      <c r="N8969" s="573"/>
      <c r="O8969" s="573"/>
      <c r="P8969" s="573"/>
    </row>
    <row r="8970" spans="1:16" x14ac:dyDescent="0.25">
      <c r="A8970" s="77">
        <f>A8963*E8970</f>
        <v>0</v>
      </c>
      <c r="B8970" s="160"/>
      <c r="C8970" s="154"/>
      <c r="D8970" s="91"/>
      <c r="E8970" s="89"/>
      <c r="F8970">
        <f>SUMIF('список продуктов'!$A$8:$A$917,"="&amp;D10311,'список продуктов'!$C$8:$C$917)</f>
        <v>1</v>
      </c>
      <c r="M8970" s="572"/>
      <c r="N8970" s="573"/>
      <c r="O8970" s="573"/>
      <c r="P8970" s="573"/>
    </row>
    <row r="8971" spans="1:16" ht="15.75" thickBot="1" x14ac:dyDescent="0.3">
      <c r="A8971" s="77">
        <f>A8963*E8971</f>
        <v>0</v>
      </c>
      <c r="B8971" s="160"/>
      <c r="C8971" s="154"/>
      <c r="D8971" s="91"/>
      <c r="E8971" s="89"/>
      <c r="F8971">
        <f>SUMIF('список продуктов'!$A$8:$A$917,"="&amp;D10312,'список продуктов'!$C$8:$C$917)</f>
        <v>1</v>
      </c>
      <c r="M8971" s="572"/>
      <c r="N8971" s="573"/>
      <c r="O8971" s="573"/>
      <c r="P8971" s="573"/>
    </row>
    <row r="8972" spans="1:16" ht="15.75" thickBot="1" x14ac:dyDescent="0.3">
      <c r="A8972" s="229"/>
      <c r="B8972" s="231" t="s">
        <v>8</v>
      </c>
      <c r="C8972" s="144" t="s">
        <v>823</v>
      </c>
      <c r="D8972" s="188"/>
      <c r="E8972" s="225">
        <f>SUM(E8973:E8980)</f>
        <v>115</v>
      </c>
      <c r="F8972">
        <f>SUMIF('список продуктов'!$A$8:$A$917,"="&amp;D10313,'список продуктов'!$C$8:$C$917)</f>
        <v>1</v>
      </c>
      <c r="G8972" t="s">
        <v>2926</v>
      </c>
      <c r="M8972" s="572"/>
      <c r="N8972" s="573"/>
      <c r="O8972" s="573"/>
      <c r="P8972" s="573"/>
    </row>
    <row r="8973" spans="1:16" x14ac:dyDescent="0.25">
      <c r="A8973" s="77">
        <f>E8973*A8972</f>
        <v>0</v>
      </c>
      <c r="B8973" s="160"/>
      <c r="C8973" s="154"/>
      <c r="D8973" s="91" t="s">
        <v>1365</v>
      </c>
      <c r="E8973" s="89">
        <v>60</v>
      </c>
      <c r="F8973">
        <f>SUMIF('список продуктов'!$A$8:$A$917,"="&amp;D10314,'список продуктов'!$C$8:$C$917)</f>
        <v>1</v>
      </c>
      <c r="M8973" s="572"/>
      <c r="N8973" s="573"/>
      <c r="O8973" s="573"/>
      <c r="P8973" s="573"/>
    </row>
    <row r="8974" spans="1:16" x14ac:dyDescent="0.25">
      <c r="A8974" s="77">
        <f>E8974*A8972</f>
        <v>0</v>
      </c>
      <c r="B8974" s="160"/>
      <c r="C8974" s="154"/>
      <c r="D8974" s="91" t="s">
        <v>1758</v>
      </c>
      <c r="E8974" s="89">
        <v>10</v>
      </c>
      <c r="F8974">
        <f>SUMIF('список продуктов'!$A$8:$A$917,"="&amp;D10315,'список продуктов'!$C$8:$C$917)</f>
        <v>1</v>
      </c>
      <c r="M8974" s="572"/>
      <c r="N8974" s="573"/>
      <c r="O8974" s="573"/>
      <c r="P8974" s="573"/>
    </row>
    <row r="8975" spans="1:16" x14ac:dyDescent="0.25">
      <c r="A8975" s="77">
        <f>E8975*A8972</f>
        <v>0</v>
      </c>
      <c r="B8975" s="160"/>
      <c r="C8975" s="154"/>
      <c r="D8975" s="91" t="s">
        <v>1366</v>
      </c>
      <c r="E8975" s="89">
        <v>10</v>
      </c>
      <c r="F8975">
        <f>SUMIF('список продуктов'!$A$8:$A$917,"="&amp;D10316,'список продуктов'!$C$8:$C$917)</f>
        <v>0</v>
      </c>
      <c r="M8975" s="572"/>
      <c r="N8975" s="573"/>
      <c r="O8975" s="573"/>
      <c r="P8975" s="573"/>
    </row>
    <row r="8976" spans="1:16" x14ac:dyDescent="0.25">
      <c r="A8976" s="77">
        <f>E8976*A8972</f>
        <v>0</v>
      </c>
      <c r="B8976" s="160"/>
      <c r="C8976" s="154"/>
      <c r="D8976" s="91" t="s">
        <v>2469</v>
      </c>
      <c r="E8976" s="89">
        <v>5</v>
      </c>
      <c r="M8976" s="72"/>
      <c r="N8976" s="68"/>
      <c r="O8976" s="68"/>
      <c r="P8976" s="68"/>
    </row>
    <row r="8977" spans="1:16" x14ac:dyDescent="0.25">
      <c r="A8977" s="77">
        <f>A8972*E8977</f>
        <v>0</v>
      </c>
      <c r="B8977" s="160"/>
      <c r="C8977" s="154"/>
      <c r="D8977" s="91" t="s">
        <v>1315</v>
      </c>
      <c r="E8977" s="89">
        <v>5</v>
      </c>
      <c r="F8977">
        <f>SUMIF('список продуктов'!$A$8:$A$917,"="&amp;D10318,'список продуктов'!$C$8:$C$917)</f>
        <v>0</v>
      </c>
      <c r="M8977" s="572"/>
      <c r="N8977" s="573"/>
      <c r="O8977" s="573"/>
      <c r="P8977" s="573"/>
    </row>
    <row r="8978" spans="1:16" x14ac:dyDescent="0.25">
      <c r="A8978" s="77">
        <f>A8972*E8978</f>
        <v>0</v>
      </c>
      <c r="B8978" s="160"/>
      <c r="C8978" s="154"/>
      <c r="D8978" s="91" t="s">
        <v>1628</v>
      </c>
      <c r="E8978" s="89">
        <v>10</v>
      </c>
      <c r="F8978">
        <f>SUMIF('список продуктов'!$A$8:$A$917,"="&amp;D10319,'список продуктов'!$C$8:$C$917)</f>
        <v>1</v>
      </c>
      <c r="M8978" s="572"/>
      <c r="N8978" s="573"/>
      <c r="O8978" s="573"/>
      <c r="P8978" s="573"/>
    </row>
    <row r="8979" spans="1:16" x14ac:dyDescent="0.25">
      <c r="A8979" s="77">
        <f>A8972*E8979</f>
        <v>0</v>
      </c>
      <c r="B8979" s="160"/>
      <c r="C8979" s="154"/>
      <c r="D8979" s="91" t="s">
        <v>2591</v>
      </c>
      <c r="E8979" s="89">
        <v>5</v>
      </c>
      <c r="F8979">
        <f>SUMIF('список продуктов'!$A$8:$A$917,"="&amp;D10320,'список продуктов'!$C$8:$C$917)</f>
        <v>1</v>
      </c>
      <c r="M8979" s="572"/>
      <c r="N8979" s="573"/>
      <c r="O8979" s="573"/>
      <c r="P8979" s="573"/>
    </row>
    <row r="8980" spans="1:16" ht="15.75" thickBot="1" x14ac:dyDescent="0.3">
      <c r="A8980" s="77">
        <f>A8972*E8980</f>
        <v>0</v>
      </c>
      <c r="B8980" s="160"/>
      <c r="C8980" s="154"/>
      <c r="D8980" s="91" t="s">
        <v>1924</v>
      </c>
      <c r="E8980" s="89">
        <v>10</v>
      </c>
      <c r="F8980">
        <f>SUMIF('список продуктов'!$A$8:$A$917,"="&amp;D10321,'список продуктов'!$C$8:$C$917)</f>
        <v>1</v>
      </c>
      <c r="M8980" s="572"/>
      <c r="N8980" s="573"/>
      <c r="O8980" s="573"/>
      <c r="P8980" s="573"/>
    </row>
    <row r="8981" spans="1:16" ht="15.75" thickBot="1" x14ac:dyDescent="0.3">
      <c r="A8981" s="229"/>
      <c r="B8981" s="231" t="s">
        <v>8</v>
      </c>
      <c r="C8981" s="144" t="s">
        <v>824</v>
      </c>
      <c r="D8981" s="188"/>
      <c r="E8981" s="225">
        <f>SUM(E8982:E8989)</f>
        <v>112</v>
      </c>
      <c r="F8981">
        <f>SUMIF('список продуктов'!$A$8:$A$917,"="&amp;D10322,'список продуктов'!$C$8:$C$917)</f>
        <v>1</v>
      </c>
      <c r="G8981" t="s">
        <v>2926</v>
      </c>
      <c r="M8981" s="572"/>
      <c r="N8981" s="573"/>
      <c r="O8981" s="573"/>
      <c r="P8981" s="573"/>
    </row>
    <row r="8982" spans="1:16" x14ac:dyDescent="0.25">
      <c r="A8982" s="77">
        <f>E8982*A8981</f>
        <v>0</v>
      </c>
      <c r="B8982" s="160"/>
      <c r="C8982" s="154"/>
      <c r="D8982" s="91" t="s">
        <v>1365</v>
      </c>
      <c r="E8982" s="89">
        <v>80</v>
      </c>
      <c r="F8982">
        <f>SUMIF('список продуктов'!$A$8:$A$917,"="&amp;D10323,'список продуктов'!$C$8:$C$917)</f>
        <v>0</v>
      </c>
      <c r="M8982" s="572"/>
      <c r="N8982" s="573"/>
      <c r="O8982" s="573"/>
      <c r="P8982" s="573"/>
    </row>
    <row r="8983" spans="1:16" x14ac:dyDescent="0.25">
      <c r="A8983" s="77">
        <f>E8983*A8981</f>
        <v>0</v>
      </c>
      <c r="B8983" s="160"/>
      <c r="C8983" s="154"/>
      <c r="D8983" s="91" t="s">
        <v>2292</v>
      </c>
      <c r="E8983" s="89">
        <v>20</v>
      </c>
      <c r="F8983">
        <f>SUMIF('список продуктов'!$A$8:$A$917,"="&amp;D10324,'список продуктов'!$C$8:$C$917)</f>
        <v>1</v>
      </c>
      <c r="M8983" s="572"/>
      <c r="N8983" s="573"/>
      <c r="O8983" s="573"/>
      <c r="P8983" s="573"/>
    </row>
    <row r="8984" spans="1:16" x14ac:dyDescent="0.25">
      <c r="A8984" s="77">
        <f>E8984*A8981</f>
        <v>0</v>
      </c>
      <c r="B8984" s="160"/>
      <c r="C8984" s="154"/>
      <c r="D8984" s="91" t="s">
        <v>2242</v>
      </c>
      <c r="E8984" s="89">
        <v>5</v>
      </c>
      <c r="F8984">
        <f>SUMIF('список продуктов'!$A$8:$A$917,"="&amp;D10325,'список продуктов'!$C$8:$C$917)</f>
        <v>1</v>
      </c>
      <c r="M8984" s="572"/>
      <c r="N8984" s="573"/>
      <c r="O8984" s="573"/>
      <c r="P8984" s="573"/>
    </row>
    <row r="8985" spans="1:16" x14ac:dyDescent="0.25">
      <c r="A8985" s="77">
        <f>E8985*A8981</f>
        <v>0</v>
      </c>
      <c r="B8985" s="160"/>
      <c r="C8985" s="154"/>
      <c r="D8985" s="91" t="s">
        <v>2241</v>
      </c>
      <c r="E8985" s="89">
        <v>5</v>
      </c>
      <c r="F8985">
        <f>SUMIF('список продуктов'!$A$8:$A$917,"="&amp;D10326,'список продуктов'!$C$8:$C$917)</f>
        <v>1</v>
      </c>
      <c r="M8985" s="572"/>
      <c r="N8985" s="573"/>
      <c r="O8985" s="573"/>
      <c r="P8985" s="573"/>
    </row>
    <row r="8986" spans="1:16" x14ac:dyDescent="0.25">
      <c r="A8986" s="77">
        <f>A8981*E8986</f>
        <v>0</v>
      </c>
      <c r="B8986" s="160"/>
      <c r="C8986" s="154"/>
      <c r="D8986" s="91" t="s">
        <v>1316</v>
      </c>
      <c r="E8986" s="89">
        <v>2</v>
      </c>
      <c r="F8986">
        <f>SUMIF('список продуктов'!$A$8:$A$917,"="&amp;D10327,'список продуктов'!$C$8:$C$917)</f>
        <v>1</v>
      </c>
      <c r="M8986" s="572"/>
      <c r="N8986" s="573"/>
      <c r="O8986" s="573"/>
      <c r="P8986" s="573"/>
    </row>
    <row r="8987" spans="1:16" x14ac:dyDescent="0.25">
      <c r="A8987" s="77">
        <f>A8981*E8987</f>
        <v>0</v>
      </c>
      <c r="B8987" s="160"/>
      <c r="C8987" s="154"/>
      <c r="D8987" s="91"/>
      <c r="E8987" s="89"/>
      <c r="F8987">
        <f>SUMIF('список продуктов'!$A$8:$A$917,"="&amp;D10328,'список продуктов'!$C$8:$C$917)</f>
        <v>1</v>
      </c>
      <c r="M8987" s="572"/>
      <c r="N8987" s="573"/>
      <c r="O8987" s="573"/>
      <c r="P8987" s="573"/>
    </row>
    <row r="8988" spans="1:16" x14ac:dyDescent="0.25">
      <c r="A8988" s="77">
        <f>A8981*E8988</f>
        <v>0</v>
      </c>
      <c r="B8988" s="160"/>
      <c r="C8988" s="154"/>
      <c r="D8988" s="91"/>
      <c r="E8988" s="89"/>
      <c r="F8988">
        <f>SUMIF('список продуктов'!$A$8:$A$917,"="&amp;D10329,'список продуктов'!$C$8:$C$917)</f>
        <v>1</v>
      </c>
      <c r="M8988" s="572"/>
      <c r="N8988" s="573"/>
      <c r="O8988" s="573"/>
      <c r="P8988" s="573"/>
    </row>
    <row r="8989" spans="1:16" ht="15.75" thickBot="1" x14ac:dyDescent="0.3">
      <c r="A8989" s="77">
        <f>A8981*E8989</f>
        <v>0</v>
      </c>
      <c r="B8989" s="160"/>
      <c r="C8989" s="154"/>
      <c r="D8989" s="91"/>
      <c r="E8989" s="89"/>
      <c r="F8989">
        <f>SUMIF('список продуктов'!$A$8:$A$917,"="&amp;#REF!,'список продуктов'!$C$8:$C$917)</f>
        <v>0</v>
      </c>
      <c r="M8989" s="572"/>
      <c r="N8989" s="573"/>
      <c r="O8989" s="573"/>
      <c r="P8989" s="573"/>
    </row>
    <row r="8990" spans="1:16" ht="15.75" thickBot="1" x14ac:dyDescent="0.3">
      <c r="A8990" s="229"/>
      <c r="B8990" s="231" t="s">
        <v>201</v>
      </c>
      <c r="C8990" s="144" t="s">
        <v>825</v>
      </c>
      <c r="D8990" s="188"/>
      <c r="E8990" s="225">
        <f>SUM(E8991:E8996)</f>
        <v>157</v>
      </c>
      <c r="F8990">
        <f>SUMIF('список продуктов'!$A$8:$A$917,"="&amp;#REF!,'список продуктов'!$C$8:$C$917)</f>
        <v>0</v>
      </c>
      <c r="G8990" t="s">
        <v>2926</v>
      </c>
      <c r="M8990" s="572"/>
      <c r="N8990" s="573"/>
      <c r="O8990" s="573"/>
      <c r="P8990" s="573"/>
    </row>
    <row r="8991" spans="1:16" x14ac:dyDescent="0.25">
      <c r="A8991" s="77">
        <f>E8991*A8990</f>
        <v>0</v>
      </c>
      <c r="B8991" s="160"/>
      <c r="C8991" s="154"/>
      <c r="D8991" s="91" t="s">
        <v>1542</v>
      </c>
      <c r="E8991" s="89">
        <v>90</v>
      </c>
      <c r="F8991">
        <f>SUMIF('список продуктов'!$A$8:$A$917,"="&amp;#REF!,'список продуктов'!$C$8:$C$917)</f>
        <v>0</v>
      </c>
      <c r="M8991" s="572"/>
      <c r="N8991" s="573"/>
      <c r="O8991" s="573"/>
      <c r="P8991" s="573"/>
    </row>
    <row r="8992" spans="1:16" x14ac:dyDescent="0.25">
      <c r="A8992" s="77">
        <f>E8992*A8990</f>
        <v>0</v>
      </c>
      <c r="B8992" s="160"/>
      <c r="C8992" s="154"/>
      <c r="D8992" s="91" t="s">
        <v>2591</v>
      </c>
      <c r="E8992" s="89">
        <v>15</v>
      </c>
      <c r="F8992">
        <f>SUMIF('список продуктов'!$A$8:$A$917,"="&amp;#REF!,'список продуктов'!$C$8:$C$917)</f>
        <v>0</v>
      </c>
      <c r="M8992" s="572"/>
      <c r="N8992" s="573"/>
      <c r="O8992" s="573"/>
      <c r="P8992" s="573"/>
    </row>
    <row r="8993" spans="1:16" x14ac:dyDescent="0.25">
      <c r="A8993" s="77">
        <f>E8993*A8990</f>
        <v>0</v>
      </c>
      <c r="B8993" s="160"/>
      <c r="C8993" s="154"/>
      <c r="D8993" s="91" t="s">
        <v>2546</v>
      </c>
      <c r="E8993" s="89">
        <v>2</v>
      </c>
      <c r="F8993">
        <f>SUMIF('список продуктов'!$A$8:$A$917,"="&amp;#REF!,'список продуктов'!$C$8:$C$917)</f>
        <v>0</v>
      </c>
      <c r="M8993" s="572"/>
      <c r="N8993" s="573"/>
      <c r="O8993" s="573"/>
      <c r="P8993" s="573"/>
    </row>
    <row r="8994" spans="1:16" x14ac:dyDescent="0.25">
      <c r="A8994" s="77">
        <f>E8994*A8990</f>
        <v>0</v>
      </c>
      <c r="B8994" s="160"/>
      <c r="C8994" s="154"/>
      <c r="D8994" s="375" t="s">
        <v>2491</v>
      </c>
      <c r="E8994" s="89">
        <v>25</v>
      </c>
      <c r="F8994">
        <f>SUMIF('список продуктов'!$A$8:$A$917,"="&amp;#REF!,'список продуктов'!$C$8:$C$917)</f>
        <v>0</v>
      </c>
      <c r="M8994" s="572"/>
      <c r="N8994" s="573"/>
      <c r="O8994" s="573"/>
      <c r="P8994" s="573"/>
    </row>
    <row r="8995" spans="1:16" x14ac:dyDescent="0.25">
      <c r="A8995" s="77">
        <f>A8990*E8995</f>
        <v>0</v>
      </c>
      <c r="B8995" s="160"/>
      <c r="C8995" s="154"/>
      <c r="D8995" s="91" t="s">
        <v>1492</v>
      </c>
      <c r="E8995" s="89">
        <v>20</v>
      </c>
      <c r="F8995">
        <f>SUMIF('список продуктов'!$A$8:$A$917,"="&amp;#REF!,'список продуктов'!$C$8:$C$917)</f>
        <v>0</v>
      </c>
      <c r="M8995" s="572"/>
      <c r="N8995" s="573"/>
      <c r="O8995" s="573"/>
      <c r="P8995" s="573"/>
    </row>
    <row r="8996" spans="1:16" ht="15.75" thickBot="1" x14ac:dyDescent="0.3">
      <c r="A8996" s="77">
        <f>A8990*E8996</f>
        <v>0</v>
      </c>
      <c r="B8996" s="160"/>
      <c r="C8996" s="154"/>
      <c r="D8996" s="91" t="s">
        <v>2469</v>
      </c>
      <c r="E8996" s="89">
        <v>5</v>
      </c>
      <c r="F8996">
        <f>SUMIF('список продуктов'!$A$8:$A$917,"="&amp;#REF!,'список продуктов'!$C$8:$C$917)</f>
        <v>0</v>
      </c>
      <c r="M8996" s="572"/>
      <c r="N8996" s="573"/>
      <c r="O8996" s="573"/>
      <c r="P8996" s="573"/>
    </row>
    <row r="8997" spans="1:16" ht="15.75" thickBot="1" x14ac:dyDescent="0.3">
      <c r="A8997" s="229"/>
      <c r="B8997" s="231" t="s">
        <v>202</v>
      </c>
      <c r="C8997" s="144" t="s">
        <v>826</v>
      </c>
      <c r="D8997" s="188"/>
      <c r="E8997" s="225">
        <f>SUM(E8998:E9004)</f>
        <v>122</v>
      </c>
      <c r="F8997">
        <f>SUMIF('список продуктов'!$A$8:$A$917,"="&amp;#REF!,'список продуктов'!$C$8:$C$917)</f>
        <v>0</v>
      </c>
      <c r="G8997" t="s">
        <v>2926</v>
      </c>
      <c r="M8997" s="572"/>
      <c r="N8997" s="573"/>
      <c r="O8997" s="573"/>
      <c r="P8997" s="573"/>
    </row>
    <row r="8998" spans="1:16" x14ac:dyDescent="0.25">
      <c r="A8998" s="77">
        <f>E8998*A8997</f>
        <v>0</v>
      </c>
      <c r="B8998" s="160"/>
      <c r="C8998" s="154"/>
      <c r="D8998" s="91" t="s">
        <v>1542</v>
      </c>
      <c r="E8998" s="89">
        <v>80</v>
      </c>
      <c r="F8998">
        <f>SUMIF('список продуктов'!$A$8:$A$917,"="&amp;#REF!,'список продуктов'!$C$8:$C$917)</f>
        <v>0</v>
      </c>
      <c r="M8998" s="572"/>
      <c r="N8998" s="573"/>
      <c r="O8998" s="573"/>
      <c r="P8998" s="573"/>
    </row>
    <row r="8999" spans="1:16" x14ac:dyDescent="0.25">
      <c r="A8999" s="77">
        <f>E8999*A8997</f>
        <v>0</v>
      </c>
      <c r="B8999" s="160"/>
      <c r="C8999" s="154"/>
      <c r="D8999" s="91" t="s">
        <v>1758</v>
      </c>
      <c r="E8999" s="89">
        <v>15</v>
      </c>
      <c r="F8999">
        <f>SUMIF('список продуктов'!$A$8:$A$917,"="&amp;#REF!,'список продуктов'!$C$8:$C$917)</f>
        <v>0</v>
      </c>
      <c r="M8999" s="572"/>
      <c r="N8999" s="573"/>
      <c r="O8999" s="573"/>
      <c r="P8999" s="573"/>
    </row>
    <row r="9000" spans="1:16" x14ac:dyDescent="0.25">
      <c r="A9000" s="77">
        <f>E9000*A8997</f>
        <v>0</v>
      </c>
      <c r="B9000" s="160"/>
      <c r="C9000" s="154"/>
      <c r="D9000" s="91" t="s">
        <v>1315</v>
      </c>
      <c r="E9000" s="89">
        <v>5</v>
      </c>
      <c r="F9000">
        <f>SUMIF('список продуктов'!$A$8:$A$917,"="&amp;#REF!,'список продуктов'!$C$8:$C$917)</f>
        <v>0</v>
      </c>
      <c r="M9000" s="572"/>
      <c r="N9000" s="573"/>
      <c r="O9000" s="573"/>
      <c r="P9000" s="573"/>
    </row>
    <row r="9001" spans="1:16" x14ac:dyDescent="0.25">
      <c r="A9001" s="77">
        <f>E9001*A8997</f>
        <v>0</v>
      </c>
      <c r="B9001" s="160"/>
      <c r="C9001" s="154"/>
      <c r="D9001" s="91" t="s">
        <v>1850</v>
      </c>
      <c r="E9001" s="89">
        <v>5</v>
      </c>
      <c r="F9001">
        <f>SUMIF('список продуктов'!$A$8:$A$917,"="&amp;D11228,'список продуктов'!$C$8:$C$917)</f>
        <v>1</v>
      </c>
      <c r="M9001" s="572"/>
      <c r="N9001" s="573"/>
      <c r="O9001" s="573"/>
      <c r="P9001" s="573"/>
    </row>
    <row r="9002" spans="1:16" x14ac:dyDescent="0.25">
      <c r="A9002" s="77">
        <f>A8997*E9002</f>
        <v>0</v>
      </c>
      <c r="B9002" s="160"/>
      <c r="C9002" s="154"/>
      <c r="D9002" s="91" t="s">
        <v>2469</v>
      </c>
      <c r="E9002" s="89">
        <v>5</v>
      </c>
      <c r="F9002">
        <f>SUMIF('список продуктов'!$A$8:$A$917,"="&amp;#REF!,'список продуктов'!$C$8:$C$917)</f>
        <v>0</v>
      </c>
      <c r="M9002" s="572"/>
      <c r="N9002" s="573"/>
      <c r="O9002" s="573"/>
      <c r="P9002" s="573"/>
    </row>
    <row r="9003" spans="1:16" x14ac:dyDescent="0.25">
      <c r="A9003" s="77">
        <f>A8997*E9003</f>
        <v>0</v>
      </c>
      <c r="B9003" s="160"/>
      <c r="C9003" s="154"/>
      <c r="D9003" s="91" t="s">
        <v>1366</v>
      </c>
      <c r="E9003" s="89">
        <v>10</v>
      </c>
      <c r="F9003">
        <f>SUMIF('список продуктов'!$A$8:$A$917,"="&amp;D5853,'список продуктов'!$C$8:$C$917)</f>
        <v>0</v>
      </c>
      <c r="M9003" s="572"/>
      <c r="N9003" s="573"/>
      <c r="O9003" s="573"/>
      <c r="P9003" s="573"/>
    </row>
    <row r="9004" spans="1:16" ht="17.25" customHeight="1" thickBot="1" x14ac:dyDescent="0.3">
      <c r="A9004" s="77">
        <f>A8997*E9004</f>
        <v>0</v>
      </c>
      <c r="B9004" s="160"/>
      <c r="C9004" s="154"/>
      <c r="D9004" s="91" t="s">
        <v>2546</v>
      </c>
      <c r="E9004" s="89">
        <v>2</v>
      </c>
      <c r="F9004">
        <f>SUMIF('список продуктов'!$A$8:$A$917,"="&amp;D5854,'список продуктов'!$C$8:$C$917)</f>
        <v>1</v>
      </c>
      <c r="M9004" s="572"/>
      <c r="N9004" s="573"/>
      <c r="O9004" s="573"/>
      <c r="P9004" s="573"/>
    </row>
    <row r="9005" spans="1:16" ht="15.75" thickBot="1" x14ac:dyDescent="0.3">
      <c r="A9005" s="229"/>
      <c r="B9005" s="231" t="s">
        <v>8</v>
      </c>
      <c r="C9005" s="144" t="s">
        <v>827</v>
      </c>
      <c r="D9005" s="188"/>
      <c r="E9005" s="225">
        <f>SUM(E9006:E9012)</f>
        <v>125</v>
      </c>
      <c r="F9005">
        <f>SUMIF('список продуктов'!$A$8:$A$917,"="&amp;D5855,'список продуктов'!$C$8:$C$917)</f>
        <v>1</v>
      </c>
      <c r="G9005" t="s">
        <v>2926</v>
      </c>
      <c r="M9005" s="572"/>
      <c r="N9005" s="573"/>
      <c r="O9005" s="573"/>
      <c r="P9005" s="573"/>
    </row>
    <row r="9006" spans="1:16" x14ac:dyDescent="0.25">
      <c r="A9006" s="77">
        <f>E9006*A9005</f>
        <v>0</v>
      </c>
      <c r="B9006" s="160"/>
      <c r="C9006" s="154"/>
      <c r="D9006" s="91" t="s">
        <v>1542</v>
      </c>
      <c r="E9006" s="89">
        <v>80</v>
      </c>
      <c r="F9006">
        <f>SUMIF('список продуктов'!$A$8:$A$917,"="&amp;D5856,'список продуктов'!$C$8:$C$917)</f>
        <v>1</v>
      </c>
      <c r="M9006" s="572"/>
      <c r="N9006" s="573"/>
      <c r="O9006" s="573"/>
      <c r="P9006" s="573"/>
    </row>
    <row r="9007" spans="1:16" x14ac:dyDescent="0.25">
      <c r="A9007" s="77">
        <f>E9007*A9005</f>
        <v>0</v>
      </c>
      <c r="B9007" s="160"/>
      <c r="C9007" s="154"/>
      <c r="D9007" s="91" t="s">
        <v>1315</v>
      </c>
      <c r="E9007" s="89">
        <v>5</v>
      </c>
      <c r="F9007">
        <f>SUMIF('список продуктов'!$A$8:$A$917,"="&amp;D5857,'список продуктов'!$C$8:$C$917)</f>
        <v>1</v>
      </c>
      <c r="M9007" s="572"/>
      <c r="N9007" s="573"/>
      <c r="O9007" s="573"/>
      <c r="P9007" s="573"/>
    </row>
    <row r="9008" spans="1:16" x14ac:dyDescent="0.25">
      <c r="A9008" s="77">
        <f>E9008*A9005</f>
        <v>0</v>
      </c>
      <c r="B9008" s="160"/>
      <c r="C9008" s="154"/>
      <c r="D9008" s="91" t="s">
        <v>1758</v>
      </c>
      <c r="E9008" s="89">
        <v>15</v>
      </c>
      <c r="F9008">
        <f>SUMIF('список продуктов'!$A$8:$A$917,"="&amp;D5858,'список продуктов'!$C$8:$C$917)</f>
        <v>1</v>
      </c>
      <c r="M9008" s="572"/>
      <c r="N9008" s="573"/>
      <c r="O9008" s="573"/>
      <c r="P9008" s="573"/>
    </row>
    <row r="9009" spans="1:16" x14ac:dyDescent="0.25">
      <c r="A9009" s="77">
        <f>E9009*A9005</f>
        <v>0</v>
      </c>
      <c r="B9009" s="160"/>
      <c r="C9009" s="154"/>
      <c r="D9009" s="365" t="s">
        <v>1739</v>
      </c>
      <c r="E9009" s="89">
        <v>15</v>
      </c>
      <c r="F9009">
        <f>SUMIF('список продуктов'!$A$8:$A$917,"="&amp;D5865,'список продуктов'!$C$8:$C$917)</f>
        <v>0</v>
      </c>
      <c r="M9009" s="572"/>
      <c r="N9009" s="573"/>
      <c r="O9009" s="573"/>
      <c r="P9009" s="573"/>
    </row>
    <row r="9010" spans="1:16" x14ac:dyDescent="0.25">
      <c r="A9010" s="77">
        <f>A9005*E9010</f>
        <v>0</v>
      </c>
      <c r="B9010" s="160"/>
      <c r="C9010" s="154"/>
      <c r="D9010" s="91" t="s">
        <v>2591</v>
      </c>
      <c r="E9010" s="89">
        <v>5</v>
      </c>
      <c r="F9010">
        <f>SUMIF('список продуктов'!$A$8:$A$917,"="&amp;D5866,'список продуктов'!$C$8:$C$917)</f>
        <v>1</v>
      </c>
      <c r="M9010" s="572"/>
      <c r="N9010" s="573"/>
      <c r="O9010" s="573"/>
      <c r="P9010" s="573"/>
    </row>
    <row r="9011" spans="1:16" x14ac:dyDescent="0.25">
      <c r="A9011" s="77">
        <f>A9005*E9011</f>
        <v>0</v>
      </c>
      <c r="B9011" s="160"/>
      <c r="C9011" s="154"/>
      <c r="D9011" s="91" t="s">
        <v>1924</v>
      </c>
      <c r="E9011" s="89">
        <v>5</v>
      </c>
      <c r="F9011">
        <f>SUMIF('список продуктов'!$A$8:$A$917,"="&amp;D5867,'список продуктов'!$C$8:$C$917)</f>
        <v>1</v>
      </c>
      <c r="M9011" s="572"/>
      <c r="N9011" s="573"/>
      <c r="O9011" s="573"/>
      <c r="P9011" s="573"/>
    </row>
    <row r="9012" spans="1:16" ht="15.75" thickBot="1" x14ac:dyDescent="0.3">
      <c r="A9012" s="77">
        <f>A9005*E9012</f>
        <v>0</v>
      </c>
      <c r="B9012" s="160"/>
      <c r="C9012" s="154"/>
      <c r="D9012" s="91"/>
      <c r="E9012" s="89"/>
      <c r="F9012">
        <f>SUMIF('список продуктов'!$A$8:$A$917,"="&amp;D5868,'список продуктов'!$C$8:$C$917)</f>
        <v>1</v>
      </c>
      <c r="M9012" s="572"/>
      <c r="N9012" s="573"/>
      <c r="O9012" s="573"/>
      <c r="P9012" s="573"/>
    </row>
    <row r="9013" spans="1:16" ht="15.75" thickBot="1" x14ac:dyDescent="0.3">
      <c r="A9013" s="229"/>
      <c r="B9013" s="231" t="s">
        <v>87</v>
      </c>
      <c r="C9013" s="144" t="s">
        <v>828</v>
      </c>
      <c r="D9013" s="188"/>
      <c r="E9013" s="225">
        <f>SUM(E9014:E9020)</f>
        <v>217</v>
      </c>
      <c r="F9013">
        <f>SUMIF('список продуктов'!$A$8:$A$917,"="&amp;D5869,'список продуктов'!$C$8:$C$917)</f>
        <v>1</v>
      </c>
      <c r="G9013" t="s">
        <v>2926</v>
      </c>
      <c r="M9013" s="572"/>
      <c r="N9013" s="573"/>
      <c r="O9013" s="573"/>
      <c r="P9013" s="573"/>
    </row>
    <row r="9014" spans="1:16" x14ac:dyDescent="0.25">
      <c r="A9014" s="77">
        <f>E9014*A9013</f>
        <v>0</v>
      </c>
      <c r="B9014" s="160"/>
      <c r="C9014" s="154"/>
      <c r="D9014" s="91" t="s">
        <v>2643</v>
      </c>
      <c r="E9014" s="89">
        <v>80</v>
      </c>
      <c r="F9014">
        <f>SUMIF('список продуктов'!$A$8:$A$917,"="&amp;D5870,'список продуктов'!$C$8:$C$917)</f>
        <v>1</v>
      </c>
      <c r="M9014" s="572"/>
      <c r="N9014" s="573"/>
      <c r="O9014" s="573"/>
      <c r="P9014" s="573"/>
    </row>
    <row r="9015" spans="1:16" x14ac:dyDescent="0.25">
      <c r="A9015" s="77">
        <f>E9015*A9013</f>
        <v>0</v>
      </c>
      <c r="B9015" s="160"/>
      <c r="C9015" s="154"/>
      <c r="D9015" s="91" t="s">
        <v>1492</v>
      </c>
      <c r="E9015" s="89">
        <v>30</v>
      </c>
      <c r="F9015">
        <f>SUMIF('список продуктов'!$A$8:$A$917,"="&amp;#REF!,'список продуктов'!$C$8:$C$917)</f>
        <v>0</v>
      </c>
      <c r="M9015" s="572"/>
      <c r="N9015" s="573"/>
      <c r="O9015" s="573"/>
      <c r="P9015" s="573"/>
    </row>
    <row r="9016" spans="1:16" x14ac:dyDescent="0.25">
      <c r="A9016" s="77">
        <f>E9016*A9013</f>
        <v>0</v>
      </c>
      <c r="B9016" s="160"/>
      <c r="C9016" s="154"/>
      <c r="D9016" s="91" t="s">
        <v>2469</v>
      </c>
      <c r="E9016" s="89">
        <v>30</v>
      </c>
      <c r="F9016">
        <f>SUMIF('список продуктов'!$A$8:$A$917,"="&amp;D5871,'список продуктов'!$C$8:$C$917)</f>
        <v>0</v>
      </c>
      <c r="M9016" s="572"/>
      <c r="N9016" s="573"/>
      <c r="O9016" s="573"/>
      <c r="P9016" s="573"/>
    </row>
    <row r="9017" spans="1:16" x14ac:dyDescent="0.25">
      <c r="A9017" s="77">
        <f>E9017*A9013</f>
        <v>0</v>
      </c>
      <c r="B9017" s="160"/>
      <c r="C9017" s="154"/>
      <c r="D9017" s="91" t="s">
        <v>1280</v>
      </c>
      <c r="E9017" s="89">
        <v>10</v>
      </c>
      <c r="F9017">
        <f>SUMIF('список продуктов'!$A$8:$A$917,"="&amp;D5872,'список продуктов'!$C$8:$C$917)</f>
        <v>1</v>
      </c>
      <c r="M9017" s="572"/>
      <c r="N9017" s="573"/>
      <c r="O9017" s="573"/>
      <c r="P9017" s="573"/>
    </row>
    <row r="9018" spans="1:16" x14ac:dyDescent="0.25">
      <c r="A9018" s="77">
        <f>A9013*E9018</f>
        <v>0</v>
      </c>
      <c r="B9018" s="160"/>
      <c r="C9018" s="154"/>
      <c r="D9018" s="91" t="s">
        <v>1858</v>
      </c>
      <c r="E9018" s="89">
        <v>50</v>
      </c>
      <c r="F9018">
        <f>SUMIF('список продуктов'!$A$8:$A$917,"="&amp;D5873,'список продуктов'!$C$8:$C$917)</f>
        <v>1</v>
      </c>
      <c r="M9018" s="572"/>
      <c r="N9018" s="573"/>
      <c r="O9018" s="573"/>
      <c r="P9018" s="573"/>
    </row>
    <row r="9019" spans="1:16" x14ac:dyDescent="0.25">
      <c r="A9019" s="77">
        <f>A9013*E9019</f>
        <v>0</v>
      </c>
      <c r="B9019" s="160"/>
      <c r="C9019" s="154"/>
      <c r="D9019" s="91" t="s">
        <v>2373</v>
      </c>
      <c r="E9019" s="89">
        <v>2</v>
      </c>
      <c r="F9019">
        <f>SUMIF('список продуктов'!$A$8:$A$917,"="&amp;D5874,'список продуктов'!$C$8:$C$917)</f>
        <v>1</v>
      </c>
      <c r="M9019" s="572"/>
      <c r="N9019" s="573"/>
      <c r="O9019" s="573"/>
      <c r="P9019" s="573"/>
    </row>
    <row r="9020" spans="1:16" ht="15.75" thickBot="1" x14ac:dyDescent="0.3">
      <c r="A9020" s="77">
        <f>A9013*E9020</f>
        <v>0</v>
      </c>
      <c r="B9020" s="160"/>
      <c r="C9020" s="154"/>
      <c r="D9020" s="91" t="s">
        <v>2233</v>
      </c>
      <c r="E9020" s="89">
        <v>15</v>
      </c>
      <c r="F9020">
        <f>SUMIF('список продуктов'!$A$8:$A$917,"="&amp;D5875,'список продуктов'!$C$8:$C$917)</f>
        <v>1</v>
      </c>
      <c r="M9020" s="572"/>
      <c r="N9020" s="573"/>
      <c r="O9020" s="573"/>
      <c r="P9020" s="573"/>
    </row>
    <row r="9021" spans="1:16" ht="15.75" thickBot="1" x14ac:dyDescent="0.3">
      <c r="A9021" s="229"/>
      <c r="B9021" s="231" t="s">
        <v>87</v>
      </c>
      <c r="C9021" s="144" t="s">
        <v>829</v>
      </c>
      <c r="D9021" s="188"/>
      <c r="E9021" s="225">
        <f>SUM(E9022:E9028)</f>
        <v>217</v>
      </c>
      <c r="F9021">
        <f>SUMIF('список продуктов'!$A$8:$A$917,"="&amp;D5876,'список продуктов'!$C$8:$C$917)</f>
        <v>1</v>
      </c>
      <c r="G9021" t="s">
        <v>2926</v>
      </c>
      <c r="M9021" s="572"/>
      <c r="N9021" s="573"/>
      <c r="O9021" s="573"/>
      <c r="P9021" s="573"/>
    </row>
    <row r="9022" spans="1:16" x14ac:dyDescent="0.25">
      <c r="A9022" s="77">
        <f>E9022*A9021</f>
        <v>0</v>
      </c>
      <c r="B9022" s="160"/>
      <c r="C9022" s="154"/>
      <c r="D9022" s="91" t="s">
        <v>2643</v>
      </c>
      <c r="E9022" s="89">
        <v>70</v>
      </c>
      <c r="F9022">
        <f>SUMIF('список продуктов'!$A$8:$A$917,"="&amp;D5877,'список продуктов'!$C$8:$C$917)</f>
        <v>0</v>
      </c>
      <c r="M9022" s="572"/>
      <c r="N9022" s="573"/>
      <c r="O9022" s="573"/>
      <c r="P9022" s="573"/>
    </row>
    <row r="9023" spans="1:16" x14ac:dyDescent="0.25">
      <c r="A9023" s="77">
        <f>E9023*A9021</f>
        <v>0</v>
      </c>
      <c r="B9023" s="160"/>
      <c r="C9023" s="154"/>
      <c r="D9023" s="91" t="s">
        <v>1492</v>
      </c>
      <c r="E9023" s="89">
        <v>50</v>
      </c>
      <c r="F9023">
        <f>SUMIF('список продуктов'!$A$8:$A$917,"="&amp;D5878,'список продуктов'!$C$8:$C$917)</f>
        <v>0</v>
      </c>
      <c r="M9023" s="572"/>
      <c r="N9023" s="573"/>
      <c r="O9023" s="573"/>
      <c r="P9023" s="573"/>
    </row>
    <row r="9024" spans="1:16" x14ac:dyDescent="0.25">
      <c r="A9024" s="77">
        <f>E9024*A9021</f>
        <v>0</v>
      </c>
      <c r="B9024" s="160"/>
      <c r="C9024" s="154"/>
      <c r="D9024" s="91" t="s">
        <v>2469</v>
      </c>
      <c r="E9024" s="89">
        <v>30</v>
      </c>
      <c r="F9024">
        <f>SUMIF('список продуктов'!$A$8:$A$917,"="&amp;D5879,'список продуктов'!$C$8:$C$917)</f>
        <v>1</v>
      </c>
      <c r="M9024" s="572"/>
      <c r="N9024" s="573"/>
      <c r="O9024" s="573"/>
      <c r="P9024" s="573"/>
    </row>
    <row r="9025" spans="1:16" x14ac:dyDescent="0.25">
      <c r="A9025" s="77">
        <f>E9025*A9021</f>
        <v>0</v>
      </c>
      <c r="B9025" s="160"/>
      <c r="C9025" s="154"/>
      <c r="D9025" s="91" t="s">
        <v>1280</v>
      </c>
      <c r="E9025" s="89">
        <v>15</v>
      </c>
      <c r="F9025">
        <f>SUMIF('список продуктов'!$A$8:$A$917,"="&amp;D5880,'список продуктов'!$C$8:$C$917)</f>
        <v>1</v>
      </c>
      <c r="M9025" s="572"/>
      <c r="N9025" s="573"/>
      <c r="O9025" s="573"/>
      <c r="P9025" s="573"/>
    </row>
    <row r="9026" spans="1:16" x14ac:dyDescent="0.25">
      <c r="A9026" s="77">
        <f>A9021*E9026</f>
        <v>0</v>
      </c>
      <c r="B9026" s="160"/>
      <c r="C9026" s="154"/>
      <c r="D9026" s="91" t="s">
        <v>2373</v>
      </c>
      <c r="E9026" s="89">
        <v>2</v>
      </c>
      <c r="F9026">
        <f>SUMIF('список продуктов'!$A$8:$A$917,"="&amp;D5881,'список продуктов'!$C$8:$C$917)</f>
        <v>1</v>
      </c>
      <c r="M9026" s="572"/>
      <c r="N9026" s="573"/>
      <c r="O9026" s="573"/>
      <c r="P9026" s="573"/>
    </row>
    <row r="9027" spans="1:16" x14ac:dyDescent="0.25">
      <c r="A9027" s="77">
        <f>A9021*E9027</f>
        <v>0</v>
      </c>
      <c r="B9027" s="160"/>
      <c r="C9027" s="154"/>
      <c r="D9027" s="91" t="s">
        <v>1858</v>
      </c>
      <c r="E9027" s="89">
        <v>50</v>
      </c>
      <c r="F9027">
        <f>SUMIF('список продуктов'!$A$8:$A$917,"="&amp;D5882,'список продуктов'!$C$8:$C$917)</f>
        <v>1</v>
      </c>
      <c r="M9027" s="572"/>
      <c r="N9027" s="573"/>
      <c r="O9027" s="573"/>
      <c r="P9027" s="573"/>
    </row>
    <row r="9028" spans="1:16" ht="15.75" thickBot="1" x14ac:dyDescent="0.3">
      <c r="A9028" s="77">
        <f>A9021*E9028</f>
        <v>0</v>
      </c>
      <c r="B9028" s="160"/>
      <c r="C9028" s="154"/>
      <c r="D9028" s="91"/>
      <c r="E9028" s="89"/>
      <c r="F9028">
        <f>SUMIF('список продуктов'!$A$8:$A$917,"="&amp;D5883,'список продуктов'!$C$8:$C$917)</f>
        <v>1</v>
      </c>
      <c r="M9028" s="572"/>
      <c r="N9028" s="573"/>
      <c r="O9028" s="573"/>
      <c r="P9028" s="573"/>
    </row>
    <row r="9029" spans="1:16" ht="15.75" thickBot="1" x14ac:dyDescent="0.3">
      <c r="A9029" s="229"/>
      <c r="B9029" s="231" t="s">
        <v>170</v>
      </c>
      <c r="C9029" s="144" t="s">
        <v>830</v>
      </c>
      <c r="D9029" s="188"/>
      <c r="E9029" s="225">
        <f>SUM(E9030:E9036)</f>
        <v>160</v>
      </c>
      <c r="F9029">
        <f>SUMIF('список продуктов'!$A$8:$A$917,"="&amp;D5884,'список продуктов'!$C$8:$C$917)</f>
        <v>1</v>
      </c>
      <c r="G9029" t="s">
        <v>2926</v>
      </c>
      <c r="M9029" s="572"/>
      <c r="N9029" s="573"/>
      <c r="O9029" s="573"/>
      <c r="P9029" s="573"/>
    </row>
    <row r="9030" spans="1:16" x14ac:dyDescent="0.25">
      <c r="A9030" s="77">
        <f>E9030*A9029</f>
        <v>0</v>
      </c>
      <c r="B9030" s="160"/>
      <c r="C9030" s="154"/>
      <c r="D9030" s="91" t="s">
        <v>1492</v>
      </c>
      <c r="E9030" s="89">
        <v>30</v>
      </c>
      <c r="F9030">
        <f>SUMIF('список продуктов'!$A$8:$A$917,"="&amp;D5885,'список продуктов'!$C$8:$C$917)</f>
        <v>0</v>
      </c>
      <c r="M9030" s="572"/>
      <c r="N9030" s="573"/>
      <c r="O9030" s="573"/>
      <c r="P9030" s="573"/>
    </row>
    <row r="9031" spans="1:16" x14ac:dyDescent="0.25">
      <c r="A9031" s="77">
        <f>E9031*A9029</f>
        <v>0</v>
      </c>
      <c r="B9031" s="160"/>
      <c r="C9031" s="154"/>
      <c r="D9031" s="91" t="s">
        <v>1280</v>
      </c>
      <c r="E9031" s="89">
        <v>10</v>
      </c>
      <c r="F9031">
        <f>SUMIF('список продуктов'!$A$8:$A$917,"="&amp;D5886,'список продуктов'!$C$8:$C$917)</f>
        <v>1</v>
      </c>
      <c r="M9031" s="572"/>
      <c r="N9031" s="573"/>
      <c r="O9031" s="573"/>
      <c r="P9031" s="573"/>
    </row>
    <row r="9032" spans="1:16" x14ac:dyDescent="0.25">
      <c r="A9032" s="77">
        <f>E9032*A9029</f>
        <v>0</v>
      </c>
      <c r="B9032" s="160"/>
      <c r="C9032" s="154"/>
      <c r="D9032" s="91" t="s">
        <v>2591</v>
      </c>
      <c r="E9032" s="89">
        <v>5</v>
      </c>
      <c r="F9032">
        <f>SUMIF('список продуктов'!$A$8:$A$917,"="&amp;D5887,'список продуктов'!$C$8:$C$917)</f>
        <v>1</v>
      </c>
      <c r="M9032" s="572"/>
      <c r="N9032" s="573"/>
      <c r="O9032" s="573"/>
      <c r="P9032" s="573"/>
    </row>
    <row r="9033" spans="1:16" x14ac:dyDescent="0.25">
      <c r="A9033" s="77">
        <f>E9033*A9029</f>
        <v>0</v>
      </c>
      <c r="B9033" s="160"/>
      <c r="C9033" s="154"/>
      <c r="D9033" s="91" t="s">
        <v>1315</v>
      </c>
      <c r="E9033" s="89">
        <v>50</v>
      </c>
      <c r="F9033">
        <f>SUMIF('список продуктов'!$A$8:$A$917,"="&amp;D5888,'список продуктов'!$C$8:$C$917)</f>
        <v>0</v>
      </c>
      <c r="M9033" s="572"/>
      <c r="N9033" s="573"/>
      <c r="O9033" s="573"/>
      <c r="P9033" s="573"/>
    </row>
    <row r="9034" spans="1:16" x14ac:dyDescent="0.25">
      <c r="A9034" s="77">
        <f>A9029*E9034</f>
        <v>0</v>
      </c>
      <c r="B9034" s="160"/>
      <c r="C9034" s="154"/>
      <c r="D9034" s="91" t="s">
        <v>2469</v>
      </c>
      <c r="E9034" s="89">
        <v>15</v>
      </c>
      <c r="F9034">
        <f>SUMIF('список продуктов'!$A$8:$A$917,"="&amp;D5889,'список продуктов'!$C$8:$C$917)</f>
        <v>1</v>
      </c>
      <c r="M9034" s="572"/>
      <c r="N9034" s="573"/>
      <c r="O9034" s="573"/>
      <c r="P9034" s="573"/>
    </row>
    <row r="9035" spans="1:16" x14ac:dyDescent="0.25">
      <c r="A9035" s="77">
        <f>A9029*E9035</f>
        <v>0</v>
      </c>
      <c r="B9035" s="160"/>
      <c r="C9035" s="154"/>
      <c r="D9035" s="91" t="s">
        <v>1717</v>
      </c>
      <c r="E9035" s="89">
        <v>50</v>
      </c>
      <c r="F9035">
        <f>SUMIF('список продуктов'!$A$8:$A$917,"="&amp;D5890,'список продуктов'!$C$8:$C$917)</f>
        <v>1</v>
      </c>
      <c r="M9035" s="572"/>
      <c r="N9035" s="573"/>
      <c r="O9035" s="573"/>
      <c r="P9035" s="573"/>
    </row>
    <row r="9036" spans="1:16" ht="15.75" thickBot="1" x14ac:dyDescent="0.3">
      <c r="A9036" s="77">
        <f>A9029*E9036</f>
        <v>0</v>
      </c>
      <c r="B9036" s="160"/>
      <c r="C9036" s="154"/>
      <c r="D9036" s="91"/>
      <c r="E9036" s="89"/>
      <c r="F9036">
        <f>SUMIF('список продуктов'!$A$8:$A$917,"="&amp;D5891,'список продуктов'!$C$8:$C$917)</f>
        <v>1</v>
      </c>
      <c r="M9036" s="572"/>
      <c r="N9036" s="573"/>
      <c r="O9036" s="573"/>
      <c r="P9036" s="573"/>
    </row>
    <row r="9037" spans="1:16" ht="15.75" thickBot="1" x14ac:dyDescent="0.3">
      <c r="A9037" s="229"/>
      <c r="B9037" s="231" t="s">
        <v>170</v>
      </c>
      <c r="C9037" s="144" t="s">
        <v>831</v>
      </c>
      <c r="D9037" s="188"/>
      <c r="E9037" s="225">
        <f>SUM(E9038:E9044)</f>
        <v>170</v>
      </c>
      <c r="F9037">
        <f>SUMIF('список продуктов'!$A$8:$A$917,"="&amp;D5892,'список продуктов'!$C$8:$C$917)</f>
        <v>1</v>
      </c>
      <c r="G9037" t="s">
        <v>2926</v>
      </c>
      <c r="M9037" s="572"/>
      <c r="N9037" s="573"/>
      <c r="O9037" s="573"/>
      <c r="P9037" s="573"/>
    </row>
    <row r="9038" spans="1:16" x14ac:dyDescent="0.25">
      <c r="A9038" s="77">
        <f>E9038*A9037</f>
        <v>0</v>
      </c>
      <c r="B9038" s="160"/>
      <c r="C9038" s="154"/>
      <c r="D9038" s="91" t="s">
        <v>1492</v>
      </c>
      <c r="E9038" s="89">
        <v>30</v>
      </c>
      <c r="F9038">
        <f>SUMIF('список продуктов'!$A$8:$A$917,"="&amp;D5893,'список продуктов'!$C$8:$C$917)</f>
        <v>1</v>
      </c>
      <c r="M9038" s="572"/>
      <c r="N9038" s="573"/>
      <c r="O9038" s="573"/>
      <c r="P9038" s="573"/>
    </row>
    <row r="9039" spans="1:16" x14ac:dyDescent="0.25">
      <c r="A9039" s="77">
        <f>E9039*A9037</f>
        <v>0</v>
      </c>
      <c r="B9039" s="160"/>
      <c r="C9039" s="154"/>
      <c r="D9039" s="91" t="s">
        <v>1280</v>
      </c>
      <c r="E9039" s="89">
        <v>10</v>
      </c>
      <c r="F9039">
        <f>SUMIF('список продуктов'!$A$8:$A$917,"="&amp;D5894,'список продуктов'!$C$8:$C$917)</f>
        <v>1</v>
      </c>
      <c r="M9039" s="572"/>
      <c r="N9039" s="573"/>
      <c r="O9039" s="573"/>
      <c r="P9039" s="573"/>
    </row>
    <row r="9040" spans="1:16" x14ac:dyDescent="0.25">
      <c r="A9040" s="77">
        <f>E9040*A9037</f>
        <v>0</v>
      </c>
      <c r="B9040" s="160"/>
      <c r="C9040" s="154"/>
      <c r="D9040" s="91" t="s">
        <v>2591</v>
      </c>
      <c r="E9040" s="89">
        <v>5</v>
      </c>
      <c r="F9040">
        <f>SUMIF('список продуктов'!$A$8:$A$917,"="&amp;D5895,'список продуктов'!$C$8:$C$917)</f>
        <v>0</v>
      </c>
      <c r="M9040" s="572"/>
      <c r="N9040" s="573"/>
      <c r="O9040" s="573"/>
      <c r="P9040" s="573"/>
    </row>
    <row r="9041" spans="1:16" x14ac:dyDescent="0.25">
      <c r="A9041" s="77">
        <f>E9041*A9037</f>
        <v>0</v>
      </c>
      <c r="B9041" s="160"/>
      <c r="C9041" s="154"/>
      <c r="D9041" s="91" t="s">
        <v>1315</v>
      </c>
      <c r="E9041" s="89">
        <v>50</v>
      </c>
      <c r="F9041">
        <f>SUMIF('список продуктов'!$A$8:$A$917,"="&amp;D5896,'список продуктов'!$C$8:$C$917)</f>
        <v>1</v>
      </c>
      <c r="M9041" s="572"/>
      <c r="N9041" s="573"/>
      <c r="O9041" s="573"/>
      <c r="P9041" s="573"/>
    </row>
    <row r="9042" spans="1:16" x14ac:dyDescent="0.25">
      <c r="A9042" s="77">
        <f>A9037*E9042</f>
        <v>0</v>
      </c>
      <c r="B9042" s="160"/>
      <c r="C9042" s="154"/>
      <c r="D9042" s="91" t="s">
        <v>2469</v>
      </c>
      <c r="E9042" s="89">
        <v>15</v>
      </c>
      <c r="F9042">
        <f>SUMIF('список продуктов'!$A$8:$A$917,"="&amp;D5897,'список продуктов'!$C$8:$C$917)</f>
        <v>1</v>
      </c>
      <c r="M9042" s="572"/>
      <c r="N9042" s="573"/>
      <c r="O9042" s="573"/>
      <c r="P9042" s="573"/>
    </row>
    <row r="9043" spans="1:16" x14ac:dyDescent="0.25">
      <c r="A9043" s="77">
        <f>A9037*E9043</f>
        <v>0</v>
      </c>
      <c r="B9043" s="160"/>
      <c r="C9043" s="154"/>
      <c r="D9043" s="91" t="s">
        <v>1271</v>
      </c>
      <c r="E9043" s="89">
        <v>60</v>
      </c>
      <c r="F9043">
        <f>SUMIF('список продуктов'!$A$8:$A$917,"="&amp;D5898,'список продуктов'!$C$8:$C$917)</f>
        <v>1</v>
      </c>
      <c r="M9043" s="572"/>
      <c r="N9043" s="573"/>
      <c r="O9043" s="573"/>
      <c r="P9043" s="573"/>
    </row>
    <row r="9044" spans="1:16" x14ac:dyDescent="0.25">
      <c r="A9044" s="77">
        <f>A9037*E9044</f>
        <v>0</v>
      </c>
      <c r="B9044" s="160"/>
      <c r="C9044" s="154"/>
      <c r="D9044" s="91"/>
      <c r="E9044" s="89"/>
      <c r="F9044">
        <f>SUMIF('список продуктов'!$A$8:$A$917,"="&amp;D5899,'список продуктов'!$C$8:$C$917)</f>
        <v>1</v>
      </c>
      <c r="M9044" s="572"/>
      <c r="N9044" s="573"/>
      <c r="O9044" s="573"/>
      <c r="P9044" s="573"/>
    </row>
    <row r="9045" spans="1:16" ht="15.75" thickBot="1" x14ac:dyDescent="0.3">
      <c r="B9045" s="160"/>
      <c r="C9045" s="154"/>
      <c r="D9045" s="91"/>
      <c r="E9045" s="89"/>
      <c r="F9045">
        <f>SUMIF('список продуктов'!$A$8:$A$917,"="&amp;D5900,'список продуктов'!$C$8:$C$917)</f>
        <v>1</v>
      </c>
      <c r="M9045" s="572"/>
      <c r="N9045" s="573"/>
      <c r="O9045" s="573"/>
      <c r="P9045" s="573"/>
    </row>
    <row r="9046" spans="1:16" ht="15.75" thickBot="1" x14ac:dyDescent="0.3">
      <c r="A9046" s="229"/>
      <c r="B9046" s="231" t="s">
        <v>42</v>
      </c>
      <c r="C9046" s="144" t="s">
        <v>832</v>
      </c>
      <c r="D9046" s="188"/>
      <c r="E9046" s="225">
        <f>SUM(E9047:E9055)</f>
        <v>75</v>
      </c>
      <c r="F9046">
        <f>SUMIF('список продуктов'!$A$8:$A$917,"="&amp;D5901,'список продуктов'!$C$8:$C$917)</f>
        <v>1</v>
      </c>
      <c r="G9046" t="s">
        <v>2926</v>
      </c>
      <c r="M9046" s="572"/>
      <c r="N9046" s="573"/>
      <c r="O9046" s="573"/>
      <c r="P9046" s="573"/>
    </row>
    <row r="9047" spans="1:16" x14ac:dyDescent="0.25">
      <c r="A9047" s="77">
        <f>E9047*A9046</f>
        <v>0</v>
      </c>
      <c r="B9047" s="160"/>
      <c r="C9047" s="154"/>
      <c r="D9047" s="91" t="s">
        <v>1492</v>
      </c>
      <c r="E9047" s="89">
        <v>30</v>
      </c>
      <c r="F9047">
        <f>SUMIF('список продуктов'!$A$8:$A$917,"="&amp;D5902,'список продуктов'!$C$8:$C$917)</f>
        <v>0</v>
      </c>
      <c r="M9047" s="572"/>
      <c r="N9047" s="573"/>
      <c r="O9047" s="573"/>
      <c r="P9047" s="573"/>
    </row>
    <row r="9048" spans="1:16" x14ac:dyDescent="0.25">
      <c r="A9048" s="77">
        <f>E9048*A9046</f>
        <v>0</v>
      </c>
      <c r="B9048" s="160"/>
      <c r="C9048" s="154"/>
      <c r="D9048" s="91" t="s">
        <v>1858</v>
      </c>
      <c r="E9048" s="89">
        <v>3.5</v>
      </c>
      <c r="F9048">
        <f>SUMIF('список продуктов'!$A$8:$A$917,"="&amp;D5903,'список продуктов'!$C$8:$C$917)</f>
        <v>1</v>
      </c>
      <c r="M9048" s="572"/>
      <c r="N9048" s="573"/>
      <c r="O9048" s="573"/>
      <c r="P9048" s="573"/>
    </row>
    <row r="9049" spans="1:16" x14ac:dyDescent="0.25">
      <c r="A9049" s="77">
        <f>E9049*A9046</f>
        <v>0</v>
      </c>
      <c r="B9049" s="160"/>
      <c r="C9049" s="154"/>
      <c r="D9049" s="91" t="s">
        <v>1850</v>
      </c>
      <c r="E9049" s="89">
        <v>3.5</v>
      </c>
      <c r="F9049">
        <f>SUMIF('список продуктов'!$A$8:$A$917,"="&amp;D5904,'список продуктов'!$C$8:$C$917)</f>
        <v>1</v>
      </c>
      <c r="M9049" s="572"/>
      <c r="N9049" s="573"/>
      <c r="O9049" s="573"/>
      <c r="P9049" s="573"/>
    </row>
    <row r="9050" spans="1:16" x14ac:dyDescent="0.25">
      <c r="A9050" s="77">
        <f>E9050*A9046</f>
        <v>0</v>
      </c>
      <c r="B9050" s="160"/>
      <c r="C9050" s="154"/>
      <c r="D9050" s="91" t="s">
        <v>1315</v>
      </c>
      <c r="E9050" s="89">
        <v>6</v>
      </c>
      <c r="F9050">
        <f>SUMIF('список продуктов'!$A$8:$A$917,"="&amp;D5905,'список продуктов'!$C$8:$C$917)</f>
        <v>0</v>
      </c>
      <c r="M9050" s="572"/>
      <c r="N9050" s="573"/>
      <c r="O9050" s="573"/>
      <c r="P9050" s="573"/>
    </row>
    <row r="9051" spans="1:16" x14ac:dyDescent="0.25">
      <c r="A9051" s="77">
        <f>A9046*E9051</f>
        <v>0</v>
      </c>
      <c r="B9051" s="160"/>
      <c r="C9051" s="154"/>
      <c r="D9051" s="91" t="s">
        <v>1892</v>
      </c>
      <c r="E9051" s="89">
        <v>0.5</v>
      </c>
      <c r="F9051">
        <f>SUMIF('список продуктов'!$A$8:$A$917,"="&amp;D5906,'список продуктов'!$C$8:$C$917)</f>
        <v>1</v>
      </c>
      <c r="M9051" s="572"/>
      <c r="N9051" s="573"/>
      <c r="O9051" s="573"/>
      <c r="P9051" s="573"/>
    </row>
    <row r="9052" spans="1:16" x14ac:dyDescent="0.25">
      <c r="A9052" s="77">
        <f>A9046*E9052</f>
        <v>0</v>
      </c>
      <c r="B9052" s="160"/>
      <c r="C9052" s="154"/>
      <c r="D9052" s="91" t="s">
        <v>1280</v>
      </c>
      <c r="E9052" s="89">
        <v>3</v>
      </c>
      <c r="F9052">
        <f>SUMIF('список продуктов'!$A$8:$A$917,"="&amp;D5907,'список продуктов'!$C$8:$C$917)</f>
        <v>1</v>
      </c>
      <c r="M9052" s="572"/>
      <c r="N9052" s="573"/>
      <c r="O9052" s="573"/>
      <c r="P9052" s="573"/>
    </row>
    <row r="9053" spans="1:16" x14ac:dyDescent="0.25">
      <c r="A9053" s="77">
        <f>A9046*E9053</f>
        <v>0</v>
      </c>
      <c r="B9053" s="160"/>
      <c r="C9053" s="154"/>
      <c r="D9053" s="91" t="s">
        <v>1262</v>
      </c>
      <c r="E9053" s="89">
        <v>0.5</v>
      </c>
      <c r="F9053">
        <f>SUMIF('список продуктов'!$A$8:$A$917,"="&amp;D5908,'список продуктов'!$C$8:$C$917)</f>
        <v>1</v>
      </c>
      <c r="M9053" s="572"/>
      <c r="N9053" s="573"/>
      <c r="O9053" s="573"/>
      <c r="P9053" s="573"/>
    </row>
    <row r="9054" spans="1:16" x14ac:dyDescent="0.25">
      <c r="A9054" s="77">
        <f>A9046*E9054</f>
        <v>0</v>
      </c>
      <c r="B9054" s="160"/>
      <c r="C9054" s="154"/>
      <c r="D9054" s="91" t="s">
        <v>2469</v>
      </c>
      <c r="E9054" s="89">
        <v>8</v>
      </c>
      <c r="F9054">
        <f>SUMIF('список продуктов'!$A$8:$A$917,"="&amp;D5909,'список продуктов'!$C$8:$C$917)</f>
        <v>1</v>
      </c>
      <c r="M9054" s="572"/>
      <c r="N9054" s="573"/>
      <c r="O9054" s="573"/>
      <c r="P9054" s="573"/>
    </row>
    <row r="9055" spans="1:16" ht="15.75" thickBot="1" x14ac:dyDescent="0.3">
      <c r="A9055" s="77">
        <f>A9046*E9055</f>
        <v>0</v>
      </c>
      <c r="B9055" s="160"/>
      <c r="C9055" s="154"/>
      <c r="D9055" s="91" t="s">
        <v>1749</v>
      </c>
      <c r="E9055" s="89">
        <v>20</v>
      </c>
      <c r="F9055">
        <f>SUMIF('список продуктов'!$A$8:$A$917,"="&amp;D5910,'список продуктов'!$C$8:$C$917)</f>
        <v>1</v>
      </c>
      <c r="M9055" s="572"/>
      <c r="N9055" s="573"/>
      <c r="O9055" s="573"/>
      <c r="P9055" s="573"/>
    </row>
    <row r="9056" spans="1:16" ht="15.75" thickBot="1" x14ac:dyDescent="0.3">
      <c r="A9056" s="229"/>
      <c r="B9056" s="231" t="s">
        <v>42</v>
      </c>
      <c r="C9056" s="144" t="s">
        <v>833</v>
      </c>
      <c r="D9056" s="188"/>
      <c r="E9056" s="225">
        <f>SUM(E9057:E9065)</f>
        <v>75</v>
      </c>
      <c r="F9056">
        <f>SUMIF('список продуктов'!$A$8:$A$917,"="&amp;D5911,'список продуктов'!$C$8:$C$917)</f>
        <v>0</v>
      </c>
      <c r="G9056" t="s">
        <v>2926</v>
      </c>
      <c r="M9056" s="572"/>
      <c r="N9056" s="573"/>
      <c r="O9056" s="573"/>
      <c r="P9056" s="573"/>
    </row>
    <row r="9057" spans="1:16" x14ac:dyDescent="0.25">
      <c r="A9057" s="77">
        <f>E9057*A9056</f>
        <v>0</v>
      </c>
      <c r="B9057" s="160"/>
      <c r="C9057" s="154"/>
      <c r="D9057" s="91" t="s">
        <v>1492</v>
      </c>
      <c r="E9057" s="89">
        <v>30</v>
      </c>
      <c r="F9057">
        <f>SUMIF('список продуктов'!$A$8:$A$917,"="&amp;D5688,'список продуктов'!$C$8:$C$917)</f>
        <v>0</v>
      </c>
      <c r="M9057" s="572"/>
      <c r="N9057" s="573"/>
      <c r="O9057" s="573"/>
      <c r="P9057" s="573"/>
    </row>
    <row r="9058" spans="1:16" x14ac:dyDescent="0.25">
      <c r="A9058" s="77">
        <f>E9058*A9056</f>
        <v>0</v>
      </c>
      <c r="B9058" s="160"/>
      <c r="C9058" s="154"/>
      <c r="D9058" s="91" t="s">
        <v>1858</v>
      </c>
      <c r="E9058" s="89">
        <v>3.5</v>
      </c>
      <c r="F9058">
        <f>SUMIF('список продуктов'!$A$8:$A$917,"="&amp;D5689,'список продуктов'!$C$8:$C$917)</f>
        <v>1</v>
      </c>
      <c r="M9058" s="572"/>
      <c r="N9058" s="573"/>
      <c r="O9058" s="573"/>
      <c r="P9058" s="573"/>
    </row>
    <row r="9059" spans="1:16" x14ac:dyDescent="0.25">
      <c r="A9059" s="77">
        <f>E9059*A9056</f>
        <v>0</v>
      </c>
      <c r="B9059" s="160"/>
      <c r="C9059" s="154"/>
      <c r="D9059" s="91" t="s">
        <v>1850</v>
      </c>
      <c r="E9059" s="89">
        <v>3.5</v>
      </c>
      <c r="F9059">
        <f>SUMIF('список продуктов'!$A$8:$A$917,"="&amp;D5690,'список продуктов'!$C$8:$C$917)</f>
        <v>1</v>
      </c>
      <c r="M9059" s="572"/>
      <c r="N9059" s="573"/>
      <c r="O9059" s="573"/>
      <c r="P9059" s="573"/>
    </row>
    <row r="9060" spans="1:16" x14ac:dyDescent="0.25">
      <c r="A9060" s="77">
        <f>E9060*A9056</f>
        <v>0</v>
      </c>
      <c r="B9060" s="160"/>
      <c r="C9060" s="154"/>
      <c r="D9060" s="91" t="s">
        <v>1315</v>
      </c>
      <c r="E9060" s="89">
        <v>6</v>
      </c>
      <c r="F9060">
        <f>SUMIF('список продуктов'!$A$8:$A$917,"="&amp;D5691,'список продуктов'!$C$8:$C$917)</f>
        <v>1</v>
      </c>
      <c r="M9060" s="572"/>
      <c r="N9060" s="573"/>
      <c r="O9060" s="573"/>
      <c r="P9060" s="573"/>
    </row>
    <row r="9061" spans="1:16" x14ac:dyDescent="0.25">
      <c r="A9061" s="77">
        <f>A9056*E9061</f>
        <v>0</v>
      </c>
      <c r="B9061" s="160"/>
      <c r="C9061" s="154"/>
      <c r="D9061" s="91" t="s">
        <v>1892</v>
      </c>
      <c r="E9061" s="89">
        <v>0.5</v>
      </c>
      <c r="F9061">
        <f>SUMIF('список продуктов'!$A$8:$A$917,"="&amp;D5692,'список продуктов'!$C$8:$C$917)</f>
        <v>1</v>
      </c>
      <c r="M9061" s="572"/>
      <c r="N9061" s="573"/>
      <c r="O9061" s="573"/>
      <c r="P9061" s="573"/>
    </row>
    <row r="9062" spans="1:16" x14ac:dyDescent="0.25">
      <c r="A9062" s="77">
        <f>A9056*E9062</f>
        <v>0</v>
      </c>
      <c r="B9062" s="160"/>
      <c r="C9062" s="154"/>
      <c r="D9062" s="91" t="s">
        <v>1280</v>
      </c>
      <c r="E9062" s="89">
        <v>3</v>
      </c>
      <c r="F9062">
        <f>SUMIF('список продуктов'!$A$8:$A$917,"="&amp;D5912,'список продуктов'!$C$8:$C$917)</f>
        <v>0</v>
      </c>
      <c r="M9062" s="572"/>
      <c r="N9062" s="573"/>
      <c r="O9062" s="573"/>
      <c r="P9062" s="573"/>
    </row>
    <row r="9063" spans="1:16" x14ac:dyDescent="0.25">
      <c r="A9063" s="77">
        <f>A9056*E9063</f>
        <v>0</v>
      </c>
      <c r="B9063" s="160"/>
      <c r="C9063" s="154"/>
      <c r="D9063" s="91" t="s">
        <v>1262</v>
      </c>
      <c r="E9063" s="89">
        <v>0.5</v>
      </c>
      <c r="F9063">
        <f>SUMIF('список продуктов'!$A$8:$A$917,"="&amp;D5913,'список продуктов'!$C$8:$C$917)</f>
        <v>0</v>
      </c>
      <c r="M9063" s="572"/>
      <c r="N9063" s="573"/>
      <c r="O9063" s="573"/>
      <c r="P9063" s="573"/>
    </row>
    <row r="9064" spans="1:16" x14ac:dyDescent="0.25">
      <c r="A9064" s="77">
        <f>A9056*E9064</f>
        <v>0</v>
      </c>
      <c r="B9064" s="160"/>
      <c r="C9064" s="154"/>
      <c r="D9064" s="91" t="s">
        <v>2469</v>
      </c>
      <c r="E9064" s="89">
        <v>8</v>
      </c>
      <c r="F9064">
        <f>SUMIF('список продуктов'!$A$8:$A$917,"="&amp;D5914,'список продуктов'!$C$8:$C$917)</f>
        <v>0</v>
      </c>
      <c r="M9064" s="572"/>
      <c r="N9064" s="573"/>
      <c r="O9064" s="573"/>
      <c r="P9064" s="573"/>
    </row>
    <row r="9065" spans="1:16" ht="15.75" thickBot="1" x14ac:dyDescent="0.3">
      <c r="A9065" s="77">
        <f>A9056*E9065</f>
        <v>0</v>
      </c>
      <c r="B9065" s="160"/>
      <c r="C9065" s="154"/>
      <c r="D9065" s="91" t="s">
        <v>1271</v>
      </c>
      <c r="E9065" s="89">
        <v>20</v>
      </c>
      <c r="F9065">
        <f>SUMIF('список продуктов'!$A$8:$A$917,"="&amp;D5915,'список продуктов'!$C$8:$C$917)</f>
        <v>1</v>
      </c>
      <c r="M9065" s="572"/>
      <c r="N9065" s="573"/>
      <c r="O9065" s="573"/>
      <c r="P9065" s="573"/>
    </row>
    <row r="9066" spans="1:16" ht="15.75" thickBot="1" x14ac:dyDescent="0.3">
      <c r="A9066" s="229"/>
      <c r="B9066" s="231" t="s">
        <v>42</v>
      </c>
      <c r="C9066" s="144" t="s">
        <v>834</v>
      </c>
      <c r="D9066" s="188"/>
      <c r="E9066" s="225">
        <f>SUM(E9067:E9075)</f>
        <v>75</v>
      </c>
      <c r="F9066">
        <f>SUMIF('список продуктов'!$A$8:$A$917,"="&amp;D5916,'список продуктов'!$C$8:$C$917)</f>
        <v>1</v>
      </c>
      <c r="G9066" t="s">
        <v>2926</v>
      </c>
      <c r="M9066" s="572"/>
      <c r="N9066" s="573"/>
      <c r="O9066" s="573"/>
      <c r="P9066" s="573"/>
    </row>
    <row r="9067" spans="1:16" x14ac:dyDescent="0.25">
      <c r="A9067" s="77">
        <f>E9067*A9066</f>
        <v>0</v>
      </c>
      <c r="B9067" s="160"/>
      <c r="C9067" s="154"/>
      <c r="D9067" s="91" t="s">
        <v>1492</v>
      </c>
      <c r="E9067" s="89">
        <v>30</v>
      </c>
      <c r="F9067">
        <f>SUMIF('список продуктов'!$A$8:$A$917,"="&amp;D5917,'список продуктов'!$C$8:$C$917)</f>
        <v>1</v>
      </c>
      <c r="M9067" s="572"/>
      <c r="N9067" s="573"/>
      <c r="O9067" s="573"/>
      <c r="P9067" s="573"/>
    </row>
    <row r="9068" spans="1:16" x14ac:dyDescent="0.25">
      <c r="A9068" s="77">
        <f>E9068*A9066</f>
        <v>0</v>
      </c>
      <c r="B9068" s="160"/>
      <c r="C9068" s="154"/>
      <c r="D9068" s="91" t="s">
        <v>1858</v>
      </c>
      <c r="E9068" s="89">
        <v>3.5</v>
      </c>
      <c r="F9068">
        <f>SUMIF('список продуктов'!$A$8:$A$917,"="&amp;D5918,'список продуктов'!$C$8:$C$917)</f>
        <v>1</v>
      </c>
      <c r="M9068" s="572"/>
      <c r="N9068" s="573"/>
      <c r="O9068" s="573"/>
      <c r="P9068" s="573"/>
    </row>
    <row r="9069" spans="1:16" x14ac:dyDescent="0.25">
      <c r="A9069" s="77">
        <f>E9069*A9066</f>
        <v>0</v>
      </c>
      <c r="B9069" s="160"/>
      <c r="C9069" s="154"/>
      <c r="D9069" s="91" t="s">
        <v>1850</v>
      </c>
      <c r="E9069" s="89">
        <v>3.5</v>
      </c>
      <c r="F9069">
        <f>SUMIF('список продуктов'!$A$8:$A$917,"="&amp;D5919,'список продуктов'!$C$8:$C$917)</f>
        <v>0</v>
      </c>
      <c r="M9069" s="572"/>
      <c r="N9069" s="573"/>
      <c r="O9069" s="573"/>
      <c r="P9069" s="573"/>
    </row>
    <row r="9070" spans="1:16" x14ac:dyDescent="0.25">
      <c r="A9070" s="77">
        <f>E9070*A9066</f>
        <v>0</v>
      </c>
      <c r="B9070" s="160"/>
      <c r="C9070" s="154"/>
      <c r="D9070" s="91" t="s">
        <v>1315</v>
      </c>
      <c r="E9070" s="89">
        <v>6</v>
      </c>
      <c r="F9070">
        <f>SUMIF('список продуктов'!$A$8:$A$917,"="&amp;D5920,'список продуктов'!$C$8:$C$917)</f>
        <v>0</v>
      </c>
      <c r="M9070" s="572"/>
      <c r="N9070" s="573"/>
      <c r="O9070" s="573"/>
      <c r="P9070" s="573"/>
    </row>
    <row r="9071" spans="1:16" x14ac:dyDescent="0.25">
      <c r="A9071" s="77">
        <f>A9066*E9071</f>
        <v>0</v>
      </c>
      <c r="B9071" s="160"/>
      <c r="C9071" s="154"/>
      <c r="D9071" s="91" t="s">
        <v>1892</v>
      </c>
      <c r="E9071" s="89">
        <v>0.5</v>
      </c>
      <c r="F9071">
        <f>SUMIF('список продуктов'!$A$8:$A$917,"="&amp;D5921,'список продуктов'!$C$8:$C$917)</f>
        <v>0</v>
      </c>
      <c r="M9071" s="572"/>
      <c r="N9071" s="573"/>
      <c r="O9071" s="573"/>
      <c r="P9071" s="573"/>
    </row>
    <row r="9072" spans="1:16" x14ac:dyDescent="0.25">
      <c r="A9072" s="77">
        <f>A9066*E9072</f>
        <v>0</v>
      </c>
      <c r="B9072" s="160"/>
      <c r="C9072" s="154"/>
      <c r="D9072" s="91" t="s">
        <v>1280</v>
      </c>
      <c r="E9072" s="89">
        <v>3</v>
      </c>
      <c r="F9072">
        <f>SUMIF('список продуктов'!$A$8:$A$917,"="&amp;D5922,'список продуктов'!$C$8:$C$917)</f>
        <v>1</v>
      </c>
      <c r="M9072" s="572"/>
      <c r="N9072" s="573"/>
      <c r="O9072" s="573"/>
      <c r="P9072" s="573"/>
    </row>
    <row r="9073" spans="1:16" x14ac:dyDescent="0.25">
      <c r="A9073" s="77">
        <f>A9066*E9073</f>
        <v>0</v>
      </c>
      <c r="B9073" s="160"/>
      <c r="C9073" s="154"/>
      <c r="D9073" s="91" t="s">
        <v>1262</v>
      </c>
      <c r="E9073" s="89">
        <v>0.5</v>
      </c>
      <c r="F9073">
        <f>SUMIF('список продуктов'!$A$8:$A$917,"="&amp;D5923,'список продуктов'!$C$8:$C$917)</f>
        <v>1</v>
      </c>
      <c r="M9073" s="572"/>
      <c r="N9073" s="573"/>
      <c r="O9073" s="573"/>
      <c r="P9073" s="573"/>
    </row>
    <row r="9074" spans="1:16" x14ac:dyDescent="0.25">
      <c r="A9074" s="77">
        <f>A9066*E9074</f>
        <v>0</v>
      </c>
      <c r="B9074" s="160"/>
      <c r="C9074" s="154"/>
      <c r="D9074" s="91" t="s">
        <v>2469</v>
      </c>
      <c r="E9074" s="89">
        <v>8</v>
      </c>
      <c r="F9074">
        <f>SUMIF('список продуктов'!$A$8:$A$917,"="&amp;D5924,'список продуктов'!$C$8:$C$917)</f>
        <v>1</v>
      </c>
      <c r="M9074" s="572"/>
      <c r="N9074" s="573"/>
      <c r="O9074" s="573"/>
      <c r="P9074" s="573"/>
    </row>
    <row r="9075" spans="1:16" ht="15.75" thickBot="1" x14ac:dyDescent="0.3">
      <c r="A9075" s="77">
        <f>A9066*E9075</f>
        <v>0</v>
      </c>
      <c r="B9075" s="160"/>
      <c r="C9075" s="154"/>
      <c r="D9075" s="91" t="s">
        <v>1941</v>
      </c>
      <c r="E9075" s="89">
        <v>20</v>
      </c>
      <c r="F9075">
        <f>SUMIF('список продуктов'!$A$8:$A$917,"="&amp;D5925,'список продуктов'!$C$8:$C$917)</f>
        <v>1</v>
      </c>
      <c r="M9075" s="572"/>
      <c r="N9075" s="573"/>
      <c r="O9075" s="573"/>
      <c r="P9075" s="573"/>
    </row>
    <row r="9076" spans="1:16" ht="15.75" thickBot="1" x14ac:dyDescent="0.3">
      <c r="A9076" s="229"/>
      <c r="B9076" s="231" t="s">
        <v>42</v>
      </c>
      <c r="C9076" s="144" t="s">
        <v>835</v>
      </c>
      <c r="D9076" s="188"/>
      <c r="E9076" s="225">
        <f>SUM(E9077:E9085)</f>
        <v>80</v>
      </c>
      <c r="F9076">
        <f>SUMIF('список продуктов'!$A$8:$A$917,"="&amp;D5926,'список продуктов'!$C$8:$C$917)</f>
        <v>1</v>
      </c>
      <c r="G9076" t="s">
        <v>2926</v>
      </c>
      <c r="M9076" s="572"/>
      <c r="N9076" s="573"/>
      <c r="O9076" s="573"/>
      <c r="P9076" s="573"/>
    </row>
    <row r="9077" spans="1:16" x14ac:dyDescent="0.25">
      <c r="A9077" s="77">
        <f>E9077*A9076</f>
        <v>0</v>
      </c>
      <c r="B9077" s="160"/>
      <c r="C9077" s="154"/>
      <c r="D9077" s="91" t="s">
        <v>1492</v>
      </c>
      <c r="E9077" s="89">
        <v>30</v>
      </c>
      <c r="F9077">
        <f>SUMIF('список продуктов'!$A$8:$A$917,"="&amp;D5927,'список продуктов'!$C$8:$C$917)</f>
        <v>1</v>
      </c>
      <c r="M9077" s="572"/>
      <c r="N9077" s="573"/>
      <c r="O9077" s="573"/>
      <c r="P9077" s="573"/>
    </row>
    <row r="9078" spans="1:16" x14ac:dyDescent="0.25">
      <c r="A9078" s="77">
        <f>E9078*A9076</f>
        <v>0</v>
      </c>
      <c r="B9078" s="160"/>
      <c r="C9078" s="154"/>
      <c r="D9078" s="91" t="s">
        <v>1858</v>
      </c>
      <c r="E9078" s="89">
        <v>3.5</v>
      </c>
      <c r="F9078">
        <f>SUMIF('список продуктов'!$A$8:$A$917,"="&amp;#REF!,'список продуктов'!$C$8:$C$917)</f>
        <v>0</v>
      </c>
      <c r="M9078" s="572"/>
      <c r="N9078" s="573"/>
      <c r="O9078" s="573"/>
      <c r="P9078" s="573"/>
    </row>
    <row r="9079" spans="1:16" x14ac:dyDescent="0.25">
      <c r="A9079" s="77">
        <f>E9079*A9076</f>
        <v>0</v>
      </c>
      <c r="B9079" s="160"/>
      <c r="C9079" s="154"/>
      <c r="D9079" s="91" t="s">
        <v>1850</v>
      </c>
      <c r="E9079" s="89">
        <v>3.5</v>
      </c>
      <c r="F9079">
        <f>SUMIF('список продуктов'!$A$8:$A$917,"="&amp;D5708,'список продуктов'!$C$8:$C$917)</f>
        <v>0</v>
      </c>
      <c r="M9079" s="572"/>
      <c r="N9079" s="573"/>
      <c r="O9079" s="573"/>
      <c r="P9079" s="573"/>
    </row>
    <row r="9080" spans="1:16" x14ac:dyDescent="0.25">
      <c r="A9080" s="77">
        <f>E9080*A9076</f>
        <v>0</v>
      </c>
      <c r="B9080" s="160"/>
      <c r="C9080" s="154"/>
      <c r="D9080" s="91" t="s">
        <v>1315</v>
      </c>
      <c r="E9080" s="89">
        <v>6</v>
      </c>
      <c r="F9080">
        <f>SUMIF('список продуктов'!$A$8:$A$917,"="&amp;D5709,'список продуктов'!$C$8:$C$917)</f>
        <v>1</v>
      </c>
      <c r="M9080" s="572"/>
      <c r="N9080" s="573"/>
      <c r="O9080" s="573"/>
      <c r="P9080" s="573"/>
    </row>
    <row r="9081" spans="1:16" x14ac:dyDescent="0.25">
      <c r="A9081" s="77">
        <f>A9076*E9081</f>
        <v>0</v>
      </c>
      <c r="B9081" s="160"/>
      <c r="C9081" s="154"/>
      <c r="D9081" s="91" t="s">
        <v>1892</v>
      </c>
      <c r="E9081" s="89">
        <v>0.5</v>
      </c>
      <c r="F9081">
        <f>SUMIF('список продуктов'!$A$8:$A$917,"="&amp;D5710,'список продуктов'!$C$8:$C$917)</f>
        <v>1</v>
      </c>
      <c r="M9081" s="572"/>
      <c r="N9081" s="573"/>
      <c r="O9081" s="573"/>
      <c r="P9081" s="573"/>
    </row>
    <row r="9082" spans="1:16" x14ac:dyDescent="0.25">
      <c r="A9082" s="77">
        <f>A9076*E9082</f>
        <v>0</v>
      </c>
      <c r="B9082" s="160"/>
      <c r="C9082" s="154"/>
      <c r="D9082" s="91" t="s">
        <v>1280</v>
      </c>
      <c r="E9082" s="89">
        <v>3</v>
      </c>
      <c r="F9082">
        <f>SUMIF('список продуктов'!$A$8:$A$917,"="&amp;D5711,'список продуктов'!$C$8:$C$917)</f>
        <v>1</v>
      </c>
      <c r="M9082" s="572"/>
      <c r="N9082" s="573"/>
      <c r="O9082" s="573"/>
      <c r="P9082" s="573"/>
    </row>
    <row r="9083" spans="1:16" x14ac:dyDescent="0.25">
      <c r="A9083" s="77">
        <f>A9076*E9083</f>
        <v>0</v>
      </c>
      <c r="B9083" s="160"/>
      <c r="C9083" s="154"/>
      <c r="D9083" s="91" t="s">
        <v>1262</v>
      </c>
      <c r="E9083" s="89">
        <v>0.5</v>
      </c>
      <c r="F9083">
        <f>SUMIF('список продуктов'!$A$8:$A$917,"="&amp;D5712,'список продуктов'!$C$8:$C$917)</f>
        <v>1</v>
      </c>
      <c r="M9083" s="572"/>
      <c r="N9083" s="573"/>
      <c r="O9083" s="573"/>
      <c r="P9083" s="573"/>
    </row>
    <row r="9084" spans="1:16" x14ac:dyDescent="0.25">
      <c r="A9084" s="77">
        <f>A9076*E9084</f>
        <v>0</v>
      </c>
      <c r="B9084" s="160"/>
      <c r="C9084" s="154"/>
      <c r="D9084" s="91" t="s">
        <v>2469</v>
      </c>
      <c r="E9084" s="89">
        <v>8</v>
      </c>
      <c r="F9084">
        <f>SUMIF('список продуктов'!$A$8:$A$917,"="&amp;D5713,'список продуктов'!$C$8:$C$917)</f>
        <v>1</v>
      </c>
      <c r="M9084" s="572"/>
      <c r="N9084" s="573"/>
      <c r="O9084" s="573"/>
      <c r="P9084" s="573"/>
    </row>
    <row r="9085" spans="1:16" ht="15.75" thickBot="1" x14ac:dyDescent="0.3">
      <c r="A9085" s="77">
        <f>A9076*E9085</f>
        <v>0</v>
      </c>
      <c r="B9085" s="160"/>
      <c r="C9085" s="154"/>
      <c r="D9085" s="91" t="s">
        <v>2257</v>
      </c>
      <c r="E9085" s="89">
        <v>25</v>
      </c>
      <c r="F9085">
        <f>SUMIF('список продуктов'!$A$8:$A$917,"="&amp;#REF!,'список продуктов'!$C$8:$C$917)</f>
        <v>0</v>
      </c>
      <c r="M9085" s="572"/>
      <c r="N9085" s="573"/>
      <c r="O9085" s="573"/>
      <c r="P9085" s="573"/>
    </row>
    <row r="9086" spans="1:16" ht="15.75" thickBot="1" x14ac:dyDescent="0.3">
      <c r="A9086" s="229"/>
      <c r="B9086" s="231" t="s">
        <v>42</v>
      </c>
      <c r="C9086" s="144" t="s">
        <v>836</v>
      </c>
      <c r="D9086" s="188"/>
      <c r="E9086" s="225">
        <f>SUM(E9087:E9096)</f>
        <v>95</v>
      </c>
      <c r="F9086">
        <f>SUMIF('список продуктов'!$A$8:$A$917,"="&amp;D12907,'список продуктов'!$C$8:$C$917)</f>
        <v>0</v>
      </c>
      <c r="G9086" t="s">
        <v>2926</v>
      </c>
      <c r="M9086" s="572"/>
      <c r="N9086" s="573"/>
      <c r="O9086" s="573"/>
      <c r="P9086" s="573"/>
    </row>
    <row r="9087" spans="1:16" x14ac:dyDescent="0.25">
      <c r="A9087" s="77">
        <f>E9087*A9086</f>
        <v>0</v>
      </c>
      <c r="B9087" s="160"/>
      <c r="C9087" s="154"/>
      <c r="D9087" s="91" t="s">
        <v>1492</v>
      </c>
      <c r="E9087" s="89">
        <v>30</v>
      </c>
      <c r="F9087">
        <f>SUMIF('список продуктов'!$A$8:$A$917,"="&amp;D12908,'список продуктов'!$C$8:$C$917)</f>
        <v>1</v>
      </c>
      <c r="M9087" s="572"/>
      <c r="N9087" s="573"/>
      <c r="O9087" s="573"/>
      <c r="P9087" s="573"/>
    </row>
    <row r="9088" spans="1:16" x14ac:dyDescent="0.25">
      <c r="A9088" s="77">
        <f>E9088*A9086</f>
        <v>0</v>
      </c>
      <c r="B9088" s="160"/>
      <c r="C9088" s="154"/>
      <c r="D9088" s="91" t="s">
        <v>1858</v>
      </c>
      <c r="E9088" s="89">
        <v>3.5</v>
      </c>
      <c r="F9088">
        <f>SUMIF('список продуктов'!$A$8:$A$917,"="&amp;D12909,'список продуктов'!$C$8:$C$917)</f>
        <v>1</v>
      </c>
      <c r="M9088" s="572"/>
      <c r="N9088" s="573"/>
      <c r="O9088" s="573"/>
      <c r="P9088" s="573"/>
    </row>
    <row r="9089" spans="1:16" x14ac:dyDescent="0.25">
      <c r="A9089" s="77">
        <f>E9089*A9086</f>
        <v>0</v>
      </c>
      <c r="B9089" s="160"/>
      <c r="C9089" s="154"/>
      <c r="D9089" s="91" t="s">
        <v>1850</v>
      </c>
      <c r="E9089" s="89">
        <v>3.5</v>
      </c>
      <c r="F9089">
        <f>SUMIF('список продуктов'!$A$8:$A$917,"="&amp;D12910,'список продуктов'!$C$8:$C$917)</f>
        <v>1</v>
      </c>
      <c r="M9089" s="572"/>
      <c r="N9089" s="573"/>
      <c r="O9089" s="573"/>
      <c r="P9089" s="573"/>
    </row>
    <row r="9090" spans="1:16" x14ac:dyDescent="0.25">
      <c r="A9090" s="77">
        <f>E9090*A9086</f>
        <v>0</v>
      </c>
      <c r="B9090" s="160"/>
      <c r="C9090" s="154"/>
      <c r="D9090" s="91" t="s">
        <v>1315</v>
      </c>
      <c r="E9090" s="89">
        <v>6</v>
      </c>
      <c r="F9090">
        <f>SUMIF('список продуктов'!$A$8:$A$917,"="&amp;D12911,'список продуктов'!$C$8:$C$917)</f>
        <v>1</v>
      </c>
      <c r="M9090" s="572"/>
      <c r="N9090" s="573"/>
      <c r="O9090" s="573"/>
      <c r="P9090" s="573"/>
    </row>
    <row r="9091" spans="1:16" x14ac:dyDescent="0.25">
      <c r="A9091" s="77">
        <f>A9086*E9091</f>
        <v>0</v>
      </c>
      <c r="B9091" s="160"/>
      <c r="C9091" s="154"/>
      <c r="D9091" s="91" t="s">
        <v>1892</v>
      </c>
      <c r="E9091" s="89">
        <v>0.5</v>
      </c>
      <c r="F9091">
        <f>SUMIF('список продуктов'!$A$8:$A$917,"="&amp;D12912,'список продуктов'!$C$8:$C$917)</f>
        <v>1</v>
      </c>
      <c r="M9091" s="572"/>
      <c r="N9091" s="573"/>
      <c r="O9091" s="573"/>
      <c r="P9091" s="573"/>
    </row>
    <row r="9092" spans="1:16" x14ac:dyDescent="0.25">
      <c r="A9092" s="77">
        <f>A9086*E9092</f>
        <v>0</v>
      </c>
      <c r="B9092" s="160"/>
      <c r="C9092" s="154"/>
      <c r="D9092" s="91" t="s">
        <v>1280</v>
      </c>
      <c r="E9092" s="89">
        <v>3</v>
      </c>
      <c r="F9092">
        <f>SUMIF('список продуктов'!$A$8:$A$917,"="&amp;D12913,'список продуктов'!$C$8:$C$917)</f>
        <v>0</v>
      </c>
      <c r="M9092" s="572"/>
      <c r="N9092" s="573"/>
      <c r="O9092" s="573"/>
      <c r="P9092" s="573"/>
    </row>
    <row r="9093" spans="1:16" x14ac:dyDescent="0.25">
      <c r="A9093" s="77">
        <f>A9086*E9093</f>
        <v>0</v>
      </c>
      <c r="B9093" s="160"/>
      <c r="C9093" s="154"/>
      <c r="D9093" s="91" t="s">
        <v>1262</v>
      </c>
      <c r="E9093" s="89">
        <v>0.5</v>
      </c>
      <c r="F9093">
        <f>SUMIF('список продуктов'!$A$8:$A$917,"="&amp;D12914,'список продуктов'!$C$8:$C$917)</f>
        <v>0</v>
      </c>
      <c r="M9093" s="572"/>
      <c r="N9093" s="573"/>
      <c r="O9093" s="573"/>
      <c r="P9093" s="573"/>
    </row>
    <row r="9094" spans="1:16" x14ac:dyDescent="0.25">
      <c r="A9094" s="77">
        <f>A9086*E9094</f>
        <v>0</v>
      </c>
      <c r="B9094" s="160"/>
      <c r="C9094" s="154"/>
      <c r="D9094" s="91" t="s">
        <v>2469</v>
      </c>
      <c r="E9094" s="89">
        <v>8</v>
      </c>
      <c r="F9094">
        <f>SUMIF('список продуктов'!$A$8:$A$917,"="&amp;D12915,'список продуктов'!$C$8:$C$917)</f>
        <v>1</v>
      </c>
      <c r="M9094" s="572"/>
      <c r="N9094" s="573"/>
      <c r="O9094" s="573"/>
      <c r="P9094" s="573"/>
    </row>
    <row r="9095" spans="1:16" x14ac:dyDescent="0.25">
      <c r="A9095" s="77">
        <f>A9086*E9095</f>
        <v>0</v>
      </c>
      <c r="B9095" s="160"/>
      <c r="C9095" s="154"/>
      <c r="D9095" s="365" t="s">
        <v>1739</v>
      </c>
      <c r="E9095" s="89">
        <v>35</v>
      </c>
      <c r="F9095">
        <f>SUMIF('список продуктов'!$A$8:$A$917,"="&amp;D12916,'список продуктов'!$C$8:$C$917)</f>
        <v>1</v>
      </c>
      <c r="M9095" s="572"/>
      <c r="N9095" s="573"/>
      <c r="O9095" s="573"/>
      <c r="P9095" s="573"/>
    </row>
    <row r="9096" spans="1:16" ht="15.75" thickBot="1" x14ac:dyDescent="0.3">
      <c r="A9096" s="77">
        <f>A9086*E9096</f>
        <v>0</v>
      </c>
      <c r="B9096" s="160"/>
      <c r="C9096" s="154"/>
      <c r="D9096" s="91" t="s">
        <v>1758</v>
      </c>
      <c r="E9096" s="89">
        <v>5</v>
      </c>
      <c r="F9096">
        <f>SUMIF('список продуктов'!$A$8:$A$917,"="&amp;D12917,'список продуктов'!$C$8:$C$917)</f>
        <v>1</v>
      </c>
      <c r="M9096" s="572"/>
      <c r="N9096" s="573"/>
      <c r="O9096" s="573"/>
      <c r="P9096" s="573"/>
    </row>
    <row r="9097" spans="1:16" ht="15.75" thickBot="1" x14ac:dyDescent="0.3">
      <c r="A9097" s="229"/>
      <c r="B9097" s="231" t="s">
        <v>42</v>
      </c>
      <c r="C9097" s="144" t="s">
        <v>837</v>
      </c>
      <c r="D9097" s="188"/>
      <c r="E9097" s="225">
        <f>SUM(E9098:E9107)</f>
        <v>95</v>
      </c>
      <c r="F9097">
        <f>SUMIF('список продуктов'!$A$8:$A$917,"="&amp;D12918,'список продуктов'!$C$8:$C$917)</f>
        <v>1</v>
      </c>
      <c r="G9097" t="s">
        <v>2926</v>
      </c>
      <c r="M9097" s="572"/>
      <c r="N9097" s="573"/>
      <c r="O9097" s="573"/>
      <c r="P9097" s="573"/>
    </row>
    <row r="9098" spans="1:16" x14ac:dyDescent="0.25">
      <c r="A9098" s="77">
        <f>E9098*A9097</f>
        <v>0</v>
      </c>
      <c r="B9098" s="160"/>
      <c r="C9098" s="154"/>
      <c r="D9098" s="91" t="s">
        <v>1492</v>
      </c>
      <c r="E9098" s="89">
        <v>30</v>
      </c>
      <c r="F9098">
        <f>SUMIF('список продуктов'!$A$8:$A$917,"="&amp;D12919,'список продуктов'!$C$8:$C$917)</f>
        <v>1</v>
      </c>
      <c r="M9098" s="572"/>
      <c r="N9098" s="573"/>
      <c r="O9098" s="573"/>
      <c r="P9098" s="573"/>
    </row>
    <row r="9099" spans="1:16" x14ac:dyDescent="0.25">
      <c r="A9099" s="77">
        <f>E9099*A9097</f>
        <v>0</v>
      </c>
      <c r="B9099" s="160"/>
      <c r="C9099" s="154"/>
      <c r="D9099" s="91" t="s">
        <v>1858</v>
      </c>
      <c r="E9099" s="89">
        <v>3.5</v>
      </c>
      <c r="F9099">
        <f>SUMIF('список продуктов'!$A$8:$A$917,"="&amp;D12920,'список продуктов'!$C$8:$C$917)</f>
        <v>1</v>
      </c>
      <c r="M9099" s="572"/>
      <c r="N9099" s="573"/>
      <c r="O9099" s="573"/>
      <c r="P9099" s="573"/>
    </row>
    <row r="9100" spans="1:16" x14ac:dyDescent="0.25">
      <c r="A9100" s="77">
        <f>E9100*A9097</f>
        <v>0</v>
      </c>
      <c r="B9100" s="160"/>
      <c r="C9100" s="154"/>
      <c r="D9100" s="91" t="s">
        <v>1850</v>
      </c>
      <c r="E9100" s="89">
        <v>3.5</v>
      </c>
      <c r="F9100">
        <f>SUMIF('список продуктов'!$A$8:$A$917,"="&amp;D12921,'список продуктов'!$C$8:$C$917)</f>
        <v>0</v>
      </c>
      <c r="M9100" s="572"/>
      <c r="N9100" s="573"/>
      <c r="O9100" s="573"/>
      <c r="P9100" s="573"/>
    </row>
    <row r="9101" spans="1:16" x14ac:dyDescent="0.25">
      <c r="A9101" s="77">
        <f>E9101*A9097</f>
        <v>0</v>
      </c>
      <c r="B9101" s="160"/>
      <c r="C9101" s="154"/>
      <c r="D9101" s="91" t="s">
        <v>1315</v>
      </c>
      <c r="E9101" s="89">
        <v>6</v>
      </c>
      <c r="F9101">
        <f>SUMIF('список продуктов'!$A$8:$A$917,"="&amp;D12922,'список продуктов'!$C$8:$C$917)</f>
        <v>0</v>
      </c>
      <c r="M9101" s="572"/>
      <c r="N9101" s="573"/>
      <c r="O9101" s="573"/>
      <c r="P9101" s="573"/>
    </row>
    <row r="9102" spans="1:16" x14ac:dyDescent="0.25">
      <c r="A9102" s="77">
        <f>A9097*E9102</f>
        <v>0</v>
      </c>
      <c r="B9102" s="160"/>
      <c r="C9102" s="154"/>
      <c r="D9102" s="91" t="s">
        <v>1892</v>
      </c>
      <c r="E9102" s="89">
        <v>0.5</v>
      </c>
      <c r="F9102">
        <f>SUMIF('список продуктов'!$A$8:$A$917,"="&amp;D12923,'список продуктов'!$C$8:$C$917)</f>
        <v>1</v>
      </c>
      <c r="M9102" s="572"/>
      <c r="N9102" s="573"/>
      <c r="O9102" s="573"/>
      <c r="P9102" s="573"/>
    </row>
    <row r="9103" spans="1:16" x14ac:dyDescent="0.25">
      <c r="A9103" s="77">
        <f>A9097*E9103</f>
        <v>0</v>
      </c>
      <c r="B9103" s="160"/>
      <c r="C9103" s="154"/>
      <c r="D9103" s="91" t="s">
        <v>1280</v>
      </c>
      <c r="E9103" s="89">
        <v>3</v>
      </c>
      <c r="F9103">
        <f>SUMIF('список продуктов'!$A$8:$A$917,"="&amp;D12924,'список продуктов'!$C$8:$C$917)</f>
        <v>1</v>
      </c>
      <c r="M9103" s="572"/>
      <c r="N9103" s="573"/>
      <c r="O9103" s="573"/>
      <c r="P9103" s="573"/>
    </row>
    <row r="9104" spans="1:16" x14ac:dyDescent="0.25">
      <c r="A9104" s="77">
        <f>A9097*E9104</f>
        <v>0</v>
      </c>
      <c r="B9104" s="160"/>
      <c r="C9104" s="154"/>
      <c r="D9104" s="91" t="s">
        <v>1262</v>
      </c>
      <c r="E9104" s="89">
        <v>0.5</v>
      </c>
      <c r="F9104">
        <f>SUMIF('список продуктов'!$A$8:$A$917,"="&amp;D12925,'список продуктов'!$C$8:$C$917)</f>
        <v>1</v>
      </c>
      <c r="M9104" s="572"/>
      <c r="N9104" s="573"/>
      <c r="O9104" s="573"/>
      <c r="P9104" s="573"/>
    </row>
    <row r="9105" spans="1:16" x14ac:dyDescent="0.25">
      <c r="A9105" s="77">
        <f>A9097*E9105</f>
        <v>0</v>
      </c>
      <c r="B9105" s="160"/>
      <c r="C9105" s="154"/>
      <c r="D9105" s="91" t="s">
        <v>2469</v>
      </c>
      <c r="E9105" s="89">
        <v>8</v>
      </c>
      <c r="F9105">
        <f>SUMIF('список продуктов'!$A$8:$A$917,"="&amp;D12926,'список продуктов'!$C$8:$C$917)</f>
        <v>1</v>
      </c>
      <c r="M9105" s="572"/>
      <c r="N9105" s="573"/>
      <c r="O9105" s="573"/>
      <c r="P9105" s="573"/>
    </row>
    <row r="9106" spans="1:16" x14ac:dyDescent="0.25">
      <c r="A9106" s="77">
        <f>A9097*E9106</f>
        <v>0</v>
      </c>
      <c r="B9106" s="160"/>
      <c r="C9106" s="154"/>
      <c r="D9106" s="91" t="s">
        <v>1633</v>
      </c>
      <c r="E9106" s="89">
        <v>35</v>
      </c>
      <c r="F9106">
        <f>SUMIF('список продуктов'!$A$8:$A$917,"="&amp;D12927,'список продуктов'!$C$8:$C$917)</f>
        <v>1</v>
      </c>
      <c r="M9106" s="572"/>
      <c r="N9106" s="573"/>
      <c r="O9106" s="573"/>
      <c r="P9106" s="573"/>
    </row>
    <row r="9107" spans="1:16" ht="15.75" thickBot="1" x14ac:dyDescent="0.3">
      <c r="A9107" s="77">
        <f>A9097*E9107</f>
        <v>0</v>
      </c>
      <c r="B9107" s="160"/>
      <c r="C9107" s="154"/>
      <c r="D9107" s="91" t="s">
        <v>1758</v>
      </c>
      <c r="E9107" s="89">
        <v>5</v>
      </c>
      <c r="F9107">
        <f>SUMIF('список продуктов'!$A$8:$A$917,"="&amp;D12928,'список продуктов'!$C$8:$C$917)</f>
        <v>1</v>
      </c>
      <c r="M9107" s="572"/>
      <c r="N9107" s="573"/>
      <c r="O9107" s="573"/>
      <c r="P9107" s="573"/>
    </row>
    <row r="9108" spans="1:16" ht="15.75" thickBot="1" x14ac:dyDescent="0.3">
      <c r="A9108" s="229"/>
      <c r="B9108" s="231" t="s">
        <v>42</v>
      </c>
      <c r="C9108" s="144" t="s">
        <v>838</v>
      </c>
      <c r="D9108" s="188"/>
      <c r="E9108" s="191">
        <f>SUM(E9109:E9112)</f>
        <v>47</v>
      </c>
      <c r="F9108">
        <f>SUMIF('список продуктов'!$A$8:$A$917,"="&amp;D12929,'список продуктов'!$C$8:$C$917)</f>
        <v>0</v>
      </c>
      <c r="G9108" t="s">
        <v>2926</v>
      </c>
      <c r="M9108" s="572"/>
      <c r="N9108" s="573"/>
      <c r="O9108" s="573"/>
      <c r="P9108" s="573"/>
    </row>
    <row r="9109" spans="1:16" x14ac:dyDescent="0.25">
      <c r="A9109" s="77">
        <f>E9109*A9108</f>
        <v>0</v>
      </c>
      <c r="B9109" s="160"/>
      <c r="C9109" s="154"/>
      <c r="D9109" s="91" t="s">
        <v>2275</v>
      </c>
      <c r="E9109" s="89">
        <v>20</v>
      </c>
      <c r="F9109">
        <f>SUMIF('список продуктов'!$A$8:$A$917,"="&amp;D12930,'список продуктов'!$C$8:$C$917)</f>
        <v>0</v>
      </c>
      <c r="M9109" s="572"/>
      <c r="N9109" s="573"/>
      <c r="O9109" s="573"/>
      <c r="P9109" s="573"/>
    </row>
    <row r="9110" spans="1:16" x14ac:dyDescent="0.25">
      <c r="A9110" s="77">
        <f>E9110*A9108</f>
        <v>0</v>
      </c>
      <c r="B9110" s="160"/>
      <c r="C9110" s="154"/>
      <c r="D9110" s="91" t="s">
        <v>1941</v>
      </c>
      <c r="E9110" s="89">
        <v>20</v>
      </c>
      <c r="F9110">
        <f>SUMIF('список продуктов'!$A$8:$A$917,"="&amp;D12931,'список продуктов'!$C$8:$C$917)</f>
        <v>1</v>
      </c>
      <c r="M9110" s="572"/>
      <c r="N9110" s="573"/>
      <c r="O9110" s="573"/>
      <c r="P9110" s="573"/>
    </row>
    <row r="9111" spans="1:16" x14ac:dyDescent="0.25">
      <c r="A9111" s="77">
        <f>E9111*A9108</f>
        <v>0</v>
      </c>
      <c r="B9111" s="160"/>
      <c r="C9111" s="154"/>
      <c r="D9111" s="91" t="s">
        <v>1918</v>
      </c>
      <c r="E9111" s="89">
        <v>2</v>
      </c>
      <c r="F9111">
        <f>SUMIF('список продуктов'!$A$8:$A$917,"="&amp;D12932,'список продуктов'!$C$8:$C$917)</f>
        <v>1</v>
      </c>
      <c r="M9111" s="572"/>
      <c r="N9111" s="573"/>
      <c r="O9111" s="573"/>
      <c r="P9111" s="573"/>
    </row>
    <row r="9112" spans="1:16" ht="15.75" thickBot="1" x14ac:dyDescent="0.3">
      <c r="A9112" s="77">
        <f>A9108*E9112</f>
        <v>0</v>
      </c>
      <c r="B9112" s="160"/>
      <c r="C9112" s="154"/>
      <c r="D9112" s="91" t="s">
        <v>2469</v>
      </c>
      <c r="E9112" s="89">
        <v>5</v>
      </c>
      <c r="F9112">
        <f>SUMIF('список продуктов'!$A$8:$A$917,"="&amp;D12933,'список продуктов'!$C$8:$C$917)</f>
        <v>1</v>
      </c>
      <c r="M9112" s="572"/>
      <c r="N9112" s="573"/>
      <c r="O9112" s="573"/>
      <c r="P9112" s="573"/>
    </row>
    <row r="9113" spans="1:16" ht="15.75" thickBot="1" x14ac:dyDescent="0.3">
      <c r="A9113" s="229"/>
      <c r="B9113" s="231" t="s">
        <v>42</v>
      </c>
      <c r="C9113" s="144" t="s">
        <v>839</v>
      </c>
      <c r="D9113" s="188"/>
      <c r="E9113" s="191">
        <f>SUM(E9114:E9117)</f>
        <v>45</v>
      </c>
      <c r="F9113">
        <f>SUMIF('список продуктов'!$A$8:$A$917,"="&amp;D12934,'список продуктов'!$C$8:$C$917)</f>
        <v>1</v>
      </c>
      <c r="G9113" t="s">
        <v>2926</v>
      </c>
      <c r="M9113" s="572"/>
      <c r="N9113" s="573"/>
      <c r="O9113" s="573"/>
      <c r="P9113" s="573"/>
    </row>
    <row r="9114" spans="1:16" x14ac:dyDescent="0.25">
      <c r="A9114" s="77">
        <f>E9114*A9113</f>
        <v>0</v>
      </c>
      <c r="B9114" s="160"/>
      <c r="C9114" s="154"/>
      <c r="D9114" s="91" t="s">
        <v>2275</v>
      </c>
      <c r="E9114" s="89">
        <v>20</v>
      </c>
      <c r="F9114">
        <f>SUMIF('список продуктов'!$A$8:$A$917,"="&amp;D12935,'список продуктов'!$C$8:$C$917)</f>
        <v>1</v>
      </c>
      <c r="M9114" s="572"/>
      <c r="N9114" s="573"/>
      <c r="O9114" s="573"/>
      <c r="P9114" s="573"/>
    </row>
    <row r="9115" spans="1:16" x14ac:dyDescent="0.25">
      <c r="A9115" s="77">
        <f>E9115*A9113</f>
        <v>0</v>
      </c>
      <c r="B9115" s="160"/>
      <c r="C9115" s="154"/>
      <c r="D9115" s="91" t="s">
        <v>2291</v>
      </c>
      <c r="E9115" s="89">
        <v>10</v>
      </c>
      <c r="F9115">
        <f>SUMIF('список продуктов'!$A$8:$A$917,"="&amp;D12936,'список продуктов'!$C$8:$C$917)</f>
        <v>1</v>
      </c>
      <c r="M9115" s="572"/>
      <c r="N9115" s="573"/>
      <c r="O9115" s="573"/>
      <c r="P9115" s="573"/>
    </row>
    <row r="9116" spans="1:16" x14ac:dyDescent="0.25">
      <c r="A9116" s="77">
        <f>E9116*A9113</f>
        <v>0</v>
      </c>
      <c r="B9116" s="160"/>
      <c r="C9116" s="154"/>
      <c r="D9116" s="91" t="s">
        <v>1246</v>
      </c>
      <c r="E9116" s="89">
        <v>10</v>
      </c>
      <c r="F9116">
        <f>SUMIF('список продуктов'!$A$8:$A$917,"="&amp;D12937,'список продуктов'!$C$8:$C$917)</f>
        <v>0</v>
      </c>
      <c r="M9116" s="572"/>
      <c r="N9116" s="573"/>
      <c r="O9116" s="573"/>
      <c r="P9116" s="573"/>
    </row>
    <row r="9117" spans="1:16" ht="15.75" thickBot="1" x14ac:dyDescent="0.3">
      <c r="A9117" s="77">
        <f>A9113*E9117</f>
        <v>0</v>
      </c>
      <c r="B9117" s="160"/>
      <c r="C9117" s="154"/>
      <c r="D9117" s="91" t="s">
        <v>2469</v>
      </c>
      <c r="E9117" s="89">
        <v>5</v>
      </c>
      <c r="F9117">
        <f>SUMIF('список продуктов'!$A$8:$A$917,"="&amp;D12938,'список продуктов'!$C$8:$C$917)</f>
        <v>1</v>
      </c>
      <c r="M9117" s="572"/>
      <c r="N9117" s="573"/>
      <c r="O9117" s="573"/>
      <c r="P9117" s="573"/>
    </row>
    <row r="9118" spans="1:16" ht="15.75" thickBot="1" x14ac:dyDescent="0.3">
      <c r="A9118" s="229"/>
      <c r="B9118" s="231" t="s">
        <v>42</v>
      </c>
      <c r="C9118" s="144" t="s">
        <v>840</v>
      </c>
      <c r="D9118" s="188"/>
      <c r="E9118" s="191">
        <f>SUM(E9119:E9123)</f>
        <v>59</v>
      </c>
      <c r="F9118">
        <f>SUMIF('список продуктов'!$A$8:$A$917,"="&amp;D12939,'список продуктов'!$C$8:$C$917)</f>
        <v>1</v>
      </c>
      <c r="G9118" t="s">
        <v>2926</v>
      </c>
      <c r="M9118" s="572"/>
      <c r="N9118" s="573"/>
      <c r="O9118" s="573"/>
      <c r="P9118" s="573"/>
    </row>
    <row r="9119" spans="1:16" x14ac:dyDescent="0.25">
      <c r="A9119" s="77">
        <f>E9119*A9118</f>
        <v>0</v>
      </c>
      <c r="B9119" s="160"/>
      <c r="C9119" s="154"/>
      <c r="D9119" s="91" t="s">
        <v>2275</v>
      </c>
      <c r="E9119" s="89">
        <v>20</v>
      </c>
      <c r="F9119">
        <f>SUMIF('список продуктов'!$A$8:$A$917,"="&amp;D12940,'список продуктов'!$C$8:$C$917)</f>
        <v>1</v>
      </c>
      <c r="M9119" s="572"/>
      <c r="N9119" s="573"/>
      <c r="O9119" s="573"/>
      <c r="P9119" s="573"/>
    </row>
    <row r="9120" spans="1:16" x14ac:dyDescent="0.25">
      <c r="A9120" s="77">
        <f>E9120*A9118</f>
        <v>0</v>
      </c>
      <c r="B9120" s="160"/>
      <c r="C9120" s="154"/>
      <c r="D9120" s="91" t="s">
        <v>1271</v>
      </c>
      <c r="E9120" s="89">
        <v>30</v>
      </c>
      <c r="F9120">
        <f>SUMIF('список продуктов'!$A$8:$A$917,"="&amp;D12941,'список продуктов'!$C$8:$C$917)</f>
        <v>1</v>
      </c>
      <c r="M9120" s="572"/>
      <c r="N9120" s="573"/>
      <c r="O9120" s="573"/>
      <c r="P9120" s="573"/>
    </row>
    <row r="9121" spans="1:16" x14ac:dyDescent="0.25">
      <c r="A9121" s="77">
        <f>A9118*E9121</f>
        <v>0</v>
      </c>
      <c r="B9121" s="160"/>
      <c r="C9121" s="154"/>
      <c r="D9121" s="91" t="s">
        <v>2376</v>
      </c>
      <c r="E9121" s="89">
        <v>2</v>
      </c>
      <c r="F9121">
        <f>SUMIF('список продуктов'!$A$8:$A$917,"="&amp;D12942,'список продуктов'!$C$8:$C$917)</f>
        <v>1</v>
      </c>
      <c r="M9121" s="572"/>
      <c r="N9121" s="573"/>
      <c r="O9121" s="573"/>
      <c r="P9121" s="573"/>
    </row>
    <row r="9122" spans="1:16" x14ac:dyDescent="0.25">
      <c r="A9122" s="77">
        <f>E9122*A9118</f>
        <v>0</v>
      </c>
      <c r="B9122" s="160"/>
      <c r="C9122" s="154"/>
      <c r="D9122" s="91" t="s">
        <v>1918</v>
      </c>
      <c r="E9122" s="89">
        <v>2</v>
      </c>
      <c r="F9122">
        <f>SUMIF('список продуктов'!$A$8:$A$917,"="&amp;D12943,'список продуктов'!$C$8:$C$917)</f>
        <v>1</v>
      </c>
      <c r="M9122" s="572"/>
      <c r="N9122" s="573"/>
      <c r="O9122" s="573"/>
      <c r="P9122" s="573"/>
    </row>
    <row r="9123" spans="1:16" ht="15.75" thickBot="1" x14ac:dyDescent="0.3">
      <c r="A9123" s="77">
        <f>A9118*E9123</f>
        <v>0</v>
      </c>
      <c r="B9123" s="160"/>
      <c r="C9123" s="154"/>
      <c r="D9123" s="91" t="s">
        <v>2469</v>
      </c>
      <c r="E9123" s="89">
        <v>5</v>
      </c>
      <c r="F9123">
        <f>SUMIF('список продуктов'!$A$8:$A$917,"="&amp;#REF!,'список продуктов'!$C$8:$C$917)</f>
        <v>0</v>
      </c>
      <c r="M9123" s="572"/>
      <c r="N9123" s="573"/>
      <c r="O9123" s="573"/>
      <c r="P9123" s="573"/>
    </row>
    <row r="9124" spans="1:16" ht="15.75" thickBot="1" x14ac:dyDescent="0.3">
      <c r="A9124" s="229"/>
      <c r="B9124" s="231" t="s">
        <v>42</v>
      </c>
      <c r="C9124" s="144" t="s">
        <v>841</v>
      </c>
      <c r="D9124" s="188"/>
      <c r="E9124" s="191">
        <f>SUM(E9125:E9128)</f>
        <v>50</v>
      </c>
      <c r="F9124">
        <f>SUMIF('список продуктов'!$A$8:$A$917,"="&amp;D3937,'список продуктов'!$C$8:$C$917)</f>
        <v>0</v>
      </c>
      <c r="G9124" t="s">
        <v>2926</v>
      </c>
      <c r="M9124" s="572"/>
      <c r="N9124" s="573"/>
      <c r="O9124" s="573"/>
      <c r="P9124" s="573"/>
    </row>
    <row r="9125" spans="1:16" x14ac:dyDescent="0.25">
      <c r="A9125" s="77">
        <f>E9125*A9124</f>
        <v>0</v>
      </c>
      <c r="B9125" s="160"/>
      <c r="C9125" s="154"/>
      <c r="D9125" s="91" t="s">
        <v>2275</v>
      </c>
      <c r="E9125" s="89">
        <v>20</v>
      </c>
      <c r="F9125">
        <f>SUMIF('список продуктов'!$A$8:$A$917,"="&amp;D3938,'список продуктов'!$C$8:$C$917)</f>
        <v>1</v>
      </c>
      <c r="M9125" s="572"/>
      <c r="N9125" s="573"/>
      <c r="O9125" s="573"/>
      <c r="P9125" s="573"/>
    </row>
    <row r="9126" spans="1:16" x14ac:dyDescent="0.25">
      <c r="A9126" s="77">
        <f>E9126*A9124</f>
        <v>0</v>
      </c>
      <c r="B9126" s="160"/>
      <c r="C9126" s="154"/>
      <c r="D9126" s="365" t="s">
        <v>1739</v>
      </c>
      <c r="E9126" s="89">
        <v>20</v>
      </c>
      <c r="F9126">
        <f>SUMIF('список продуктов'!$A$8:$A$917,"="&amp;D3939,'список продуктов'!$C$8:$C$917)</f>
        <v>1</v>
      </c>
      <c r="M9126" s="572"/>
      <c r="N9126" s="573"/>
      <c r="O9126" s="573"/>
      <c r="P9126" s="573"/>
    </row>
    <row r="9127" spans="1:16" x14ac:dyDescent="0.25">
      <c r="A9127" s="77">
        <f>E9127*A9124</f>
        <v>0</v>
      </c>
      <c r="B9127" s="160"/>
      <c r="C9127" s="154"/>
      <c r="D9127" s="91" t="s">
        <v>1758</v>
      </c>
      <c r="E9127" s="89">
        <v>5</v>
      </c>
      <c r="F9127">
        <f>SUMIF('список продуктов'!$A$8:$A$917,"="&amp;D3940,'список продуктов'!$C$8:$C$917)</f>
        <v>1</v>
      </c>
      <c r="M9127" s="572"/>
      <c r="N9127" s="573"/>
      <c r="O9127" s="573"/>
      <c r="P9127" s="573"/>
    </row>
    <row r="9128" spans="1:16" ht="15.75" thickBot="1" x14ac:dyDescent="0.3">
      <c r="A9128" s="77">
        <f>E9128*A9124</f>
        <v>0</v>
      </c>
      <c r="B9128" s="394"/>
      <c r="C9128" s="495"/>
      <c r="D9128" s="395" t="s">
        <v>2469</v>
      </c>
      <c r="E9128" s="396">
        <v>5</v>
      </c>
      <c r="F9128">
        <f>SUMIF('список продуктов'!$A$8:$A$917,"="&amp;D3941,'список продуктов'!$C$8:$C$917)</f>
        <v>1</v>
      </c>
      <c r="M9128" s="572"/>
      <c r="N9128" s="573"/>
      <c r="O9128" s="573"/>
      <c r="P9128" s="573"/>
    </row>
    <row r="9129" spans="1:16" ht="30.75" thickBot="1" x14ac:dyDescent="0.45">
      <c r="A9129" s="566" t="s">
        <v>2879</v>
      </c>
      <c r="B9129" s="567"/>
      <c r="C9129" s="567"/>
      <c r="D9129" s="567"/>
      <c r="E9129" s="568"/>
      <c r="F9129">
        <f>SUMIF('список продуктов'!$A$8:$A$917,"="&amp;D3942,'список продуктов'!$C$8:$C$917)</f>
        <v>1</v>
      </c>
      <c r="G9129" t="s">
        <v>2926</v>
      </c>
      <c r="M9129" s="572"/>
      <c r="N9129" s="573"/>
      <c r="O9129" s="573"/>
      <c r="P9129" s="573"/>
    </row>
    <row r="9130" spans="1:16" ht="26.25" thickBot="1" x14ac:dyDescent="0.4">
      <c r="A9130" s="563" t="s">
        <v>2880</v>
      </c>
      <c r="B9130" s="564"/>
      <c r="C9130" s="564"/>
      <c r="D9130" s="564"/>
      <c r="E9130" s="565"/>
      <c r="F9130">
        <f>SUMIF('список продуктов'!$A$8:$A$917,"="&amp;#REF!,'список продуктов'!$C$8:$C$917)</f>
        <v>0</v>
      </c>
      <c r="G9130" t="s">
        <v>2926</v>
      </c>
      <c r="M9130" s="572"/>
      <c r="N9130" s="573"/>
      <c r="O9130" s="573"/>
      <c r="P9130" s="573"/>
    </row>
    <row r="9131" spans="1:16" ht="30" thickBot="1" x14ac:dyDescent="0.3">
      <c r="A9131" s="229"/>
      <c r="B9131" s="231" t="s">
        <v>8</v>
      </c>
      <c r="C9131" s="159" t="s">
        <v>1079</v>
      </c>
      <c r="D9131" s="188"/>
      <c r="E9131" s="191"/>
      <c r="F9131">
        <f>SUMIF('список продуктов'!$A$8:$A$917,"="&amp;D3440,'список продуктов'!$C$8:$C$917)</f>
        <v>0</v>
      </c>
      <c r="G9131" t="s">
        <v>2926</v>
      </c>
      <c r="M9131" s="572"/>
      <c r="N9131" s="573"/>
      <c r="O9131" s="573"/>
      <c r="P9131" s="573"/>
    </row>
    <row r="9132" spans="1:16" x14ac:dyDescent="0.25">
      <c r="A9132" s="77">
        <f>E9132*A9131</f>
        <v>0</v>
      </c>
      <c r="B9132" s="160"/>
      <c r="C9132" s="154"/>
      <c r="D9132" s="91" t="s">
        <v>1739</v>
      </c>
      <c r="E9132" s="89">
        <v>150</v>
      </c>
      <c r="F9132">
        <f>SUMIF('список продуктов'!$A$8:$A$917,"="&amp;D3441,'список продуктов'!$C$8:$C$917)</f>
        <v>1</v>
      </c>
      <c r="M9132" s="572"/>
      <c r="N9132" s="573"/>
      <c r="O9132" s="573"/>
      <c r="P9132" s="573"/>
    </row>
    <row r="9133" spans="1:16" x14ac:dyDescent="0.25">
      <c r="A9133" s="77">
        <f>E9133*A9131</f>
        <v>0</v>
      </c>
      <c r="B9133" s="160"/>
      <c r="C9133" s="452"/>
      <c r="D9133" s="91" t="s">
        <v>1757</v>
      </c>
      <c r="E9133" s="89">
        <v>50</v>
      </c>
      <c r="F9133">
        <f>SUMIF('список продуктов'!$A$8:$A$917,"="&amp;D3442,'список продуктов'!$C$8:$C$917)</f>
        <v>1</v>
      </c>
      <c r="M9133" s="572"/>
      <c r="N9133" s="573"/>
      <c r="O9133" s="573"/>
      <c r="P9133" s="573"/>
    </row>
    <row r="9134" spans="1:16" x14ac:dyDescent="0.25">
      <c r="A9134" s="77">
        <f>E9134*A9131</f>
        <v>0</v>
      </c>
      <c r="B9134" s="160"/>
      <c r="C9134" s="154"/>
      <c r="D9134" s="91" t="s">
        <v>2434</v>
      </c>
      <c r="E9134" s="89">
        <v>2</v>
      </c>
      <c r="F9134">
        <f>SUMIF('список продуктов'!$A$8:$A$917,"="&amp;D3443,'список продуктов'!$C$8:$C$917)</f>
        <v>1</v>
      </c>
      <c r="M9134" s="572"/>
      <c r="N9134" s="573"/>
      <c r="O9134" s="573"/>
      <c r="P9134" s="573"/>
    </row>
    <row r="9135" spans="1:16" x14ac:dyDescent="0.25">
      <c r="A9135" s="77">
        <f>E9135*A9131</f>
        <v>0</v>
      </c>
      <c r="B9135" s="160"/>
      <c r="C9135" s="154"/>
      <c r="D9135" s="91" t="s">
        <v>2399</v>
      </c>
      <c r="E9135" s="89">
        <v>1</v>
      </c>
      <c r="F9135">
        <f>SUMIF('список продуктов'!$A$8:$A$917,"="&amp;D3444,'список продуктов'!$C$8:$C$917)</f>
        <v>1</v>
      </c>
      <c r="M9135" s="572"/>
      <c r="N9135" s="573"/>
      <c r="O9135" s="573"/>
      <c r="P9135" s="573"/>
    </row>
    <row r="9136" spans="1:16" x14ac:dyDescent="0.25">
      <c r="A9136" s="77">
        <f>E9136*A9131</f>
        <v>0</v>
      </c>
      <c r="B9136" s="160"/>
      <c r="C9136" s="154"/>
      <c r="D9136" s="91" t="s">
        <v>1228</v>
      </c>
      <c r="E9136" s="89">
        <v>1</v>
      </c>
      <c r="F9136">
        <f>SUMIF('список продуктов'!$A$8:$A$917,"="&amp;D3445,'список продуктов'!$C$8:$C$917)</f>
        <v>1</v>
      </c>
      <c r="M9136" s="572"/>
      <c r="N9136" s="573"/>
      <c r="O9136" s="573"/>
      <c r="P9136" s="573"/>
    </row>
    <row r="9137" spans="1:16" x14ac:dyDescent="0.25">
      <c r="A9137" s="77">
        <f>E9137*A9131</f>
        <v>0</v>
      </c>
      <c r="B9137" s="160"/>
      <c r="C9137" s="154"/>
      <c r="D9137" s="91" t="s">
        <v>2591</v>
      </c>
      <c r="E9137" s="89">
        <v>10</v>
      </c>
      <c r="F9137">
        <f>SUMIF('список продуктов'!$A$8:$A$917,"="&amp;D3446,'список продуктов'!$C$8:$C$917)</f>
        <v>1</v>
      </c>
      <c r="M9137" s="572"/>
      <c r="N9137" s="573"/>
      <c r="O9137" s="573"/>
      <c r="P9137" s="573"/>
    </row>
    <row r="9138" spans="1:16" x14ac:dyDescent="0.25">
      <c r="A9138" s="77">
        <f>E9138*A9131</f>
        <v>0</v>
      </c>
      <c r="B9138" s="160"/>
      <c r="C9138" s="154"/>
      <c r="D9138" s="91"/>
      <c r="E9138" s="89"/>
      <c r="F9138">
        <f>SUMIF('список продуктов'!$A$8:$A$917,"="&amp;D3447,'список продуктов'!$C$8:$C$917)</f>
        <v>1</v>
      </c>
      <c r="M9138" s="572"/>
      <c r="N9138" s="573"/>
      <c r="O9138" s="573"/>
      <c r="P9138" s="573"/>
    </row>
    <row r="9139" spans="1:16" x14ac:dyDescent="0.25">
      <c r="A9139" s="77">
        <f>E9139*A9131</f>
        <v>0</v>
      </c>
      <c r="B9139" s="160"/>
      <c r="C9139" s="154"/>
      <c r="D9139" s="91"/>
      <c r="E9139" s="89"/>
      <c r="F9139">
        <f>SUMIF('список продуктов'!$A$8:$A$917,"="&amp;#REF!,'список продуктов'!$C$8:$C$917)</f>
        <v>0</v>
      </c>
      <c r="M9139" s="572"/>
      <c r="N9139" s="573"/>
      <c r="O9139" s="573"/>
      <c r="P9139" s="573"/>
    </row>
    <row r="9140" spans="1:16" ht="15.75" thickBot="1" x14ac:dyDescent="0.3">
      <c r="A9140" s="77">
        <f>E9140*A9131</f>
        <v>0</v>
      </c>
      <c r="B9140" s="160"/>
      <c r="C9140" s="154"/>
      <c r="D9140" s="91"/>
      <c r="E9140" s="89"/>
      <c r="F9140">
        <f>SUMIF('список продуктов'!$A$8:$A$917,"="&amp;#REF!,'список продуктов'!$C$8:$C$917)</f>
        <v>0</v>
      </c>
      <c r="M9140" s="572"/>
      <c r="N9140" s="573"/>
      <c r="O9140" s="573"/>
      <c r="P9140" s="573"/>
    </row>
    <row r="9141" spans="1:16" ht="44.25" customHeight="1" thickBot="1" x14ac:dyDescent="0.3">
      <c r="A9141" s="229"/>
      <c r="B9141" s="231" t="s">
        <v>201</v>
      </c>
      <c r="C9141" s="159" t="s">
        <v>1080</v>
      </c>
      <c r="D9141" s="188"/>
      <c r="E9141" s="191"/>
      <c r="F9141">
        <f>SUMIF('список продуктов'!$A$8:$A$917,"="&amp;D3431,'список продуктов'!$C$8:$C$917)</f>
        <v>0</v>
      </c>
      <c r="G9141" t="s">
        <v>2926</v>
      </c>
      <c r="M9141" s="572"/>
      <c r="N9141" s="573"/>
      <c r="O9141" s="573"/>
      <c r="P9141" s="573"/>
    </row>
    <row r="9142" spans="1:16" x14ac:dyDescent="0.25">
      <c r="A9142" s="77">
        <f>E9142*A9141</f>
        <v>0</v>
      </c>
      <c r="B9142" s="160"/>
      <c r="C9142" s="154"/>
      <c r="D9142" s="91" t="s">
        <v>1477</v>
      </c>
      <c r="E9142" s="89">
        <v>100</v>
      </c>
      <c r="F9142">
        <f>SUMIF('список продуктов'!$A$8:$A$917,"="&amp;D3432,'список продуктов'!$C$8:$C$917)</f>
        <v>1</v>
      </c>
      <c r="M9142" s="572"/>
      <c r="N9142" s="573"/>
      <c r="O9142" s="573"/>
      <c r="P9142" s="573"/>
    </row>
    <row r="9143" spans="1:16" x14ac:dyDescent="0.25">
      <c r="A9143" s="77">
        <f>E9143*A9141</f>
        <v>0</v>
      </c>
      <c r="B9143" s="160"/>
      <c r="C9143" s="452"/>
      <c r="D9143" s="91" t="s">
        <v>2244</v>
      </c>
      <c r="E9143" s="89">
        <v>20</v>
      </c>
      <c r="F9143">
        <f>SUMIF('список продуктов'!$A$8:$A$917,"="&amp;D3433,'список продуктов'!$C$8:$C$917)</f>
        <v>1</v>
      </c>
      <c r="M9143" s="572"/>
      <c r="N9143" s="573"/>
      <c r="O9143" s="573"/>
      <c r="P9143" s="573"/>
    </row>
    <row r="9144" spans="1:16" x14ac:dyDescent="0.25">
      <c r="A9144" s="77">
        <f>E9144*A9141</f>
        <v>0</v>
      </c>
      <c r="B9144" s="160"/>
      <c r="C9144" s="154"/>
      <c r="D9144" s="91" t="s">
        <v>1246</v>
      </c>
      <c r="E9144" s="89">
        <v>22</v>
      </c>
      <c r="F9144">
        <f>SUMIF('список продуктов'!$A$8:$A$917,"="&amp;D3434,'список продуктов'!$C$8:$C$917)</f>
        <v>1</v>
      </c>
      <c r="M9144" s="572"/>
      <c r="N9144" s="573"/>
      <c r="O9144" s="573"/>
      <c r="P9144" s="573"/>
    </row>
    <row r="9145" spans="1:16" x14ac:dyDescent="0.25">
      <c r="A9145" s="77">
        <f>E9145*A9141</f>
        <v>0</v>
      </c>
      <c r="B9145" s="160"/>
      <c r="C9145" s="154"/>
      <c r="D9145" s="91" t="s">
        <v>1478</v>
      </c>
      <c r="E9145" s="89">
        <v>2</v>
      </c>
      <c r="F9145">
        <f>SUMIF('список продуктов'!$A$8:$A$917,"="&amp;D3435,'список продуктов'!$C$8:$C$917)</f>
        <v>1</v>
      </c>
      <c r="M9145" s="572"/>
      <c r="N9145" s="573"/>
      <c r="O9145" s="573"/>
      <c r="P9145" s="573"/>
    </row>
    <row r="9146" spans="1:16" x14ac:dyDescent="0.25">
      <c r="A9146" s="77">
        <f>E9146*A9141</f>
        <v>0</v>
      </c>
      <c r="B9146" s="160"/>
      <c r="C9146" s="154"/>
      <c r="D9146" s="91" t="s">
        <v>2591</v>
      </c>
      <c r="E9146" s="89">
        <v>10</v>
      </c>
      <c r="F9146">
        <f>SUMIF('список продуктов'!$A$8:$A$917,"="&amp;D3436,'список продуктов'!$C$8:$C$917)</f>
        <v>1</v>
      </c>
      <c r="M9146" s="572"/>
      <c r="N9146" s="573"/>
      <c r="O9146" s="573"/>
      <c r="P9146" s="573"/>
    </row>
    <row r="9147" spans="1:16" x14ac:dyDescent="0.25">
      <c r="A9147" s="77">
        <f>E9147*A9141</f>
        <v>0</v>
      </c>
      <c r="B9147" s="160"/>
      <c r="C9147" s="154"/>
      <c r="D9147" s="91" t="s">
        <v>1794</v>
      </c>
      <c r="E9147" s="89">
        <v>5</v>
      </c>
      <c r="F9147">
        <f>SUMIF('список продуктов'!$A$8:$A$917,"="&amp;D3437,'список продуктов'!$C$8:$C$917)</f>
        <v>1</v>
      </c>
      <c r="M9147" s="572"/>
      <c r="N9147" s="573"/>
      <c r="O9147" s="573"/>
      <c r="P9147" s="573"/>
    </row>
    <row r="9148" spans="1:16" x14ac:dyDescent="0.25">
      <c r="A9148" s="77">
        <f>E9148*A9141</f>
        <v>0</v>
      </c>
      <c r="B9148" s="160"/>
      <c r="C9148" s="154"/>
      <c r="D9148" s="91" t="s">
        <v>198</v>
      </c>
      <c r="E9148" s="89">
        <v>20</v>
      </c>
      <c r="F9148">
        <f>SUMIF('список продуктов'!$A$8:$A$917,"="&amp;D3438,'список продуктов'!$C$8:$C$917)</f>
        <v>1</v>
      </c>
      <c r="M9148" s="572"/>
      <c r="N9148" s="573"/>
      <c r="O9148" s="573"/>
      <c r="P9148" s="573"/>
    </row>
    <row r="9149" spans="1:16" x14ac:dyDescent="0.25">
      <c r="A9149" s="77">
        <f>E9149*A9141</f>
        <v>0</v>
      </c>
      <c r="B9149" s="160"/>
      <c r="C9149" s="154"/>
      <c r="D9149" s="91"/>
      <c r="E9149" s="89"/>
      <c r="F9149">
        <f>SUMIF('список продуктов'!$A$8:$A$917,"="&amp;D3439,'список продуктов'!$C$8:$C$917)</f>
        <v>1</v>
      </c>
      <c r="M9149" s="572"/>
      <c r="N9149" s="573"/>
      <c r="O9149" s="573"/>
      <c r="P9149" s="573"/>
    </row>
    <row r="9150" spans="1:16" ht="15.75" thickBot="1" x14ac:dyDescent="0.3">
      <c r="A9150" s="77">
        <f>E9150*A9141</f>
        <v>0</v>
      </c>
      <c r="B9150" s="160"/>
      <c r="C9150" s="154"/>
      <c r="D9150" s="91"/>
      <c r="E9150" s="89"/>
      <c r="F9150">
        <f>SUMIF('список продуктов'!$A$8:$A$917,"="&amp;#REF!,'список продуктов'!$C$8:$C$917)</f>
        <v>0</v>
      </c>
      <c r="M9150" s="572"/>
      <c r="N9150" s="573"/>
      <c r="O9150" s="573"/>
      <c r="P9150" s="573"/>
    </row>
    <row r="9151" spans="1:16" ht="44.25" thickBot="1" x14ac:dyDescent="0.3">
      <c r="A9151" s="229"/>
      <c r="B9151" s="231" t="s">
        <v>8</v>
      </c>
      <c r="C9151" s="159" t="s">
        <v>1081</v>
      </c>
      <c r="D9151" s="188"/>
      <c r="E9151" s="191"/>
      <c r="F9151">
        <f>SUMIF('список продуктов'!$A$8:$A$917,"="&amp;D12944,'список продуктов'!$C$8:$C$917)</f>
        <v>0</v>
      </c>
      <c r="G9151" t="s">
        <v>2926</v>
      </c>
      <c r="M9151" s="572"/>
      <c r="N9151" s="573"/>
      <c r="O9151" s="573"/>
      <c r="P9151" s="573"/>
    </row>
    <row r="9152" spans="1:16" x14ac:dyDescent="0.25">
      <c r="A9152" s="77">
        <f>E9152*A9151</f>
        <v>0</v>
      </c>
      <c r="B9152" s="160"/>
      <c r="C9152" s="154"/>
      <c r="D9152" s="91" t="s">
        <v>1776</v>
      </c>
      <c r="E9152" s="89">
        <v>100</v>
      </c>
      <c r="F9152">
        <f>SUMIF('список продуктов'!$A$8:$A$917,"="&amp;D12945,'список продуктов'!$C$8:$C$917)</f>
        <v>0</v>
      </c>
      <c r="M9152" s="572"/>
      <c r="N9152" s="573"/>
      <c r="O9152" s="573"/>
      <c r="P9152" s="573"/>
    </row>
    <row r="9153" spans="1:16" x14ac:dyDescent="0.25">
      <c r="A9153" s="77">
        <f>E9153*A9151</f>
        <v>0</v>
      </c>
      <c r="B9153" s="160"/>
      <c r="C9153" s="452"/>
      <c r="D9153" s="91" t="s">
        <v>2244</v>
      </c>
      <c r="E9153" s="89">
        <v>40</v>
      </c>
      <c r="F9153">
        <f>SUMIF('список продуктов'!$A$8:$A$917,"="&amp;D12946,'список продуктов'!$C$8:$C$917)</f>
        <v>1</v>
      </c>
      <c r="M9153" s="572"/>
      <c r="N9153" s="573"/>
      <c r="O9153" s="573"/>
      <c r="P9153" s="573"/>
    </row>
    <row r="9154" spans="1:16" x14ac:dyDescent="0.25">
      <c r="A9154" s="77">
        <f>E9154*A9151</f>
        <v>0</v>
      </c>
      <c r="B9154" s="160"/>
      <c r="C9154" s="154"/>
      <c r="D9154" s="91" t="s">
        <v>2358</v>
      </c>
      <c r="E9154" s="89">
        <v>10</v>
      </c>
      <c r="F9154">
        <f>SUMIF('список продуктов'!$A$8:$A$917,"="&amp;D12947,'список продуктов'!$C$8:$C$917)</f>
        <v>1</v>
      </c>
      <c r="M9154" s="572"/>
      <c r="N9154" s="573"/>
      <c r="O9154" s="573"/>
      <c r="P9154" s="573"/>
    </row>
    <row r="9155" spans="1:16" x14ac:dyDescent="0.25">
      <c r="A9155" s="77">
        <f>E9155*A9151</f>
        <v>0</v>
      </c>
      <c r="B9155" s="160"/>
      <c r="C9155" s="154"/>
      <c r="D9155" s="91" t="s">
        <v>1478</v>
      </c>
      <c r="E9155" s="89">
        <v>5</v>
      </c>
      <c r="F9155">
        <f>SUMIF('список продуктов'!$A$8:$A$917,"="&amp;D12948,'список продуктов'!$C$8:$C$917)</f>
        <v>1</v>
      </c>
      <c r="M9155" s="572"/>
      <c r="N9155" s="573"/>
      <c r="O9155" s="573"/>
      <c r="P9155" s="573"/>
    </row>
    <row r="9156" spans="1:16" x14ac:dyDescent="0.25">
      <c r="A9156" s="77">
        <f>E9156*A9151</f>
        <v>0</v>
      </c>
      <c r="B9156" s="160"/>
      <c r="C9156" s="154"/>
      <c r="D9156" s="91" t="s">
        <v>1797</v>
      </c>
      <c r="E9156" s="89">
        <v>5</v>
      </c>
      <c r="F9156">
        <f>SUMIF('список продуктов'!$A$8:$A$917,"="&amp;D12949,'список продуктов'!$C$8:$C$917)</f>
        <v>1</v>
      </c>
      <c r="M9156" s="572"/>
      <c r="N9156" s="573"/>
      <c r="O9156" s="573"/>
      <c r="P9156" s="573"/>
    </row>
    <row r="9157" spans="1:16" x14ac:dyDescent="0.25">
      <c r="A9157" s="77">
        <f>E9157*A9151</f>
        <v>0</v>
      </c>
      <c r="B9157" s="160"/>
      <c r="C9157" s="154"/>
      <c r="D9157" s="91" t="s">
        <v>2431</v>
      </c>
      <c r="E9157" s="89">
        <v>5</v>
      </c>
      <c r="F9157">
        <f>SUMIF('список продуктов'!$A$8:$A$917,"="&amp;D12950,'список продуктов'!$C$8:$C$917)</f>
        <v>1</v>
      </c>
      <c r="M9157" s="572"/>
      <c r="N9157" s="573"/>
      <c r="O9157" s="573"/>
      <c r="P9157" s="573"/>
    </row>
    <row r="9158" spans="1:16" x14ac:dyDescent="0.25">
      <c r="A9158" s="77">
        <f>E9158*A9151</f>
        <v>0</v>
      </c>
      <c r="B9158" s="160"/>
      <c r="C9158" s="154"/>
      <c r="D9158" s="91" t="s">
        <v>2399</v>
      </c>
      <c r="E9158" s="89">
        <v>1</v>
      </c>
      <c r="F9158">
        <f>SUMIF('список продуктов'!$A$8:$A$917,"="&amp;D12951,'список продуктов'!$C$8:$C$917)</f>
        <v>0</v>
      </c>
      <c r="M9158" s="572"/>
      <c r="N9158" s="573"/>
      <c r="O9158" s="573"/>
      <c r="P9158" s="573"/>
    </row>
    <row r="9159" spans="1:16" x14ac:dyDescent="0.25">
      <c r="A9159" s="77">
        <f>E9159*A9151</f>
        <v>0</v>
      </c>
      <c r="B9159" s="160"/>
      <c r="C9159" s="154"/>
      <c r="D9159" s="91" t="s">
        <v>1228</v>
      </c>
      <c r="E9159" s="89">
        <v>1</v>
      </c>
      <c r="F9159">
        <f>SUMIF('список продуктов'!$A$8:$A$917,"="&amp;D12952,'список продуктов'!$C$8:$C$917)</f>
        <v>0</v>
      </c>
      <c r="M9159" s="572"/>
      <c r="N9159" s="573"/>
      <c r="O9159" s="573"/>
      <c r="P9159" s="573"/>
    </row>
    <row r="9160" spans="1:16" ht="15.75" thickBot="1" x14ac:dyDescent="0.3">
      <c r="A9160" s="77">
        <f>E9160*A9151</f>
        <v>0</v>
      </c>
      <c r="B9160" s="160"/>
      <c r="C9160" s="154"/>
      <c r="D9160" s="91"/>
      <c r="E9160" s="89"/>
      <c r="F9160">
        <f>SUMIF('список продуктов'!$A$8:$A$917,"="&amp;D12953,'список продуктов'!$C$8:$C$917)</f>
        <v>0</v>
      </c>
      <c r="M9160" s="572"/>
      <c r="N9160" s="573"/>
      <c r="O9160" s="573"/>
      <c r="P9160" s="573"/>
    </row>
    <row r="9161" spans="1:16" ht="44.25" thickBot="1" x14ac:dyDescent="0.3">
      <c r="A9161" s="229"/>
      <c r="B9161" s="231" t="s">
        <v>8</v>
      </c>
      <c r="C9161" s="159" t="s">
        <v>1082</v>
      </c>
      <c r="D9161" s="188"/>
      <c r="E9161" s="191"/>
      <c r="F9161">
        <f>SUMIF('список продуктов'!$A$8:$A$917,"="&amp;D12954,'список продуктов'!$C$8:$C$917)</f>
        <v>0</v>
      </c>
      <c r="G9161" t="s">
        <v>2926</v>
      </c>
      <c r="M9161" s="572"/>
      <c r="N9161" s="573"/>
      <c r="O9161" s="573"/>
      <c r="P9161" s="573"/>
    </row>
    <row r="9162" spans="1:16" x14ac:dyDescent="0.25">
      <c r="A9162" s="77">
        <f>E9162*A9161</f>
        <v>0</v>
      </c>
      <c r="B9162" s="160"/>
      <c r="C9162" s="154"/>
      <c r="D9162" s="91" t="s">
        <v>1737</v>
      </c>
      <c r="E9162" s="89">
        <v>70</v>
      </c>
      <c r="F9162">
        <f>SUMIF('список продуктов'!$A$8:$A$917,"="&amp;D12955,'список продуктов'!$C$8:$C$917)</f>
        <v>1</v>
      </c>
      <c r="M9162" s="572"/>
      <c r="N9162" s="573"/>
      <c r="O9162" s="573"/>
      <c r="P9162" s="573"/>
    </row>
    <row r="9163" spans="1:16" x14ac:dyDescent="0.25">
      <c r="A9163" s="77">
        <f>E9163*A9161</f>
        <v>0</v>
      </c>
      <c r="B9163" s="160"/>
      <c r="C9163" s="452"/>
      <c r="D9163" s="91" t="s">
        <v>311</v>
      </c>
      <c r="E9163" s="89">
        <v>20</v>
      </c>
      <c r="F9163">
        <f>SUMIF('список продуктов'!$A$8:$A$917,"="&amp;D12956,'список продуктов'!$C$8:$C$917)</f>
        <v>1</v>
      </c>
      <c r="M9163" s="572"/>
      <c r="N9163" s="573"/>
      <c r="O9163" s="573"/>
      <c r="P9163" s="573"/>
    </row>
    <row r="9164" spans="1:16" x14ac:dyDescent="0.25">
      <c r="A9164" s="77">
        <f>E9164*A9161</f>
        <v>0</v>
      </c>
      <c r="B9164" s="160"/>
      <c r="C9164" s="154"/>
      <c r="D9164" s="91" t="s">
        <v>2213</v>
      </c>
      <c r="E9164" s="89">
        <v>20</v>
      </c>
      <c r="F9164">
        <f>SUMIF('список продуктов'!$A$8:$A$917,"="&amp;D12957,'список продуктов'!$C$8:$C$917)</f>
        <v>1</v>
      </c>
      <c r="M9164" s="572"/>
      <c r="N9164" s="573"/>
      <c r="O9164" s="573"/>
      <c r="P9164" s="573"/>
    </row>
    <row r="9165" spans="1:16" x14ac:dyDescent="0.25">
      <c r="A9165" s="77">
        <f>E9165*A9161</f>
        <v>0</v>
      </c>
      <c r="B9165" s="160"/>
      <c r="C9165" s="154"/>
      <c r="D9165" s="91" t="s">
        <v>1719</v>
      </c>
      <c r="E9165" s="89">
        <v>20</v>
      </c>
      <c r="F9165">
        <f>SUMIF('список продуктов'!$A$8:$A$917,"="&amp;D12958,'список продуктов'!$C$8:$C$917)</f>
        <v>1</v>
      </c>
      <c r="M9165" s="572"/>
      <c r="N9165" s="573"/>
      <c r="O9165" s="573"/>
      <c r="P9165" s="573"/>
    </row>
    <row r="9166" spans="1:16" x14ac:dyDescent="0.25">
      <c r="A9166" s="77">
        <f>E9166*A9161</f>
        <v>0</v>
      </c>
      <c r="B9166" s="160"/>
      <c r="C9166" s="154"/>
      <c r="D9166" s="91" t="s">
        <v>1794</v>
      </c>
      <c r="E9166" s="89">
        <v>3</v>
      </c>
      <c r="F9166">
        <f>SUMIF('список продуктов'!$A$8:$A$917,"="&amp;D12959,'список продуктов'!$C$8:$C$917)</f>
        <v>1</v>
      </c>
      <c r="M9166" s="572"/>
      <c r="N9166" s="573"/>
      <c r="O9166" s="573"/>
      <c r="P9166" s="573"/>
    </row>
    <row r="9167" spans="1:16" x14ac:dyDescent="0.25">
      <c r="A9167" s="77">
        <f>E9167*A9161</f>
        <v>0</v>
      </c>
      <c r="B9167" s="160"/>
      <c r="C9167" s="154"/>
      <c r="D9167" s="91" t="s">
        <v>1797</v>
      </c>
      <c r="E9167" s="89">
        <v>3</v>
      </c>
      <c r="F9167">
        <f>SUMIF('список продуктов'!$A$8:$A$917,"="&amp;D12960,'список продуктов'!$C$8:$C$917)</f>
        <v>1</v>
      </c>
      <c r="M9167" s="572"/>
      <c r="N9167" s="573"/>
      <c r="O9167" s="573"/>
      <c r="P9167" s="573"/>
    </row>
    <row r="9168" spans="1:16" x14ac:dyDescent="0.25">
      <c r="A9168" s="77">
        <f>E9168*A9161</f>
        <v>0</v>
      </c>
      <c r="B9168" s="160"/>
      <c r="C9168" s="154"/>
      <c r="D9168" s="91" t="s">
        <v>2244</v>
      </c>
      <c r="E9168" s="89">
        <v>10</v>
      </c>
      <c r="F9168">
        <f>SUMIF('список продуктов'!$A$8:$A$917,"="&amp;D12961,'список продуктов'!$C$8:$C$917)</f>
        <v>1</v>
      </c>
      <c r="M9168" s="572"/>
      <c r="N9168" s="573"/>
      <c r="O9168" s="573"/>
      <c r="P9168" s="573"/>
    </row>
    <row r="9169" spans="1:16" x14ac:dyDescent="0.25">
      <c r="A9169" s="77">
        <f>E9169*A9161</f>
        <v>0</v>
      </c>
      <c r="B9169" s="160"/>
      <c r="C9169" s="154"/>
      <c r="D9169" s="91" t="s">
        <v>1489</v>
      </c>
      <c r="E9169" s="89">
        <v>5</v>
      </c>
      <c r="F9169">
        <f>SUMIF('список продуктов'!$A$8:$A$917,"="&amp;D12962,'список продуктов'!$C$8:$C$917)</f>
        <v>0</v>
      </c>
      <c r="M9169" s="572"/>
      <c r="N9169" s="573"/>
      <c r="O9169" s="573"/>
      <c r="P9169" s="573"/>
    </row>
    <row r="9170" spans="1:16" x14ac:dyDescent="0.25">
      <c r="A9170" s="77">
        <f>E9170*A9161</f>
        <v>0</v>
      </c>
      <c r="B9170" s="160"/>
      <c r="C9170" s="154"/>
      <c r="D9170" s="91" t="s">
        <v>1767</v>
      </c>
      <c r="E9170" s="89">
        <v>3</v>
      </c>
      <c r="F9170">
        <f>SUMIF('список продуктов'!$A$8:$A$917,"="&amp;D12963,'список продуктов'!$C$8:$C$917)</f>
        <v>0</v>
      </c>
      <c r="M9170" s="572"/>
      <c r="N9170" s="573"/>
      <c r="O9170" s="573"/>
      <c r="P9170" s="573"/>
    </row>
    <row r="9171" spans="1:16" x14ac:dyDescent="0.25">
      <c r="A9171" s="77">
        <f>E9171*A9161</f>
        <v>0</v>
      </c>
      <c r="B9171" s="160"/>
      <c r="C9171" s="154"/>
      <c r="D9171" s="91" t="s">
        <v>1228</v>
      </c>
      <c r="E9171" s="89">
        <v>1</v>
      </c>
      <c r="F9171">
        <f>SUMIF('список продуктов'!$A$8:$A$917,"="&amp;D12964,'список продуктов'!$C$8:$C$917)</f>
        <v>1</v>
      </c>
      <c r="M9171" s="572"/>
      <c r="N9171" s="573"/>
      <c r="O9171" s="573"/>
      <c r="P9171" s="573"/>
    </row>
    <row r="9172" spans="1:16" ht="15.75" thickBot="1" x14ac:dyDescent="0.3">
      <c r="A9172" s="77">
        <f>E9172*A9161</f>
        <v>0</v>
      </c>
      <c r="B9172" s="160"/>
      <c r="C9172" s="154"/>
      <c r="D9172" s="91" t="s">
        <v>2399</v>
      </c>
      <c r="E9172" s="89">
        <v>1</v>
      </c>
      <c r="F9172">
        <f>SUMIF('список продуктов'!$A$8:$A$917,"="&amp;D12965,'список продуктов'!$C$8:$C$917)</f>
        <v>1</v>
      </c>
      <c r="M9172" s="572"/>
      <c r="N9172" s="573"/>
      <c r="O9172" s="573"/>
      <c r="P9172" s="573"/>
    </row>
    <row r="9173" spans="1:16" ht="58.5" thickBot="1" x14ac:dyDescent="0.3">
      <c r="A9173" s="229"/>
      <c r="B9173" s="231" t="s">
        <v>8</v>
      </c>
      <c r="C9173" s="159" t="s">
        <v>1083</v>
      </c>
      <c r="D9173" s="188"/>
      <c r="E9173" s="191"/>
      <c r="F9173">
        <f>SUMIF('список продуктов'!$A$8:$A$917,"="&amp;D12966,'список продуктов'!$C$8:$C$917)</f>
        <v>1</v>
      </c>
      <c r="G9173" t="s">
        <v>2926</v>
      </c>
      <c r="M9173" s="572"/>
      <c r="N9173" s="573"/>
      <c r="O9173" s="573"/>
      <c r="P9173" s="573"/>
    </row>
    <row r="9174" spans="1:16" x14ac:dyDescent="0.25">
      <c r="A9174" s="77">
        <f>E9174*A9173</f>
        <v>0</v>
      </c>
      <c r="B9174" s="160"/>
      <c r="C9174" s="154"/>
      <c r="D9174" s="91" t="s">
        <v>1739</v>
      </c>
      <c r="E9174" s="89">
        <v>100</v>
      </c>
      <c r="F9174">
        <f>SUMIF('список продуктов'!$A$8:$A$917,"="&amp;D12967,'список продуктов'!$C$8:$C$917)</f>
        <v>1</v>
      </c>
      <c r="M9174" s="572"/>
      <c r="N9174" s="573"/>
      <c r="O9174" s="573"/>
      <c r="P9174" s="573"/>
    </row>
    <row r="9175" spans="1:16" x14ac:dyDescent="0.25">
      <c r="A9175" s="77">
        <f>E9175*A9173</f>
        <v>0</v>
      </c>
      <c r="B9175" s="160"/>
      <c r="C9175" s="452"/>
      <c r="D9175" s="91" t="s">
        <v>1789</v>
      </c>
      <c r="E9175" s="89">
        <v>40</v>
      </c>
      <c r="F9175">
        <f>SUMIF('список продуктов'!$A$8:$A$917,"="&amp;D12968,'список продуктов'!$C$8:$C$917)</f>
        <v>1</v>
      </c>
      <c r="M9175" s="572"/>
      <c r="N9175" s="573"/>
      <c r="O9175" s="573"/>
      <c r="P9175" s="573"/>
    </row>
    <row r="9176" spans="1:16" x14ac:dyDescent="0.25">
      <c r="A9176" s="77">
        <f>E9176*A9173</f>
        <v>0</v>
      </c>
      <c r="B9176" s="160"/>
      <c r="C9176" s="154"/>
      <c r="D9176" s="91" t="s">
        <v>2244</v>
      </c>
      <c r="E9176" s="89">
        <v>20</v>
      </c>
      <c r="F9176">
        <f>SUMIF('список продуктов'!$A$8:$A$917,"="&amp;D12969,'список продуктов'!$C$8:$C$917)</f>
        <v>1</v>
      </c>
      <c r="M9176" s="572"/>
      <c r="N9176" s="573"/>
      <c r="O9176" s="573"/>
      <c r="P9176" s="573"/>
    </row>
    <row r="9177" spans="1:16" x14ac:dyDescent="0.25">
      <c r="A9177" s="77">
        <f>E9177*A9173</f>
        <v>0</v>
      </c>
      <c r="B9177" s="160"/>
      <c r="C9177" s="154"/>
      <c r="D9177" s="91" t="s">
        <v>1757</v>
      </c>
      <c r="E9177" s="89">
        <v>20</v>
      </c>
      <c r="F9177">
        <f>SUMIF('список продуктов'!$A$8:$A$917,"="&amp;D12970,'список продуктов'!$C$8:$C$917)</f>
        <v>0</v>
      </c>
      <c r="M9177" s="572"/>
      <c r="N9177" s="573"/>
      <c r="O9177" s="573"/>
      <c r="P9177" s="573"/>
    </row>
    <row r="9178" spans="1:16" x14ac:dyDescent="0.25">
      <c r="A9178" s="77">
        <f>E9178*A9173</f>
        <v>0</v>
      </c>
      <c r="B9178" s="160"/>
      <c r="C9178" s="154"/>
      <c r="D9178" s="91" t="s">
        <v>1797</v>
      </c>
      <c r="E9178" s="89">
        <v>3</v>
      </c>
      <c r="F9178">
        <f>SUMIF('список продуктов'!$A$8:$A$917,"="&amp;D12971,'список продуктов'!$C$8:$C$917)</f>
        <v>0</v>
      </c>
      <c r="M9178" s="572"/>
      <c r="N9178" s="573"/>
      <c r="O9178" s="573"/>
      <c r="P9178" s="573"/>
    </row>
    <row r="9179" spans="1:16" x14ac:dyDescent="0.25">
      <c r="A9179" s="77">
        <f>E9179*A9173</f>
        <v>0</v>
      </c>
      <c r="B9179" s="160"/>
      <c r="C9179" s="154"/>
      <c r="D9179" s="91" t="s">
        <v>1228</v>
      </c>
      <c r="E9179" s="89">
        <v>1</v>
      </c>
      <c r="F9179">
        <f>SUMIF('список продуктов'!$A$8:$A$917,"="&amp;D12972,'список продуктов'!$C$8:$C$917)</f>
        <v>1</v>
      </c>
      <c r="M9179" s="572"/>
      <c r="N9179" s="573"/>
      <c r="O9179" s="573"/>
      <c r="P9179" s="573"/>
    </row>
    <row r="9180" spans="1:16" x14ac:dyDescent="0.25">
      <c r="A9180" s="77">
        <f>E9180*A9173</f>
        <v>0</v>
      </c>
      <c r="B9180" s="160"/>
      <c r="C9180" s="154"/>
      <c r="D9180" s="91" t="s">
        <v>2399</v>
      </c>
      <c r="E9180" s="89">
        <v>1</v>
      </c>
      <c r="F9180">
        <f>SUMIF('список продуктов'!$A$8:$A$917,"="&amp;D12973,'список продуктов'!$C$8:$C$917)</f>
        <v>1</v>
      </c>
      <c r="M9180" s="572"/>
      <c r="N9180" s="573"/>
      <c r="O9180" s="573"/>
      <c r="P9180" s="573"/>
    </row>
    <row r="9181" spans="1:16" x14ac:dyDescent="0.25">
      <c r="A9181" s="77">
        <f>E9181*A9173</f>
        <v>0</v>
      </c>
      <c r="B9181" s="160"/>
      <c r="C9181" s="154"/>
      <c r="D9181" s="91"/>
      <c r="E9181" s="89"/>
      <c r="F9181">
        <f>SUMIF('список продуктов'!$A$8:$A$917,"="&amp;D12974,'список продуктов'!$C$8:$C$917)</f>
        <v>0</v>
      </c>
      <c r="M9181" s="572"/>
      <c r="N9181" s="573"/>
      <c r="O9181" s="573"/>
      <c r="P9181" s="573"/>
    </row>
    <row r="9182" spans="1:16" ht="15.75" thickBot="1" x14ac:dyDescent="0.3">
      <c r="A9182" s="77">
        <f>E9182*A9173</f>
        <v>0</v>
      </c>
      <c r="B9182" s="160"/>
      <c r="C9182" s="154"/>
      <c r="D9182" s="91"/>
      <c r="E9182" s="89"/>
      <c r="F9182">
        <f>SUMIF('список продуктов'!$A$8:$A$917,"="&amp;D12975,'список продуктов'!$C$8:$C$917)</f>
        <v>1</v>
      </c>
      <c r="M9182" s="572"/>
      <c r="N9182" s="573"/>
      <c r="O9182" s="573"/>
      <c r="P9182" s="573"/>
    </row>
    <row r="9183" spans="1:16" ht="44.25" thickBot="1" x14ac:dyDescent="0.3">
      <c r="A9183" s="229"/>
      <c r="B9183" s="231" t="s">
        <v>8</v>
      </c>
      <c r="C9183" s="159" t="s">
        <v>1084</v>
      </c>
      <c r="D9183" s="188"/>
      <c r="E9183" s="191"/>
      <c r="F9183">
        <f>SUMIF('список продуктов'!$A$8:$A$917,"="&amp;D12976,'список продуктов'!$C$8:$C$917)</f>
        <v>1</v>
      </c>
      <c r="G9183" t="s">
        <v>2926</v>
      </c>
      <c r="M9183" s="572"/>
      <c r="N9183" s="573"/>
      <c r="O9183" s="573"/>
      <c r="P9183" s="573"/>
    </row>
    <row r="9184" spans="1:16" x14ac:dyDescent="0.25">
      <c r="A9184" s="77">
        <f>E9184*A9183</f>
        <v>0</v>
      </c>
      <c r="B9184" s="160"/>
      <c r="C9184" s="154"/>
      <c r="D9184" s="91" t="s">
        <v>1885</v>
      </c>
      <c r="E9184" s="89">
        <v>30</v>
      </c>
      <c r="F9184">
        <f>SUMIF('список продуктов'!$A$8:$A$917,"="&amp;D12977,'список продуктов'!$C$8:$C$917)</f>
        <v>1</v>
      </c>
      <c r="G9184" t="s">
        <v>1278</v>
      </c>
      <c r="M9184" s="572"/>
      <c r="N9184" s="573"/>
      <c r="O9184" s="573"/>
      <c r="P9184" s="573"/>
    </row>
    <row r="9185" spans="1:16" x14ac:dyDescent="0.25">
      <c r="A9185" s="77">
        <f>E9185*A9183</f>
        <v>0</v>
      </c>
      <c r="B9185" s="160"/>
      <c r="C9185" s="452"/>
      <c r="D9185" s="91" t="s">
        <v>1863</v>
      </c>
      <c r="E9185" s="89">
        <v>20</v>
      </c>
      <c r="F9185">
        <f>SUMIF('список продуктов'!$A$8:$A$917,"="&amp;D12978,'список продуктов'!$C$8:$C$917)</f>
        <v>1</v>
      </c>
      <c r="M9185" s="572"/>
      <c r="N9185" s="573"/>
      <c r="O9185" s="573"/>
      <c r="P9185" s="573"/>
    </row>
    <row r="9186" spans="1:16" x14ac:dyDescent="0.25">
      <c r="A9186" s="77">
        <f>E9186*A9183</f>
        <v>0</v>
      </c>
      <c r="B9186" s="160"/>
      <c r="C9186" s="154"/>
      <c r="D9186" s="91" t="s">
        <v>313</v>
      </c>
      <c r="E9186" s="89">
        <v>20</v>
      </c>
      <c r="F9186">
        <f>SUMIF('список продуктов'!$A$8:$A$917,"="&amp;D12979,'список продуктов'!$C$8:$C$917)</f>
        <v>0</v>
      </c>
      <c r="M9186" s="572"/>
      <c r="N9186" s="573"/>
      <c r="O9186" s="573"/>
      <c r="P9186" s="573"/>
    </row>
    <row r="9187" spans="1:16" x14ac:dyDescent="0.25">
      <c r="A9187" s="77">
        <f>E9187*A9183</f>
        <v>0</v>
      </c>
      <c r="B9187" s="160"/>
      <c r="C9187" s="154"/>
      <c r="D9187" s="91" t="s">
        <v>1763</v>
      </c>
      <c r="E9187" s="89">
        <v>10</v>
      </c>
      <c r="F9187">
        <f>SUMIF('список продуктов'!$A$8:$A$917,"="&amp;D548,'список продуктов'!$C$8:$C$917)</f>
        <v>0</v>
      </c>
      <c r="M9187" s="572"/>
      <c r="N9187" s="573"/>
      <c r="O9187" s="573"/>
      <c r="P9187" s="573"/>
    </row>
    <row r="9188" spans="1:16" x14ac:dyDescent="0.25">
      <c r="A9188" s="77">
        <f>E9188*A9183</f>
        <v>0</v>
      </c>
      <c r="B9188" s="160"/>
      <c r="C9188" s="154"/>
      <c r="D9188" s="91" t="s">
        <v>1820</v>
      </c>
      <c r="E9188" s="89">
        <v>5</v>
      </c>
      <c r="F9188">
        <f>SUMIF('список продуктов'!$A$8:$A$917,"="&amp;D549,'список продуктов'!$C$8:$C$917)</f>
        <v>1</v>
      </c>
      <c r="M9188" s="572"/>
      <c r="N9188" s="573"/>
      <c r="O9188" s="573"/>
      <c r="P9188" s="573"/>
    </row>
    <row r="9189" spans="1:16" x14ac:dyDescent="0.25">
      <c r="A9189" s="77">
        <f>E9189*A9183</f>
        <v>0</v>
      </c>
      <c r="B9189" s="160"/>
      <c r="C9189" s="154"/>
      <c r="D9189" s="91" t="s">
        <v>1886</v>
      </c>
      <c r="E9189" s="89">
        <v>2</v>
      </c>
      <c r="F9189">
        <f>SUMIF('список продуктов'!$A$8:$A$917,"="&amp;D550,'список продуктов'!$C$8:$C$917)</f>
        <v>1</v>
      </c>
      <c r="M9189" s="572"/>
      <c r="N9189" s="573"/>
      <c r="O9189" s="573"/>
      <c r="P9189" s="573"/>
    </row>
    <row r="9190" spans="1:16" x14ac:dyDescent="0.25">
      <c r="A9190" s="77">
        <f>E9190*A9183</f>
        <v>0</v>
      </c>
      <c r="B9190" s="160"/>
      <c r="C9190" s="154"/>
      <c r="D9190" s="91"/>
      <c r="E9190" s="89"/>
      <c r="F9190">
        <f>SUMIF('список продуктов'!$A$8:$A$917,"="&amp;D551,'список продуктов'!$C$8:$C$917)</f>
        <v>1</v>
      </c>
      <c r="M9190" s="572"/>
      <c r="N9190" s="573"/>
      <c r="O9190" s="573"/>
      <c r="P9190" s="573"/>
    </row>
    <row r="9191" spans="1:16" ht="15.75" thickBot="1" x14ac:dyDescent="0.3">
      <c r="A9191" s="77">
        <f>E9191*A9183</f>
        <v>0</v>
      </c>
      <c r="B9191" s="160"/>
      <c r="C9191" s="154"/>
      <c r="D9191" s="91"/>
      <c r="E9191" s="89"/>
      <c r="F9191">
        <f>SUMIF('список продуктов'!$A$8:$A$917,"="&amp;D552,'список продуктов'!$C$8:$C$917)</f>
        <v>1</v>
      </c>
      <c r="M9191" s="572"/>
      <c r="N9191" s="573"/>
      <c r="O9191" s="573"/>
      <c r="P9191" s="573"/>
    </row>
    <row r="9192" spans="1:16" ht="30" thickBot="1" x14ac:dyDescent="0.3">
      <c r="A9192" s="229"/>
      <c r="B9192" s="231" t="s">
        <v>8</v>
      </c>
      <c r="C9192" s="159" t="s">
        <v>1085</v>
      </c>
      <c r="D9192" s="188"/>
      <c r="E9192" s="191"/>
      <c r="F9192">
        <f>SUMIF('список продуктов'!$A$8:$A$917,"="&amp;D553,'список продуктов'!$C$8:$C$917)</f>
        <v>1</v>
      </c>
      <c r="G9192" t="s">
        <v>2926</v>
      </c>
      <c r="M9192" s="572"/>
      <c r="N9192" s="573"/>
      <c r="O9192" s="573"/>
      <c r="P9192" s="573"/>
    </row>
    <row r="9193" spans="1:16" x14ac:dyDescent="0.25">
      <c r="A9193" s="77">
        <f>E9193*A9192</f>
        <v>0</v>
      </c>
      <c r="B9193" s="160"/>
      <c r="C9193" s="154"/>
      <c r="D9193" s="91" t="s">
        <v>1050</v>
      </c>
      <c r="E9193" s="89">
        <v>40</v>
      </c>
      <c r="F9193">
        <f>SUMIF('список продуктов'!$A$8:$A$917,"="&amp;#REF!,'список продуктов'!$C$8:$C$917)</f>
        <v>0</v>
      </c>
      <c r="M9193" s="572"/>
      <c r="N9193" s="573"/>
      <c r="O9193" s="573"/>
      <c r="P9193" s="573"/>
    </row>
    <row r="9194" spans="1:16" x14ac:dyDescent="0.25">
      <c r="A9194" s="77">
        <f>E9194*A9192</f>
        <v>0</v>
      </c>
      <c r="B9194" s="160"/>
      <c r="C9194" s="452"/>
      <c r="D9194" s="91" t="s">
        <v>1763</v>
      </c>
      <c r="E9194" s="89">
        <v>20</v>
      </c>
      <c r="F9194">
        <f>SUMIF('список продуктов'!$A$8:$A$917,"="&amp;D4663,'список продуктов'!$C$8:$C$917)</f>
        <v>0</v>
      </c>
      <c r="M9194" s="572"/>
      <c r="N9194" s="573"/>
      <c r="O9194" s="573"/>
      <c r="P9194" s="573"/>
    </row>
    <row r="9195" spans="1:16" x14ac:dyDescent="0.25">
      <c r="A9195" s="77">
        <f>E9195*A9192</f>
        <v>0</v>
      </c>
      <c r="B9195" s="160"/>
      <c r="C9195" s="154"/>
      <c r="D9195" s="91" t="s">
        <v>313</v>
      </c>
      <c r="E9195" s="89">
        <v>20</v>
      </c>
      <c r="F9195">
        <f>SUMIF('список продуктов'!$A$8:$A$917,"="&amp;D4664,'список продуктов'!$C$8:$C$917)</f>
        <v>1</v>
      </c>
      <c r="M9195" s="572"/>
      <c r="N9195" s="573"/>
      <c r="O9195" s="573"/>
      <c r="P9195" s="573"/>
    </row>
    <row r="9196" spans="1:16" x14ac:dyDescent="0.25">
      <c r="A9196" s="77">
        <f>E9196*A9192</f>
        <v>0</v>
      </c>
      <c r="B9196" s="160"/>
      <c r="C9196" s="154"/>
      <c r="D9196" s="91" t="s">
        <v>311</v>
      </c>
      <c r="E9196" s="89">
        <v>20</v>
      </c>
      <c r="F9196">
        <f>SUMIF('список продуктов'!$A$8:$A$917,"="&amp;D4665,'список продуктов'!$C$8:$C$917)</f>
        <v>1</v>
      </c>
      <c r="M9196" s="572"/>
      <c r="N9196" s="573"/>
      <c r="O9196" s="573"/>
      <c r="P9196" s="573"/>
    </row>
    <row r="9197" spans="1:16" ht="15.75" thickBot="1" x14ac:dyDescent="0.3">
      <c r="A9197" s="77">
        <f>E9197*A9192</f>
        <v>0</v>
      </c>
      <c r="B9197" s="160"/>
      <c r="C9197" s="154"/>
      <c r="D9197" s="91" t="s">
        <v>1886</v>
      </c>
      <c r="E9197" s="89">
        <v>1</v>
      </c>
      <c r="F9197">
        <f>SUMIF('список продуктов'!$A$8:$A$917,"="&amp;D4666,'список продуктов'!$C$8:$C$917)</f>
        <v>0</v>
      </c>
      <c r="M9197" s="572"/>
      <c r="N9197" s="573"/>
      <c r="O9197" s="573"/>
      <c r="P9197" s="573"/>
    </row>
    <row r="9198" spans="1:16" ht="15.75" thickBot="1" x14ac:dyDescent="0.3">
      <c r="A9198" s="229"/>
      <c r="B9198" s="231" t="s">
        <v>42</v>
      </c>
      <c r="C9198" s="144" t="s">
        <v>1429</v>
      </c>
      <c r="D9198" s="188"/>
      <c r="E9198" s="191"/>
      <c r="F9198">
        <f>SUMIF('список продуктов'!$A$8:$A$917,"="&amp;D4667,'список продуктов'!$C$8:$C$917)</f>
        <v>1</v>
      </c>
      <c r="G9198" t="s">
        <v>2926</v>
      </c>
      <c r="M9198" s="572"/>
      <c r="N9198" s="573"/>
      <c r="O9198" s="573"/>
      <c r="P9198" s="573"/>
    </row>
    <row r="9199" spans="1:16" x14ac:dyDescent="0.25">
      <c r="A9199" s="77">
        <f>E9199*A9198</f>
        <v>0</v>
      </c>
      <c r="B9199" s="160"/>
      <c r="C9199" s="154"/>
      <c r="D9199" s="91" t="s">
        <v>1745</v>
      </c>
      <c r="E9199" s="89">
        <v>22</v>
      </c>
      <c r="F9199">
        <f>SUMIF('список продуктов'!$A$8:$A$917,"="&amp;D4668,'список продуктов'!$C$8:$C$917)</f>
        <v>1</v>
      </c>
      <c r="M9199" s="572"/>
      <c r="N9199" s="573"/>
      <c r="O9199" s="573"/>
      <c r="P9199" s="573"/>
    </row>
    <row r="9200" spans="1:16" x14ac:dyDescent="0.25">
      <c r="A9200" s="77">
        <f>A9198*E9200</f>
        <v>0</v>
      </c>
      <c r="B9200" s="160"/>
      <c r="C9200" s="154"/>
      <c r="D9200" s="91" t="s">
        <v>1674</v>
      </c>
      <c r="E9200" s="89">
        <v>10</v>
      </c>
      <c r="F9200">
        <f>SUMIF('список продуктов'!$A$8:$A$917,"="&amp;D4669,'список продуктов'!$C$8:$C$917)</f>
        <v>1</v>
      </c>
      <c r="M9200" s="572"/>
      <c r="N9200" s="573"/>
      <c r="O9200" s="573"/>
      <c r="P9200" s="573"/>
    </row>
    <row r="9201" spans="1:16" x14ac:dyDescent="0.25">
      <c r="A9201" s="77">
        <f>A9198*E9201</f>
        <v>0</v>
      </c>
      <c r="B9201" s="160"/>
      <c r="C9201" s="154"/>
      <c r="D9201" s="91" t="s">
        <v>2216</v>
      </c>
      <c r="E9201" s="89">
        <v>5</v>
      </c>
      <c r="F9201">
        <f>SUMIF('список продуктов'!$A$8:$A$917,"="&amp;D4670,'список продуктов'!$C$8:$C$917)</f>
        <v>1</v>
      </c>
      <c r="M9201" s="572"/>
      <c r="N9201" s="573"/>
      <c r="O9201" s="573"/>
      <c r="P9201" s="573"/>
    </row>
    <row r="9202" spans="1:16" x14ac:dyDescent="0.25">
      <c r="A9202" s="77">
        <f>A9198*E9202</f>
        <v>0</v>
      </c>
      <c r="B9202" s="160"/>
      <c r="C9202" s="154"/>
      <c r="D9202" s="91" t="s">
        <v>926</v>
      </c>
      <c r="E9202" s="89">
        <v>2</v>
      </c>
      <c r="M9202" s="72"/>
      <c r="N9202" s="68"/>
      <c r="O9202" s="68"/>
      <c r="P9202" s="68"/>
    </row>
    <row r="9203" spans="1:16" ht="15.75" thickBot="1" x14ac:dyDescent="0.3">
      <c r="A9203" s="77">
        <f>A9198*E9203</f>
        <v>0</v>
      </c>
      <c r="B9203" s="160"/>
      <c r="C9203" s="154"/>
      <c r="D9203" s="91" t="s">
        <v>1275</v>
      </c>
      <c r="E9203" s="89">
        <v>1</v>
      </c>
      <c r="M9203" s="72"/>
      <c r="N9203" s="68"/>
      <c r="O9203" s="68"/>
      <c r="P9203" s="68"/>
    </row>
    <row r="9204" spans="1:16" ht="15.75" thickBot="1" x14ac:dyDescent="0.3">
      <c r="A9204" s="229"/>
      <c r="B9204" s="231" t="s">
        <v>201</v>
      </c>
      <c r="C9204" s="144" t="s">
        <v>1473</v>
      </c>
      <c r="D9204" s="188"/>
      <c r="E9204" s="191"/>
      <c r="G9204" t="s">
        <v>2926</v>
      </c>
      <c r="M9204" s="72"/>
      <c r="N9204" s="68"/>
      <c r="O9204" s="68"/>
      <c r="P9204" s="68"/>
    </row>
    <row r="9205" spans="1:16" x14ac:dyDescent="0.25">
      <c r="A9205" s="77">
        <f>E9205*A9204</f>
        <v>0</v>
      </c>
      <c r="B9205" s="160"/>
      <c r="C9205" s="154"/>
      <c r="D9205" s="91" t="s">
        <v>2277</v>
      </c>
      <c r="E9205" s="89">
        <v>60</v>
      </c>
      <c r="M9205" s="72"/>
      <c r="N9205" s="68"/>
      <c r="O9205" s="68"/>
      <c r="P9205" s="68"/>
    </row>
    <row r="9206" spans="1:16" x14ac:dyDescent="0.25">
      <c r="A9206" s="77">
        <f>A9204*E9206</f>
        <v>0</v>
      </c>
      <c r="B9206" s="160"/>
      <c r="C9206" s="154"/>
      <c r="D9206" s="91" t="s">
        <v>1674</v>
      </c>
      <c r="E9206" s="89">
        <v>20</v>
      </c>
      <c r="M9206" s="72"/>
      <c r="N9206" s="68"/>
      <c r="O9206" s="68"/>
      <c r="P9206" s="68"/>
    </row>
    <row r="9207" spans="1:16" x14ac:dyDescent="0.25">
      <c r="A9207" s="77">
        <f>A9204*E9207</f>
        <v>0</v>
      </c>
      <c r="B9207" s="160"/>
      <c r="C9207" s="154"/>
      <c r="D9207" s="91" t="s">
        <v>1692</v>
      </c>
      <c r="E9207" s="89">
        <v>20</v>
      </c>
      <c r="M9207" s="72"/>
      <c r="N9207" s="68"/>
      <c r="O9207" s="68"/>
      <c r="P9207" s="68"/>
    </row>
    <row r="9208" spans="1:16" x14ac:dyDescent="0.25">
      <c r="A9208" s="77">
        <f>A9204*E9208</f>
        <v>0</v>
      </c>
      <c r="B9208" s="160"/>
      <c r="C9208" s="154"/>
      <c r="D9208" s="91" t="s">
        <v>1264</v>
      </c>
      <c r="E9208" s="89">
        <v>20</v>
      </c>
      <c r="M9208" s="72"/>
      <c r="N9208" s="68"/>
      <c r="O9208" s="68"/>
      <c r="P9208" s="68"/>
    </row>
    <row r="9209" spans="1:16" ht="15.75" thickBot="1" x14ac:dyDescent="0.3">
      <c r="A9209" s="77">
        <f>A9204*E9209</f>
        <v>0</v>
      </c>
      <c r="B9209" s="160"/>
      <c r="C9209" s="154"/>
      <c r="D9209" s="91" t="s">
        <v>1804</v>
      </c>
      <c r="E9209" s="89">
        <v>3</v>
      </c>
      <c r="M9209" s="72"/>
      <c r="N9209" s="68"/>
      <c r="O9209" s="68"/>
      <c r="P9209" s="68"/>
    </row>
    <row r="9210" spans="1:16" ht="15.75" thickBot="1" x14ac:dyDescent="0.3">
      <c r="A9210" s="229"/>
      <c r="B9210" s="231" t="s">
        <v>136</v>
      </c>
      <c r="C9210" s="144" t="s">
        <v>1484</v>
      </c>
      <c r="D9210" s="188"/>
      <c r="E9210" s="191"/>
      <c r="G9210" t="s">
        <v>2926</v>
      </c>
      <c r="M9210" s="72"/>
      <c r="N9210" s="68"/>
      <c r="O9210" s="68"/>
      <c r="P9210" s="68"/>
    </row>
    <row r="9211" spans="1:16" x14ac:dyDescent="0.25">
      <c r="A9211" s="77">
        <f>E9211*A9210</f>
        <v>0</v>
      </c>
      <c r="B9211" s="160"/>
      <c r="C9211" s="583" t="s">
        <v>1485</v>
      </c>
      <c r="D9211" s="91" t="s">
        <v>313</v>
      </c>
      <c r="E9211" s="89">
        <v>200</v>
      </c>
      <c r="M9211" s="72"/>
      <c r="N9211" s="68"/>
      <c r="O9211" s="68"/>
      <c r="P9211" s="68"/>
    </row>
    <row r="9212" spans="1:16" x14ac:dyDescent="0.25">
      <c r="A9212" s="77">
        <f>A9210*E9212</f>
        <v>0</v>
      </c>
      <c r="B9212" s="160"/>
      <c r="C9212" s="584"/>
      <c r="D9212" s="91" t="s">
        <v>1674</v>
      </c>
      <c r="E9212" s="89">
        <v>50</v>
      </c>
      <c r="M9212" s="72"/>
      <c r="N9212" s="68"/>
      <c r="O9212" s="68"/>
      <c r="P9212" s="68"/>
    </row>
    <row r="9213" spans="1:16" ht="29.25" x14ac:dyDescent="0.25">
      <c r="A9213" s="77">
        <f>A9210*E9213</f>
        <v>0</v>
      </c>
      <c r="B9213" s="160"/>
      <c r="C9213" s="584"/>
      <c r="D9213" s="91" t="s">
        <v>2641</v>
      </c>
      <c r="E9213" s="89">
        <v>10</v>
      </c>
      <c r="M9213" s="72"/>
      <c r="N9213" s="68"/>
      <c r="O9213" s="68"/>
      <c r="P9213" s="68"/>
    </row>
    <row r="9214" spans="1:16" x14ac:dyDescent="0.25">
      <c r="A9214" s="77">
        <f>A9210*E9214</f>
        <v>0</v>
      </c>
      <c r="B9214" s="160"/>
      <c r="C9214" s="584"/>
      <c r="D9214" s="91" t="s">
        <v>1280</v>
      </c>
      <c r="E9214" s="89">
        <v>20</v>
      </c>
      <c r="M9214" s="72"/>
      <c r="N9214" s="68"/>
      <c r="O9214" s="68"/>
      <c r="P9214" s="68"/>
    </row>
    <row r="9215" spans="1:16" x14ac:dyDescent="0.25">
      <c r="A9215" s="77">
        <f>A9210*E9215</f>
        <v>0</v>
      </c>
      <c r="B9215" s="160"/>
      <c r="C9215" s="584"/>
      <c r="D9215" s="91" t="s">
        <v>1807</v>
      </c>
      <c r="E9215" s="89">
        <v>5</v>
      </c>
      <c r="M9215" s="72"/>
      <c r="N9215" s="68"/>
      <c r="O9215" s="68"/>
      <c r="P9215" s="68"/>
    </row>
    <row r="9216" spans="1:16" x14ac:dyDescent="0.25">
      <c r="A9216" s="77">
        <f>E9216*A9210</f>
        <v>0</v>
      </c>
      <c r="B9216" s="160"/>
      <c r="C9216" s="584"/>
      <c r="D9216" s="91" t="s">
        <v>2337</v>
      </c>
      <c r="E9216" s="89">
        <v>5</v>
      </c>
      <c r="M9216" s="72"/>
      <c r="N9216" s="68"/>
      <c r="O9216" s="68"/>
      <c r="P9216" s="68"/>
    </row>
    <row r="9217" spans="1:16" x14ac:dyDescent="0.25">
      <c r="A9217" s="77">
        <f>E9217*A9210</f>
        <v>0</v>
      </c>
      <c r="B9217" s="160"/>
      <c r="C9217" s="584"/>
      <c r="D9217" s="91" t="s">
        <v>1478</v>
      </c>
      <c r="E9217" s="89">
        <v>2</v>
      </c>
      <c r="M9217" s="72"/>
      <c r="N9217" s="68"/>
      <c r="O9217" s="68"/>
      <c r="P9217" s="68"/>
    </row>
    <row r="9218" spans="1:16" x14ac:dyDescent="0.25">
      <c r="A9218" s="77">
        <f>E9218*A9210</f>
        <v>0</v>
      </c>
      <c r="B9218" s="160"/>
      <c r="C9218" s="590"/>
      <c r="D9218" s="91" t="s">
        <v>1662</v>
      </c>
      <c r="E9218" s="89">
        <v>7</v>
      </c>
      <c r="M9218" s="72"/>
      <c r="N9218" s="68"/>
      <c r="O9218" s="68"/>
      <c r="P9218" s="68"/>
    </row>
    <row r="9219" spans="1:16" ht="15.75" thickBot="1" x14ac:dyDescent="0.3">
      <c r="A9219" s="77">
        <f>E9219*A9210</f>
        <v>0</v>
      </c>
      <c r="B9219" s="160"/>
      <c r="C9219" s="154"/>
      <c r="D9219" s="91" t="s">
        <v>1275</v>
      </c>
      <c r="E9219" s="89">
        <v>1</v>
      </c>
      <c r="M9219" s="72"/>
      <c r="N9219" s="68"/>
      <c r="O9219" s="68"/>
      <c r="P9219" s="68"/>
    </row>
    <row r="9220" spans="1:16" ht="15.75" thickBot="1" x14ac:dyDescent="0.3">
      <c r="A9220" s="229"/>
      <c r="B9220" s="231" t="s">
        <v>2881</v>
      </c>
      <c r="C9220" s="144" t="s">
        <v>1430</v>
      </c>
      <c r="D9220" s="371" t="s">
        <v>1431</v>
      </c>
      <c r="E9220" s="191" t="e">
        <f>SUM(E9221:E13450)</f>
        <v>#REF!</v>
      </c>
      <c r="G9220" t="s">
        <v>2926</v>
      </c>
      <c r="M9220" s="72"/>
      <c r="N9220" s="68"/>
      <c r="O9220" s="68"/>
      <c r="P9220" s="68"/>
    </row>
    <row r="9221" spans="1:16" x14ac:dyDescent="0.25">
      <c r="A9221" s="77">
        <f>E9221*A9220</f>
        <v>0</v>
      </c>
      <c r="B9221" s="160"/>
      <c r="C9221" s="456" t="s">
        <v>1432</v>
      </c>
      <c r="D9221" s="91" t="s">
        <v>1700</v>
      </c>
      <c r="E9221" s="89">
        <v>3</v>
      </c>
      <c r="M9221" s="72"/>
      <c r="N9221" s="68"/>
      <c r="O9221" s="68"/>
      <c r="P9221" s="68"/>
    </row>
    <row r="9222" spans="1:16" x14ac:dyDescent="0.25">
      <c r="A9222" s="77">
        <f>A9220*E9222</f>
        <v>0</v>
      </c>
      <c r="B9222" s="160"/>
      <c r="C9222" s="456" t="s">
        <v>1433</v>
      </c>
      <c r="D9222" s="91" t="s">
        <v>1793</v>
      </c>
      <c r="E9222" s="89">
        <v>1</v>
      </c>
      <c r="M9222" s="72"/>
      <c r="N9222" s="68"/>
      <c r="O9222" s="68"/>
      <c r="P9222" s="68"/>
    </row>
    <row r="9223" spans="1:16" x14ac:dyDescent="0.25">
      <c r="A9223" s="77">
        <f>A9220*E9223</f>
        <v>0</v>
      </c>
      <c r="B9223" s="160"/>
      <c r="C9223" s="154"/>
      <c r="D9223" s="91" t="s">
        <v>2241</v>
      </c>
      <c r="E9223" s="89">
        <v>8</v>
      </c>
      <c r="M9223" s="72"/>
      <c r="N9223" s="68"/>
      <c r="O9223" s="68"/>
      <c r="P9223" s="68"/>
    </row>
    <row r="9224" spans="1:16" ht="43.5" x14ac:dyDescent="0.25">
      <c r="A9224" s="77">
        <f>A9220*E9224</f>
        <v>0</v>
      </c>
      <c r="B9224" s="160"/>
      <c r="C9224" s="153" t="s">
        <v>2188</v>
      </c>
      <c r="D9224" s="91" t="s">
        <v>2234</v>
      </c>
      <c r="E9224" s="89">
        <v>2</v>
      </c>
      <c r="M9224" s="72"/>
      <c r="N9224" s="68"/>
      <c r="O9224" s="68"/>
      <c r="P9224" s="68"/>
    </row>
    <row r="9225" spans="1:16" ht="29.25" x14ac:dyDescent="0.25">
      <c r="A9225" s="77">
        <f>A9220*E9225</f>
        <v>0</v>
      </c>
      <c r="B9225" s="160"/>
      <c r="C9225" s="153" t="s">
        <v>2189</v>
      </c>
      <c r="D9225" s="91" t="s">
        <v>925</v>
      </c>
      <c r="E9225" s="89">
        <v>1</v>
      </c>
      <c r="M9225" s="72"/>
      <c r="N9225" s="68"/>
      <c r="O9225" s="68"/>
      <c r="P9225" s="68"/>
    </row>
    <row r="9226" spans="1:16" ht="30" thickBot="1" x14ac:dyDescent="0.3">
      <c r="A9226" s="77">
        <f>E9226*A9220</f>
        <v>0</v>
      </c>
      <c r="B9226" s="160"/>
      <c r="C9226" s="452"/>
      <c r="D9226" s="91" t="s">
        <v>2641</v>
      </c>
      <c r="E9226" s="89">
        <v>2</v>
      </c>
      <c r="M9226" s="72"/>
      <c r="N9226" s="68"/>
      <c r="O9226" s="68"/>
      <c r="P9226" s="68"/>
    </row>
    <row r="9227" spans="1:16" ht="15.75" thickBot="1" x14ac:dyDescent="0.3">
      <c r="A9227" s="229"/>
      <c r="B9227" s="231" t="s">
        <v>76</v>
      </c>
      <c r="C9227" s="144" t="s">
        <v>1486</v>
      </c>
      <c r="D9227" s="188"/>
      <c r="E9227" s="191">
        <f>SUM(E9228:E9235)</f>
        <v>190</v>
      </c>
      <c r="G9227" t="s">
        <v>2926</v>
      </c>
      <c r="M9227" s="72"/>
      <c r="N9227" s="68"/>
      <c r="O9227" s="68"/>
      <c r="P9227" s="68"/>
    </row>
    <row r="9228" spans="1:16" x14ac:dyDescent="0.25">
      <c r="A9228" s="77">
        <f>E9228*A9227</f>
        <v>0</v>
      </c>
      <c r="B9228" s="160"/>
      <c r="C9228" s="583" t="s">
        <v>1487</v>
      </c>
      <c r="D9228" s="91" t="s">
        <v>2277</v>
      </c>
      <c r="E9228" s="89">
        <v>80</v>
      </c>
      <c r="M9228" s="72"/>
      <c r="N9228" s="68"/>
      <c r="O9228" s="68"/>
      <c r="P9228" s="68"/>
    </row>
    <row r="9229" spans="1:16" x14ac:dyDescent="0.25">
      <c r="A9229" s="77">
        <f>A9227*E9229</f>
        <v>0</v>
      </c>
      <c r="B9229" s="160"/>
      <c r="C9229" s="584"/>
      <c r="D9229" s="91" t="s">
        <v>2213</v>
      </c>
      <c r="E9229" s="89">
        <v>20</v>
      </c>
      <c r="M9229" s="72"/>
      <c r="N9229" s="68"/>
      <c r="O9229" s="68"/>
      <c r="P9229" s="68"/>
    </row>
    <row r="9230" spans="1:16" x14ac:dyDescent="0.25">
      <c r="A9230" s="77">
        <f>A9227*E9230</f>
        <v>0</v>
      </c>
      <c r="B9230" s="160"/>
      <c r="C9230" s="584"/>
      <c r="D9230" s="91" t="s">
        <v>311</v>
      </c>
      <c r="E9230" s="89">
        <v>20</v>
      </c>
      <c r="M9230" s="72"/>
      <c r="N9230" s="68"/>
      <c r="O9230" s="68"/>
      <c r="P9230" s="68"/>
    </row>
    <row r="9231" spans="1:16" x14ac:dyDescent="0.25">
      <c r="A9231" s="77">
        <f>A9227*E9231</f>
        <v>0</v>
      </c>
      <c r="B9231" s="160"/>
      <c r="C9231" s="584"/>
      <c r="D9231" s="91" t="s">
        <v>1666</v>
      </c>
      <c r="E9231" s="89">
        <v>30</v>
      </c>
      <c r="M9231" s="72"/>
      <c r="N9231" s="68"/>
      <c r="O9231" s="68"/>
      <c r="P9231" s="68"/>
    </row>
    <row r="9232" spans="1:16" x14ac:dyDescent="0.25">
      <c r="A9232" s="77">
        <f>A9227*E9232</f>
        <v>0</v>
      </c>
      <c r="B9232" s="160"/>
      <c r="C9232" s="584"/>
      <c r="D9232" s="91" t="s">
        <v>2324</v>
      </c>
      <c r="E9232" s="89">
        <v>10</v>
      </c>
      <c r="M9232" s="72"/>
      <c r="N9232" s="68"/>
      <c r="O9232" s="68"/>
      <c r="P9232" s="68"/>
    </row>
    <row r="9233" spans="1:16" x14ac:dyDescent="0.25">
      <c r="A9233" s="77">
        <f>E9233*A9227</f>
        <v>0</v>
      </c>
      <c r="B9233" s="160"/>
      <c r="C9233" s="584"/>
      <c r="D9233" s="91" t="s">
        <v>313</v>
      </c>
      <c r="E9233" s="89">
        <v>20</v>
      </c>
      <c r="M9233" s="72"/>
      <c r="N9233" s="68"/>
      <c r="O9233" s="68"/>
      <c r="P9233" s="68"/>
    </row>
    <row r="9234" spans="1:16" x14ac:dyDescent="0.25">
      <c r="A9234" s="77">
        <f>E9234*A9227</f>
        <v>0</v>
      </c>
      <c r="B9234" s="160"/>
      <c r="C9234" s="584"/>
      <c r="D9234" s="91" t="s">
        <v>2219</v>
      </c>
      <c r="E9234" s="89">
        <v>10</v>
      </c>
      <c r="M9234" s="72"/>
      <c r="N9234" s="68"/>
      <c r="O9234" s="68"/>
      <c r="P9234" s="68"/>
    </row>
    <row r="9235" spans="1:16" ht="15.75" thickBot="1" x14ac:dyDescent="0.3">
      <c r="A9235" s="77">
        <f>E9235*A9227</f>
        <v>0</v>
      </c>
      <c r="B9235" s="394"/>
      <c r="C9235" s="584"/>
      <c r="D9235" s="395"/>
      <c r="E9235" s="396"/>
      <c r="M9235" s="72"/>
      <c r="N9235" s="68"/>
      <c r="O9235" s="68"/>
      <c r="P9235" s="68"/>
    </row>
    <row r="9236" spans="1:16" ht="26.25" thickBot="1" x14ac:dyDescent="0.4">
      <c r="A9236" s="563" t="s">
        <v>2882</v>
      </c>
      <c r="B9236" s="564"/>
      <c r="C9236" s="564"/>
      <c r="D9236" s="564"/>
      <c r="E9236" s="565"/>
      <c r="G9236" t="s">
        <v>2926</v>
      </c>
      <c r="M9236" s="72"/>
      <c r="N9236" s="68"/>
      <c r="O9236" s="68"/>
      <c r="P9236" s="68"/>
    </row>
    <row r="9237" spans="1:16" ht="15.75" thickBot="1" x14ac:dyDescent="0.3">
      <c r="A9237" s="229"/>
      <c r="B9237" s="231" t="s">
        <v>1447</v>
      </c>
      <c r="C9237" s="144" t="s">
        <v>1448</v>
      </c>
      <c r="D9237" s="188"/>
      <c r="E9237" s="191">
        <f>SUM(E9238:E9244)</f>
        <v>162</v>
      </c>
      <c r="G9237" t="s">
        <v>2926</v>
      </c>
      <c r="M9237" s="72"/>
      <c r="N9237" s="68"/>
      <c r="O9237" s="68"/>
      <c r="P9237" s="68"/>
    </row>
    <row r="9238" spans="1:16" x14ac:dyDescent="0.25">
      <c r="A9238" s="77">
        <f>A9237*E9238</f>
        <v>0</v>
      </c>
      <c r="B9238" s="160"/>
      <c r="C9238" s="154"/>
      <c r="D9238" s="91" t="s">
        <v>1050</v>
      </c>
      <c r="E9238" s="89">
        <v>50</v>
      </c>
      <c r="M9238" s="72"/>
      <c r="N9238" s="68"/>
      <c r="O9238" s="68"/>
      <c r="P9238" s="68"/>
    </row>
    <row r="9239" spans="1:16" x14ac:dyDescent="0.25">
      <c r="A9239" s="77">
        <f>A9237*E9239</f>
        <v>0</v>
      </c>
      <c r="B9239" s="160"/>
      <c r="C9239" s="154" t="s">
        <v>1449</v>
      </c>
      <c r="D9239" s="91" t="s">
        <v>1886</v>
      </c>
      <c r="E9239" s="89">
        <v>2</v>
      </c>
      <c r="M9239" s="72"/>
      <c r="N9239" s="68"/>
      <c r="O9239" s="68"/>
      <c r="P9239" s="68"/>
    </row>
    <row r="9240" spans="1:16" x14ac:dyDescent="0.25">
      <c r="A9240" s="77">
        <f>A9237*E9240</f>
        <v>0</v>
      </c>
      <c r="B9240" s="160"/>
      <c r="C9240" s="154"/>
      <c r="D9240" s="91" t="s">
        <v>1737</v>
      </c>
      <c r="E9240" s="89">
        <v>25</v>
      </c>
      <c r="M9240" s="72"/>
      <c r="N9240" s="68"/>
      <c r="O9240" s="68"/>
      <c r="P9240" s="68"/>
    </row>
    <row r="9241" spans="1:16" ht="29.25" x14ac:dyDescent="0.25">
      <c r="A9241" s="77">
        <f>A9237*E9241</f>
        <v>0</v>
      </c>
      <c r="B9241" s="160"/>
      <c r="C9241" s="154" t="s">
        <v>1450</v>
      </c>
      <c r="D9241" s="91" t="s">
        <v>1763</v>
      </c>
      <c r="E9241" s="89">
        <v>25</v>
      </c>
      <c r="M9241" s="72"/>
      <c r="N9241" s="68"/>
      <c r="O9241" s="68"/>
      <c r="P9241" s="68"/>
    </row>
    <row r="9242" spans="1:16" x14ac:dyDescent="0.25">
      <c r="A9242" s="77">
        <f>A9237*E9242</f>
        <v>0</v>
      </c>
      <c r="B9242" s="160"/>
      <c r="C9242" s="154" t="s">
        <v>1451</v>
      </c>
      <c r="D9242" s="91" t="s">
        <v>1697</v>
      </c>
      <c r="E9242" s="89">
        <v>25</v>
      </c>
      <c r="M9242" s="72"/>
      <c r="N9242" s="68"/>
      <c r="O9242" s="68"/>
      <c r="P9242" s="68"/>
    </row>
    <row r="9243" spans="1:16" x14ac:dyDescent="0.25">
      <c r="A9243" s="77">
        <f>A9237*E9243</f>
        <v>0</v>
      </c>
      <c r="B9243" s="160"/>
      <c r="C9243" s="154" t="s">
        <v>1452</v>
      </c>
      <c r="D9243" s="91" t="s">
        <v>313</v>
      </c>
      <c r="E9243" s="89">
        <v>25</v>
      </c>
      <c r="M9243" s="72"/>
      <c r="N9243" s="68"/>
      <c r="O9243" s="68"/>
      <c r="P9243" s="68"/>
    </row>
    <row r="9244" spans="1:16" x14ac:dyDescent="0.25">
      <c r="A9244" s="77">
        <f>A9237*E9244</f>
        <v>0</v>
      </c>
      <c r="B9244" s="160"/>
      <c r="C9244" s="154"/>
      <c r="D9244" s="91" t="s">
        <v>2337</v>
      </c>
      <c r="E9244" s="89">
        <v>10</v>
      </c>
      <c r="M9244" s="72"/>
      <c r="N9244" s="68"/>
      <c r="O9244" s="68"/>
      <c r="P9244" s="68"/>
    </row>
    <row r="9245" spans="1:16" ht="15.75" thickBot="1" x14ac:dyDescent="0.3">
      <c r="A9245" s="77">
        <f>A9237*E9245</f>
        <v>0</v>
      </c>
      <c r="B9245" s="160"/>
      <c r="C9245" s="154"/>
      <c r="D9245" s="91" t="s">
        <v>1887</v>
      </c>
      <c r="E9245" s="89">
        <v>10</v>
      </c>
      <c r="M9245" s="72"/>
      <c r="N9245" s="68"/>
      <c r="O9245" s="68"/>
      <c r="P9245" s="68"/>
    </row>
    <row r="9246" spans="1:16" ht="15.75" thickBot="1" x14ac:dyDescent="0.3">
      <c r="A9246" s="229"/>
      <c r="B9246" s="231" t="s">
        <v>8</v>
      </c>
      <c r="C9246" s="144" t="s">
        <v>1471</v>
      </c>
      <c r="D9246" s="188"/>
      <c r="E9246" s="191">
        <f>SUM(E9247:E9254)</f>
        <v>120</v>
      </c>
      <c r="G9246" t="s">
        <v>2926</v>
      </c>
      <c r="M9246" s="72"/>
      <c r="N9246" s="68"/>
      <c r="O9246" s="68"/>
      <c r="P9246" s="68"/>
    </row>
    <row r="9247" spans="1:16" x14ac:dyDescent="0.25">
      <c r="A9247" s="77">
        <f>E9247*A9246</f>
        <v>0</v>
      </c>
      <c r="B9247" s="160"/>
      <c r="C9247" s="583" t="s">
        <v>1472</v>
      </c>
      <c r="D9247" s="91" t="s">
        <v>2276</v>
      </c>
      <c r="E9247" s="89">
        <v>50</v>
      </c>
      <c r="M9247" s="72"/>
      <c r="N9247" s="68"/>
      <c r="O9247" s="68"/>
      <c r="P9247" s="68"/>
    </row>
    <row r="9248" spans="1:16" x14ac:dyDescent="0.25">
      <c r="A9248" s="77">
        <f>A9246*E9248</f>
        <v>0</v>
      </c>
      <c r="B9248" s="160"/>
      <c r="C9248" s="584"/>
      <c r="D9248" s="91" t="s">
        <v>1697</v>
      </c>
      <c r="E9248" s="89">
        <v>20</v>
      </c>
      <c r="M9248" s="72"/>
      <c r="N9248" s="68"/>
      <c r="O9248" s="68"/>
      <c r="P9248" s="68"/>
    </row>
    <row r="9249" spans="1:16" x14ac:dyDescent="0.25">
      <c r="A9249" s="77">
        <f>A9246*E9249</f>
        <v>0</v>
      </c>
      <c r="B9249" s="160"/>
      <c r="C9249" s="584"/>
      <c r="D9249" s="91" t="s">
        <v>1354</v>
      </c>
      <c r="E9249" s="89">
        <v>20</v>
      </c>
      <c r="M9249" s="72"/>
      <c r="N9249" s="68"/>
      <c r="O9249" s="68"/>
      <c r="P9249" s="68"/>
    </row>
    <row r="9250" spans="1:16" x14ac:dyDescent="0.25">
      <c r="A9250" s="77">
        <f>A9246*E9250</f>
        <v>0</v>
      </c>
      <c r="B9250" s="160"/>
      <c r="C9250" s="584"/>
      <c r="D9250" s="91" t="s">
        <v>311</v>
      </c>
      <c r="E9250" s="89">
        <v>20</v>
      </c>
      <c r="M9250" s="72"/>
      <c r="N9250" s="68"/>
      <c r="O9250" s="68"/>
      <c r="P9250" s="68"/>
    </row>
    <row r="9251" spans="1:16" x14ac:dyDescent="0.25">
      <c r="A9251" s="77">
        <f>A9246*E9251</f>
        <v>0</v>
      </c>
      <c r="B9251" s="160"/>
      <c r="C9251" s="584"/>
      <c r="D9251" s="91" t="s">
        <v>2591</v>
      </c>
      <c r="E9251" s="89">
        <v>5</v>
      </c>
      <c r="M9251" s="72"/>
      <c r="N9251" s="68"/>
      <c r="O9251" s="68"/>
      <c r="P9251" s="68"/>
    </row>
    <row r="9252" spans="1:16" x14ac:dyDescent="0.25">
      <c r="A9252" s="77">
        <f>E9252*A9246</f>
        <v>0</v>
      </c>
      <c r="B9252" s="160"/>
      <c r="C9252" s="584"/>
      <c r="D9252" s="91" t="s">
        <v>2381</v>
      </c>
      <c r="E9252" s="89">
        <v>1</v>
      </c>
      <c r="M9252" s="72"/>
      <c r="N9252" s="68"/>
      <c r="O9252" s="68"/>
      <c r="P9252" s="68"/>
    </row>
    <row r="9253" spans="1:16" x14ac:dyDescent="0.25">
      <c r="A9253" s="77">
        <f>E9253*A9246</f>
        <v>0</v>
      </c>
      <c r="B9253" s="160"/>
      <c r="C9253" s="584"/>
      <c r="D9253" s="91" t="s">
        <v>1228</v>
      </c>
      <c r="E9253" s="89">
        <v>1</v>
      </c>
      <c r="M9253" s="72"/>
      <c r="N9253" s="68"/>
      <c r="O9253" s="68"/>
      <c r="P9253" s="68"/>
    </row>
    <row r="9254" spans="1:16" ht="15.75" thickBot="1" x14ac:dyDescent="0.3">
      <c r="A9254" s="77">
        <f>E9254*A9246</f>
        <v>0</v>
      </c>
      <c r="B9254" s="160"/>
      <c r="C9254" s="590"/>
      <c r="D9254" s="91" t="s">
        <v>1804</v>
      </c>
      <c r="E9254" s="89">
        <v>3</v>
      </c>
      <c r="M9254" s="72"/>
      <c r="N9254" s="68"/>
      <c r="O9254" s="68"/>
      <c r="P9254" s="68"/>
    </row>
    <row r="9255" spans="1:16" ht="15.75" thickBot="1" x14ac:dyDescent="0.3">
      <c r="A9255" s="229"/>
      <c r="B9255" s="231" t="s">
        <v>201</v>
      </c>
      <c r="C9255" s="144" t="s">
        <v>1479</v>
      </c>
      <c r="D9255" s="188"/>
      <c r="E9255" s="191">
        <f>SUM(E9256:E9263)</f>
        <v>122</v>
      </c>
      <c r="G9255" t="s">
        <v>2926</v>
      </c>
      <c r="M9255" s="72"/>
      <c r="N9255" s="68"/>
      <c r="O9255" s="68"/>
      <c r="P9255" s="68"/>
    </row>
    <row r="9256" spans="1:16" x14ac:dyDescent="0.25">
      <c r="A9256" s="77">
        <f>E9256*A9255</f>
        <v>0</v>
      </c>
      <c r="B9256" s="160"/>
      <c r="C9256" s="583" t="s">
        <v>1480</v>
      </c>
      <c r="D9256" s="91" t="s">
        <v>1481</v>
      </c>
      <c r="E9256" s="89">
        <v>50</v>
      </c>
      <c r="M9256" s="72"/>
      <c r="N9256" s="68"/>
      <c r="O9256" s="68"/>
      <c r="P9256" s="68"/>
    </row>
    <row r="9257" spans="1:16" x14ac:dyDescent="0.25">
      <c r="A9257" s="77">
        <f>A9255*E9257</f>
        <v>0</v>
      </c>
      <c r="B9257" s="160"/>
      <c r="C9257" s="584"/>
      <c r="D9257" s="91" t="s">
        <v>1478</v>
      </c>
      <c r="E9257" s="89">
        <v>5</v>
      </c>
      <c r="M9257" s="72"/>
      <c r="N9257" s="68"/>
      <c r="O9257" s="68"/>
      <c r="P9257" s="68"/>
    </row>
    <row r="9258" spans="1:16" x14ac:dyDescent="0.25">
      <c r="A9258" s="77">
        <f>A9255*E9258</f>
        <v>0</v>
      </c>
      <c r="B9258" s="160"/>
      <c r="C9258" s="584"/>
      <c r="D9258" s="91" t="s">
        <v>1794</v>
      </c>
      <c r="E9258" s="89">
        <v>2</v>
      </c>
      <c r="M9258" s="72"/>
      <c r="N9258" s="68"/>
      <c r="O9258" s="68"/>
      <c r="P9258" s="68"/>
    </row>
    <row r="9259" spans="1:16" x14ac:dyDescent="0.25">
      <c r="A9259" s="77">
        <f>A9255*E9259</f>
        <v>0</v>
      </c>
      <c r="B9259" s="160"/>
      <c r="C9259" s="584"/>
      <c r="D9259" s="91" t="s">
        <v>1768</v>
      </c>
      <c r="E9259" s="89">
        <v>1</v>
      </c>
      <c r="M9259" s="72"/>
      <c r="N9259" s="68"/>
      <c r="O9259" s="68"/>
      <c r="P9259" s="68"/>
    </row>
    <row r="9260" spans="1:16" x14ac:dyDescent="0.25">
      <c r="A9260" s="77">
        <f>A9255*E9260</f>
        <v>0</v>
      </c>
      <c r="B9260" s="160"/>
      <c r="C9260" s="584"/>
      <c r="D9260" s="91" t="s">
        <v>1482</v>
      </c>
      <c r="E9260" s="89">
        <v>1</v>
      </c>
      <c r="M9260" s="72"/>
      <c r="N9260" s="68"/>
      <c r="O9260" s="68"/>
      <c r="P9260" s="68"/>
    </row>
    <row r="9261" spans="1:16" x14ac:dyDescent="0.25">
      <c r="A9261" s="77">
        <f>E9261*A9255</f>
        <v>0</v>
      </c>
      <c r="B9261" s="160"/>
      <c r="C9261" s="584"/>
      <c r="D9261" s="91" t="s">
        <v>1354</v>
      </c>
      <c r="E9261" s="89">
        <v>10</v>
      </c>
      <c r="M9261" s="72"/>
      <c r="N9261" s="68"/>
      <c r="O9261" s="68"/>
      <c r="P9261" s="68"/>
    </row>
    <row r="9262" spans="1:16" x14ac:dyDescent="0.25">
      <c r="A9262" s="77">
        <f>E9262*A9255</f>
        <v>0</v>
      </c>
      <c r="B9262" s="160"/>
      <c r="C9262" s="584"/>
      <c r="D9262" s="91" t="s">
        <v>311</v>
      </c>
      <c r="E9262" s="89">
        <v>50</v>
      </c>
      <c r="M9262" s="72"/>
      <c r="N9262" s="68"/>
      <c r="O9262" s="68"/>
      <c r="P9262" s="68"/>
    </row>
    <row r="9263" spans="1:16" x14ac:dyDescent="0.25">
      <c r="A9263" s="77">
        <f>E9263*A9255</f>
        <v>0</v>
      </c>
      <c r="B9263" s="160"/>
      <c r="C9263" s="590"/>
      <c r="D9263" s="91" t="s">
        <v>2364</v>
      </c>
      <c r="E9263" s="89">
        <v>3</v>
      </c>
      <c r="M9263" s="72"/>
      <c r="N9263" s="68"/>
      <c r="O9263" s="68"/>
      <c r="P9263" s="68"/>
    </row>
    <row r="9264" spans="1:16" ht="15.75" thickBot="1" x14ac:dyDescent="0.3">
      <c r="A9264" s="77">
        <f>E9264*A9255</f>
        <v>0</v>
      </c>
      <c r="B9264" s="160"/>
      <c r="C9264" s="439"/>
      <c r="D9264" s="91" t="s">
        <v>1275</v>
      </c>
      <c r="E9264" s="89">
        <v>1</v>
      </c>
      <c r="M9264" s="72"/>
      <c r="N9264" s="68"/>
      <c r="O9264" s="68"/>
      <c r="P9264" s="68"/>
    </row>
    <row r="9265" spans="1:16" ht="15.75" thickBot="1" x14ac:dyDescent="0.3">
      <c r="A9265" s="229"/>
      <c r="B9265" s="231" t="s">
        <v>1474</v>
      </c>
      <c r="C9265" s="144" t="s">
        <v>1475</v>
      </c>
      <c r="D9265" s="188"/>
      <c r="E9265" s="191">
        <f>SUM(E9266:E9275)</f>
        <v>130</v>
      </c>
      <c r="G9265" t="s">
        <v>2926</v>
      </c>
      <c r="M9265" s="72"/>
      <c r="N9265" s="68"/>
      <c r="O9265" s="68"/>
      <c r="P9265" s="68"/>
    </row>
    <row r="9266" spans="1:16" x14ac:dyDescent="0.25">
      <c r="A9266" s="77">
        <f>E9266*A9265</f>
        <v>0</v>
      </c>
      <c r="B9266" s="160"/>
      <c r="C9266" s="583" t="s">
        <v>1476</v>
      </c>
      <c r="D9266" s="91" t="s">
        <v>1477</v>
      </c>
      <c r="E9266" s="89">
        <v>60</v>
      </c>
      <c r="M9266" s="72"/>
      <c r="N9266" s="68"/>
      <c r="O9266" s="68"/>
      <c r="P9266" s="68"/>
    </row>
    <row r="9267" spans="1:16" x14ac:dyDescent="0.25">
      <c r="A9267" s="77">
        <f>A9265*E9267</f>
        <v>0</v>
      </c>
      <c r="B9267" s="160"/>
      <c r="C9267" s="584"/>
      <c r="D9267" s="91" t="s">
        <v>2244</v>
      </c>
      <c r="E9267" s="89">
        <v>20</v>
      </c>
      <c r="M9267" s="72"/>
      <c r="N9267" s="68"/>
      <c r="O9267" s="68"/>
      <c r="P9267" s="68"/>
    </row>
    <row r="9268" spans="1:16" x14ac:dyDescent="0.25">
      <c r="A9268" s="77">
        <f>A9265*E9268</f>
        <v>0</v>
      </c>
      <c r="B9268" s="160"/>
      <c r="C9268" s="584"/>
      <c r="D9268" s="91" t="s">
        <v>1794</v>
      </c>
      <c r="E9268" s="89">
        <v>5</v>
      </c>
      <c r="M9268" s="72"/>
      <c r="N9268" s="68"/>
      <c r="O9268" s="68"/>
      <c r="P9268" s="68"/>
    </row>
    <row r="9269" spans="1:16" x14ac:dyDescent="0.25">
      <c r="A9269" s="77">
        <f>A9265*E9269</f>
        <v>0</v>
      </c>
      <c r="B9269" s="160"/>
      <c r="C9269" s="584"/>
      <c r="D9269" s="91" t="s">
        <v>1478</v>
      </c>
      <c r="E9269" s="89">
        <v>5</v>
      </c>
      <c r="M9269" s="72"/>
      <c r="N9269" s="68"/>
      <c r="O9269" s="68"/>
      <c r="P9269" s="68"/>
    </row>
    <row r="9270" spans="1:16" x14ac:dyDescent="0.25">
      <c r="A9270" s="77">
        <f>A9265*E9270</f>
        <v>0</v>
      </c>
      <c r="B9270" s="160"/>
      <c r="C9270" s="584"/>
      <c r="D9270" s="91" t="s">
        <v>2384</v>
      </c>
      <c r="E9270" s="89">
        <v>1</v>
      </c>
      <c r="M9270" s="72"/>
      <c r="N9270" s="68"/>
      <c r="O9270" s="68"/>
      <c r="P9270" s="68"/>
    </row>
    <row r="9271" spans="1:16" x14ac:dyDescent="0.25">
      <c r="A9271" s="77">
        <f>E9271*A9265</f>
        <v>0</v>
      </c>
      <c r="B9271" s="160"/>
      <c r="C9271" s="584"/>
      <c r="D9271" s="91" t="s">
        <v>2591</v>
      </c>
      <c r="E9271" s="89">
        <v>5</v>
      </c>
      <c r="M9271" s="72"/>
      <c r="N9271" s="68"/>
      <c r="O9271" s="68"/>
      <c r="P9271" s="68"/>
    </row>
    <row r="9272" spans="1:16" x14ac:dyDescent="0.25">
      <c r="A9272" s="77">
        <f>E9272*A9265</f>
        <v>0</v>
      </c>
      <c r="B9272" s="160"/>
      <c r="C9272" s="584"/>
      <c r="D9272" s="91" t="s">
        <v>1262</v>
      </c>
      <c r="E9272" s="89">
        <v>1</v>
      </c>
      <c r="M9272" s="72"/>
      <c r="N9272" s="68"/>
      <c r="O9272" s="68"/>
      <c r="P9272" s="68"/>
    </row>
    <row r="9273" spans="1:16" x14ac:dyDescent="0.25">
      <c r="A9273" s="77">
        <f>E9273*A9265</f>
        <v>0</v>
      </c>
      <c r="B9273" s="160"/>
      <c r="C9273" s="590"/>
      <c r="D9273" s="91" t="s">
        <v>2358</v>
      </c>
      <c r="E9273" s="89">
        <v>3</v>
      </c>
      <c r="M9273" s="72"/>
      <c r="N9273" s="68"/>
      <c r="O9273" s="68"/>
      <c r="P9273" s="68"/>
    </row>
    <row r="9274" spans="1:16" x14ac:dyDescent="0.25">
      <c r="A9274" s="77">
        <f>E9274*A9265</f>
        <v>0</v>
      </c>
      <c r="B9274" s="160"/>
      <c r="C9274" s="154"/>
      <c r="D9274" s="91" t="s">
        <v>313</v>
      </c>
      <c r="E9274" s="89">
        <v>20</v>
      </c>
      <c r="M9274" s="72"/>
      <c r="N9274" s="68"/>
      <c r="O9274" s="68"/>
      <c r="P9274" s="68"/>
    </row>
    <row r="9275" spans="1:16" ht="15.75" thickBot="1" x14ac:dyDescent="0.3">
      <c r="A9275" s="77">
        <f>E9275*A9265</f>
        <v>0</v>
      </c>
      <c r="B9275" s="160"/>
      <c r="C9275" s="154"/>
      <c r="D9275" s="91" t="s">
        <v>2216</v>
      </c>
      <c r="E9275" s="89">
        <v>10</v>
      </c>
      <c r="M9275" s="72"/>
      <c r="N9275" s="68"/>
      <c r="O9275" s="68"/>
      <c r="P9275" s="68"/>
    </row>
    <row r="9276" spans="1:16" ht="15.75" thickBot="1" x14ac:dyDescent="0.3">
      <c r="A9276" s="229"/>
      <c r="B9276" s="231" t="s">
        <v>201</v>
      </c>
      <c r="C9276" s="144" t="s">
        <v>1453</v>
      </c>
      <c r="D9276" s="188"/>
      <c r="E9276" s="191">
        <f>SUM(E9277:E9285)</f>
        <v>178</v>
      </c>
      <c r="G9276" t="s">
        <v>2926</v>
      </c>
      <c r="M9276" s="72"/>
      <c r="N9276" s="68"/>
      <c r="O9276" s="68"/>
      <c r="P9276" s="68"/>
    </row>
    <row r="9277" spans="1:16" x14ac:dyDescent="0.25">
      <c r="A9277" s="77">
        <f>E9277*A9276</f>
        <v>0</v>
      </c>
      <c r="B9277" s="160"/>
      <c r="C9277" s="154"/>
      <c r="D9277" s="367" t="s">
        <v>2444</v>
      </c>
      <c r="E9277" s="89">
        <v>2</v>
      </c>
      <c r="M9277" s="72"/>
      <c r="N9277" s="68"/>
      <c r="O9277" s="68"/>
      <c r="P9277" s="68"/>
    </row>
    <row r="9278" spans="1:16" x14ac:dyDescent="0.25">
      <c r="A9278" s="77">
        <f>A9276*E9278</f>
        <v>0</v>
      </c>
      <c r="B9278" s="160"/>
      <c r="C9278" s="154"/>
      <c r="D9278" s="367" t="s">
        <v>1737</v>
      </c>
      <c r="E9278" s="89">
        <v>40</v>
      </c>
      <c r="M9278" s="72"/>
      <c r="N9278" s="68"/>
      <c r="O9278" s="68"/>
      <c r="P9278" s="68"/>
    </row>
    <row r="9279" spans="1:16" x14ac:dyDescent="0.25">
      <c r="A9279" s="77">
        <f>A9276*E9279</f>
        <v>0</v>
      </c>
      <c r="B9279" s="160"/>
      <c r="C9279" s="154"/>
      <c r="D9279" s="367" t="s">
        <v>311</v>
      </c>
      <c r="E9279" s="89">
        <v>40</v>
      </c>
      <c r="M9279" s="72"/>
      <c r="N9279" s="68"/>
      <c r="O9279" s="68"/>
      <c r="P9279" s="68"/>
    </row>
    <row r="9280" spans="1:16" x14ac:dyDescent="0.25">
      <c r="A9280" s="77">
        <f>A9276*E9280</f>
        <v>0</v>
      </c>
      <c r="B9280" s="160"/>
      <c r="C9280" s="154"/>
      <c r="D9280" s="386" t="s">
        <v>313</v>
      </c>
      <c r="E9280" s="89">
        <v>25</v>
      </c>
      <c r="M9280" s="72"/>
      <c r="N9280" s="68"/>
      <c r="O9280" s="68"/>
      <c r="P9280" s="68"/>
    </row>
    <row r="9281" spans="1:16" x14ac:dyDescent="0.25">
      <c r="A9281" s="77">
        <f>A9276*E9281</f>
        <v>0</v>
      </c>
      <c r="B9281" s="160"/>
      <c r="C9281" s="154"/>
      <c r="D9281" s="386" t="s">
        <v>1745</v>
      </c>
      <c r="E9281" s="89">
        <v>25</v>
      </c>
      <c r="M9281" s="72"/>
      <c r="N9281" s="68"/>
      <c r="O9281" s="68"/>
      <c r="P9281" s="68"/>
    </row>
    <row r="9282" spans="1:16" x14ac:dyDescent="0.25">
      <c r="A9282" s="77">
        <f>E9282*A9276</f>
        <v>0</v>
      </c>
      <c r="B9282" s="160"/>
      <c r="C9282" s="155" t="s">
        <v>1454</v>
      </c>
      <c r="D9282" s="386" t="s">
        <v>1477</v>
      </c>
      <c r="E9282" s="89">
        <v>25</v>
      </c>
      <c r="M9282" s="72"/>
      <c r="N9282" s="68"/>
      <c r="O9282" s="68"/>
      <c r="P9282" s="68"/>
    </row>
    <row r="9283" spans="1:16" ht="43.5" x14ac:dyDescent="0.25">
      <c r="A9283" s="77">
        <f>E9283*A9276</f>
        <v>0</v>
      </c>
      <c r="B9283" s="160"/>
      <c r="C9283" s="153" t="s">
        <v>1455</v>
      </c>
      <c r="D9283" s="91" t="s">
        <v>1489</v>
      </c>
      <c r="E9283" s="89">
        <v>10</v>
      </c>
      <c r="M9283" s="72"/>
      <c r="N9283" s="68"/>
      <c r="O9283" s="68"/>
      <c r="P9283" s="68"/>
    </row>
    <row r="9284" spans="1:16" ht="29.25" x14ac:dyDescent="0.25">
      <c r="A9284" s="77">
        <f>E9284*A9276</f>
        <v>0</v>
      </c>
      <c r="B9284" s="160"/>
      <c r="C9284" s="153" t="s">
        <v>1456</v>
      </c>
      <c r="D9284" s="91" t="s">
        <v>1915</v>
      </c>
      <c r="E9284" s="89">
        <v>10</v>
      </c>
      <c r="M9284" s="72"/>
      <c r="N9284" s="68"/>
      <c r="O9284" s="68"/>
      <c r="P9284" s="68"/>
    </row>
    <row r="9285" spans="1:16" ht="29.25" x14ac:dyDescent="0.25">
      <c r="A9285" s="77">
        <f>E9285*A9276</f>
        <v>0</v>
      </c>
      <c r="B9285" s="160"/>
      <c r="C9285" s="153" t="s">
        <v>1457</v>
      </c>
      <c r="D9285" s="91" t="s">
        <v>1228</v>
      </c>
      <c r="E9285" s="89">
        <v>1</v>
      </c>
      <c r="M9285" s="72"/>
      <c r="N9285" s="68"/>
      <c r="O9285" s="68"/>
      <c r="P9285" s="68"/>
    </row>
    <row r="9286" spans="1:16" x14ac:dyDescent="0.25">
      <c r="A9286" s="77">
        <f>E9286*A9276</f>
        <v>0</v>
      </c>
      <c r="B9286" s="160"/>
      <c r="C9286" s="153" t="s">
        <v>1458</v>
      </c>
      <c r="D9286" s="91"/>
      <c r="E9286" s="89"/>
      <c r="M9286" s="72"/>
      <c r="N9286" s="68"/>
      <c r="O9286" s="68"/>
      <c r="P9286" s="68"/>
    </row>
    <row r="9287" spans="1:16" ht="29.25" x14ac:dyDescent="0.25">
      <c r="A9287" s="77">
        <f>E9287*A9276</f>
        <v>0</v>
      </c>
      <c r="B9287" s="160"/>
      <c r="C9287" s="153" t="s">
        <v>1459</v>
      </c>
      <c r="D9287" s="91"/>
      <c r="E9287" s="89"/>
      <c r="M9287" s="72"/>
      <c r="N9287" s="68"/>
      <c r="O9287" s="68"/>
      <c r="P9287" s="68"/>
    </row>
    <row r="9288" spans="1:16" ht="30" thickBot="1" x14ac:dyDescent="0.3">
      <c r="A9288" s="77">
        <f>E9288*A9276</f>
        <v>0</v>
      </c>
      <c r="B9288" s="160"/>
      <c r="C9288" s="153" t="s">
        <v>1460</v>
      </c>
      <c r="D9288" s="91"/>
      <c r="E9288" s="89"/>
      <c r="M9288" s="72"/>
      <c r="N9288" s="68"/>
      <c r="O9288" s="68"/>
      <c r="P9288" s="68"/>
    </row>
    <row r="9289" spans="1:16" ht="15.75" thickBot="1" x14ac:dyDescent="0.3">
      <c r="A9289" s="229"/>
      <c r="B9289" s="231" t="s">
        <v>51</v>
      </c>
      <c r="C9289" s="144" t="s">
        <v>2883</v>
      </c>
      <c r="D9289" s="188"/>
      <c r="E9289" s="191">
        <f>SUM(E9290:E9298)</f>
        <v>56</v>
      </c>
      <c r="G9289" t="s">
        <v>2926</v>
      </c>
      <c r="M9289" s="72"/>
      <c r="N9289" s="68"/>
      <c r="O9289" s="68"/>
      <c r="P9289" s="68"/>
    </row>
    <row r="9290" spans="1:16" x14ac:dyDescent="0.25">
      <c r="A9290" s="77">
        <f>E9290*A9289</f>
        <v>0</v>
      </c>
      <c r="B9290" s="160"/>
      <c r="C9290" s="583" t="s">
        <v>1488</v>
      </c>
      <c r="D9290" s="91" t="s">
        <v>2550</v>
      </c>
      <c r="E9290" s="89">
        <v>1</v>
      </c>
      <c r="M9290" s="72"/>
      <c r="N9290" s="68"/>
      <c r="O9290" s="68"/>
      <c r="P9290" s="68"/>
    </row>
    <row r="9291" spans="1:16" x14ac:dyDescent="0.25">
      <c r="A9291" s="77">
        <f>A9289*E9291</f>
        <v>0</v>
      </c>
      <c r="B9291" s="160"/>
      <c r="C9291" s="584"/>
      <c r="D9291" s="91" t="s">
        <v>1737</v>
      </c>
      <c r="E9291" s="89">
        <v>30</v>
      </c>
      <c r="M9291" s="72"/>
      <c r="N9291" s="68"/>
      <c r="O9291" s="68"/>
      <c r="P9291" s="68"/>
    </row>
    <row r="9292" spans="1:16" x14ac:dyDescent="0.25">
      <c r="A9292" s="77">
        <f>A9289*E9292</f>
        <v>0</v>
      </c>
      <c r="B9292" s="160"/>
      <c r="C9292" s="584"/>
      <c r="D9292" s="91" t="s">
        <v>1478</v>
      </c>
      <c r="E9292" s="89">
        <v>1</v>
      </c>
      <c r="M9292" s="72"/>
      <c r="N9292" s="68"/>
      <c r="O9292" s="68"/>
      <c r="P9292" s="68"/>
    </row>
    <row r="9293" spans="1:16" x14ac:dyDescent="0.25">
      <c r="A9293" s="77">
        <f>A9289*E9293</f>
        <v>0</v>
      </c>
      <c r="B9293" s="160"/>
      <c r="C9293" s="584"/>
      <c r="D9293" s="91" t="s">
        <v>1489</v>
      </c>
      <c r="E9293" s="89">
        <v>5</v>
      </c>
      <c r="M9293" s="72"/>
      <c r="N9293" s="68"/>
      <c r="O9293" s="68"/>
      <c r="P9293" s="68"/>
    </row>
    <row r="9294" spans="1:16" x14ac:dyDescent="0.25">
      <c r="A9294" s="77">
        <f>A9289*E9294</f>
        <v>0</v>
      </c>
      <c r="B9294" s="160"/>
      <c r="C9294" s="584"/>
      <c r="D9294" s="91" t="s">
        <v>1915</v>
      </c>
      <c r="E9294" s="89">
        <v>1</v>
      </c>
      <c r="M9294" s="72"/>
      <c r="N9294" s="68"/>
      <c r="O9294" s="68"/>
      <c r="P9294" s="68"/>
    </row>
    <row r="9295" spans="1:16" x14ac:dyDescent="0.25">
      <c r="A9295" s="77">
        <f>E9295*A9289</f>
        <v>0</v>
      </c>
      <c r="B9295" s="160"/>
      <c r="C9295" s="584"/>
      <c r="D9295" s="91" t="s">
        <v>1262</v>
      </c>
      <c r="E9295" s="89">
        <v>1</v>
      </c>
      <c r="M9295" s="72"/>
      <c r="N9295" s="68"/>
      <c r="O9295" s="68"/>
      <c r="P9295" s="68"/>
    </row>
    <row r="9296" spans="1:16" x14ac:dyDescent="0.25">
      <c r="A9296" s="77">
        <f>E9296*A9289</f>
        <v>0</v>
      </c>
      <c r="B9296" s="160"/>
      <c r="C9296" s="584"/>
      <c r="D9296" s="91" t="s">
        <v>2399</v>
      </c>
      <c r="E9296" s="89">
        <v>1</v>
      </c>
      <c r="M9296" s="72"/>
      <c r="N9296" s="68"/>
      <c r="O9296" s="68"/>
      <c r="P9296" s="68"/>
    </row>
    <row r="9297" spans="1:16" x14ac:dyDescent="0.25">
      <c r="A9297" s="77">
        <f>E9297*A9289</f>
        <v>0</v>
      </c>
      <c r="B9297" s="160"/>
      <c r="C9297" s="590"/>
      <c r="D9297" s="91" t="s">
        <v>1741</v>
      </c>
      <c r="E9297" s="89">
        <v>15</v>
      </c>
      <c r="M9297" s="72"/>
      <c r="N9297" s="68"/>
      <c r="O9297" s="68"/>
      <c r="P9297" s="68"/>
    </row>
    <row r="9298" spans="1:16" ht="15.75" thickBot="1" x14ac:dyDescent="0.3">
      <c r="A9298" s="77">
        <f>E9298*A9289</f>
        <v>0</v>
      </c>
      <c r="B9298" s="394"/>
      <c r="C9298" s="495"/>
      <c r="D9298" s="395" t="s">
        <v>1275</v>
      </c>
      <c r="E9298" s="396">
        <v>1</v>
      </c>
      <c r="M9298" s="72"/>
      <c r="N9298" s="68"/>
      <c r="O9298" s="68"/>
      <c r="P9298" s="68"/>
    </row>
    <row r="9299" spans="1:16" ht="26.25" thickBot="1" x14ac:dyDescent="0.4">
      <c r="A9299" s="563" t="s">
        <v>2785</v>
      </c>
      <c r="B9299" s="564"/>
      <c r="C9299" s="564"/>
      <c r="D9299" s="564"/>
      <c r="E9299" s="565"/>
      <c r="G9299" t="s">
        <v>2926</v>
      </c>
      <c r="M9299" s="72"/>
      <c r="N9299" s="68"/>
      <c r="O9299" s="68"/>
      <c r="P9299" s="68"/>
    </row>
    <row r="9300" spans="1:16" ht="30" thickBot="1" x14ac:dyDescent="0.3">
      <c r="A9300" s="229"/>
      <c r="B9300" s="231" t="s">
        <v>84</v>
      </c>
      <c r="C9300" s="159" t="s">
        <v>1086</v>
      </c>
      <c r="D9300" s="188"/>
      <c r="E9300" s="191"/>
      <c r="G9300" t="s">
        <v>2926</v>
      </c>
      <c r="M9300" s="72"/>
      <c r="N9300" s="68"/>
      <c r="O9300" s="68"/>
      <c r="P9300" s="68"/>
    </row>
    <row r="9301" spans="1:16" x14ac:dyDescent="0.25">
      <c r="A9301" s="77">
        <f>E9301*A9300</f>
        <v>0</v>
      </c>
      <c r="B9301" s="160"/>
      <c r="C9301" s="154"/>
      <c r="D9301" s="91" t="s">
        <v>1737</v>
      </c>
      <c r="E9301" s="89">
        <v>50</v>
      </c>
      <c r="M9301" s="72"/>
      <c r="N9301" s="68"/>
      <c r="O9301" s="68"/>
      <c r="P9301" s="68"/>
    </row>
    <row r="9302" spans="1:16" x14ac:dyDescent="0.25">
      <c r="A9302" s="77">
        <f>E9302*A9300</f>
        <v>0</v>
      </c>
      <c r="B9302" s="160"/>
      <c r="C9302" s="452"/>
      <c r="D9302" s="91" t="s">
        <v>1789</v>
      </c>
      <c r="E9302" s="89">
        <v>50</v>
      </c>
      <c r="M9302" s="72"/>
      <c r="N9302" s="68"/>
      <c r="O9302" s="68"/>
      <c r="P9302" s="68"/>
    </row>
    <row r="9303" spans="1:16" x14ac:dyDescent="0.25">
      <c r="A9303" s="77">
        <f>E9303*A9300</f>
        <v>0</v>
      </c>
      <c r="B9303" s="160"/>
      <c r="C9303" s="154"/>
      <c r="D9303" s="91" t="s">
        <v>1736</v>
      </c>
      <c r="E9303" s="89">
        <v>20</v>
      </c>
      <c r="M9303" s="72"/>
      <c r="N9303" s="68"/>
      <c r="O9303" s="68"/>
      <c r="P9303" s="68"/>
    </row>
    <row r="9304" spans="1:16" x14ac:dyDescent="0.25">
      <c r="A9304" s="77">
        <f>E9304*A9300</f>
        <v>0</v>
      </c>
      <c r="B9304" s="160"/>
      <c r="C9304" s="154"/>
      <c r="D9304" s="91" t="s">
        <v>1824</v>
      </c>
      <c r="E9304" s="89">
        <v>60</v>
      </c>
      <c r="M9304" s="72"/>
      <c r="N9304" s="68"/>
      <c r="O9304" s="68"/>
      <c r="P9304" s="68"/>
    </row>
    <row r="9305" spans="1:16" x14ac:dyDescent="0.25">
      <c r="A9305" s="77">
        <f>E9305*A9300</f>
        <v>0</v>
      </c>
      <c r="B9305" s="160"/>
      <c r="C9305" s="154"/>
      <c r="D9305" s="91" t="s">
        <v>1489</v>
      </c>
      <c r="E9305" s="89">
        <v>5</v>
      </c>
      <c r="M9305" s="72"/>
      <c r="N9305" s="68"/>
      <c r="O9305" s="68"/>
      <c r="P9305" s="68"/>
    </row>
    <row r="9306" spans="1:16" x14ac:dyDescent="0.25">
      <c r="A9306" s="77">
        <f>E9306*A9300</f>
        <v>0</v>
      </c>
      <c r="B9306" s="160"/>
      <c r="C9306" s="154"/>
      <c r="D9306" s="91" t="s">
        <v>192</v>
      </c>
      <c r="E9306" s="89">
        <v>5</v>
      </c>
      <c r="M9306" s="72"/>
      <c r="N9306" s="68"/>
      <c r="O9306" s="68"/>
      <c r="P9306" s="68"/>
    </row>
    <row r="9307" spans="1:16" x14ac:dyDescent="0.25">
      <c r="A9307" s="77">
        <f>E9307*A9300</f>
        <v>0</v>
      </c>
      <c r="B9307" s="160"/>
      <c r="C9307" s="154"/>
      <c r="D9307" s="91" t="s">
        <v>1228</v>
      </c>
      <c r="E9307" s="89">
        <v>1</v>
      </c>
      <c r="M9307" s="72"/>
      <c r="N9307" s="68"/>
      <c r="O9307" s="68"/>
      <c r="P9307" s="68"/>
    </row>
    <row r="9308" spans="1:16" x14ac:dyDescent="0.25">
      <c r="A9308" s="77">
        <f>E9308*A9300</f>
        <v>0</v>
      </c>
      <c r="B9308" s="160"/>
      <c r="C9308" s="154"/>
      <c r="D9308" s="91" t="s">
        <v>2399</v>
      </c>
      <c r="E9308" s="89">
        <v>1</v>
      </c>
      <c r="M9308" s="72"/>
      <c r="N9308" s="68"/>
      <c r="O9308" s="68"/>
      <c r="P9308" s="68"/>
    </row>
    <row r="9309" spans="1:16" ht="15.75" thickBot="1" x14ac:dyDescent="0.3">
      <c r="A9309" s="77">
        <f>E9309*A9300</f>
        <v>0</v>
      </c>
      <c r="B9309" s="160"/>
      <c r="C9309" s="154"/>
      <c r="D9309" s="91"/>
      <c r="E9309" s="89"/>
      <c r="M9309" s="72"/>
      <c r="N9309" s="68"/>
      <c r="O9309" s="68"/>
      <c r="P9309" s="68"/>
    </row>
    <row r="9310" spans="1:16" ht="15.75" thickBot="1" x14ac:dyDescent="0.3">
      <c r="A9310" s="229"/>
      <c r="B9310" s="231" t="s">
        <v>170</v>
      </c>
      <c r="C9310" s="159" t="s">
        <v>1087</v>
      </c>
      <c r="D9310" s="188"/>
      <c r="E9310" s="191"/>
      <c r="G9310" t="s">
        <v>2926</v>
      </c>
      <c r="M9310" s="72"/>
      <c r="N9310" s="68"/>
      <c r="O9310" s="68"/>
      <c r="P9310" s="68"/>
    </row>
    <row r="9311" spans="1:16" x14ac:dyDescent="0.25">
      <c r="A9311" s="77">
        <f>E9311*A9310</f>
        <v>0</v>
      </c>
      <c r="B9311" s="160"/>
      <c r="C9311" s="154"/>
      <c r="D9311" s="91" t="s">
        <v>1749</v>
      </c>
      <c r="E9311" s="89">
        <v>70</v>
      </c>
      <c r="M9311" s="72"/>
      <c r="N9311" s="68"/>
      <c r="O9311" s="68"/>
      <c r="P9311" s="68"/>
    </row>
    <row r="9312" spans="1:16" x14ac:dyDescent="0.25">
      <c r="A9312" s="77">
        <f>E9312*A9310</f>
        <v>0</v>
      </c>
      <c r="B9312" s="160"/>
      <c r="C9312" s="452"/>
      <c r="D9312" s="91" t="s">
        <v>1763</v>
      </c>
      <c r="E9312" s="89">
        <v>70</v>
      </c>
      <c r="M9312" s="72"/>
      <c r="N9312" s="68"/>
      <c r="O9312" s="68"/>
      <c r="P9312" s="68"/>
    </row>
    <row r="9313" spans="1:16" x14ac:dyDescent="0.25">
      <c r="A9313" s="77">
        <f>E9313*A9310</f>
        <v>0</v>
      </c>
      <c r="B9313" s="160"/>
      <c r="C9313" s="154"/>
      <c r="D9313" s="91" t="s">
        <v>1489</v>
      </c>
      <c r="E9313" s="89">
        <v>10</v>
      </c>
      <c r="M9313" s="72"/>
      <c r="N9313" s="68"/>
      <c r="O9313" s="68"/>
      <c r="P9313" s="68"/>
    </row>
    <row r="9314" spans="1:16" x14ac:dyDescent="0.25">
      <c r="A9314" s="77">
        <f>E9314*A9310</f>
        <v>0</v>
      </c>
      <c r="B9314" s="160"/>
      <c r="C9314" s="154"/>
      <c r="D9314" s="91" t="s">
        <v>1355</v>
      </c>
      <c r="E9314" s="89">
        <v>3</v>
      </c>
      <c r="M9314" s="72"/>
      <c r="N9314" s="68"/>
      <c r="O9314" s="68"/>
      <c r="P9314" s="68"/>
    </row>
    <row r="9315" spans="1:16" x14ac:dyDescent="0.25">
      <c r="A9315" s="77">
        <f>E9315*A9310</f>
        <v>0</v>
      </c>
      <c r="B9315" s="160"/>
      <c r="C9315" s="154"/>
      <c r="D9315" s="91" t="s">
        <v>1228</v>
      </c>
      <c r="E9315" s="89">
        <v>1</v>
      </c>
      <c r="M9315" s="72"/>
      <c r="N9315" s="68"/>
      <c r="O9315" s="68"/>
      <c r="P9315" s="68"/>
    </row>
    <row r="9316" spans="1:16" x14ac:dyDescent="0.25">
      <c r="A9316" s="77">
        <f>E9316*A9310</f>
        <v>0</v>
      </c>
      <c r="B9316" s="160"/>
      <c r="C9316" s="154"/>
      <c r="D9316" s="91" t="s">
        <v>2399</v>
      </c>
      <c r="E9316" s="89">
        <v>1</v>
      </c>
      <c r="M9316" s="72"/>
      <c r="N9316" s="68"/>
      <c r="O9316" s="68"/>
      <c r="P9316" s="68"/>
    </row>
    <row r="9317" spans="1:16" x14ac:dyDescent="0.25">
      <c r="A9317" s="77">
        <f>E9317*A9310</f>
        <v>0</v>
      </c>
      <c r="B9317" s="160"/>
      <c r="C9317" s="154"/>
      <c r="D9317" s="91"/>
      <c r="E9317" s="89"/>
      <c r="M9317" s="72"/>
      <c r="N9317" s="68"/>
      <c r="O9317" s="68"/>
      <c r="P9317" s="68"/>
    </row>
    <row r="9318" spans="1:16" x14ac:dyDescent="0.25">
      <c r="A9318" s="77">
        <f>E9318*A9310</f>
        <v>0</v>
      </c>
      <c r="B9318" s="160"/>
      <c r="C9318" s="154"/>
      <c r="D9318" s="91"/>
      <c r="E9318" s="89"/>
      <c r="M9318" s="72"/>
      <c r="N9318" s="68"/>
      <c r="O9318" s="68"/>
      <c r="P9318" s="68"/>
    </row>
    <row r="9319" spans="1:16" ht="15.75" thickBot="1" x14ac:dyDescent="0.3">
      <c r="A9319" s="77">
        <f>E9319*A9310</f>
        <v>0</v>
      </c>
      <c r="B9319" s="160"/>
      <c r="C9319" s="154"/>
      <c r="D9319" s="91"/>
      <c r="E9319" s="89"/>
      <c r="M9319" s="72"/>
      <c r="N9319" s="68"/>
      <c r="O9319" s="68"/>
      <c r="P9319" s="68"/>
    </row>
    <row r="9320" spans="1:16" ht="15.75" thickBot="1" x14ac:dyDescent="0.3">
      <c r="A9320" s="229"/>
      <c r="B9320" s="231" t="s">
        <v>205</v>
      </c>
      <c r="C9320" s="159" t="s">
        <v>1088</v>
      </c>
      <c r="D9320" s="188"/>
      <c r="E9320" s="191"/>
      <c r="G9320" t="s">
        <v>2926</v>
      </c>
      <c r="M9320" s="72"/>
      <c r="N9320" s="68"/>
      <c r="O9320" s="68"/>
      <c r="P9320" s="68"/>
    </row>
    <row r="9321" spans="1:16" x14ac:dyDescent="0.25">
      <c r="A9321" s="77">
        <f>E9321*A9320</f>
        <v>0</v>
      </c>
      <c r="B9321" s="160"/>
      <c r="C9321" s="154"/>
      <c r="D9321" s="91" t="s">
        <v>1354</v>
      </c>
      <c r="E9321" s="89">
        <v>80</v>
      </c>
      <c r="M9321" s="72"/>
      <c r="N9321" s="68"/>
      <c r="O9321" s="68"/>
      <c r="P9321" s="68"/>
    </row>
    <row r="9322" spans="1:16" x14ac:dyDescent="0.25">
      <c r="A9322" s="77">
        <f>E9322*A9320</f>
        <v>0</v>
      </c>
      <c r="B9322" s="160"/>
      <c r="C9322" s="452"/>
      <c r="D9322" s="91" t="s">
        <v>1266</v>
      </c>
      <c r="E9322" s="89">
        <v>80</v>
      </c>
      <c r="M9322" s="72"/>
      <c r="N9322" s="68"/>
      <c r="O9322" s="68"/>
      <c r="P9322" s="68"/>
    </row>
    <row r="9323" spans="1:16" x14ac:dyDescent="0.25">
      <c r="A9323" s="77">
        <f>E9323*A9320</f>
        <v>0</v>
      </c>
      <c r="B9323" s="160"/>
      <c r="C9323" s="154"/>
      <c r="D9323" s="91" t="s">
        <v>1736</v>
      </c>
      <c r="E9323" s="89">
        <v>20</v>
      </c>
      <c r="M9323" s="72"/>
      <c r="N9323" s="68"/>
      <c r="O9323" s="68"/>
      <c r="P9323" s="68"/>
    </row>
    <row r="9324" spans="1:16" x14ac:dyDescent="0.25">
      <c r="A9324" s="77">
        <f>E9324*A9320</f>
        <v>0</v>
      </c>
      <c r="B9324" s="160"/>
      <c r="C9324" s="154"/>
      <c r="D9324" s="91" t="s">
        <v>1922</v>
      </c>
      <c r="E9324" s="89">
        <v>10</v>
      </c>
      <c r="M9324" s="72"/>
      <c r="N9324" s="68"/>
      <c r="O9324" s="68"/>
      <c r="P9324" s="68"/>
    </row>
    <row r="9325" spans="1:16" x14ac:dyDescent="0.25">
      <c r="A9325" s="77">
        <f>E9325*A9320</f>
        <v>0</v>
      </c>
      <c r="B9325" s="160"/>
      <c r="C9325" s="154"/>
      <c r="D9325" s="91" t="s">
        <v>1489</v>
      </c>
      <c r="E9325" s="89">
        <v>10</v>
      </c>
      <c r="M9325" s="72"/>
      <c r="N9325" s="68"/>
      <c r="O9325" s="68"/>
      <c r="P9325" s="68"/>
    </row>
    <row r="9326" spans="1:16" x14ac:dyDescent="0.25">
      <c r="A9326" s="77">
        <f>E9326*A9320</f>
        <v>0</v>
      </c>
      <c r="B9326" s="160"/>
      <c r="C9326" s="154"/>
      <c r="D9326" s="91" t="s">
        <v>2357</v>
      </c>
      <c r="E9326" s="89">
        <v>5</v>
      </c>
      <c r="M9326" s="72"/>
      <c r="N9326" s="68"/>
      <c r="O9326" s="68"/>
      <c r="P9326" s="68"/>
    </row>
    <row r="9327" spans="1:16" x14ac:dyDescent="0.25">
      <c r="A9327" s="77">
        <f>E9327*A9320</f>
        <v>0</v>
      </c>
      <c r="B9327" s="160"/>
      <c r="C9327" s="154"/>
      <c r="D9327" s="91" t="s">
        <v>2244</v>
      </c>
      <c r="E9327" s="89">
        <v>5</v>
      </c>
      <c r="M9327" s="72"/>
      <c r="N9327" s="68"/>
      <c r="O9327" s="68"/>
      <c r="P9327" s="68"/>
    </row>
    <row r="9328" spans="1:16" x14ac:dyDescent="0.25">
      <c r="A9328" s="77">
        <f>E9328*A9320</f>
        <v>0</v>
      </c>
      <c r="B9328" s="160"/>
      <c r="C9328" s="154"/>
      <c r="D9328" s="91" t="s">
        <v>1824</v>
      </c>
      <c r="E9328" s="89">
        <v>40</v>
      </c>
      <c r="M9328" s="72"/>
      <c r="N9328" s="68"/>
      <c r="O9328" s="68"/>
      <c r="P9328" s="68"/>
    </row>
    <row r="9329" spans="1:16" ht="15.75" thickBot="1" x14ac:dyDescent="0.3">
      <c r="A9329" s="77">
        <f>E9329*A9320</f>
        <v>0</v>
      </c>
      <c r="B9329" s="160"/>
      <c r="C9329" s="154"/>
      <c r="D9329" s="91"/>
      <c r="E9329" s="89"/>
      <c r="M9329" s="72"/>
      <c r="N9329" s="68"/>
      <c r="O9329" s="68"/>
      <c r="P9329" s="68"/>
    </row>
    <row r="9330" spans="1:16" ht="15.75" thickBot="1" x14ac:dyDescent="0.3">
      <c r="A9330" s="229"/>
      <c r="B9330" s="231" t="s">
        <v>84</v>
      </c>
      <c r="C9330" s="159" t="s">
        <v>1089</v>
      </c>
      <c r="D9330" s="188"/>
      <c r="E9330" s="191"/>
      <c r="G9330" t="s">
        <v>2926</v>
      </c>
      <c r="M9330" s="72"/>
      <c r="N9330" s="68"/>
      <c r="O9330" s="68"/>
      <c r="P9330" s="68"/>
    </row>
    <row r="9331" spans="1:16" x14ac:dyDescent="0.25">
      <c r="A9331" s="77">
        <f>E9331*A9330</f>
        <v>0</v>
      </c>
      <c r="B9331" s="160"/>
      <c r="C9331" s="154"/>
      <c r="D9331" s="91" t="s">
        <v>1737</v>
      </c>
      <c r="E9331" s="89">
        <v>50</v>
      </c>
      <c r="M9331" s="72"/>
      <c r="N9331" s="68"/>
      <c r="O9331" s="68"/>
      <c r="P9331" s="68"/>
    </row>
    <row r="9332" spans="1:16" x14ac:dyDescent="0.25">
      <c r="A9332" s="77">
        <f>E9332*A9330</f>
        <v>0</v>
      </c>
      <c r="B9332" s="160"/>
      <c r="C9332" s="452"/>
      <c r="D9332" s="91" t="s">
        <v>1752</v>
      </c>
      <c r="E9332" s="89">
        <v>60</v>
      </c>
      <c r="M9332" s="72"/>
      <c r="N9332" s="68"/>
      <c r="O9332" s="68"/>
      <c r="P9332" s="68"/>
    </row>
    <row r="9333" spans="1:16" x14ac:dyDescent="0.25">
      <c r="A9333" s="77">
        <f>E9333*A9330</f>
        <v>0</v>
      </c>
      <c r="B9333" s="160"/>
      <c r="C9333" s="154"/>
      <c r="D9333" s="91" t="s">
        <v>313</v>
      </c>
      <c r="E9333" s="89">
        <v>50</v>
      </c>
      <c r="M9333" s="72"/>
      <c r="N9333" s="68"/>
      <c r="O9333" s="68"/>
      <c r="P9333" s="68"/>
    </row>
    <row r="9334" spans="1:16" x14ac:dyDescent="0.25">
      <c r="A9334" s="77">
        <f>E9334*A9330</f>
        <v>0</v>
      </c>
      <c r="B9334" s="160"/>
      <c r="C9334" s="154"/>
      <c r="D9334" s="91" t="s">
        <v>1758</v>
      </c>
      <c r="E9334" s="89">
        <v>20</v>
      </c>
      <c r="M9334" s="72"/>
      <c r="N9334" s="68"/>
      <c r="O9334" s="68"/>
      <c r="P9334" s="68"/>
    </row>
    <row r="9335" spans="1:16" x14ac:dyDescent="0.25">
      <c r="A9335" s="77">
        <f>E9335*A9330</f>
        <v>0</v>
      </c>
      <c r="B9335" s="160"/>
      <c r="C9335" s="154"/>
      <c r="D9335" s="91" t="s">
        <v>311</v>
      </c>
      <c r="E9335" s="89">
        <v>30</v>
      </c>
      <c r="M9335" s="72"/>
      <c r="N9335" s="68"/>
      <c r="O9335" s="68"/>
      <c r="P9335" s="68"/>
    </row>
    <row r="9336" spans="1:16" x14ac:dyDescent="0.25">
      <c r="A9336" s="77">
        <f>E9336*A9330</f>
        <v>0</v>
      </c>
      <c r="B9336" s="160"/>
      <c r="C9336" s="154"/>
      <c r="D9336" s="91" t="s">
        <v>2469</v>
      </c>
      <c r="E9336" s="89">
        <v>1</v>
      </c>
      <c r="M9336" s="72"/>
      <c r="N9336" s="68"/>
      <c r="O9336" s="68"/>
      <c r="P9336" s="68"/>
    </row>
    <row r="9337" spans="1:16" x14ac:dyDescent="0.25">
      <c r="A9337" s="77">
        <f>E9337*A9330</f>
        <v>0</v>
      </c>
      <c r="B9337" s="160"/>
      <c r="C9337" s="154"/>
      <c r="D9337" s="91" t="s">
        <v>798</v>
      </c>
      <c r="E9337" s="89">
        <v>5</v>
      </c>
      <c r="M9337" s="72"/>
      <c r="N9337" s="68"/>
      <c r="O9337" s="68"/>
      <c r="P9337" s="68"/>
    </row>
    <row r="9338" spans="1:16" x14ac:dyDescent="0.25">
      <c r="A9338" s="77">
        <f>E9338*A9330</f>
        <v>0</v>
      </c>
      <c r="B9338" s="160"/>
      <c r="C9338" s="154"/>
      <c r="D9338" s="91" t="s">
        <v>2337</v>
      </c>
      <c r="E9338" s="89">
        <v>5</v>
      </c>
      <c r="M9338" s="72"/>
      <c r="N9338" s="68"/>
      <c r="O9338" s="68"/>
      <c r="P9338" s="68"/>
    </row>
    <row r="9339" spans="1:16" ht="15.75" thickBot="1" x14ac:dyDescent="0.3">
      <c r="A9339" s="77">
        <f>E9339*A9330</f>
        <v>0</v>
      </c>
      <c r="B9339" s="160"/>
      <c r="C9339" s="154"/>
      <c r="D9339" s="91" t="s">
        <v>925</v>
      </c>
      <c r="E9339" s="89">
        <v>3</v>
      </c>
      <c r="M9339" s="72"/>
      <c r="N9339" s="68"/>
      <c r="O9339" s="68"/>
      <c r="P9339" s="68"/>
    </row>
    <row r="9340" spans="1:16" ht="44.25" thickBot="1" x14ac:dyDescent="0.3">
      <c r="A9340" s="229"/>
      <c r="B9340" s="231" t="s">
        <v>84</v>
      </c>
      <c r="C9340" s="159" t="s">
        <v>1090</v>
      </c>
      <c r="D9340" s="188"/>
      <c r="E9340" s="191"/>
      <c r="G9340" t="s">
        <v>2926</v>
      </c>
      <c r="M9340" s="72"/>
      <c r="N9340" s="68"/>
      <c r="O9340" s="68"/>
      <c r="P9340" s="68"/>
    </row>
    <row r="9341" spans="1:16" x14ac:dyDescent="0.25">
      <c r="A9341" s="77">
        <f>E9341*A9340</f>
        <v>0</v>
      </c>
      <c r="B9341" s="160"/>
      <c r="C9341" s="154"/>
      <c r="D9341" s="91" t="s">
        <v>1879</v>
      </c>
      <c r="E9341" s="89">
        <v>60</v>
      </c>
      <c r="M9341" s="72"/>
      <c r="N9341" s="68"/>
      <c r="O9341" s="68"/>
      <c r="P9341" s="68"/>
    </row>
    <row r="9342" spans="1:16" x14ac:dyDescent="0.25">
      <c r="A9342" s="77">
        <f>E9342*A9340</f>
        <v>0</v>
      </c>
      <c r="B9342" s="160"/>
      <c r="C9342" s="452"/>
      <c r="D9342" s="91" t="s">
        <v>1763</v>
      </c>
      <c r="E9342" s="89">
        <v>20</v>
      </c>
      <c r="M9342" s="72"/>
      <c r="N9342" s="68"/>
      <c r="O9342" s="68"/>
      <c r="P9342" s="68"/>
    </row>
    <row r="9343" spans="1:16" x14ac:dyDescent="0.25">
      <c r="A9343" s="77">
        <f>E9343*A9340</f>
        <v>0</v>
      </c>
      <c r="B9343" s="160"/>
      <c r="C9343" s="154"/>
      <c r="D9343" s="91" t="s">
        <v>1789</v>
      </c>
      <c r="E9343" s="89">
        <v>20</v>
      </c>
      <c r="M9343" s="72"/>
      <c r="N9343" s="68"/>
      <c r="O9343" s="68"/>
      <c r="P9343" s="68"/>
    </row>
    <row r="9344" spans="1:16" x14ac:dyDescent="0.25">
      <c r="A9344" s="77">
        <f>E9344*A9340</f>
        <v>0</v>
      </c>
      <c r="B9344" s="160"/>
      <c r="C9344" s="154"/>
      <c r="D9344" s="91" t="s">
        <v>1752</v>
      </c>
      <c r="E9344" s="89">
        <v>20</v>
      </c>
      <c r="M9344" s="72"/>
      <c r="N9344" s="68"/>
      <c r="O9344" s="68"/>
      <c r="P9344" s="68"/>
    </row>
    <row r="9345" spans="1:16" x14ac:dyDescent="0.25">
      <c r="A9345" s="77">
        <f>E9345*A9340</f>
        <v>0</v>
      </c>
      <c r="B9345" s="160"/>
      <c r="C9345" s="154"/>
      <c r="D9345" s="91" t="s">
        <v>1784</v>
      </c>
      <c r="E9345" s="89">
        <v>10</v>
      </c>
      <c r="M9345" s="72"/>
      <c r="N9345" s="68"/>
      <c r="O9345" s="68"/>
      <c r="P9345" s="68"/>
    </row>
    <row r="9346" spans="1:16" x14ac:dyDescent="0.25">
      <c r="A9346" s="77">
        <f>E9346*A9340</f>
        <v>0</v>
      </c>
      <c r="B9346" s="160"/>
      <c r="C9346" s="154"/>
      <c r="D9346" s="91" t="s">
        <v>2213</v>
      </c>
      <c r="E9346" s="89">
        <v>10</v>
      </c>
      <c r="M9346" s="72"/>
      <c r="N9346" s="68"/>
      <c r="O9346" s="68"/>
      <c r="P9346" s="68"/>
    </row>
    <row r="9347" spans="1:16" x14ac:dyDescent="0.25">
      <c r="A9347" s="77">
        <f>E9347*A9340</f>
        <v>0</v>
      </c>
      <c r="B9347" s="160"/>
      <c r="C9347" s="154"/>
      <c r="D9347" s="91" t="s">
        <v>1354</v>
      </c>
      <c r="E9347" s="89">
        <v>20</v>
      </c>
      <c r="M9347" s="72"/>
      <c r="N9347" s="68"/>
      <c r="O9347" s="68"/>
      <c r="P9347" s="68"/>
    </row>
    <row r="9348" spans="1:16" x14ac:dyDescent="0.25">
      <c r="A9348" s="77">
        <f>E9348*A9340</f>
        <v>0</v>
      </c>
      <c r="B9348" s="160"/>
      <c r="C9348" s="154"/>
      <c r="D9348" s="91" t="s">
        <v>1737</v>
      </c>
      <c r="E9348" s="89">
        <v>20</v>
      </c>
      <c r="M9348" s="72"/>
      <c r="N9348" s="68"/>
      <c r="O9348" s="68"/>
      <c r="P9348" s="68"/>
    </row>
    <row r="9349" spans="1:16" x14ac:dyDescent="0.25">
      <c r="A9349" s="77">
        <f>E9349*A9340</f>
        <v>0</v>
      </c>
      <c r="B9349" s="160"/>
      <c r="C9349" s="154"/>
      <c r="D9349" s="91" t="s">
        <v>2387</v>
      </c>
      <c r="E9349" s="89">
        <v>3</v>
      </c>
      <c r="M9349" s="72"/>
      <c r="N9349" s="68"/>
      <c r="O9349" s="68"/>
      <c r="P9349" s="68"/>
    </row>
    <row r="9350" spans="1:16" x14ac:dyDescent="0.25">
      <c r="A9350" s="77">
        <f>E9350*A9340</f>
        <v>0</v>
      </c>
      <c r="B9350" s="160"/>
      <c r="C9350" s="154"/>
      <c r="D9350" s="91" t="s">
        <v>1489</v>
      </c>
      <c r="E9350" s="89">
        <v>10</v>
      </c>
      <c r="M9350" s="72"/>
      <c r="N9350" s="68"/>
      <c r="O9350" s="68"/>
      <c r="P9350" s="68"/>
    </row>
    <row r="9351" spans="1:16" x14ac:dyDescent="0.25">
      <c r="A9351" s="77">
        <f>E9351*A9340</f>
        <v>0</v>
      </c>
      <c r="B9351" s="160"/>
      <c r="C9351" s="154"/>
      <c r="D9351" s="91" t="s">
        <v>192</v>
      </c>
      <c r="E9351" s="89">
        <v>5</v>
      </c>
      <c r="M9351" s="72"/>
      <c r="N9351" s="68"/>
      <c r="O9351" s="68"/>
      <c r="P9351" s="68"/>
    </row>
    <row r="9352" spans="1:16" ht="15.75" thickBot="1" x14ac:dyDescent="0.3">
      <c r="A9352" s="77">
        <f>E9352*A9340</f>
        <v>0</v>
      </c>
      <c r="B9352" s="160"/>
      <c r="C9352" s="154"/>
      <c r="D9352" s="91" t="s">
        <v>1794</v>
      </c>
      <c r="E9352" s="89">
        <v>5</v>
      </c>
      <c r="M9352" s="72"/>
      <c r="N9352" s="68"/>
      <c r="O9352" s="68"/>
      <c r="P9352" s="68"/>
    </row>
    <row r="9353" spans="1:16" ht="44.25" thickBot="1" x14ac:dyDescent="0.3">
      <c r="A9353" s="229"/>
      <c r="B9353" s="231" t="s">
        <v>84</v>
      </c>
      <c r="C9353" s="159" t="s">
        <v>1091</v>
      </c>
      <c r="D9353" s="188"/>
      <c r="E9353" s="191"/>
      <c r="G9353" t="s">
        <v>2926</v>
      </c>
      <c r="M9353" s="72"/>
      <c r="N9353" s="68"/>
      <c r="O9353" s="68"/>
      <c r="P9353" s="68"/>
    </row>
    <row r="9354" spans="1:16" x14ac:dyDescent="0.25">
      <c r="A9354" s="77">
        <f>E9354*A9353</f>
        <v>0</v>
      </c>
      <c r="B9354" s="160"/>
      <c r="C9354" s="154"/>
      <c r="D9354" s="91" t="s">
        <v>1819</v>
      </c>
      <c r="E9354" s="89">
        <v>100</v>
      </c>
      <c r="M9354" s="72"/>
      <c r="N9354" s="68"/>
      <c r="O9354" s="68"/>
      <c r="P9354" s="68"/>
    </row>
    <row r="9355" spans="1:16" x14ac:dyDescent="0.25">
      <c r="A9355" s="77">
        <f>E9355*A9353</f>
        <v>0</v>
      </c>
      <c r="B9355" s="160"/>
      <c r="C9355" s="452"/>
      <c r="D9355" s="91" t="s">
        <v>1742</v>
      </c>
      <c r="E9355" s="89">
        <v>40</v>
      </c>
      <c r="M9355" s="72"/>
      <c r="N9355" s="68"/>
      <c r="O9355" s="68"/>
      <c r="P9355" s="68"/>
    </row>
    <row r="9356" spans="1:16" x14ac:dyDescent="0.25">
      <c r="A9356" s="77">
        <f>E9356*A9353</f>
        <v>0</v>
      </c>
      <c r="B9356" s="160"/>
      <c r="C9356" s="154"/>
      <c r="D9356" s="91" t="s">
        <v>1697</v>
      </c>
      <c r="E9356" s="89">
        <v>40</v>
      </c>
      <c r="M9356" s="72"/>
      <c r="N9356" s="68"/>
      <c r="O9356" s="68"/>
      <c r="P9356" s="68"/>
    </row>
    <row r="9357" spans="1:16" x14ac:dyDescent="0.25">
      <c r="A9357" s="77">
        <f>E9357*A9353</f>
        <v>0</v>
      </c>
      <c r="B9357" s="160"/>
      <c r="C9357" s="154"/>
      <c r="D9357" s="91" t="s">
        <v>1767</v>
      </c>
      <c r="E9357" s="89">
        <v>10</v>
      </c>
      <c r="M9357" s="72"/>
      <c r="N9357" s="68"/>
      <c r="O9357" s="68"/>
      <c r="P9357" s="68"/>
    </row>
    <row r="9358" spans="1:16" x14ac:dyDescent="0.25">
      <c r="A9358" s="77">
        <f>E9358*A9353</f>
        <v>0</v>
      </c>
      <c r="B9358" s="160"/>
      <c r="C9358" s="154"/>
      <c r="D9358" s="91" t="s">
        <v>1478</v>
      </c>
      <c r="E9358" s="89">
        <v>10</v>
      </c>
      <c r="M9358" s="72"/>
      <c r="N9358" s="68"/>
      <c r="O9358" s="68"/>
      <c r="P9358" s="68"/>
    </row>
    <row r="9359" spans="1:16" x14ac:dyDescent="0.25">
      <c r="A9359" s="77">
        <f>E9359*A9353</f>
        <v>0</v>
      </c>
      <c r="B9359" s="160"/>
      <c r="C9359" s="154"/>
      <c r="D9359" s="91" t="s">
        <v>2354</v>
      </c>
      <c r="E9359" s="89">
        <v>5</v>
      </c>
      <c r="M9359" s="72"/>
      <c r="N9359" s="68"/>
      <c r="O9359" s="68"/>
      <c r="P9359" s="68"/>
    </row>
    <row r="9360" spans="1:16" x14ac:dyDescent="0.25">
      <c r="A9360" s="77">
        <f>E9360*A9353</f>
        <v>0</v>
      </c>
      <c r="B9360" s="160"/>
      <c r="C9360" s="154"/>
      <c r="D9360" s="91" t="s">
        <v>1489</v>
      </c>
      <c r="E9360" s="89">
        <v>5</v>
      </c>
      <c r="M9360" s="72"/>
      <c r="N9360" s="68"/>
      <c r="O9360" s="68"/>
      <c r="P9360" s="68"/>
    </row>
    <row r="9361" spans="1:16" x14ac:dyDescent="0.25">
      <c r="A9361" s="77">
        <f>E9361*A9353</f>
        <v>0</v>
      </c>
      <c r="B9361" s="160"/>
      <c r="C9361" s="154"/>
      <c r="D9361" s="91"/>
      <c r="E9361" s="89"/>
      <c r="M9361" s="72"/>
      <c r="N9361" s="68"/>
      <c r="O9361" s="68"/>
      <c r="P9361" s="68"/>
    </row>
    <row r="9362" spans="1:16" ht="15.75" thickBot="1" x14ac:dyDescent="0.3">
      <c r="A9362" s="77">
        <f>E9362*A9353</f>
        <v>0</v>
      </c>
      <c r="B9362" s="160"/>
      <c r="C9362" s="154"/>
      <c r="D9362" s="91"/>
      <c r="E9362" s="89"/>
      <c r="M9362" s="72"/>
      <c r="N9362" s="68"/>
      <c r="O9362" s="68"/>
      <c r="P9362" s="68"/>
    </row>
    <row r="9363" spans="1:16" ht="30" thickBot="1" x14ac:dyDescent="0.3">
      <c r="A9363" s="229"/>
      <c r="B9363" s="231" t="s">
        <v>85</v>
      </c>
      <c r="C9363" s="159" t="s">
        <v>1092</v>
      </c>
      <c r="D9363" s="188"/>
      <c r="E9363" s="191"/>
      <c r="G9363" t="s">
        <v>2926</v>
      </c>
      <c r="M9363" s="72"/>
      <c r="N9363" s="68"/>
      <c r="O9363" s="68"/>
      <c r="P9363" s="68"/>
    </row>
    <row r="9364" spans="1:16" x14ac:dyDescent="0.25">
      <c r="A9364" s="77">
        <f>E9364*A9363</f>
        <v>0</v>
      </c>
      <c r="B9364" s="160"/>
      <c r="C9364" s="154"/>
      <c r="D9364" s="91" t="s">
        <v>1698</v>
      </c>
      <c r="E9364" s="89">
        <v>50</v>
      </c>
      <c r="M9364" s="72"/>
      <c r="N9364" s="68"/>
      <c r="O9364" s="68"/>
      <c r="P9364" s="68"/>
    </row>
    <row r="9365" spans="1:16" x14ac:dyDescent="0.25">
      <c r="A9365" s="77">
        <f>E9365*A9363</f>
        <v>0</v>
      </c>
      <c r="B9365" s="160"/>
      <c r="C9365" s="452"/>
      <c r="D9365" s="91" t="s">
        <v>1763</v>
      </c>
      <c r="E9365" s="89">
        <v>60</v>
      </c>
      <c r="M9365" s="72"/>
      <c r="N9365" s="68"/>
      <c r="O9365" s="68"/>
      <c r="P9365" s="68"/>
    </row>
    <row r="9366" spans="1:16" x14ac:dyDescent="0.25">
      <c r="A9366" s="77">
        <f>E9366*A9363</f>
        <v>0</v>
      </c>
      <c r="B9366" s="160"/>
      <c r="C9366" s="154"/>
      <c r="D9366" s="91" t="s">
        <v>311</v>
      </c>
      <c r="E9366" s="89">
        <v>60</v>
      </c>
      <c r="M9366" s="72"/>
      <c r="N9366" s="68"/>
      <c r="O9366" s="68"/>
      <c r="P9366" s="68"/>
    </row>
    <row r="9367" spans="1:16" x14ac:dyDescent="0.25">
      <c r="A9367" s="77">
        <f>E9367*A9363</f>
        <v>0</v>
      </c>
      <c r="B9367" s="160"/>
      <c r="C9367" s="154"/>
      <c r="D9367" s="91" t="s">
        <v>1489</v>
      </c>
      <c r="E9367" s="89">
        <v>10</v>
      </c>
      <c r="M9367" s="72"/>
      <c r="N9367" s="68"/>
      <c r="O9367" s="68"/>
      <c r="P9367" s="68"/>
    </row>
    <row r="9368" spans="1:16" x14ac:dyDescent="0.25">
      <c r="A9368" s="77">
        <f>E9368*A9363</f>
        <v>0</v>
      </c>
      <c r="B9368" s="160"/>
      <c r="C9368" s="154"/>
      <c r="D9368" s="91" t="s">
        <v>1228</v>
      </c>
      <c r="E9368" s="89">
        <v>1</v>
      </c>
      <c r="M9368" s="72"/>
      <c r="N9368" s="68"/>
      <c r="O9368" s="68"/>
      <c r="P9368" s="68"/>
    </row>
    <row r="9369" spans="1:16" x14ac:dyDescent="0.25">
      <c r="A9369" s="77">
        <f>E9369*A9363</f>
        <v>0</v>
      </c>
      <c r="B9369" s="160"/>
      <c r="C9369" s="154"/>
      <c r="D9369" s="91" t="s">
        <v>2399</v>
      </c>
      <c r="E9369" s="89">
        <v>1</v>
      </c>
      <c r="M9369" s="72"/>
      <c r="N9369" s="68"/>
      <c r="O9369" s="68"/>
      <c r="P9369" s="68"/>
    </row>
    <row r="9370" spans="1:16" x14ac:dyDescent="0.25">
      <c r="A9370" s="77">
        <f>E9370*A9363</f>
        <v>0</v>
      </c>
      <c r="B9370" s="160"/>
      <c r="C9370" s="154"/>
      <c r="D9370" s="91"/>
      <c r="E9370" s="89"/>
      <c r="M9370" s="72"/>
      <c r="N9370" s="68"/>
      <c r="O9370" s="68"/>
      <c r="P9370" s="68"/>
    </row>
    <row r="9371" spans="1:16" x14ac:dyDescent="0.25">
      <c r="A9371" s="77">
        <f>E9371*A9363</f>
        <v>0</v>
      </c>
      <c r="B9371" s="160"/>
      <c r="C9371" s="154"/>
      <c r="D9371" s="91"/>
      <c r="E9371" s="89"/>
      <c r="M9371" s="72"/>
      <c r="N9371" s="68"/>
      <c r="O9371" s="68"/>
      <c r="P9371" s="68"/>
    </row>
    <row r="9372" spans="1:16" ht="15.75" thickBot="1" x14ac:dyDescent="0.3">
      <c r="A9372" s="77">
        <f>E9372*A9363</f>
        <v>0</v>
      </c>
      <c r="B9372" s="160"/>
      <c r="C9372" s="154"/>
      <c r="D9372" s="91"/>
      <c r="E9372" s="89"/>
      <c r="M9372" s="72"/>
      <c r="N9372" s="68"/>
      <c r="O9372" s="68"/>
      <c r="P9372" s="68"/>
    </row>
    <row r="9373" spans="1:16" ht="44.25" thickBot="1" x14ac:dyDescent="0.3">
      <c r="A9373" s="229"/>
      <c r="B9373" s="231" t="s">
        <v>1229</v>
      </c>
      <c r="C9373" s="159" t="s">
        <v>2574</v>
      </c>
      <c r="D9373" s="188"/>
      <c r="E9373" s="191"/>
      <c r="G9373" t="s">
        <v>2926</v>
      </c>
      <c r="M9373" s="72"/>
      <c r="N9373" s="68"/>
      <c r="O9373" s="68"/>
      <c r="P9373" s="68"/>
    </row>
    <row r="9374" spans="1:16" x14ac:dyDescent="0.25">
      <c r="A9374" s="77">
        <f>E9374*A9373</f>
        <v>0</v>
      </c>
      <c r="B9374" s="160"/>
      <c r="C9374" s="154"/>
      <c r="D9374" s="91" t="s">
        <v>1742</v>
      </c>
      <c r="E9374" s="89">
        <v>30</v>
      </c>
      <c r="M9374" s="72"/>
      <c r="N9374" s="68"/>
      <c r="O9374" s="68"/>
      <c r="P9374" s="68"/>
    </row>
    <row r="9375" spans="1:16" x14ac:dyDescent="0.25">
      <c r="A9375" s="77">
        <f>E9375*A9373</f>
        <v>0</v>
      </c>
      <c r="B9375" s="160"/>
      <c r="C9375" s="452"/>
      <c r="D9375" s="91" t="s">
        <v>1697</v>
      </c>
      <c r="E9375" s="89">
        <v>30</v>
      </c>
      <c r="M9375" s="72"/>
      <c r="N9375" s="68"/>
      <c r="O9375" s="68"/>
      <c r="P9375" s="68"/>
    </row>
    <row r="9376" spans="1:16" x14ac:dyDescent="0.25">
      <c r="A9376" s="77">
        <f>E9376*A9373</f>
        <v>0</v>
      </c>
      <c r="B9376" s="160"/>
      <c r="C9376" s="154"/>
      <c r="D9376" s="91" t="s">
        <v>1758</v>
      </c>
      <c r="E9376" s="89">
        <v>20</v>
      </c>
      <c r="M9376" s="72"/>
      <c r="N9376" s="68"/>
      <c r="O9376" s="68"/>
      <c r="P9376" s="68"/>
    </row>
    <row r="9377" spans="1:16" x14ac:dyDescent="0.25">
      <c r="A9377" s="77">
        <f>E9377*A9373</f>
        <v>0</v>
      </c>
      <c r="B9377" s="160"/>
      <c r="C9377" s="154"/>
      <c r="D9377" s="91" t="s">
        <v>1667</v>
      </c>
      <c r="E9377" s="89">
        <v>30</v>
      </c>
      <c r="M9377" s="72"/>
      <c r="N9377" s="68"/>
      <c r="O9377" s="68"/>
      <c r="P9377" s="68"/>
    </row>
    <row r="9378" spans="1:16" x14ac:dyDescent="0.25">
      <c r="A9378" s="77">
        <f>E9378*A9373</f>
        <v>0</v>
      </c>
      <c r="B9378" s="160"/>
      <c r="C9378" s="154"/>
      <c r="D9378" s="91" t="s">
        <v>1824</v>
      </c>
      <c r="E9378" s="89">
        <v>80</v>
      </c>
      <c r="M9378" s="72"/>
      <c r="N9378" s="68"/>
      <c r="O9378" s="68"/>
      <c r="P9378" s="68"/>
    </row>
    <row r="9379" spans="1:16" x14ac:dyDescent="0.25">
      <c r="A9379" s="77">
        <f>E9379*A9373</f>
        <v>0</v>
      </c>
      <c r="B9379" s="160"/>
      <c r="C9379" s="154"/>
      <c r="D9379" s="91" t="s">
        <v>192</v>
      </c>
      <c r="E9379" s="89">
        <v>5</v>
      </c>
      <c r="M9379" s="72"/>
      <c r="N9379" s="68"/>
      <c r="O9379" s="68"/>
      <c r="P9379" s="68"/>
    </row>
    <row r="9380" spans="1:16" x14ac:dyDescent="0.25">
      <c r="A9380" s="77">
        <f>E9380*A9373</f>
        <v>0</v>
      </c>
      <c r="B9380" s="160"/>
      <c r="C9380" s="154"/>
      <c r="D9380" s="91" t="s">
        <v>2321</v>
      </c>
      <c r="E9380" s="89">
        <v>5</v>
      </c>
      <c r="M9380" s="72"/>
      <c r="N9380" s="68"/>
      <c r="O9380" s="68"/>
      <c r="P9380" s="68"/>
    </row>
    <row r="9381" spans="1:16" x14ac:dyDescent="0.25">
      <c r="A9381" s="77">
        <f>E9381*A9373</f>
        <v>0</v>
      </c>
      <c r="B9381" s="160"/>
      <c r="C9381" s="154"/>
      <c r="D9381" s="91" t="s">
        <v>1794</v>
      </c>
      <c r="E9381" s="89">
        <v>3</v>
      </c>
      <c r="M9381" s="72"/>
      <c r="N9381" s="68"/>
      <c r="O9381" s="68"/>
      <c r="P9381" s="68"/>
    </row>
    <row r="9382" spans="1:16" x14ac:dyDescent="0.25">
      <c r="A9382" s="77">
        <f>E9382*A9373</f>
        <v>0</v>
      </c>
      <c r="B9382" s="160"/>
      <c r="C9382" s="154"/>
      <c r="D9382" s="91" t="s">
        <v>1228</v>
      </c>
      <c r="E9382" s="89">
        <v>1</v>
      </c>
      <c r="M9382" s="72"/>
      <c r="N9382" s="68"/>
      <c r="O9382" s="68"/>
      <c r="P9382" s="68"/>
    </row>
    <row r="9383" spans="1:16" x14ac:dyDescent="0.25">
      <c r="A9383" s="77">
        <f>E9383*A9373</f>
        <v>0</v>
      </c>
      <c r="B9383" s="160"/>
      <c r="C9383" s="154"/>
      <c r="D9383" s="91" t="s">
        <v>2399</v>
      </c>
      <c r="E9383" s="89">
        <v>1</v>
      </c>
      <c r="M9383" s="72"/>
      <c r="N9383" s="68"/>
      <c r="O9383" s="68"/>
      <c r="P9383" s="68"/>
    </row>
    <row r="9384" spans="1:16" ht="15.75" thickBot="1" x14ac:dyDescent="0.3">
      <c r="A9384" s="77">
        <f>E9384*A9373</f>
        <v>0</v>
      </c>
      <c r="B9384" s="160"/>
      <c r="C9384" s="154"/>
      <c r="D9384" s="91" t="s">
        <v>2387</v>
      </c>
      <c r="E9384" s="89">
        <v>1</v>
      </c>
      <c r="M9384" s="72"/>
      <c r="N9384" s="68"/>
      <c r="O9384" s="68"/>
      <c r="P9384" s="68"/>
    </row>
    <row r="9385" spans="1:16" ht="44.25" thickBot="1" x14ac:dyDescent="0.3">
      <c r="A9385" s="229"/>
      <c r="B9385" s="231" t="s">
        <v>84</v>
      </c>
      <c r="C9385" s="159" t="s">
        <v>1093</v>
      </c>
      <c r="D9385" s="188"/>
      <c r="E9385" s="191"/>
      <c r="G9385" t="s">
        <v>2926</v>
      </c>
      <c r="M9385" s="72"/>
      <c r="N9385" s="68"/>
      <c r="O9385" s="68"/>
      <c r="P9385" s="68"/>
    </row>
    <row r="9386" spans="1:16" x14ac:dyDescent="0.25">
      <c r="A9386" s="77">
        <f>E9386*A9385</f>
        <v>0</v>
      </c>
      <c r="B9386" s="160"/>
      <c r="C9386" s="154"/>
      <c r="D9386" s="91" t="s">
        <v>1809</v>
      </c>
      <c r="E9386" s="89">
        <v>100</v>
      </c>
      <c r="M9386" s="72"/>
      <c r="N9386" s="68"/>
      <c r="O9386" s="68"/>
      <c r="P9386" s="68"/>
    </row>
    <row r="9387" spans="1:16" x14ac:dyDescent="0.25">
      <c r="A9387" s="77">
        <f>E9387*A9385</f>
        <v>0</v>
      </c>
      <c r="B9387" s="160"/>
      <c r="C9387" s="452"/>
      <c r="D9387" s="91" t="s">
        <v>1789</v>
      </c>
      <c r="E9387" s="89">
        <v>30</v>
      </c>
      <c r="M9387" s="72"/>
      <c r="N9387" s="68"/>
      <c r="O9387" s="68"/>
      <c r="P9387" s="68"/>
    </row>
    <row r="9388" spans="1:16" x14ac:dyDescent="0.25">
      <c r="A9388" s="77">
        <f>E9388*A9385</f>
        <v>0</v>
      </c>
      <c r="B9388" s="160"/>
      <c r="C9388" s="154"/>
      <c r="D9388" s="91" t="s">
        <v>1697</v>
      </c>
      <c r="E9388" s="89">
        <v>30</v>
      </c>
      <c r="M9388" s="72"/>
      <c r="N9388" s="68"/>
      <c r="O9388" s="68"/>
      <c r="P9388" s="68"/>
    </row>
    <row r="9389" spans="1:16" x14ac:dyDescent="0.25">
      <c r="A9389" s="77">
        <f>E9389*A9385</f>
        <v>0</v>
      </c>
      <c r="B9389" s="160"/>
      <c r="C9389" s="154"/>
      <c r="D9389" s="91" t="s">
        <v>2385</v>
      </c>
      <c r="E9389" s="89">
        <v>3</v>
      </c>
      <c r="M9389" s="72"/>
      <c r="N9389" s="68"/>
      <c r="O9389" s="68"/>
      <c r="P9389" s="68"/>
    </row>
    <row r="9390" spans="1:16" x14ac:dyDescent="0.25">
      <c r="A9390" s="77">
        <f>E9390*A9385</f>
        <v>0</v>
      </c>
      <c r="B9390" s="160"/>
      <c r="C9390" s="154"/>
      <c r="D9390" s="91" t="s">
        <v>1489</v>
      </c>
      <c r="E9390" s="89">
        <v>10</v>
      </c>
      <c r="M9390" s="72"/>
      <c r="N9390" s="68"/>
      <c r="O9390" s="68"/>
      <c r="P9390" s="68"/>
    </row>
    <row r="9391" spans="1:16" x14ac:dyDescent="0.25">
      <c r="A9391" s="77">
        <f>E9391*A9385</f>
        <v>0</v>
      </c>
      <c r="B9391" s="160"/>
      <c r="C9391" s="154"/>
      <c r="D9391" s="91" t="s">
        <v>1926</v>
      </c>
      <c r="E9391" s="89">
        <v>10</v>
      </c>
      <c r="M9391" s="72"/>
      <c r="N9391" s="68"/>
      <c r="O9391" s="68"/>
      <c r="P9391" s="68"/>
    </row>
    <row r="9392" spans="1:16" ht="15.75" thickBot="1" x14ac:dyDescent="0.3">
      <c r="A9392" s="77">
        <f>E9392*A9385</f>
        <v>0</v>
      </c>
      <c r="B9392" s="394"/>
      <c r="C9392" s="495"/>
      <c r="D9392" s="395" t="s">
        <v>1663</v>
      </c>
      <c r="E9392" s="396">
        <v>20</v>
      </c>
      <c r="M9392" s="72"/>
      <c r="N9392" s="68"/>
      <c r="O9392" s="68"/>
      <c r="P9392" s="68"/>
    </row>
    <row r="9393" spans="1:16" ht="26.25" thickBot="1" x14ac:dyDescent="0.4">
      <c r="A9393" s="563" t="s">
        <v>2786</v>
      </c>
      <c r="B9393" s="564"/>
      <c r="C9393" s="564"/>
      <c r="D9393" s="564"/>
      <c r="E9393" s="565"/>
      <c r="G9393" t="s">
        <v>2926</v>
      </c>
      <c r="M9393" s="72"/>
      <c r="N9393" s="68"/>
      <c r="O9393" s="68"/>
      <c r="P9393" s="68"/>
    </row>
    <row r="9394" spans="1:16" ht="15.75" thickBot="1" x14ac:dyDescent="0.3">
      <c r="A9394" s="229"/>
      <c r="B9394" s="231" t="s">
        <v>221</v>
      </c>
      <c r="C9394" s="144" t="s">
        <v>1289</v>
      </c>
      <c r="D9394" s="188"/>
      <c r="E9394" s="158">
        <f>SUM(E9396:E9399)+E9400+E9405</f>
        <v>87</v>
      </c>
      <c r="G9394" t="s">
        <v>2926</v>
      </c>
      <c r="M9394" s="72"/>
      <c r="N9394" s="68"/>
      <c r="O9394" s="68"/>
      <c r="P9394" s="68"/>
    </row>
    <row r="9395" spans="1:16" x14ac:dyDescent="0.25">
      <c r="A9395" s="77">
        <f>E9395*A9394</f>
        <v>0</v>
      </c>
      <c r="B9395" s="172"/>
      <c r="C9395" s="154"/>
      <c r="D9395" s="91" t="s">
        <v>2636</v>
      </c>
      <c r="E9395" s="80">
        <v>1</v>
      </c>
      <c r="M9395" s="72"/>
      <c r="N9395" s="68"/>
      <c r="O9395" s="68"/>
      <c r="P9395" s="68"/>
    </row>
    <row r="9396" spans="1:16" x14ac:dyDescent="0.25">
      <c r="A9396" s="77">
        <f>A9394*E9396</f>
        <v>0</v>
      </c>
      <c r="B9396" s="160"/>
      <c r="C9396" s="154"/>
      <c r="D9396" s="91" t="s">
        <v>1824</v>
      </c>
      <c r="E9396" s="80">
        <v>20</v>
      </c>
      <c r="M9396" s="72"/>
      <c r="N9396" s="68"/>
      <c r="O9396" s="68"/>
      <c r="P9396" s="68"/>
    </row>
    <row r="9397" spans="1:16" x14ac:dyDescent="0.25">
      <c r="A9397" s="77">
        <f>A9394*E9397</f>
        <v>0</v>
      </c>
      <c r="B9397" s="160"/>
      <c r="C9397" s="154"/>
      <c r="D9397" s="91" t="s">
        <v>1664</v>
      </c>
      <c r="E9397" s="80">
        <v>10</v>
      </c>
      <c r="M9397" s="72"/>
      <c r="N9397" s="68"/>
      <c r="O9397" s="68"/>
      <c r="P9397" s="68"/>
    </row>
    <row r="9398" spans="1:16" x14ac:dyDescent="0.25">
      <c r="A9398" s="77">
        <f>A9394*E9398</f>
        <v>0</v>
      </c>
      <c r="B9398" s="160"/>
      <c r="C9398" s="154"/>
      <c r="D9398" s="91" t="s">
        <v>1922</v>
      </c>
      <c r="E9398" s="80">
        <v>4</v>
      </c>
      <c r="M9398" s="72"/>
      <c r="N9398" s="68"/>
      <c r="O9398" s="68"/>
      <c r="P9398" s="68"/>
    </row>
    <row r="9399" spans="1:16" x14ac:dyDescent="0.25">
      <c r="A9399" s="77">
        <f>A9394*E9399</f>
        <v>0</v>
      </c>
      <c r="B9399" s="160"/>
      <c r="C9399" s="154"/>
      <c r="D9399" s="91" t="s">
        <v>2516</v>
      </c>
      <c r="E9399" s="80">
        <v>1</v>
      </c>
      <c r="M9399" s="72"/>
      <c r="N9399" s="68"/>
      <c r="O9399" s="68"/>
      <c r="P9399" s="68"/>
    </row>
    <row r="9400" spans="1:16" x14ac:dyDescent="0.25">
      <c r="B9400" s="160"/>
      <c r="C9400" s="155" t="s">
        <v>2164</v>
      </c>
      <c r="D9400" s="91"/>
      <c r="E9400" s="142">
        <v>40</v>
      </c>
      <c r="M9400" s="72"/>
      <c r="N9400" s="68"/>
      <c r="O9400" s="68"/>
      <c r="P9400" s="68"/>
    </row>
    <row r="9401" spans="1:16" x14ac:dyDescent="0.25">
      <c r="A9401" s="77">
        <f>E9401*A9394</f>
        <v>0</v>
      </c>
      <c r="B9401" s="160"/>
      <c r="C9401" s="452"/>
      <c r="D9401" s="368" t="s">
        <v>1261</v>
      </c>
      <c r="E9401" s="89">
        <v>80</v>
      </c>
      <c r="M9401" s="72"/>
      <c r="N9401" s="68"/>
      <c r="O9401" s="68"/>
      <c r="P9401" s="68"/>
    </row>
    <row r="9402" spans="1:16" x14ac:dyDescent="0.25">
      <c r="A9402" s="77">
        <f>E9402*A9394</f>
        <v>0</v>
      </c>
      <c r="B9402" s="160"/>
      <c r="C9402" s="154"/>
      <c r="D9402" s="368" t="s">
        <v>2591</v>
      </c>
      <c r="E9402" s="89">
        <v>1</v>
      </c>
      <c r="M9402" s="72"/>
      <c r="N9402" s="68"/>
      <c r="O9402" s="68"/>
      <c r="P9402" s="68"/>
    </row>
    <row r="9403" spans="1:16" x14ac:dyDescent="0.25">
      <c r="A9403" s="77">
        <f>E9403*A9394</f>
        <v>0</v>
      </c>
      <c r="B9403" s="160"/>
      <c r="C9403" s="154"/>
      <c r="D9403" s="368" t="s">
        <v>1262</v>
      </c>
      <c r="E9403" s="89">
        <v>1</v>
      </c>
      <c r="M9403" s="72"/>
      <c r="N9403" s="68"/>
      <c r="O9403" s="68"/>
      <c r="P9403" s="68"/>
    </row>
    <row r="9404" spans="1:16" x14ac:dyDescent="0.25">
      <c r="A9404" s="77">
        <f>E9404*A9394</f>
        <v>0</v>
      </c>
      <c r="B9404" s="160"/>
      <c r="C9404" s="154"/>
      <c r="D9404" s="368" t="s">
        <v>2392</v>
      </c>
      <c r="E9404" s="89">
        <v>1</v>
      </c>
      <c r="M9404" s="72"/>
      <c r="N9404" s="68"/>
      <c r="O9404" s="68"/>
      <c r="P9404" s="68"/>
    </row>
    <row r="9405" spans="1:16" x14ac:dyDescent="0.25">
      <c r="B9405" s="160"/>
      <c r="C9405" s="155" t="s">
        <v>2167</v>
      </c>
      <c r="D9405" s="91"/>
      <c r="E9405" s="142">
        <v>12</v>
      </c>
      <c r="M9405" s="72"/>
      <c r="N9405" s="68"/>
      <c r="O9405" s="68"/>
      <c r="P9405" s="68"/>
    </row>
    <row r="9406" spans="1:16" x14ac:dyDescent="0.25">
      <c r="A9406" s="77">
        <f>A9394*E9406</f>
        <v>0</v>
      </c>
      <c r="B9406" s="160"/>
      <c r="C9406" s="452"/>
      <c r="D9406" s="368" t="s">
        <v>1263</v>
      </c>
      <c r="E9406" s="89">
        <v>7</v>
      </c>
      <c r="M9406" s="72"/>
      <c r="N9406" s="68"/>
      <c r="O9406" s="68"/>
      <c r="P9406" s="68"/>
    </row>
    <row r="9407" spans="1:16" x14ac:dyDescent="0.25">
      <c r="A9407" s="77">
        <f>A9394*E9407</f>
        <v>0</v>
      </c>
      <c r="B9407" s="160"/>
      <c r="C9407" s="154"/>
      <c r="D9407" s="368" t="s">
        <v>2319</v>
      </c>
      <c r="E9407" s="89">
        <v>3</v>
      </c>
      <c r="M9407" s="72"/>
      <c r="N9407" s="68"/>
      <c r="O9407" s="68"/>
      <c r="P9407" s="68"/>
    </row>
    <row r="9408" spans="1:16" x14ac:dyDescent="0.25">
      <c r="A9408" s="77">
        <f>A9394*E9408</f>
        <v>0</v>
      </c>
      <c r="B9408" s="160"/>
      <c r="C9408" s="154"/>
      <c r="D9408" s="368" t="s">
        <v>1262</v>
      </c>
      <c r="E9408" s="89">
        <v>1</v>
      </c>
      <c r="M9408" s="72"/>
      <c r="N9408" s="68"/>
      <c r="O9408" s="68"/>
      <c r="P9408" s="68"/>
    </row>
    <row r="9409" spans="1:16" x14ac:dyDescent="0.25">
      <c r="A9409" s="77">
        <f>E9409*A9394</f>
        <v>0</v>
      </c>
      <c r="B9409" s="160"/>
      <c r="C9409" s="154"/>
      <c r="D9409" s="368" t="s">
        <v>925</v>
      </c>
      <c r="E9409" s="89">
        <v>6</v>
      </c>
      <c r="M9409" s="72"/>
      <c r="N9409" s="68"/>
      <c r="O9409" s="68"/>
      <c r="P9409" s="68"/>
    </row>
    <row r="9410" spans="1:16" x14ac:dyDescent="0.25">
      <c r="B9410" s="160"/>
      <c r="C9410" s="536" t="s">
        <v>2163</v>
      </c>
      <c r="D9410" s="368"/>
      <c r="E9410" s="89"/>
      <c r="M9410" s="72"/>
      <c r="N9410" s="68"/>
      <c r="O9410" s="68"/>
      <c r="P9410" s="68"/>
    </row>
    <row r="9411" spans="1:16" x14ac:dyDescent="0.25">
      <c r="A9411" s="77">
        <f>E9411*A9394</f>
        <v>0</v>
      </c>
      <c r="B9411" s="160"/>
      <c r="C9411" s="452"/>
      <c r="D9411" s="368" t="s">
        <v>1864</v>
      </c>
      <c r="E9411" s="89">
        <v>6</v>
      </c>
      <c r="M9411" s="72"/>
      <c r="N9411" s="68"/>
      <c r="O9411" s="68"/>
      <c r="P9411" s="68"/>
    </row>
    <row r="9412" spans="1:16" x14ac:dyDescent="0.25">
      <c r="A9412" s="77">
        <f>E9412*A9394</f>
        <v>0</v>
      </c>
      <c r="B9412" s="160"/>
      <c r="C9412" s="154"/>
      <c r="D9412" s="368" t="s">
        <v>2469</v>
      </c>
      <c r="E9412" s="89">
        <v>2</v>
      </c>
      <c r="M9412" s="72"/>
      <c r="N9412" s="68"/>
      <c r="O9412" s="68"/>
      <c r="P9412" s="68"/>
    </row>
    <row r="9413" spans="1:16" x14ac:dyDescent="0.25">
      <c r="A9413" s="77">
        <f>E9413*A9394</f>
        <v>0</v>
      </c>
      <c r="B9413" s="160"/>
      <c r="C9413" s="154"/>
      <c r="D9413" s="368" t="s">
        <v>1268</v>
      </c>
      <c r="E9413" s="89">
        <v>5</v>
      </c>
      <c r="M9413" s="72"/>
      <c r="N9413" s="68"/>
      <c r="O9413" s="68"/>
      <c r="P9413" s="68"/>
    </row>
    <row r="9414" spans="1:16" x14ac:dyDescent="0.25">
      <c r="A9414" s="77">
        <f>E9414*A9394</f>
        <v>0</v>
      </c>
      <c r="B9414" s="160"/>
      <c r="C9414" s="154"/>
      <c r="D9414" s="368" t="s">
        <v>1478</v>
      </c>
      <c r="E9414" s="89">
        <v>0.1</v>
      </c>
      <c r="M9414" s="72"/>
      <c r="N9414" s="68"/>
      <c r="O9414" s="68"/>
      <c r="P9414" s="68"/>
    </row>
    <row r="9415" spans="1:16" ht="15.75" thickBot="1" x14ac:dyDescent="0.3">
      <c r="A9415" s="77">
        <f>E9415*A9394</f>
        <v>0</v>
      </c>
      <c r="B9415" s="160"/>
      <c r="C9415" s="154"/>
      <c r="D9415" s="368" t="s">
        <v>2643</v>
      </c>
      <c r="E9415" s="89">
        <v>6</v>
      </c>
      <c r="M9415" s="572"/>
      <c r="N9415" s="573"/>
      <c r="O9415" s="573"/>
      <c r="P9415" s="573"/>
    </row>
    <row r="9416" spans="1:16" ht="15.75" thickBot="1" x14ac:dyDescent="0.3">
      <c r="A9416" s="229"/>
      <c r="B9416" s="231" t="s">
        <v>221</v>
      </c>
      <c r="C9416" s="144" t="s">
        <v>1290</v>
      </c>
      <c r="D9416" s="188"/>
      <c r="E9416" s="158">
        <f>SUM(E9418:E9422)+E9423</f>
        <v>85</v>
      </c>
      <c r="F9416">
        <f>SUMIF('список продуктов'!$A$8:$A$917,"="&amp;D2864,'список продуктов'!$C$8:$C$917)</f>
        <v>0</v>
      </c>
      <c r="G9416" t="s">
        <v>2926</v>
      </c>
      <c r="M9416" s="572"/>
      <c r="N9416" s="573"/>
      <c r="O9416" s="573"/>
      <c r="P9416" s="573"/>
    </row>
    <row r="9417" spans="1:16" x14ac:dyDescent="0.25">
      <c r="A9417" s="77">
        <f>E9417*A9416</f>
        <v>0</v>
      </c>
      <c r="B9417" s="160"/>
      <c r="C9417" s="154"/>
      <c r="D9417" s="91" t="s">
        <v>2636</v>
      </c>
      <c r="E9417" s="80">
        <v>1</v>
      </c>
      <c r="F9417">
        <f>SUMIF('список продуктов'!$A$8:$A$917,"="&amp;D2865,'список продуктов'!$C$8:$C$917)</f>
        <v>1</v>
      </c>
      <c r="M9417" s="572"/>
      <c r="N9417" s="573"/>
      <c r="O9417" s="573"/>
      <c r="P9417" s="573"/>
    </row>
    <row r="9418" spans="1:16" x14ac:dyDescent="0.25">
      <c r="A9418" s="77">
        <f>A9416*E9418</f>
        <v>0</v>
      </c>
      <c r="B9418" s="160"/>
      <c r="C9418" s="154"/>
      <c r="D9418" s="91" t="s">
        <v>1824</v>
      </c>
      <c r="E9418" s="80">
        <v>20</v>
      </c>
      <c r="F9418">
        <f>SUMIF('список продуктов'!$A$8:$A$917,"="&amp;D2866,'список продуктов'!$C$8:$C$917)</f>
        <v>1</v>
      </c>
      <c r="M9418" s="572"/>
      <c r="N9418" s="573"/>
      <c r="O9418" s="573"/>
      <c r="P9418" s="573"/>
    </row>
    <row r="9419" spans="1:16" x14ac:dyDescent="0.25">
      <c r="A9419" s="77">
        <f>A9416*E9419</f>
        <v>0</v>
      </c>
      <c r="B9419" s="160"/>
      <c r="C9419" s="154"/>
      <c r="D9419" s="91" t="s">
        <v>2332</v>
      </c>
      <c r="E9419" s="80">
        <v>12</v>
      </c>
      <c r="F9419">
        <f>SUMIF('список продуктов'!$A$8:$A$917,"="&amp;D2867,'список продуктов'!$C$8:$C$917)</f>
        <v>1</v>
      </c>
      <c r="M9419" s="572"/>
      <c r="N9419" s="573"/>
      <c r="O9419" s="573"/>
      <c r="P9419" s="573"/>
    </row>
    <row r="9420" spans="1:16" x14ac:dyDescent="0.25">
      <c r="A9420" s="77">
        <f>A9416*E9420</f>
        <v>0</v>
      </c>
      <c r="B9420" s="160"/>
      <c r="C9420" s="154"/>
      <c r="D9420" s="91" t="s">
        <v>1671</v>
      </c>
      <c r="E9420" s="80">
        <v>10</v>
      </c>
      <c r="F9420">
        <f>SUMIF('список продуктов'!$A$8:$A$917,"="&amp;D2868,'список продуктов'!$C$8:$C$917)</f>
        <v>1</v>
      </c>
      <c r="M9420" s="572"/>
      <c r="N9420" s="573"/>
      <c r="O9420" s="573"/>
      <c r="P9420" s="573"/>
    </row>
    <row r="9421" spans="1:16" x14ac:dyDescent="0.25">
      <c r="A9421" s="77">
        <f>A9416*E9421</f>
        <v>0</v>
      </c>
      <c r="B9421" s="160"/>
      <c r="C9421" s="154"/>
      <c r="D9421" s="91" t="s">
        <v>1923</v>
      </c>
      <c r="E9421" s="80">
        <v>2</v>
      </c>
      <c r="F9421">
        <f>SUMIF('список продуктов'!$A$8:$A$917,"="&amp;D2869,'список продуктов'!$C$8:$C$917)</f>
        <v>1</v>
      </c>
      <c r="M9421" s="572"/>
      <c r="N9421" s="573"/>
      <c r="O9421" s="573"/>
      <c r="P9421" s="573"/>
    </row>
    <row r="9422" spans="1:16" x14ac:dyDescent="0.25">
      <c r="A9422" s="77">
        <f>A9416*E9422</f>
        <v>0</v>
      </c>
      <c r="B9422" s="160"/>
      <c r="C9422" s="154"/>
      <c r="D9422" s="91" t="s">
        <v>2516</v>
      </c>
      <c r="E9422" s="80">
        <v>1</v>
      </c>
      <c r="F9422">
        <f>SUMIF('список продуктов'!$A$8:$A$917,"="&amp;D2870,'список продуктов'!$C$8:$C$917)</f>
        <v>1</v>
      </c>
      <c r="M9422" s="572"/>
      <c r="N9422" s="573"/>
      <c r="O9422" s="573"/>
      <c r="P9422" s="573"/>
    </row>
    <row r="9423" spans="1:16" x14ac:dyDescent="0.25">
      <c r="B9423" s="160"/>
      <c r="C9423" s="155" t="s">
        <v>2166</v>
      </c>
      <c r="D9423" s="91"/>
      <c r="E9423" s="559">
        <v>40</v>
      </c>
      <c r="F9423">
        <f>SUMIF('список продуктов'!$A$8:$A$917,"="&amp;D2871,'список продуктов'!$C$8:$C$917)</f>
        <v>1</v>
      </c>
      <c r="M9423" s="572"/>
      <c r="N9423" s="573"/>
      <c r="O9423" s="573"/>
      <c r="P9423" s="573"/>
    </row>
    <row r="9424" spans="1:16" x14ac:dyDescent="0.25">
      <c r="A9424" s="77">
        <f>E9424*A9416</f>
        <v>0</v>
      </c>
      <c r="B9424" s="160"/>
      <c r="C9424" s="452"/>
      <c r="D9424" s="368" t="s">
        <v>1266</v>
      </c>
      <c r="E9424" s="89">
        <v>80</v>
      </c>
      <c r="F9424">
        <f>SUMIF('список продуктов'!$A$8:$A$917,"="&amp;D2872,'список продуктов'!$C$8:$C$917)</f>
        <v>0</v>
      </c>
      <c r="M9424" s="572"/>
      <c r="N9424" s="573"/>
      <c r="O9424" s="573"/>
      <c r="P9424" s="573"/>
    </row>
    <row r="9425" spans="1:16" x14ac:dyDescent="0.25">
      <c r="A9425" s="77">
        <f>E9425*A9416</f>
        <v>0</v>
      </c>
      <c r="B9425" s="160"/>
      <c r="C9425" s="154"/>
      <c r="D9425" s="368" t="s">
        <v>2591</v>
      </c>
      <c r="E9425" s="89">
        <v>1</v>
      </c>
      <c r="F9425">
        <f>SUMIF('список продуктов'!$A$8:$A$917,"="&amp;D777,'список продуктов'!$C$8:$C$917)</f>
        <v>0</v>
      </c>
      <c r="M9425" s="572"/>
      <c r="N9425" s="573"/>
      <c r="O9425" s="573"/>
      <c r="P9425" s="573"/>
    </row>
    <row r="9426" spans="1:16" x14ac:dyDescent="0.25">
      <c r="A9426" s="77">
        <f>E9426*A9416</f>
        <v>0</v>
      </c>
      <c r="B9426" s="160"/>
      <c r="C9426" s="154"/>
      <c r="D9426" s="368" t="s">
        <v>1262</v>
      </c>
      <c r="E9426" s="89">
        <v>1</v>
      </c>
      <c r="F9426">
        <f>SUMIF('список продуктов'!$A$8:$A$917,"="&amp;D778,'список продуктов'!$C$8:$C$917)</f>
        <v>1</v>
      </c>
      <c r="M9426" s="572"/>
      <c r="N9426" s="573"/>
      <c r="O9426" s="573"/>
      <c r="P9426" s="573"/>
    </row>
    <row r="9427" spans="1:16" ht="15.75" thickBot="1" x14ac:dyDescent="0.3">
      <c r="A9427" s="77">
        <f>E9427*A9416</f>
        <v>0</v>
      </c>
      <c r="B9427" s="160"/>
      <c r="C9427" s="154"/>
      <c r="D9427" s="368" t="s">
        <v>192</v>
      </c>
      <c r="E9427" s="89">
        <v>12</v>
      </c>
      <c r="F9427">
        <f>SUMIF('список продуктов'!$A$8:$A$917,"="&amp;D779,'список продуктов'!$C$8:$C$917)</f>
        <v>1</v>
      </c>
      <c r="M9427" s="572"/>
      <c r="N9427" s="573"/>
      <c r="O9427" s="573"/>
      <c r="P9427" s="573"/>
    </row>
    <row r="9428" spans="1:16" ht="15.75" thickBot="1" x14ac:dyDescent="0.3">
      <c r="A9428" s="229"/>
      <c r="B9428" s="231" t="s">
        <v>221</v>
      </c>
      <c r="C9428" s="144" t="s">
        <v>1291</v>
      </c>
      <c r="D9428" s="188"/>
      <c r="E9428" s="158">
        <f>SUM(E9430:E9435)+E9436</f>
        <v>87</v>
      </c>
      <c r="F9428">
        <f>SUMIF('список продуктов'!$A$8:$A$917,"="&amp;D780,'список продуктов'!$C$8:$C$917)</f>
        <v>1</v>
      </c>
      <c r="G9428" t="s">
        <v>2926</v>
      </c>
      <c r="M9428" s="572"/>
      <c r="N9428" s="573"/>
      <c r="O9428" s="573"/>
      <c r="P9428" s="573"/>
    </row>
    <row r="9429" spans="1:16" x14ac:dyDescent="0.25">
      <c r="A9429" s="77">
        <f>E9429*A9428</f>
        <v>0</v>
      </c>
      <c r="B9429" s="160"/>
      <c r="C9429" s="154"/>
      <c r="D9429" s="91" t="s">
        <v>2636</v>
      </c>
      <c r="E9429" s="80">
        <v>1</v>
      </c>
      <c r="F9429">
        <f>SUMIF('список продуктов'!$A$8:$A$917,"="&amp;D781,'список продуктов'!$C$8:$C$917)</f>
        <v>1</v>
      </c>
      <c r="M9429" s="572"/>
      <c r="N9429" s="573"/>
      <c r="O9429" s="573"/>
      <c r="P9429" s="573"/>
    </row>
    <row r="9430" spans="1:16" x14ac:dyDescent="0.25">
      <c r="A9430" s="77">
        <f>A9428*E9430</f>
        <v>0</v>
      </c>
      <c r="B9430" s="160"/>
      <c r="C9430" s="154"/>
      <c r="D9430" s="91" t="s">
        <v>1824</v>
      </c>
      <c r="E9430" s="80">
        <v>16</v>
      </c>
      <c r="F9430">
        <f>SUMIF('список продуктов'!$A$8:$A$917,"="&amp;D782,'список продуктов'!$C$8:$C$917)</f>
        <v>1</v>
      </c>
      <c r="M9430" s="572"/>
      <c r="N9430" s="573"/>
      <c r="O9430" s="573"/>
      <c r="P9430" s="573"/>
    </row>
    <row r="9431" spans="1:16" x14ac:dyDescent="0.25">
      <c r="A9431" s="77">
        <f>A9428*E9431</f>
        <v>0</v>
      </c>
      <c r="B9431" s="160"/>
      <c r="C9431" s="154"/>
      <c r="D9431" s="91" t="s">
        <v>2327</v>
      </c>
      <c r="E9431" s="80">
        <v>12</v>
      </c>
      <c r="F9431">
        <f>SUMIF('список продуктов'!$A$8:$A$917,"="&amp;D783,'список продуктов'!$C$8:$C$917)</f>
        <v>1</v>
      </c>
      <c r="M9431" s="572"/>
      <c r="N9431" s="573"/>
      <c r="O9431" s="573"/>
      <c r="P9431" s="573"/>
    </row>
    <row r="9432" spans="1:16" x14ac:dyDescent="0.25">
      <c r="A9432" s="77">
        <f>A9428*E9432</f>
        <v>0</v>
      </c>
      <c r="B9432" s="160"/>
      <c r="C9432" s="154"/>
      <c r="D9432" s="91" t="s">
        <v>1270</v>
      </c>
      <c r="E9432" s="80">
        <v>6</v>
      </c>
      <c r="F9432">
        <f>SUMIF('список продуктов'!$A$8:$A$917,"="&amp;D784,'список продуктов'!$C$8:$C$917)</f>
        <v>0</v>
      </c>
      <c r="G9432" s="18"/>
      <c r="M9432" s="572"/>
      <c r="N9432" s="573"/>
      <c r="O9432" s="573"/>
      <c r="P9432" s="573"/>
    </row>
    <row r="9433" spans="1:16" x14ac:dyDescent="0.25">
      <c r="A9433" s="77">
        <f>A9428*E9433</f>
        <v>0</v>
      </c>
      <c r="B9433" s="160"/>
      <c r="C9433" s="154"/>
      <c r="D9433" s="91" t="s">
        <v>1733</v>
      </c>
      <c r="E9433" s="80">
        <v>6</v>
      </c>
      <c r="F9433">
        <f>SUMIF('список продуктов'!$A$8:$A$917,"="&amp;D785,'список продуктов'!$C$8:$C$917)</f>
        <v>0</v>
      </c>
      <c r="G9433" s="18"/>
      <c r="M9433" s="572"/>
      <c r="N9433" s="573"/>
      <c r="O9433" s="573"/>
      <c r="P9433" s="573"/>
    </row>
    <row r="9434" spans="1:16" x14ac:dyDescent="0.25">
      <c r="A9434" s="77">
        <f>A9428*E9434</f>
        <v>0</v>
      </c>
      <c r="B9434" s="160"/>
      <c r="C9434" s="154"/>
      <c r="D9434" s="91" t="s">
        <v>1271</v>
      </c>
      <c r="E9434" s="80">
        <v>6</v>
      </c>
      <c r="F9434">
        <f>SUMIF('список продуктов'!$A$8:$A$917,"="&amp;D786,'список продуктов'!$C$8:$C$917)</f>
        <v>1</v>
      </c>
      <c r="G9434" s="18"/>
      <c r="M9434" s="572"/>
      <c r="N9434" s="573"/>
      <c r="O9434" s="573"/>
      <c r="P9434" s="573"/>
    </row>
    <row r="9435" spans="1:16" x14ac:dyDescent="0.25">
      <c r="A9435" s="77">
        <f>A9428*E9435</f>
        <v>0</v>
      </c>
      <c r="B9435" s="160"/>
      <c r="C9435" s="154"/>
      <c r="D9435" s="91" t="s">
        <v>2516</v>
      </c>
      <c r="E9435" s="80">
        <v>1</v>
      </c>
      <c r="F9435">
        <f>SUMIF('список продуктов'!$A$8:$A$917,"="&amp;D787,'список продуктов'!$C$8:$C$917)</f>
        <v>1</v>
      </c>
      <c r="G9435" s="18"/>
      <c r="M9435" s="572"/>
      <c r="N9435" s="573"/>
      <c r="O9435" s="573"/>
      <c r="P9435" s="573"/>
    </row>
    <row r="9436" spans="1:16" x14ac:dyDescent="0.25">
      <c r="B9436" s="160"/>
      <c r="C9436" s="155" t="s">
        <v>2168</v>
      </c>
      <c r="D9436" s="91"/>
      <c r="E9436" s="142">
        <v>40</v>
      </c>
      <c r="F9436">
        <f>SUMIF('список продуктов'!$A$8:$A$917,"="&amp;D788,'список продуктов'!$C$8:$C$917)</f>
        <v>1</v>
      </c>
      <c r="G9436" s="18"/>
      <c r="M9436" s="572"/>
      <c r="N9436" s="573"/>
      <c r="O9436" s="573"/>
      <c r="P9436" s="573"/>
    </row>
    <row r="9437" spans="1:16" x14ac:dyDescent="0.25">
      <c r="A9437" s="77">
        <f>E9437*A9428</f>
        <v>0</v>
      </c>
      <c r="B9437" s="160"/>
      <c r="C9437" s="452"/>
      <c r="D9437" s="368" t="s">
        <v>1780</v>
      </c>
      <c r="E9437" s="89">
        <v>80</v>
      </c>
      <c r="F9437">
        <f>SUMIF('список продуктов'!$A$8:$A$917,"="&amp;D789,'список продуктов'!$C$8:$C$917)</f>
        <v>1</v>
      </c>
      <c r="G9437" s="18"/>
      <c r="M9437" s="572"/>
      <c r="N9437" s="573"/>
      <c r="O9437" s="573"/>
      <c r="P9437" s="573"/>
    </row>
    <row r="9438" spans="1:16" x14ac:dyDescent="0.25">
      <c r="A9438" s="77">
        <f>E9438*A9428</f>
        <v>0</v>
      </c>
      <c r="B9438" s="160"/>
      <c r="C9438" s="154"/>
      <c r="D9438" s="368" t="s">
        <v>2591</v>
      </c>
      <c r="E9438" s="89">
        <v>1</v>
      </c>
      <c r="F9438">
        <f>SUMIF('список продуктов'!$A$8:$A$917,"="&amp;D790,'список продуктов'!$C$8:$C$917)</f>
        <v>1</v>
      </c>
      <c r="G9438" s="18"/>
      <c r="M9438" s="572"/>
      <c r="N9438" s="573"/>
      <c r="O9438" s="573"/>
      <c r="P9438" s="573"/>
    </row>
    <row r="9439" spans="1:16" x14ac:dyDescent="0.25">
      <c r="A9439" s="77">
        <f>E9439*A9428</f>
        <v>0</v>
      </c>
      <c r="B9439" s="160"/>
      <c r="C9439" s="154"/>
      <c r="D9439" s="368" t="s">
        <v>1262</v>
      </c>
      <c r="E9439" s="89">
        <v>1</v>
      </c>
      <c r="F9439">
        <f>SUMIF('список продуктов'!$A$8:$A$917,"="&amp;D791,'список продуктов'!$C$8:$C$917)</f>
        <v>1</v>
      </c>
      <c r="G9439" s="18"/>
      <c r="M9439" s="572"/>
      <c r="N9439" s="573"/>
      <c r="O9439" s="573"/>
      <c r="P9439" s="573"/>
    </row>
    <row r="9440" spans="1:16" x14ac:dyDescent="0.25">
      <c r="A9440" s="77">
        <f>E9440*A9428</f>
        <v>0</v>
      </c>
      <c r="B9440" s="160"/>
      <c r="C9440" s="154"/>
      <c r="D9440" s="368" t="s">
        <v>192</v>
      </c>
      <c r="E9440" s="89">
        <v>12</v>
      </c>
      <c r="F9440">
        <f>SUMIF('список продуктов'!$A$8:$A$917,"="&amp;D792,'список продуктов'!$C$8:$C$917)</f>
        <v>1</v>
      </c>
      <c r="G9440" s="18"/>
      <c r="M9440" s="572"/>
      <c r="N9440" s="573"/>
      <c r="O9440" s="573"/>
      <c r="P9440" s="573"/>
    </row>
    <row r="9441" spans="1:16" ht="15.75" thickBot="1" x14ac:dyDescent="0.3">
      <c r="A9441" s="77">
        <f>E9441*A9428</f>
        <v>0</v>
      </c>
      <c r="B9441" s="394"/>
      <c r="C9441" s="479"/>
      <c r="D9441" s="418" t="s">
        <v>1272</v>
      </c>
      <c r="E9441" s="396">
        <v>1</v>
      </c>
      <c r="F9441">
        <f>SUMIF('список продуктов'!$A$8:$A$917,"="&amp;D793,'список продуктов'!$C$8:$C$917)</f>
        <v>0</v>
      </c>
      <c r="G9441" s="18"/>
      <c r="M9441" s="572"/>
      <c r="N9441" s="573"/>
      <c r="O9441" s="573"/>
      <c r="P9441" s="573"/>
    </row>
    <row r="9442" spans="1:16" ht="26.25" thickBot="1" x14ac:dyDescent="0.4">
      <c r="A9442" s="563" t="s">
        <v>675</v>
      </c>
      <c r="B9442" s="564"/>
      <c r="C9442" s="564"/>
      <c r="D9442" s="564"/>
      <c r="E9442" s="565"/>
      <c r="F9442">
        <f>SUMIF('список продуктов'!$A$8:$A$917,"="&amp;D554,'список продуктов'!$C$8:$C$917)</f>
        <v>0</v>
      </c>
      <c r="G9442" s="18" t="s">
        <v>2926</v>
      </c>
      <c r="M9442" s="572"/>
      <c r="N9442" s="573"/>
      <c r="O9442" s="573"/>
      <c r="P9442" s="573"/>
    </row>
    <row r="9443" spans="1:16" ht="15.75" thickBot="1" x14ac:dyDescent="0.3">
      <c r="A9443" s="229"/>
      <c r="B9443" s="231" t="s">
        <v>170</v>
      </c>
      <c r="C9443" s="159" t="s">
        <v>1100</v>
      </c>
      <c r="D9443" s="188"/>
      <c r="E9443" s="191"/>
      <c r="F9443">
        <f>SUMIF('список продуктов'!$A$8:$A$917,"="&amp;D555,'список продуктов'!$C$8:$C$917)</f>
        <v>1</v>
      </c>
      <c r="G9443" s="18" t="s">
        <v>2926</v>
      </c>
      <c r="M9443" s="572"/>
      <c r="N9443" s="573"/>
      <c r="O9443" s="573"/>
      <c r="P9443" s="573"/>
    </row>
    <row r="9444" spans="1:16" x14ac:dyDescent="0.25">
      <c r="A9444" s="77">
        <f>E9444*A9443</f>
        <v>0</v>
      </c>
      <c r="B9444" s="160"/>
      <c r="C9444" s="154"/>
      <c r="D9444" s="91" t="s">
        <v>1876</v>
      </c>
      <c r="E9444" s="89">
        <v>150</v>
      </c>
      <c r="F9444">
        <f>SUMIF('список продуктов'!$A$8:$A$917,"="&amp;D556,'список продуктов'!$C$8:$C$917)</f>
        <v>1</v>
      </c>
      <c r="G9444" s="18"/>
      <c r="M9444" s="572"/>
      <c r="N9444" s="573"/>
      <c r="O9444" s="573"/>
      <c r="P9444" s="573"/>
    </row>
    <row r="9445" spans="1:16" x14ac:dyDescent="0.25">
      <c r="A9445" s="77">
        <f>E9445*A9443</f>
        <v>0</v>
      </c>
      <c r="B9445" s="160"/>
      <c r="C9445" s="452"/>
      <c r="D9445" s="91" t="s">
        <v>1758</v>
      </c>
      <c r="E9445" s="89">
        <v>30</v>
      </c>
      <c r="F9445">
        <f>SUMIF('список продуктов'!$A$8:$A$917,"="&amp;D557,'список продуктов'!$C$8:$C$917)</f>
        <v>1</v>
      </c>
      <c r="G9445" s="18"/>
      <c r="M9445" s="572"/>
      <c r="N9445" s="573"/>
      <c r="O9445" s="573"/>
      <c r="P9445" s="573"/>
    </row>
    <row r="9446" spans="1:16" x14ac:dyDescent="0.25">
      <c r="A9446" s="77">
        <f>E9446*A9443</f>
        <v>0</v>
      </c>
      <c r="B9446" s="160"/>
      <c r="C9446" s="154"/>
      <c r="D9446" s="91" t="s">
        <v>1228</v>
      </c>
      <c r="E9446" s="89">
        <v>2</v>
      </c>
      <c r="F9446">
        <f>SUMIF('список продуктов'!$A$8:$A$917,"="&amp;D558,'список продуктов'!$C$8:$C$917)</f>
        <v>1</v>
      </c>
      <c r="G9446" s="18"/>
      <c r="M9446" s="572"/>
      <c r="N9446" s="573"/>
      <c r="O9446" s="573"/>
      <c r="P9446" s="573"/>
    </row>
    <row r="9447" spans="1:16" x14ac:dyDescent="0.25">
      <c r="A9447" s="77">
        <f>E9447*A9443</f>
        <v>0</v>
      </c>
      <c r="B9447" s="160"/>
      <c r="C9447" s="154"/>
      <c r="D9447" s="91" t="s">
        <v>2399</v>
      </c>
      <c r="E9447" s="89">
        <v>2</v>
      </c>
      <c r="F9447">
        <f>SUMIF('список продуктов'!$A$8:$A$917,"="&amp;D559,'список продуктов'!$C$8:$C$917)</f>
        <v>1</v>
      </c>
      <c r="G9447" s="18"/>
      <c r="M9447" s="572"/>
      <c r="N9447" s="573"/>
      <c r="O9447" s="573"/>
      <c r="P9447" s="573"/>
    </row>
    <row r="9448" spans="1:16" x14ac:dyDescent="0.25">
      <c r="A9448" s="77">
        <f>E9448*A9443</f>
        <v>0</v>
      </c>
      <c r="B9448" s="160"/>
      <c r="C9448" s="154"/>
      <c r="D9448" s="91" t="s">
        <v>2391</v>
      </c>
      <c r="E9448" s="89">
        <v>1</v>
      </c>
      <c r="F9448">
        <f>SUMIF('список продуктов'!$A$8:$A$917,"="&amp;D560,'список продуктов'!$C$8:$C$917)</f>
        <v>1</v>
      </c>
      <c r="G9448" s="18"/>
      <c r="M9448" s="572"/>
      <c r="N9448" s="573"/>
      <c r="O9448" s="573"/>
      <c r="P9448" s="573"/>
    </row>
    <row r="9449" spans="1:16" x14ac:dyDescent="0.25">
      <c r="A9449" s="77">
        <f>E9449*A9443</f>
        <v>0</v>
      </c>
      <c r="B9449" s="160"/>
      <c r="C9449" s="154"/>
      <c r="D9449" s="91"/>
      <c r="E9449" s="89"/>
      <c r="F9449">
        <f>SUMIF('список продуктов'!$A$8:$A$917,"="&amp;#REF!,'список продуктов'!$C$8:$C$917)</f>
        <v>0</v>
      </c>
      <c r="G9449" s="18"/>
      <c r="M9449" s="572"/>
      <c r="N9449" s="573"/>
      <c r="O9449" s="573"/>
      <c r="P9449" s="573"/>
    </row>
    <row r="9450" spans="1:16" x14ac:dyDescent="0.25">
      <c r="A9450" s="77">
        <f>E9450*A9443</f>
        <v>0</v>
      </c>
      <c r="B9450" s="160"/>
      <c r="C9450" s="154"/>
      <c r="D9450" s="91"/>
      <c r="E9450" s="89"/>
      <c r="F9450">
        <f>SUMIF('список продуктов'!$A$8:$A$917,"="&amp;D3448,'список продуктов'!$C$8:$C$917)</f>
        <v>0</v>
      </c>
      <c r="G9450" s="18"/>
      <c r="M9450" s="572"/>
      <c r="N9450" s="573"/>
      <c r="O9450" s="573"/>
      <c r="P9450" s="573"/>
    </row>
    <row r="9451" spans="1:16" x14ac:dyDescent="0.25">
      <c r="A9451" s="77">
        <f>E9451*A9443</f>
        <v>0</v>
      </c>
      <c r="B9451" s="160"/>
      <c r="C9451" s="154"/>
      <c r="D9451" s="91"/>
      <c r="E9451" s="89"/>
      <c r="F9451">
        <f>SUMIF('список продуктов'!$A$8:$A$917,"="&amp;D3449,'список продуктов'!$C$8:$C$917)</f>
        <v>1</v>
      </c>
      <c r="G9451" s="18"/>
      <c r="M9451" s="572"/>
      <c r="N9451" s="573"/>
      <c r="O9451" s="573"/>
      <c r="P9451" s="573"/>
    </row>
    <row r="9452" spans="1:16" ht="15.75" thickBot="1" x14ac:dyDescent="0.3">
      <c r="A9452" s="77">
        <f>E9452*A9443</f>
        <v>0</v>
      </c>
      <c r="B9452" s="160"/>
      <c r="C9452" s="154"/>
      <c r="D9452" s="91"/>
      <c r="E9452" s="89"/>
      <c r="F9452">
        <f>SUMIF('список продуктов'!$A$8:$A$917,"="&amp;D3450,'список продуктов'!$C$8:$C$917)</f>
        <v>1</v>
      </c>
      <c r="G9452" s="18"/>
      <c r="M9452" s="572"/>
      <c r="N9452" s="573"/>
      <c r="O9452" s="573"/>
      <c r="P9452" s="573"/>
    </row>
    <row r="9453" spans="1:16" ht="15.75" thickBot="1" x14ac:dyDescent="0.3">
      <c r="A9453" s="229"/>
      <c r="B9453" s="231" t="s">
        <v>170</v>
      </c>
      <c r="C9453" s="159" t="s">
        <v>1101</v>
      </c>
      <c r="D9453" s="188"/>
      <c r="E9453" s="191"/>
      <c r="F9453">
        <f>SUMIF('список продуктов'!$A$8:$A$917,"="&amp;D3451,'список продуктов'!$C$8:$C$917)</f>
        <v>1</v>
      </c>
      <c r="G9453" s="18" t="s">
        <v>2926</v>
      </c>
      <c r="M9453" s="572"/>
      <c r="N9453" s="573"/>
      <c r="O9453" s="573"/>
      <c r="P9453" s="573"/>
    </row>
    <row r="9454" spans="1:16" x14ac:dyDescent="0.25">
      <c r="A9454" s="77">
        <f>E9454*A9453</f>
        <v>0</v>
      </c>
      <c r="B9454" s="160"/>
      <c r="C9454" s="154"/>
      <c r="D9454" s="91" t="s">
        <v>1752</v>
      </c>
      <c r="E9454" s="89">
        <v>200</v>
      </c>
      <c r="F9454">
        <f>SUMIF('список продуктов'!$A$8:$A$917,"="&amp;D3452,'список продуктов'!$C$8:$C$917)</f>
        <v>1</v>
      </c>
      <c r="G9454" s="18"/>
      <c r="M9454" s="572"/>
      <c r="N9454" s="573"/>
      <c r="O9454" s="573"/>
      <c r="P9454" s="573"/>
    </row>
    <row r="9455" spans="1:16" x14ac:dyDescent="0.25">
      <c r="A9455" s="77">
        <f>E9455*A9453</f>
        <v>0</v>
      </c>
      <c r="B9455" s="160"/>
      <c r="C9455" s="452"/>
      <c r="D9455" s="91" t="s">
        <v>1492</v>
      </c>
      <c r="E9455" s="89">
        <v>30</v>
      </c>
      <c r="F9455">
        <f>SUMIF('список продуктов'!$A$8:$A$917,"="&amp;D3453,'список продуктов'!$C$8:$C$917)</f>
        <v>1</v>
      </c>
      <c r="G9455" s="18"/>
      <c r="M9455" s="572"/>
      <c r="N9455" s="573"/>
      <c r="O9455" s="573"/>
      <c r="P9455" s="573"/>
    </row>
    <row r="9456" spans="1:16" x14ac:dyDescent="0.25">
      <c r="A9456" s="77">
        <f>E9456*A9453</f>
        <v>0</v>
      </c>
      <c r="B9456" s="160"/>
      <c r="C9456" s="154"/>
      <c r="D9456" s="91" t="s">
        <v>2387</v>
      </c>
      <c r="E9456" s="89">
        <v>2</v>
      </c>
      <c r="F9456">
        <f>SUMIF('список продуктов'!$A$8:$A$917,"="&amp;D3454,'список продуктов'!$C$8:$C$917)</f>
        <v>1</v>
      </c>
      <c r="G9456" s="18"/>
      <c r="M9456" s="572"/>
      <c r="N9456" s="573"/>
      <c r="O9456" s="573"/>
      <c r="P9456" s="573"/>
    </row>
    <row r="9457" spans="1:16" x14ac:dyDescent="0.25">
      <c r="A9457" s="77">
        <f>E9457*A9453</f>
        <v>0</v>
      </c>
      <c r="B9457" s="160"/>
      <c r="C9457" s="154"/>
      <c r="D9457" s="91" t="s">
        <v>1228</v>
      </c>
      <c r="E9457" s="89">
        <v>2</v>
      </c>
      <c r="F9457">
        <f>SUMIF('список продуктов'!$A$8:$A$917,"="&amp;D3455,'список продуктов'!$C$8:$C$917)</f>
        <v>1</v>
      </c>
      <c r="G9457" s="18"/>
      <c r="M9457" s="572"/>
      <c r="N9457" s="573"/>
      <c r="O9457" s="573"/>
      <c r="P9457" s="573"/>
    </row>
    <row r="9458" spans="1:16" x14ac:dyDescent="0.25">
      <c r="A9458" s="77">
        <f>E9458*A9453</f>
        <v>0</v>
      </c>
      <c r="B9458" s="160"/>
      <c r="C9458" s="154"/>
      <c r="D9458" s="91" t="s">
        <v>2399</v>
      </c>
      <c r="E9458" s="89">
        <v>2</v>
      </c>
      <c r="F9458">
        <f>SUMIF('список продуктов'!$A$8:$A$917,"="&amp;D4843,'список продуктов'!$C$8:$C$917)</f>
        <v>0</v>
      </c>
      <c r="G9458" s="18"/>
      <c r="M9458" s="572"/>
      <c r="N9458" s="573"/>
      <c r="O9458" s="573"/>
      <c r="P9458" s="573"/>
    </row>
    <row r="9459" spans="1:16" x14ac:dyDescent="0.25">
      <c r="A9459" s="77">
        <f>E9459*A9453</f>
        <v>0</v>
      </c>
      <c r="B9459" s="160"/>
      <c r="C9459" s="154"/>
      <c r="D9459" s="91" t="s">
        <v>1927</v>
      </c>
      <c r="E9459" s="89">
        <v>2</v>
      </c>
      <c r="F9459">
        <f>SUMIF('список продуктов'!$A$8:$A$917,"="&amp;D4844,'список продуктов'!$C$8:$C$917)</f>
        <v>1</v>
      </c>
      <c r="G9459" s="18"/>
      <c r="M9459" s="572"/>
      <c r="N9459" s="573"/>
      <c r="O9459" s="573"/>
      <c r="P9459" s="573"/>
    </row>
    <row r="9460" spans="1:16" x14ac:dyDescent="0.25">
      <c r="A9460" s="77">
        <f>E9460*A9453</f>
        <v>0</v>
      </c>
      <c r="B9460" s="160"/>
      <c r="C9460" s="154"/>
      <c r="D9460" s="91" t="s">
        <v>2390</v>
      </c>
      <c r="E9460" s="89">
        <v>5</v>
      </c>
      <c r="F9460">
        <f>SUMIF('список продуктов'!$A$8:$A$917,"="&amp;D4845,'список продуктов'!$C$8:$C$917)</f>
        <v>1</v>
      </c>
      <c r="G9460" s="18"/>
      <c r="M9460" s="572"/>
      <c r="N9460" s="573"/>
      <c r="O9460" s="573"/>
      <c r="P9460" s="573"/>
    </row>
    <row r="9461" spans="1:16" x14ac:dyDescent="0.25">
      <c r="A9461" s="77">
        <f>E9461*A9453</f>
        <v>0</v>
      </c>
      <c r="B9461" s="160"/>
      <c r="C9461" s="154"/>
      <c r="D9461" s="91" t="s">
        <v>2591</v>
      </c>
      <c r="E9461" s="89">
        <v>20</v>
      </c>
      <c r="F9461">
        <f>SUMIF('список продуктов'!$A$8:$A$917,"="&amp;D4846,'список продуктов'!$C$8:$C$917)</f>
        <v>1</v>
      </c>
      <c r="G9461" s="18"/>
      <c r="M9461" s="572"/>
      <c r="N9461" s="573"/>
      <c r="O9461" s="573"/>
      <c r="P9461" s="573"/>
    </row>
    <row r="9462" spans="1:16" ht="15.75" thickBot="1" x14ac:dyDescent="0.3">
      <c r="A9462" s="77">
        <f>E9462*A9453</f>
        <v>0</v>
      </c>
      <c r="B9462" s="160"/>
      <c r="C9462" s="154"/>
      <c r="D9462" s="91"/>
      <c r="E9462" s="89"/>
      <c r="F9462">
        <f>SUMIF('список продуктов'!$A$8:$A$917,"="&amp;D4847,'список продуктов'!$C$8:$C$917)</f>
        <v>1</v>
      </c>
      <c r="M9462" s="572"/>
      <c r="N9462" s="573"/>
      <c r="O9462" s="573"/>
      <c r="P9462" s="573"/>
    </row>
    <row r="9463" spans="1:16" ht="15.75" thickBot="1" x14ac:dyDescent="0.3">
      <c r="A9463" s="229"/>
      <c r="B9463" s="231" t="s">
        <v>170</v>
      </c>
      <c r="C9463" s="159" t="s">
        <v>1102</v>
      </c>
      <c r="D9463" s="188"/>
      <c r="E9463" s="191"/>
      <c r="F9463">
        <f>SUMIF('список продуктов'!$A$8:$A$917,"="&amp;D4848,'список продуктов'!$C$8:$C$917)</f>
        <v>1</v>
      </c>
      <c r="G9463" t="s">
        <v>2926</v>
      </c>
      <c r="M9463" s="572"/>
      <c r="N9463" s="573"/>
      <c r="O9463" s="573"/>
      <c r="P9463" s="573"/>
    </row>
    <row r="9464" spans="1:16" x14ac:dyDescent="0.25">
      <c r="A9464" s="77">
        <f>E9464*A9463</f>
        <v>0</v>
      </c>
      <c r="B9464" s="160"/>
      <c r="C9464" s="154"/>
      <c r="D9464" s="91" t="s">
        <v>1739</v>
      </c>
      <c r="E9464" s="89">
        <v>200</v>
      </c>
      <c r="F9464">
        <f>SUMIF('список продуктов'!$A$8:$A$917,"="&amp;D4849,'список продуктов'!$C$8:$C$917)</f>
        <v>1</v>
      </c>
      <c r="M9464" s="572"/>
      <c r="N9464" s="573"/>
      <c r="O9464" s="573"/>
      <c r="P9464" s="573"/>
    </row>
    <row r="9465" spans="1:16" x14ac:dyDescent="0.25">
      <c r="A9465" s="77">
        <f>E9465*A9463</f>
        <v>0</v>
      </c>
      <c r="B9465" s="160"/>
      <c r="C9465" s="452"/>
      <c r="D9465" s="91" t="s">
        <v>1489</v>
      </c>
      <c r="E9465" s="89">
        <v>20</v>
      </c>
      <c r="F9465">
        <f>SUMIF('список продуктов'!$A$8:$A$917,"="&amp;#REF!,'список продуктов'!$C$8:$C$917)</f>
        <v>0</v>
      </c>
      <c r="M9465" s="572"/>
      <c r="N9465" s="573"/>
      <c r="O9465" s="573"/>
      <c r="P9465" s="573"/>
    </row>
    <row r="9466" spans="1:16" x14ac:dyDescent="0.25">
      <c r="A9466" s="77">
        <f>E9466*A9463</f>
        <v>0</v>
      </c>
      <c r="B9466" s="160"/>
      <c r="C9466" s="154"/>
      <c r="D9466" s="91" t="s">
        <v>925</v>
      </c>
      <c r="E9466" s="89">
        <v>20</v>
      </c>
      <c r="F9466">
        <f>SUMIF('список продуктов'!$A$8:$A$917,"="&amp;D1946,'список продуктов'!$C$8:$C$917)</f>
        <v>0</v>
      </c>
      <c r="M9466" s="572"/>
      <c r="N9466" s="573"/>
      <c r="O9466" s="573"/>
      <c r="P9466" s="573"/>
    </row>
    <row r="9467" spans="1:16" x14ac:dyDescent="0.25">
      <c r="A9467" s="77">
        <f>E9467*A9463</f>
        <v>0</v>
      </c>
      <c r="B9467" s="160"/>
      <c r="C9467" s="154"/>
      <c r="D9467" s="91" t="s">
        <v>192</v>
      </c>
      <c r="E9467" s="89">
        <v>5</v>
      </c>
      <c r="F9467">
        <f>SUMIF('список продуктов'!$A$8:$A$917,"="&amp;D1947,'список продуктов'!$C$8:$C$917)</f>
        <v>1</v>
      </c>
      <c r="M9467" s="572"/>
      <c r="N9467" s="573"/>
      <c r="O9467" s="573"/>
      <c r="P9467" s="573"/>
    </row>
    <row r="9468" spans="1:16" x14ac:dyDescent="0.25">
      <c r="A9468" s="77">
        <f>E9468*A9463</f>
        <v>0</v>
      </c>
      <c r="B9468" s="160"/>
      <c r="C9468" s="154"/>
      <c r="D9468" s="91" t="s">
        <v>2337</v>
      </c>
      <c r="E9468" s="89">
        <v>10</v>
      </c>
      <c r="F9468">
        <f>SUMIF('список продуктов'!$A$8:$A$917,"="&amp;D1948,'список продуктов'!$C$8:$C$917)</f>
        <v>1</v>
      </c>
      <c r="M9468" s="572"/>
      <c r="N9468" s="573"/>
      <c r="O9468" s="573"/>
      <c r="P9468" s="573"/>
    </row>
    <row r="9469" spans="1:16" x14ac:dyDescent="0.25">
      <c r="A9469" s="77">
        <f>E9469*A9463</f>
        <v>0</v>
      </c>
      <c r="B9469" s="160"/>
      <c r="C9469" s="154"/>
      <c r="D9469" s="91" t="s">
        <v>2399</v>
      </c>
      <c r="E9469" s="89">
        <v>2</v>
      </c>
      <c r="F9469">
        <f>SUMIF('список продуктов'!$A$8:$A$917,"="&amp;D1949,'список продуктов'!$C$8:$C$917)</f>
        <v>1</v>
      </c>
      <c r="M9469" s="572"/>
      <c r="N9469" s="573"/>
      <c r="O9469" s="573"/>
      <c r="P9469" s="573"/>
    </row>
    <row r="9470" spans="1:16" x14ac:dyDescent="0.25">
      <c r="A9470" s="77">
        <f>E9470*A9463</f>
        <v>0</v>
      </c>
      <c r="B9470" s="160"/>
      <c r="C9470" s="154"/>
      <c r="D9470" s="91" t="s">
        <v>1228</v>
      </c>
      <c r="E9470" s="89">
        <v>2</v>
      </c>
      <c r="F9470">
        <f>SUMIF('список продуктов'!$A$8:$A$917,"="&amp;D1950,'список продуктов'!$C$8:$C$917)</f>
        <v>1</v>
      </c>
      <c r="M9470" s="572"/>
      <c r="N9470" s="573"/>
      <c r="O9470" s="573"/>
      <c r="P9470" s="573"/>
    </row>
    <row r="9471" spans="1:16" x14ac:dyDescent="0.25">
      <c r="A9471" s="77">
        <f>E9471*A9463</f>
        <v>0</v>
      </c>
      <c r="B9471" s="160"/>
      <c r="C9471" s="154"/>
      <c r="D9471" s="91" t="s">
        <v>1272</v>
      </c>
      <c r="E9471" s="89">
        <v>2</v>
      </c>
      <c r="F9471">
        <f>SUMIF('список продуктов'!$A$8:$A$917,"="&amp;D1951,'список продуктов'!$C$8:$C$917)</f>
        <v>1</v>
      </c>
      <c r="M9471" s="572"/>
      <c r="N9471" s="573"/>
      <c r="O9471" s="573"/>
      <c r="P9471" s="573"/>
    </row>
    <row r="9472" spans="1:16" ht="15.75" thickBot="1" x14ac:dyDescent="0.3">
      <c r="A9472" s="77">
        <f>E9472*A9463</f>
        <v>0</v>
      </c>
      <c r="B9472" s="160"/>
      <c r="C9472" s="154"/>
      <c r="D9472" s="91"/>
      <c r="E9472" s="89"/>
      <c r="F9472">
        <f>SUMIF('список продуктов'!$A$8:$A$917,"="&amp;D1952,'список продуктов'!$C$8:$C$917)</f>
        <v>1</v>
      </c>
      <c r="M9472" s="572"/>
      <c r="N9472" s="573"/>
      <c r="O9472" s="573"/>
      <c r="P9472" s="573"/>
    </row>
    <row r="9473" spans="1:16" ht="15.75" thickBot="1" x14ac:dyDescent="0.3">
      <c r="A9473" s="229"/>
      <c r="B9473" s="231" t="s">
        <v>170</v>
      </c>
      <c r="C9473" s="159" t="s">
        <v>1103</v>
      </c>
      <c r="D9473" s="188"/>
      <c r="E9473" s="191"/>
      <c r="F9473">
        <f>SUMIF('список продуктов'!$A$8:$A$917,"="&amp;D1953,'список продуктов'!$C$8:$C$917)</f>
        <v>0</v>
      </c>
      <c r="G9473" t="s">
        <v>2926</v>
      </c>
      <c r="M9473" s="572"/>
      <c r="N9473" s="573"/>
      <c r="O9473" s="573"/>
      <c r="P9473" s="573"/>
    </row>
    <row r="9474" spans="1:16" x14ac:dyDescent="0.25">
      <c r="A9474" s="77">
        <f>E9474*A9473</f>
        <v>0</v>
      </c>
      <c r="B9474" s="160"/>
      <c r="C9474" s="154"/>
      <c r="D9474" s="91" t="s">
        <v>1697</v>
      </c>
      <c r="E9474" s="89">
        <v>40</v>
      </c>
      <c r="F9474">
        <f>SUMIF('список продуктов'!$A$8:$A$917,"="&amp;D1954,'список продуктов'!$C$8:$C$917)</f>
        <v>1</v>
      </c>
      <c r="M9474" s="572"/>
      <c r="N9474" s="573"/>
      <c r="O9474" s="573"/>
      <c r="P9474" s="573"/>
    </row>
    <row r="9475" spans="1:16" x14ac:dyDescent="0.25">
      <c r="A9475" s="77">
        <f>E9475*A9473</f>
        <v>0</v>
      </c>
      <c r="B9475" s="160"/>
      <c r="C9475" s="452"/>
      <c r="D9475" s="91" t="s">
        <v>2213</v>
      </c>
      <c r="E9475" s="89">
        <v>20</v>
      </c>
      <c r="F9475">
        <f>SUMIF('список продуктов'!$A$8:$A$917,"="&amp;D1955,'список продуктов'!$C$8:$C$917)</f>
        <v>1</v>
      </c>
      <c r="M9475" s="572"/>
      <c r="N9475" s="573"/>
      <c r="O9475" s="573"/>
      <c r="P9475" s="573"/>
    </row>
    <row r="9476" spans="1:16" x14ac:dyDescent="0.25">
      <c r="A9476" s="77">
        <f>E9476*A9473</f>
        <v>0</v>
      </c>
      <c r="B9476" s="160"/>
      <c r="C9476" s="154"/>
      <c r="D9476" s="91" t="s">
        <v>2209</v>
      </c>
      <c r="E9476" s="89">
        <v>20</v>
      </c>
      <c r="F9476">
        <f>SUMIF('список продуктов'!$A$8:$A$917,"="&amp;D1956,'список продуктов'!$C$8:$C$917)</f>
        <v>1</v>
      </c>
      <c r="M9476" s="572"/>
      <c r="N9476" s="573"/>
      <c r="O9476" s="573"/>
      <c r="P9476" s="573"/>
    </row>
    <row r="9477" spans="1:16" x14ac:dyDescent="0.25">
      <c r="A9477" s="77">
        <f>E9477*A9473</f>
        <v>0</v>
      </c>
      <c r="B9477" s="160"/>
      <c r="C9477" s="154"/>
      <c r="D9477" s="91" t="s">
        <v>1783</v>
      </c>
      <c r="E9477" s="89">
        <v>20</v>
      </c>
      <c r="F9477">
        <f>SUMIF('список продуктов'!$A$8:$A$917,"="&amp;D1957,'список продуктов'!$C$8:$C$917)</f>
        <v>1</v>
      </c>
      <c r="M9477" s="572"/>
      <c r="N9477" s="573"/>
      <c r="O9477" s="573"/>
      <c r="P9477" s="573"/>
    </row>
    <row r="9478" spans="1:16" x14ac:dyDescent="0.25">
      <c r="A9478" s="77">
        <f>E9478*A9473</f>
        <v>0</v>
      </c>
      <c r="B9478" s="160"/>
      <c r="C9478" s="154"/>
      <c r="D9478" s="91" t="s">
        <v>1354</v>
      </c>
      <c r="E9478" s="89">
        <v>30</v>
      </c>
      <c r="F9478">
        <f>SUMIF('список продуктов'!$A$8:$A$917,"="&amp;D1958,'список продуктов'!$C$8:$C$917)</f>
        <v>1</v>
      </c>
      <c r="M9478" s="572"/>
      <c r="N9478" s="573"/>
      <c r="O9478" s="573"/>
      <c r="P9478" s="573"/>
    </row>
    <row r="9479" spans="1:16" x14ac:dyDescent="0.25">
      <c r="A9479" s="77">
        <f>E9479*A9473</f>
        <v>0</v>
      </c>
      <c r="B9479" s="160"/>
      <c r="C9479" s="154"/>
      <c r="D9479" s="91" t="s">
        <v>1914</v>
      </c>
      <c r="E9479" s="89">
        <v>30</v>
      </c>
      <c r="F9479">
        <f>SUMIF('список продуктов'!$A$8:$A$917,"="&amp;D1959,'список продуктов'!$C$8:$C$917)</f>
        <v>1</v>
      </c>
      <c r="M9479" s="572"/>
      <c r="N9479" s="573"/>
      <c r="O9479" s="573"/>
      <c r="P9479" s="573"/>
    </row>
    <row r="9480" spans="1:16" x14ac:dyDescent="0.25">
      <c r="A9480" s="77">
        <f>E9480*A9473</f>
        <v>0</v>
      </c>
      <c r="B9480" s="160"/>
      <c r="C9480" s="154"/>
      <c r="D9480" s="91" t="s">
        <v>1944</v>
      </c>
      <c r="E9480" s="89">
        <v>5</v>
      </c>
      <c r="F9480">
        <f>SUMIF('список продуктов'!$A$8:$A$917,"="&amp;D1960,'список продуктов'!$C$8:$C$917)</f>
        <v>1</v>
      </c>
      <c r="M9480" s="572"/>
      <c r="N9480" s="573"/>
      <c r="O9480" s="573"/>
      <c r="P9480" s="573"/>
    </row>
    <row r="9481" spans="1:16" x14ac:dyDescent="0.25">
      <c r="A9481" s="77">
        <f>E9481*A9473</f>
        <v>0</v>
      </c>
      <c r="B9481" s="160"/>
      <c r="C9481" s="154"/>
      <c r="D9481" s="91" t="s">
        <v>1228</v>
      </c>
      <c r="E9481" s="89">
        <v>2</v>
      </c>
      <c r="F9481">
        <f>SUMIF('список продуктов'!$A$8:$A$917,"="&amp;D1961,'список продуктов'!$C$8:$C$917)</f>
        <v>1</v>
      </c>
      <c r="M9481" s="572"/>
      <c r="N9481" s="573"/>
      <c r="O9481" s="573"/>
      <c r="P9481" s="573"/>
    </row>
    <row r="9482" spans="1:16" x14ac:dyDescent="0.25">
      <c r="A9482" s="77">
        <f>E9482*A9473</f>
        <v>0</v>
      </c>
      <c r="B9482" s="160"/>
      <c r="C9482" s="154"/>
      <c r="D9482" s="91" t="s">
        <v>2399</v>
      </c>
      <c r="E9482" s="89">
        <v>2</v>
      </c>
      <c r="F9482">
        <f>SUMIF('список продуктов'!$A$8:$A$917,"="&amp;D1962,'список продуктов'!$C$8:$C$917)</f>
        <v>0</v>
      </c>
      <c r="M9482" s="572"/>
      <c r="N9482" s="573"/>
      <c r="O9482" s="573"/>
      <c r="P9482" s="573"/>
    </row>
    <row r="9483" spans="1:16" x14ac:dyDescent="0.25">
      <c r="A9483" s="77">
        <f>E9483*A9473</f>
        <v>0</v>
      </c>
      <c r="B9483" s="160"/>
      <c r="C9483" s="154"/>
      <c r="D9483" s="91" t="s">
        <v>2381</v>
      </c>
      <c r="E9483" s="89">
        <v>2</v>
      </c>
      <c r="F9483">
        <f>SUMIF('список продуктов'!$A$8:$A$917,"="&amp;D1963,'список продуктов'!$C$8:$C$917)</f>
        <v>0</v>
      </c>
      <c r="M9483" s="572"/>
      <c r="N9483" s="573"/>
      <c r="O9483" s="573"/>
      <c r="P9483" s="573"/>
    </row>
    <row r="9484" spans="1:16" x14ac:dyDescent="0.25">
      <c r="A9484" s="77">
        <f>E9484*A9473</f>
        <v>0</v>
      </c>
      <c r="B9484" s="160"/>
      <c r="C9484" s="154"/>
      <c r="D9484" s="91" t="s">
        <v>2394</v>
      </c>
      <c r="E9484" s="89">
        <v>2</v>
      </c>
      <c r="F9484">
        <f>SUMIF('список продуктов'!$A$8:$A$917,"="&amp;D1964,'список продуктов'!$C$8:$C$917)</f>
        <v>1</v>
      </c>
      <c r="M9484" s="572"/>
      <c r="N9484" s="573"/>
      <c r="O9484" s="573"/>
      <c r="P9484" s="573"/>
    </row>
    <row r="9485" spans="1:16" ht="15.75" thickBot="1" x14ac:dyDescent="0.3">
      <c r="A9485" s="77">
        <f>E9485*A9473</f>
        <v>0</v>
      </c>
      <c r="B9485" s="160"/>
      <c r="C9485" s="154"/>
      <c r="D9485" s="91" t="s">
        <v>2416</v>
      </c>
      <c r="E9485" s="89">
        <v>2</v>
      </c>
      <c r="F9485">
        <f>SUMIF('список продуктов'!$A$8:$A$917,"="&amp;D1965,'список продуктов'!$C$8:$C$917)</f>
        <v>1</v>
      </c>
      <c r="M9485" s="572"/>
      <c r="N9485" s="573"/>
      <c r="O9485" s="573"/>
      <c r="P9485" s="573"/>
    </row>
    <row r="9486" spans="1:16" ht="15.75" thickBot="1" x14ac:dyDescent="0.3">
      <c r="A9486" s="229"/>
      <c r="B9486" s="231" t="s">
        <v>170</v>
      </c>
      <c r="C9486" s="159" t="s">
        <v>1104</v>
      </c>
      <c r="D9486" s="188"/>
      <c r="E9486" s="191"/>
      <c r="F9486">
        <f>SUMIF('список продуктов'!$A$8:$A$917,"="&amp;D1966,'список продуктов'!$C$8:$C$917)</f>
        <v>1</v>
      </c>
      <c r="G9486" t="s">
        <v>2926</v>
      </c>
      <c r="M9486" s="572"/>
      <c r="N9486" s="573"/>
      <c r="O9486" s="573"/>
      <c r="P9486" s="573"/>
    </row>
    <row r="9487" spans="1:16" x14ac:dyDescent="0.25">
      <c r="A9487" s="77">
        <f>E9487*A9486</f>
        <v>0</v>
      </c>
      <c r="B9487" s="160"/>
      <c r="C9487" s="154"/>
      <c r="D9487" s="91" t="s">
        <v>1752</v>
      </c>
      <c r="E9487" s="89">
        <v>200</v>
      </c>
      <c r="F9487">
        <f>SUMIF('список продуктов'!$A$8:$A$917,"="&amp;D1967,'список продуктов'!$C$8:$C$917)</f>
        <v>1</v>
      </c>
      <c r="M9487" s="572"/>
      <c r="N9487" s="573"/>
      <c r="O9487" s="573"/>
      <c r="P9487" s="573"/>
    </row>
    <row r="9488" spans="1:16" x14ac:dyDescent="0.25">
      <c r="A9488" s="77">
        <f>E9488*A9486</f>
        <v>0</v>
      </c>
      <c r="B9488" s="160"/>
      <c r="C9488" s="452"/>
      <c r="D9488" s="91" t="s">
        <v>1914</v>
      </c>
      <c r="E9488" s="89">
        <v>30</v>
      </c>
      <c r="F9488">
        <f>SUMIF('список продуктов'!$A$8:$A$917,"="&amp;D1968,'список продуктов'!$C$8:$C$917)</f>
        <v>1</v>
      </c>
      <c r="M9488" s="572"/>
      <c r="N9488" s="573"/>
      <c r="O9488" s="573"/>
      <c r="P9488" s="573"/>
    </row>
    <row r="9489" spans="1:16" x14ac:dyDescent="0.25">
      <c r="A9489" s="77">
        <f>E9489*A9486</f>
        <v>0</v>
      </c>
      <c r="B9489" s="160"/>
      <c r="C9489" s="154"/>
      <c r="D9489" s="91" t="s">
        <v>2322</v>
      </c>
      <c r="E9489" s="89">
        <v>10</v>
      </c>
      <c r="F9489">
        <f>SUMIF('список продуктов'!$A$8:$A$917,"="&amp;D1969,'список продуктов'!$C$8:$C$917)</f>
        <v>1</v>
      </c>
      <c r="M9489" s="572"/>
      <c r="N9489" s="573"/>
      <c r="O9489" s="573"/>
      <c r="P9489" s="573"/>
    </row>
    <row r="9490" spans="1:16" x14ac:dyDescent="0.25">
      <c r="A9490" s="77">
        <f>E9490*A9486</f>
        <v>0</v>
      </c>
      <c r="B9490" s="160"/>
      <c r="C9490" s="154"/>
      <c r="D9490" s="91" t="s">
        <v>1151</v>
      </c>
      <c r="E9490" s="89">
        <v>3</v>
      </c>
      <c r="F9490">
        <f>SUMIF('список продуктов'!$A$8:$A$917,"="&amp;D1970,'список продуктов'!$C$8:$C$917)</f>
        <v>1</v>
      </c>
      <c r="M9490" s="572"/>
      <c r="N9490" s="573"/>
      <c r="O9490" s="573"/>
      <c r="P9490" s="573"/>
    </row>
    <row r="9491" spans="1:16" x14ac:dyDescent="0.25">
      <c r="A9491" s="77">
        <f>E9491*A9486</f>
        <v>0</v>
      </c>
      <c r="B9491" s="160"/>
      <c r="C9491" s="154"/>
      <c r="D9491" s="91" t="s">
        <v>1228</v>
      </c>
      <c r="E9491" s="89">
        <v>2</v>
      </c>
      <c r="F9491">
        <f>SUMIF('список продуктов'!$A$8:$A$917,"="&amp;D1971,'список продуктов'!$C$8:$C$917)</f>
        <v>1</v>
      </c>
      <c r="M9491" s="572"/>
      <c r="N9491" s="573"/>
      <c r="O9491" s="573"/>
      <c r="P9491" s="573"/>
    </row>
    <row r="9492" spans="1:16" x14ac:dyDescent="0.25">
      <c r="A9492" s="77">
        <f>E9492*A9486</f>
        <v>0</v>
      </c>
      <c r="B9492" s="160"/>
      <c r="C9492" s="154"/>
      <c r="D9492" s="91" t="s">
        <v>2399</v>
      </c>
      <c r="E9492" s="89">
        <v>3</v>
      </c>
      <c r="F9492">
        <f>SUMIF('список продуктов'!$A$8:$A$917,"="&amp;D561,'список продуктов'!$C$8:$C$917)</f>
        <v>0</v>
      </c>
      <c r="M9492" s="572"/>
      <c r="N9492" s="573"/>
      <c r="O9492" s="573"/>
      <c r="P9492" s="573"/>
    </row>
    <row r="9493" spans="1:16" x14ac:dyDescent="0.25">
      <c r="A9493" s="77">
        <f>E9493*A9486</f>
        <v>0</v>
      </c>
      <c r="B9493" s="160"/>
      <c r="C9493" s="154"/>
      <c r="D9493" s="91" t="s">
        <v>2591</v>
      </c>
      <c r="E9493" s="89">
        <v>10</v>
      </c>
      <c r="F9493">
        <f>SUMIF('список продуктов'!$A$8:$A$917,"="&amp;D562,'список продуктов'!$C$8:$C$917)</f>
        <v>1</v>
      </c>
      <c r="M9493" s="572"/>
      <c r="N9493" s="573"/>
      <c r="O9493" s="573"/>
      <c r="P9493" s="573"/>
    </row>
    <row r="9494" spans="1:16" x14ac:dyDescent="0.25">
      <c r="A9494" s="77">
        <f>E9494*A9486</f>
        <v>0</v>
      </c>
      <c r="B9494" s="160"/>
      <c r="C9494" s="154"/>
      <c r="D9494" s="91"/>
      <c r="E9494" s="89"/>
      <c r="F9494">
        <f>SUMIF('список продуктов'!$A$8:$A$917,"="&amp;D563,'список продуктов'!$C$8:$C$917)</f>
        <v>1</v>
      </c>
      <c r="M9494" s="572"/>
      <c r="N9494" s="573"/>
      <c r="O9494" s="573"/>
      <c r="P9494" s="573"/>
    </row>
    <row r="9495" spans="1:16" ht="15.75" thickBot="1" x14ac:dyDescent="0.3">
      <c r="A9495" s="77">
        <f>E9495*A9486</f>
        <v>0</v>
      </c>
      <c r="B9495" s="160"/>
      <c r="C9495" s="154"/>
      <c r="D9495" s="91"/>
      <c r="E9495" s="89"/>
      <c r="F9495">
        <f>SUMIF('список продуктов'!$A$8:$A$917,"="&amp;D564,'список продуктов'!$C$8:$C$917)</f>
        <v>1</v>
      </c>
      <c r="M9495" s="572"/>
      <c r="N9495" s="573"/>
      <c r="O9495" s="573"/>
      <c r="P9495" s="573"/>
    </row>
    <row r="9496" spans="1:16" ht="15.75" thickBot="1" x14ac:dyDescent="0.3">
      <c r="A9496" s="229"/>
      <c r="B9496" s="231" t="s">
        <v>170</v>
      </c>
      <c r="C9496" s="159" t="s">
        <v>1105</v>
      </c>
      <c r="D9496" s="188"/>
      <c r="E9496" s="191"/>
      <c r="F9496">
        <f>SUMIF('список продуктов'!$A$8:$A$917,"="&amp;D565,'список продуктов'!$C$8:$C$917)</f>
        <v>1</v>
      </c>
      <c r="G9496" t="s">
        <v>2926</v>
      </c>
      <c r="M9496" s="572"/>
      <c r="N9496" s="573"/>
      <c r="O9496" s="573"/>
      <c r="P9496" s="573"/>
    </row>
    <row r="9497" spans="1:16" x14ac:dyDescent="0.25">
      <c r="A9497" s="77">
        <f>E9497*A9496</f>
        <v>0</v>
      </c>
      <c r="B9497" s="160"/>
      <c r="C9497" s="154"/>
      <c r="D9497" s="91" t="s">
        <v>1753</v>
      </c>
      <c r="E9497" s="89">
        <v>220</v>
      </c>
      <c r="F9497">
        <f>SUMIF('список продуктов'!$A$8:$A$917,"="&amp;D566,'список продуктов'!$C$8:$C$917)</f>
        <v>1</v>
      </c>
      <c r="M9497" s="572"/>
      <c r="N9497" s="573"/>
      <c r="O9497" s="573"/>
      <c r="P9497" s="573"/>
    </row>
    <row r="9498" spans="1:16" x14ac:dyDescent="0.25">
      <c r="A9498" s="77">
        <f>E9498*A9496</f>
        <v>0</v>
      </c>
      <c r="B9498" s="160"/>
      <c r="C9498" s="452"/>
      <c r="D9498" s="91" t="s">
        <v>1739</v>
      </c>
      <c r="E9498" s="89">
        <v>50</v>
      </c>
      <c r="F9498">
        <f>SUMIF('список продуктов'!$A$8:$A$917,"="&amp;#REF!,'список продуктов'!$C$8:$C$917)</f>
        <v>0</v>
      </c>
      <c r="M9498" s="572"/>
      <c r="N9498" s="573"/>
      <c r="O9498" s="573"/>
      <c r="P9498" s="573"/>
    </row>
    <row r="9499" spans="1:16" x14ac:dyDescent="0.25">
      <c r="A9499" s="77">
        <f>E9499*A9496</f>
        <v>0</v>
      </c>
      <c r="B9499" s="160"/>
      <c r="C9499" s="154"/>
      <c r="D9499" s="91" t="s">
        <v>1151</v>
      </c>
      <c r="E9499" s="89">
        <v>5</v>
      </c>
      <c r="F9499">
        <f>SUMIF('список продуктов'!$A$8:$A$917,"="&amp;D1928,'список продуктов'!$C$8:$C$917)</f>
        <v>0</v>
      </c>
      <c r="M9499" s="572"/>
      <c r="N9499" s="573"/>
      <c r="O9499" s="573"/>
      <c r="P9499" s="573"/>
    </row>
    <row r="9500" spans="1:16" ht="15.75" customHeight="1" x14ac:dyDescent="0.25">
      <c r="A9500" s="77">
        <f>E9500*A9496</f>
        <v>0</v>
      </c>
      <c r="B9500" s="160"/>
      <c r="C9500" s="154"/>
      <c r="D9500" s="91" t="s">
        <v>1758</v>
      </c>
      <c r="E9500" s="89">
        <v>20</v>
      </c>
      <c r="F9500">
        <f>SUMIF('список продуктов'!$A$8:$A$917,"="&amp;D1929,'список продуктов'!$C$8:$C$917)</f>
        <v>1</v>
      </c>
      <c r="M9500" s="572"/>
      <c r="N9500" s="573"/>
      <c r="O9500" s="573"/>
      <c r="P9500" s="573"/>
    </row>
    <row r="9501" spans="1:16" x14ac:dyDescent="0.25">
      <c r="A9501" s="77">
        <f>E9501*A9496</f>
        <v>0</v>
      </c>
      <c r="B9501" s="160"/>
      <c r="C9501" s="154"/>
      <c r="D9501" s="91" t="s">
        <v>2591</v>
      </c>
      <c r="E9501" s="89">
        <v>10</v>
      </c>
      <c r="F9501">
        <f>SUMIF('список продуктов'!$A$8:$A$917,"="&amp;D1930,'список продуктов'!$C$8:$C$917)</f>
        <v>1</v>
      </c>
      <c r="M9501" s="572"/>
      <c r="N9501" s="573"/>
      <c r="O9501" s="573"/>
      <c r="P9501" s="573"/>
    </row>
    <row r="9502" spans="1:16" x14ac:dyDescent="0.25">
      <c r="A9502" s="77">
        <f>E9502*A9496</f>
        <v>0</v>
      </c>
      <c r="B9502" s="160"/>
      <c r="C9502" s="154"/>
      <c r="D9502" s="91" t="s">
        <v>1228</v>
      </c>
      <c r="E9502" s="89">
        <v>2</v>
      </c>
      <c r="F9502">
        <f>SUMIF('список продуктов'!$A$8:$A$917,"="&amp;D1931,'список продуктов'!$C$8:$C$917)</f>
        <v>1</v>
      </c>
      <c r="M9502" s="572"/>
      <c r="N9502" s="573"/>
      <c r="O9502" s="573"/>
      <c r="P9502" s="573"/>
    </row>
    <row r="9503" spans="1:16" x14ac:dyDescent="0.25">
      <c r="A9503" s="77">
        <f>E9503*A9496</f>
        <v>0</v>
      </c>
      <c r="B9503" s="160"/>
      <c r="C9503" s="154"/>
      <c r="D9503" s="91" t="s">
        <v>2399</v>
      </c>
      <c r="E9503" s="89">
        <v>2</v>
      </c>
      <c r="F9503">
        <f>SUMIF('список продуктов'!$A$8:$A$917,"="&amp;D1932,'список продуктов'!$C$8:$C$917)</f>
        <v>1</v>
      </c>
      <c r="M9503" s="572"/>
      <c r="N9503" s="573"/>
      <c r="O9503" s="573"/>
      <c r="P9503" s="573"/>
    </row>
    <row r="9504" spans="1:16" x14ac:dyDescent="0.25">
      <c r="A9504" s="77">
        <f>E9504*A9496</f>
        <v>0</v>
      </c>
      <c r="B9504" s="160"/>
      <c r="C9504" s="154"/>
      <c r="D9504" s="91" t="s">
        <v>2416</v>
      </c>
      <c r="E9504" s="89">
        <v>2</v>
      </c>
      <c r="F9504">
        <f>SUMIF('список продуктов'!$A$8:$A$917,"="&amp;D1933,'список продуктов'!$C$8:$C$917)</f>
        <v>1</v>
      </c>
      <c r="M9504" s="572"/>
      <c r="N9504" s="573"/>
      <c r="O9504" s="573"/>
      <c r="P9504" s="573"/>
    </row>
    <row r="9505" spans="1:16" ht="15.75" thickBot="1" x14ac:dyDescent="0.3">
      <c r="A9505" s="77">
        <f>E9505*A9496</f>
        <v>0</v>
      </c>
      <c r="B9505" s="160"/>
      <c r="C9505" s="154"/>
      <c r="D9505" s="91"/>
      <c r="E9505" s="89"/>
      <c r="F9505">
        <f>SUMIF('список продуктов'!$A$8:$A$917,"="&amp;D1934,'список продуктов'!$C$8:$C$917)</f>
        <v>1</v>
      </c>
      <c r="M9505" s="572"/>
      <c r="N9505" s="573"/>
      <c r="O9505" s="573"/>
      <c r="P9505" s="573"/>
    </row>
    <row r="9506" spans="1:16" ht="15.75" thickBot="1" x14ac:dyDescent="0.3">
      <c r="A9506" s="229"/>
      <c r="B9506" s="231" t="s">
        <v>84</v>
      </c>
      <c r="C9506" s="159" t="s">
        <v>1106</v>
      </c>
      <c r="D9506" s="188"/>
      <c r="E9506" s="191"/>
      <c r="F9506">
        <f>SUMIF('список продуктов'!$A$8:$A$917,"="&amp;D1935,'список продуктов'!$C$8:$C$917)</f>
        <v>1</v>
      </c>
      <c r="G9506" t="s">
        <v>2926</v>
      </c>
      <c r="M9506" s="572"/>
      <c r="N9506" s="573"/>
      <c r="O9506" s="573"/>
      <c r="P9506" s="573"/>
    </row>
    <row r="9507" spans="1:16" x14ac:dyDescent="0.25">
      <c r="A9507" s="77">
        <f>E9507*A9506</f>
        <v>0</v>
      </c>
      <c r="B9507" s="160"/>
      <c r="C9507" s="154"/>
      <c r="D9507" s="91" t="s">
        <v>1745</v>
      </c>
      <c r="E9507" s="89">
        <v>90</v>
      </c>
      <c r="F9507">
        <f>SUMIF('список продуктов'!$A$8:$A$917,"="&amp;D1936,'список продуктов'!$C$8:$C$917)</f>
        <v>0</v>
      </c>
      <c r="M9507" s="572"/>
      <c r="N9507" s="573"/>
      <c r="O9507" s="573"/>
      <c r="P9507" s="573"/>
    </row>
    <row r="9508" spans="1:16" x14ac:dyDescent="0.25">
      <c r="A9508" s="77">
        <f>E9508*A9506</f>
        <v>0</v>
      </c>
      <c r="B9508" s="160"/>
      <c r="C9508" s="452"/>
      <c r="D9508" s="91" t="s">
        <v>1477</v>
      </c>
      <c r="E9508" s="89">
        <v>90</v>
      </c>
      <c r="F9508">
        <f>SUMIF('список продуктов'!$A$8:$A$917,"="&amp;D1937,'список продуктов'!$C$8:$C$917)</f>
        <v>0</v>
      </c>
      <c r="M9508" s="572"/>
      <c r="N9508" s="573"/>
      <c r="O9508" s="573"/>
      <c r="P9508" s="573"/>
    </row>
    <row r="9509" spans="1:16" x14ac:dyDescent="0.25">
      <c r="A9509" s="77">
        <f>E9509*A9506</f>
        <v>0</v>
      </c>
      <c r="B9509" s="160"/>
      <c r="C9509" s="154"/>
      <c r="D9509" s="91" t="s">
        <v>311</v>
      </c>
      <c r="E9509" s="89">
        <v>90</v>
      </c>
      <c r="F9509">
        <f>SUMIF('список продуктов'!$A$8:$A$917,"="&amp;D1938,'список продуктов'!$C$8:$C$917)</f>
        <v>0</v>
      </c>
      <c r="M9509" s="572"/>
      <c r="N9509" s="573"/>
      <c r="O9509" s="573"/>
      <c r="P9509" s="573"/>
    </row>
    <row r="9510" spans="1:16" x14ac:dyDescent="0.25">
      <c r="A9510" s="77">
        <f>E9510*A9506</f>
        <v>0</v>
      </c>
      <c r="B9510" s="160"/>
      <c r="C9510" s="154"/>
      <c r="D9510" s="91" t="s">
        <v>313</v>
      </c>
      <c r="E9510" s="89">
        <v>90</v>
      </c>
      <c r="F9510">
        <f>SUMIF('список продуктов'!$A$8:$A$917,"="&amp;D1939,'список продуктов'!$C$8:$C$917)</f>
        <v>1</v>
      </c>
      <c r="M9510" s="572"/>
      <c r="N9510" s="573"/>
      <c r="O9510" s="573"/>
      <c r="P9510" s="573"/>
    </row>
    <row r="9511" spans="1:16" x14ac:dyDescent="0.25">
      <c r="A9511" s="77">
        <f>E9511*A9506</f>
        <v>0</v>
      </c>
      <c r="B9511" s="160"/>
      <c r="C9511" s="154"/>
      <c r="D9511" s="91" t="s">
        <v>1478</v>
      </c>
      <c r="E9511" s="89">
        <v>5</v>
      </c>
      <c r="F9511">
        <f>SUMIF('список продуктов'!$A$8:$A$917,"="&amp;D1940,'список продуктов'!$C$8:$C$917)</f>
        <v>1</v>
      </c>
      <c r="M9511" s="572"/>
      <c r="N9511" s="573"/>
      <c r="O9511" s="573"/>
      <c r="P9511" s="573"/>
    </row>
    <row r="9512" spans="1:16" x14ac:dyDescent="0.25">
      <c r="A9512" s="77">
        <f>E9512*A9506</f>
        <v>0</v>
      </c>
      <c r="B9512" s="160"/>
      <c r="C9512" s="154"/>
      <c r="D9512" s="91" t="s">
        <v>1801</v>
      </c>
      <c r="E9512" s="89">
        <v>5</v>
      </c>
      <c r="F9512">
        <f>SUMIF('список продуктов'!$A$8:$A$917,"="&amp;D1941,'список продуктов'!$C$8:$C$917)</f>
        <v>1</v>
      </c>
      <c r="M9512" s="572"/>
      <c r="N9512" s="573"/>
      <c r="O9512" s="573"/>
      <c r="P9512" s="573"/>
    </row>
    <row r="9513" spans="1:16" x14ac:dyDescent="0.25">
      <c r="A9513" s="77">
        <f>E9513*A9506</f>
        <v>0</v>
      </c>
      <c r="B9513" s="160"/>
      <c r="C9513" s="154"/>
      <c r="D9513" s="91" t="s">
        <v>2391</v>
      </c>
      <c r="E9513" s="89">
        <v>2</v>
      </c>
      <c r="F9513">
        <f>SUMIF('список продуктов'!$A$8:$A$917,"="&amp;D1942,'список продуктов'!$C$8:$C$917)</f>
        <v>1</v>
      </c>
      <c r="M9513" s="572"/>
      <c r="N9513" s="573"/>
      <c r="O9513" s="573"/>
      <c r="P9513" s="573"/>
    </row>
    <row r="9514" spans="1:16" x14ac:dyDescent="0.25">
      <c r="A9514" s="77">
        <f>E9514*A9506</f>
        <v>0</v>
      </c>
      <c r="B9514" s="160"/>
      <c r="C9514" s="154"/>
      <c r="D9514" s="91" t="s">
        <v>1793</v>
      </c>
      <c r="E9514" s="89">
        <v>4</v>
      </c>
      <c r="F9514">
        <f>SUMIF('список продуктов'!$A$8:$A$917,"="&amp;D1943,'список продуктов'!$C$8:$C$917)</f>
        <v>1</v>
      </c>
      <c r="M9514" s="572"/>
      <c r="N9514" s="573"/>
      <c r="O9514" s="573"/>
      <c r="P9514" s="573"/>
    </row>
    <row r="9515" spans="1:16" x14ac:dyDescent="0.25">
      <c r="A9515" s="77">
        <f>E9515*A9506</f>
        <v>0</v>
      </c>
      <c r="B9515" s="160"/>
      <c r="C9515" s="154"/>
      <c r="D9515" s="91" t="s">
        <v>1228</v>
      </c>
      <c r="E9515" s="89">
        <v>4</v>
      </c>
      <c r="M9515" s="72"/>
      <c r="N9515" s="68"/>
      <c r="O9515" s="68"/>
      <c r="P9515" s="68"/>
    </row>
    <row r="9516" spans="1:16" x14ac:dyDescent="0.25">
      <c r="A9516" s="77">
        <f>E9516*A9506</f>
        <v>0</v>
      </c>
      <c r="B9516" s="160"/>
      <c r="C9516" s="154"/>
      <c r="D9516" s="91" t="s">
        <v>2399</v>
      </c>
      <c r="E9516" s="89">
        <v>4</v>
      </c>
      <c r="M9516" s="72"/>
      <c r="N9516" s="68"/>
      <c r="O9516" s="68"/>
      <c r="P9516" s="68"/>
    </row>
    <row r="9517" spans="1:16" ht="15.75" thickBot="1" x14ac:dyDescent="0.3">
      <c r="A9517" s="77">
        <f>E9517*A9506</f>
        <v>0</v>
      </c>
      <c r="B9517" s="160"/>
      <c r="C9517" s="154"/>
      <c r="D9517" s="91" t="s">
        <v>1489</v>
      </c>
      <c r="E9517" s="89">
        <v>10</v>
      </c>
      <c r="M9517" s="72"/>
      <c r="N9517" s="68"/>
      <c r="O9517" s="68"/>
      <c r="P9517" s="68"/>
    </row>
    <row r="9518" spans="1:16" ht="15.75" thickBot="1" x14ac:dyDescent="0.3">
      <c r="A9518" s="229"/>
      <c r="B9518" s="231" t="s">
        <v>170</v>
      </c>
      <c r="C9518" s="159" t="s">
        <v>1107</v>
      </c>
      <c r="D9518" s="188"/>
      <c r="E9518" s="191"/>
      <c r="G9518" t="s">
        <v>2926</v>
      </c>
      <c r="M9518" s="72"/>
      <c r="N9518" s="68"/>
      <c r="O9518" s="68"/>
      <c r="P9518" s="68"/>
    </row>
    <row r="9519" spans="1:16" x14ac:dyDescent="0.25">
      <c r="A9519" s="77">
        <f>E9519*A9518</f>
        <v>0</v>
      </c>
      <c r="B9519" s="160"/>
      <c r="C9519" s="154"/>
      <c r="D9519" s="91" t="s">
        <v>1174</v>
      </c>
      <c r="E9519" s="89">
        <v>150</v>
      </c>
      <c r="M9519" s="72"/>
      <c r="N9519" s="68"/>
      <c r="O9519" s="68"/>
      <c r="P9519" s="68"/>
    </row>
    <row r="9520" spans="1:16" x14ac:dyDescent="0.25">
      <c r="A9520" s="77">
        <f>E9520*A9518</f>
        <v>0</v>
      </c>
      <c r="B9520" s="160"/>
      <c r="C9520" s="452"/>
      <c r="D9520" s="91" t="s">
        <v>1739</v>
      </c>
      <c r="E9520" s="89">
        <v>50</v>
      </c>
      <c r="M9520" s="72"/>
      <c r="N9520" s="68"/>
      <c r="O9520" s="68"/>
      <c r="P9520" s="68"/>
    </row>
    <row r="9521" spans="1:16" x14ac:dyDescent="0.25">
      <c r="A9521" s="77">
        <f>E9521*A9518</f>
        <v>0</v>
      </c>
      <c r="B9521" s="160"/>
      <c r="C9521" s="154"/>
      <c r="D9521" s="91" t="s">
        <v>1758</v>
      </c>
      <c r="E9521" s="89">
        <v>20</v>
      </c>
      <c r="M9521" s="72"/>
      <c r="N9521" s="68"/>
      <c r="O9521" s="68"/>
      <c r="P9521" s="68"/>
    </row>
    <row r="9522" spans="1:16" x14ac:dyDescent="0.25">
      <c r="A9522" s="77">
        <f>E9522*A9518</f>
        <v>0</v>
      </c>
      <c r="B9522" s="160"/>
      <c r="C9522" s="154"/>
      <c r="D9522" s="91" t="s">
        <v>311</v>
      </c>
      <c r="E9522" s="89">
        <v>30</v>
      </c>
      <c r="M9522" s="72"/>
      <c r="N9522" s="68"/>
      <c r="O9522" s="68"/>
      <c r="P9522" s="68"/>
    </row>
    <row r="9523" spans="1:16" x14ac:dyDescent="0.25">
      <c r="A9523" s="77">
        <f>E9523*A9518</f>
        <v>0</v>
      </c>
      <c r="B9523" s="160"/>
      <c r="C9523" s="154"/>
      <c r="D9523" s="91" t="s">
        <v>1478</v>
      </c>
      <c r="E9523" s="89">
        <v>5</v>
      </c>
      <c r="M9523" s="72"/>
      <c r="N9523" s="68"/>
      <c r="O9523" s="68"/>
      <c r="P9523" s="68"/>
    </row>
    <row r="9524" spans="1:16" x14ac:dyDescent="0.25">
      <c r="A9524" s="77">
        <f>E9524*A9518</f>
        <v>0</v>
      </c>
      <c r="B9524" s="160"/>
      <c r="C9524" s="154"/>
      <c r="D9524" s="91" t="s">
        <v>1262</v>
      </c>
      <c r="E9524" s="89">
        <v>2</v>
      </c>
      <c r="M9524" s="72"/>
      <c r="N9524" s="68"/>
      <c r="O9524" s="68"/>
      <c r="P9524" s="68"/>
    </row>
    <row r="9525" spans="1:16" x14ac:dyDescent="0.25">
      <c r="A9525" s="77">
        <f>E9525*A9518</f>
        <v>0</v>
      </c>
      <c r="B9525" s="160"/>
      <c r="C9525" s="154"/>
      <c r="D9525" s="91" t="s">
        <v>2399</v>
      </c>
      <c r="E9525" s="89">
        <v>2</v>
      </c>
      <c r="M9525" s="72"/>
      <c r="N9525" s="68"/>
      <c r="O9525" s="68"/>
      <c r="P9525" s="68"/>
    </row>
    <row r="9526" spans="1:16" ht="15.75" thickBot="1" x14ac:dyDescent="0.3">
      <c r="A9526" s="77">
        <f>E9526*A9518</f>
        <v>0</v>
      </c>
      <c r="B9526" s="394"/>
      <c r="C9526" s="495"/>
      <c r="D9526" s="395" t="s">
        <v>2591</v>
      </c>
      <c r="E9526" s="396">
        <v>10</v>
      </c>
      <c r="M9526" s="72"/>
      <c r="N9526" s="68"/>
      <c r="O9526" s="68"/>
      <c r="P9526" s="68"/>
    </row>
    <row r="9527" spans="1:16" ht="26.25" thickBot="1" x14ac:dyDescent="0.4">
      <c r="A9527" s="563" t="s">
        <v>2884</v>
      </c>
      <c r="B9527" s="564"/>
      <c r="C9527" s="564"/>
      <c r="D9527" s="564"/>
      <c r="E9527" s="565"/>
      <c r="G9527" t="s">
        <v>2926</v>
      </c>
      <c r="M9527" s="72"/>
      <c r="N9527" s="68"/>
      <c r="O9527" s="68"/>
      <c r="P9527" s="68"/>
    </row>
    <row r="9528" spans="1:16" ht="15.75" thickBot="1" x14ac:dyDescent="0.3">
      <c r="A9528" s="229"/>
      <c r="B9528" s="231" t="s">
        <v>170</v>
      </c>
      <c r="C9528" s="159" t="s">
        <v>1108</v>
      </c>
      <c r="D9528" s="188"/>
      <c r="E9528" s="191"/>
      <c r="G9528" t="s">
        <v>2926</v>
      </c>
      <c r="M9528" s="72"/>
      <c r="N9528" s="68"/>
      <c r="O9528" s="68"/>
      <c r="P9528" s="68"/>
    </row>
    <row r="9529" spans="1:16" x14ac:dyDescent="0.25">
      <c r="A9529" s="77">
        <f>E9529*A9528</f>
        <v>0</v>
      </c>
      <c r="B9529" s="160"/>
      <c r="C9529" s="154"/>
      <c r="D9529" s="91"/>
      <c r="E9529" s="89"/>
      <c r="M9529" s="72"/>
      <c r="N9529" s="68"/>
      <c r="O9529" s="68"/>
      <c r="P9529" s="68"/>
    </row>
    <row r="9530" spans="1:16" x14ac:dyDescent="0.25">
      <c r="A9530" s="77">
        <f>E9530*A9528</f>
        <v>0</v>
      </c>
      <c r="B9530" s="160"/>
      <c r="C9530" s="452"/>
      <c r="D9530" s="91"/>
      <c r="E9530" s="89"/>
      <c r="M9530" s="72"/>
      <c r="N9530" s="68"/>
      <c r="O9530" s="68"/>
      <c r="P9530" s="68"/>
    </row>
    <row r="9531" spans="1:16" x14ac:dyDescent="0.25">
      <c r="A9531" s="77">
        <f>E9531*A9528</f>
        <v>0</v>
      </c>
      <c r="B9531" s="160"/>
      <c r="C9531" s="154"/>
      <c r="D9531" s="91"/>
      <c r="E9531" s="89"/>
      <c r="M9531" s="72"/>
      <c r="N9531" s="68"/>
      <c r="O9531" s="68"/>
      <c r="P9531" s="68"/>
    </row>
    <row r="9532" spans="1:16" x14ac:dyDescent="0.25">
      <c r="A9532" s="77">
        <f>E9532*A9528</f>
        <v>0</v>
      </c>
      <c r="B9532" s="160"/>
      <c r="C9532" s="154"/>
      <c r="D9532" s="91"/>
      <c r="E9532" s="89"/>
      <c r="M9532" s="72"/>
      <c r="N9532" s="68"/>
      <c r="O9532" s="68"/>
      <c r="P9532" s="68"/>
    </row>
    <row r="9533" spans="1:16" x14ac:dyDescent="0.25">
      <c r="A9533" s="77">
        <f>E9533*A9528</f>
        <v>0</v>
      </c>
      <c r="B9533" s="160"/>
      <c r="C9533" s="154"/>
      <c r="D9533" s="91"/>
      <c r="E9533" s="89"/>
      <c r="M9533" s="72"/>
      <c r="N9533" s="68"/>
      <c r="O9533" s="68"/>
      <c r="P9533" s="68"/>
    </row>
    <row r="9534" spans="1:16" x14ac:dyDescent="0.25">
      <c r="A9534" s="77">
        <f>E9534*A9528</f>
        <v>0</v>
      </c>
      <c r="B9534" s="160"/>
      <c r="C9534" s="154"/>
      <c r="D9534" s="91"/>
      <c r="E9534" s="89"/>
      <c r="M9534" s="72"/>
      <c r="N9534" s="68"/>
      <c r="O9534" s="68"/>
      <c r="P9534" s="68"/>
    </row>
    <row r="9535" spans="1:16" x14ac:dyDescent="0.25">
      <c r="A9535" s="77">
        <f>E9535*A9528</f>
        <v>0</v>
      </c>
      <c r="B9535" s="160"/>
      <c r="C9535" s="154"/>
      <c r="D9535" s="91"/>
      <c r="E9535" s="89"/>
      <c r="M9535" s="72"/>
      <c r="N9535" s="68"/>
      <c r="O9535" s="68"/>
      <c r="P9535" s="68"/>
    </row>
    <row r="9536" spans="1:16" x14ac:dyDescent="0.25">
      <c r="A9536" s="77">
        <f>E9536*A9528</f>
        <v>0</v>
      </c>
      <c r="B9536" s="160"/>
      <c r="C9536" s="154"/>
      <c r="D9536" s="91"/>
      <c r="E9536" s="89"/>
      <c r="M9536" s="72"/>
      <c r="N9536" s="68"/>
      <c r="O9536" s="68"/>
      <c r="P9536" s="68"/>
    </row>
    <row r="9537" spans="1:16" ht="15.75" thickBot="1" x14ac:dyDescent="0.3">
      <c r="A9537" s="77">
        <f>E9537*A9528</f>
        <v>0</v>
      </c>
      <c r="B9537" s="160"/>
      <c r="C9537" s="154"/>
      <c r="D9537" s="91"/>
      <c r="E9537" s="89"/>
      <c r="M9537" s="72"/>
      <c r="N9537" s="68"/>
      <c r="O9537" s="68"/>
      <c r="P9537" s="68"/>
    </row>
    <row r="9538" spans="1:16" ht="15.75" thickBot="1" x14ac:dyDescent="0.3">
      <c r="A9538" s="229"/>
      <c r="B9538" s="231" t="s">
        <v>170</v>
      </c>
      <c r="C9538" s="159" t="s">
        <v>1109</v>
      </c>
      <c r="D9538" s="188"/>
      <c r="E9538" s="191"/>
      <c r="G9538" t="s">
        <v>2926</v>
      </c>
      <c r="M9538" s="72"/>
      <c r="N9538" s="68"/>
      <c r="O9538" s="68"/>
      <c r="P9538" s="68"/>
    </row>
    <row r="9539" spans="1:16" x14ac:dyDescent="0.25">
      <c r="A9539" s="77">
        <f>E9539*A9538</f>
        <v>0</v>
      </c>
      <c r="B9539" s="160"/>
      <c r="C9539" s="154"/>
      <c r="D9539" s="91"/>
      <c r="E9539" s="89"/>
      <c r="M9539" s="72"/>
      <c r="N9539" s="68"/>
      <c r="O9539" s="68"/>
      <c r="P9539" s="68"/>
    </row>
    <row r="9540" spans="1:16" x14ac:dyDescent="0.25">
      <c r="A9540" s="77">
        <f>E9540*A9538</f>
        <v>0</v>
      </c>
      <c r="B9540" s="160"/>
      <c r="C9540" s="452"/>
      <c r="D9540" s="91"/>
      <c r="E9540" s="89"/>
      <c r="M9540" s="72"/>
      <c r="N9540" s="68"/>
      <c r="O9540" s="68"/>
      <c r="P9540" s="68"/>
    </row>
    <row r="9541" spans="1:16" x14ac:dyDescent="0.25">
      <c r="A9541" s="77">
        <f>E9541*A9538</f>
        <v>0</v>
      </c>
      <c r="B9541" s="160"/>
      <c r="C9541" s="154"/>
      <c r="D9541" s="91"/>
      <c r="E9541" s="89"/>
      <c r="M9541" s="72"/>
      <c r="N9541" s="68"/>
      <c r="O9541" s="68"/>
      <c r="P9541" s="68"/>
    </row>
    <row r="9542" spans="1:16" x14ac:dyDescent="0.25">
      <c r="A9542" s="77">
        <f>E9542*A9538</f>
        <v>0</v>
      </c>
      <c r="B9542" s="160"/>
      <c r="C9542" s="154"/>
      <c r="D9542" s="91"/>
      <c r="E9542" s="89"/>
      <c r="M9542" s="72"/>
      <c r="N9542" s="68"/>
      <c r="O9542" s="68"/>
      <c r="P9542" s="68"/>
    </row>
    <row r="9543" spans="1:16" x14ac:dyDescent="0.25">
      <c r="A9543" s="77">
        <f>E9543*A9538</f>
        <v>0</v>
      </c>
      <c r="B9543" s="160"/>
      <c r="C9543" s="154"/>
      <c r="D9543" s="91"/>
      <c r="E9543" s="89"/>
      <c r="M9543" s="72"/>
      <c r="N9543" s="68"/>
      <c r="O9543" s="68"/>
      <c r="P9543" s="68"/>
    </row>
    <row r="9544" spans="1:16" x14ac:dyDescent="0.25">
      <c r="A9544" s="77">
        <f>E9544*A9538</f>
        <v>0</v>
      </c>
      <c r="B9544" s="160"/>
      <c r="C9544" s="154"/>
      <c r="D9544" s="91"/>
      <c r="E9544" s="89"/>
      <c r="M9544" s="72"/>
      <c r="N9544" s="68"/>
      <c r="O9544" s="68"/>
      <c r="P9544" s="68"/>
    </row>
    <row r="9545" spans="1:16" x14ac:dyDescent="0.25">
      <c r="A9545" s="77">
        <f>E9545*A9538</f>
        <v>0</v>
      </c>
      <c r="B9545" s="160"/>
      <c r="C9545" s="154"/>
      <c r="D9545" s="91"/>
      <c r="E9545" s="89"/>
      <c r="M9545" s="72"/>
      <c r="N9545" s="68"/>
      <c r="O9545" s="68"/>
      <c r="P9545" s="68"/>
    </row>
    <row r="9546" spans="1:16" x14ac:dyDescent="0.25">
      <c r="A9546" s="77">
        <f>E9546*A9538</f>
        <v>0</v>
      </c>
      <c r="B9546" s="160"/>
      <c r="C9546" s="154"/>
      <c r="D9546" s="91"/>
      <c r="E9546" s="89"/>
      <c r="M9546" s="72"/>
      <c r="N9546" s="68"/>
      <c r="O9546" s="68"/>
      <c r="P9546" s="68"/>
    </row>
    <row r="9547" spans="1:16" ht="15.75" thickBot="1" x14ac:dyDescent="0.3">
      <c r="A9547" s="77">
        <f>E9547*A9538</f>
        <v>0</v>
      </c>
      <c r="B9547" s="160"/>
      <c r="C9547" s="154"/>
      <c r="D9547" s="91"/>
      <c r="E9547" s="89"/>
      <c r="M9547" s="72"/>
      <c r="N9547" s="68"/>
      <c r="O9547" s="68"/>
      <c r="P9547" s="68"/>
    </row>
    <row r="9548" spans="1:16" ht="15.75" thickBot="1" x14ac:dyDescent="0.3">
      <c r="A9548" s="229"/>
      <c r="B9548" s="231" t="s">
        <v>170</v>
      </c>
      <c r="C9548" s="159" t="s">
        <v>1110</v>
      </c>
      <c r="D9548" s="188"/>
      <c r="E9548" s="191"/>
      <c r="G9548" t="s">
        <v>2926</v>
      </c>
      <c r="M9548" s="72"/>
      <c r="N9548" s="68"/>
      <c r="O9548" s="68"/>
      <c r="P9548" s="68"/>
    </row>
    <row r="9549" spans="1:16" x14ac:dyDescent="0.25">
      <c r="A9549" s="77">
        <f>E9549*A9548</f>
        <v>0</v>
      </c>
      <c r="B9549" s="160"/>
      <c r="C9549" s="154"/>
      <c r="D9549" s="91"/>
      <c r="E9549" s="89"/>
      <c r="M9549" s="72"/>
      <c r="N9549" s="68"/>
      <c r="O9549" s="68"/>
      <c r="P9549" s="68"/>
    </row>
    <row r="9550" spans="1:16" x14ac:dyDescent="0.25">
      <c r="A9550" s="77">
        <f>E9550*A9548</f>
        <v>0</v>
      </c>
      <c r="B9550" s="160"/>
      <c r="C9550" s="452"/>
      <c r="D9550" s="91"/>
      <c r="E9550" s="89"/>
      <c r="M9550" s="72"/>
      <c r="N9550" s="68"/>
      <c r="O9550" s="68"/>
      <c r="P9550" s="68"/>
    </row>
    <row r="9551" spans="1:16" x14ac:dyDescent="0.25">
      <c r="A9551" s="77">
        <f>E9551*A9548</f>
        <v>0</v>
      </c>
      <c r="B9551" s="160"/>
      <c r="C9551" s="154"/>
      <c r="D9551" s="91"/>
      <c r="E9551" s="89"/>
      <c r="M9551" s="72"/>
      <c r="N9551" s="68"/>
      <c r="O9551" s="68"/>
      <c r="P9551" s="68"/>
    </row>
    <row r="9552" spans="1:16" x14ac:dyDescent="0.25">
      <c r="A9552" s="77">
        <f>E9552*A9548</f>
        <v>0</v>
      </c>
      <c r="B9552" s="160"/>
      <c r="C9552" s="154"/>
      <c r="D9552" s="91"/>
      <c r="E9552" s="89"/>
      <c r="M9552" s="72"/>
      <c r="N9552" s="68"/>
      <c r="O9552" s="68"/>
      <c r="P9552" s="68"/>
    </row>
    <row r="9553" spans="1:16" x14ac:dyDescent="0.25">
      <c r="A9553" s="77">
        <f>E9553*A9548</f>
        <v>0</v>
      </c>
      <c r="B9553" s="160"/>
      <c r="C9553" s="154"/>
      <c r="D9553" s="91"/>
      <c r="E9553" s="89"/>
      <c r="M9553" s="72"/>
      <c r="N9553" s="68"/>
      <c r="O9553" s="68"/>
      <c r="P9553" s="68"/>
    </row>
    <row r="9554" spans="1:16" x14ac:dyDescent="0.25">
      <c r="A9554" s="77">
        <f>E9554*A9548</f>
        <v>0</v>
      </c>
      <c r="B9554" s="160"/>
      <c r="C9554" s="154"/>
      <c r="D9554" s="91"/>
      <c r="E9554" s="89"/>
      <c r="M9554" s="72"/>
      <c r="N9554" s="68"/>
      <c r="O9554" s="68"/>
      <c r="P9554" s="68"/>
    </row>
    <row r="9555" spans="1:16" x14ac:dyDescent="0.25">
      <c r="A9555" s="77">
        <f>E9555*A9548</f>
        <v>0</v>
      </c>
      <c r="B9555" s="160"/>
      <c r="C9555" s="154"/>
      <c r="D9555" s="91"/>
      <c r="E9555" s="89"/>
      <c r="M9555" s="72"/>
      <c r="N9555" s="68"/>
      <c r="O9555" s="68"/>
      <c r="P9555" s="68"/>
    </row>
    <row r="9556" spans="1:16" x14ac:dyDescent="0.25">
      <c r="A9556" s="77">
        <f>E9556*A9548</f>
        <v>0</v>
      </c>
      <c r="B9556" s="160"/>
      <c r="C9556" s="154"/>
      <c r="D9556" s="91"/>
      <c r="E9556" s="89"/>
      <c r="M9556" s="72"/>
      <c r="N9556" s="68"/>
      <c r="O9556" s="68"/>
      <c r="P9556" s="68"/>
    </row>
    <row r="9557" spans="1:16" ht="15.75" thickBot="1" x14ac:dyDescent="0.3">
      <c r="A9557" s="77">
        <f>E9557*A9548</f>
        <v>0</v>
      </c>
      <c r="B9557" s="160"/>
      <c r="C9557" s="154"/>
      <c r="D9557" s="91"/>
      <c r="E9557" s="89"/>
      <c r="M9557" s="72"/>
      <c r="N9557" s="68"/>
      <c r="O9557" s="68"/>
      <c r="P9557" s="68"/>
    </row>
    <row r="9558" spans="1:16" ht="15.75" thickBot="1" x14ac:dyDescent="0.3">
      <c r="A9558" s="229"/>
      <c r="B9558" s="231" t="s">
        <v>8</v>
      </c>
      <c r="C9558" s="159" t="s">
        <v>1111</v>
      </c>
      <c r="D9558" s="188"/>
      <c r="E9558" s="191"/>
      <c r="G9558" t="s">
        <v>2926</v>
      </c>
      <c r="M9558" s="72"/>
      <c r="N9558" s="68"/>
      <c r="O9558" s="68"/>
      <c r="P9558" s="68"/>
    </row>
    <row r="9559" spans="1:16" x14ac:dyDescent="0.25">
      <c r="A9559" s="77">
        <f>E9559*A9558</f>
        <v>0</v>
      </c>
      <c r="B9559" s="160"/>
      <c r="C9559" s="154"/>
      <c r="D9559" s="91"/>
      <c r="E9559" s="89"/>
      <c r="M9559" s="72"/>
      <c r="N9559" s="68"/>
      <c r="O9559" s="68"/>
      <c r="P9559" s="68"/>
    </row>
    <row r="9560" spans="1:16" x14ac:dyDescent="0.25">
      <c r="A9560" s="77">
        <f>E9560*A9558</f>
        <v>0</v>
      </c>
      <c r="B9560" s="160"/>
      <c r="C9560" s="452"/>
      <c r="D9560" s="91"/>
      <c r="E9560" s="89"/>
      <c r="M9560" s="72"/>
      <c r="N9560" s="68"/>
      <c r="O9560" s="68"/>
      <c r="P9560" s="68"/>
    </row>
    <row r="9561" spans="1:16" x14ac:dyDescent="0.25">
      <c r="A9561" s="77">
        <f>E9561*A9558</f>
        <v>0</v>
      </c>
      <c r="B9561" s="160"/>
      <c r="C9561" s="154"/>
      <c r="D9561" s="91"/>
      <c r="E9561" s="89"/>
      <c r="M9561" s="72"/>
      <c r="N9561" s="68"/>
      <c r="O9561" s="68"/>
      <c r="P9561" s="68"/>
    </row>
    <row r="9562" spans="1:16" x14ac:dyDescent="0.25">
      <c r="A9562" s="77">
        <f>E9562*A9558</f>
        <v>0</v>
      </c>
      <c r="B9562" s="160"/>
      <c r="C9562" s="154"/>
      <c r="D9562" s="91"/>
      <c r="E9562" s="89"/>
      <c r="M9562" s="72"/>
      <c r="N9562" s="68"/>
      <c r="O9562" s="68"/>
      <c r="P9562" s="68"/>
    </row>
    <row r="9563" spans="1:16" x14ac:dyDescent="0.25">
      <c r="A9563" s="77">
        <f>E9563*A9558</f>
        <v>0</v>
      </c>
      <c r="B9563" s="160"/>
      <c r="C9563" s="154"/>
      <c r="D9563" s="91"/>
      <c r="E9563" s="89"/>
      <c r="M9563" s="72"/>
      <c r="N9563" s="68"/>
      <c r="O9563" s="68"/>
      <c r="P9563" s="68"/>
    </row>
    <row r="9564" spans="1:16" x14ac:dyDescent="0.25">
      <c r="A9564" s="77">
        <f>E9564*A9558</f>
        <v>0</v>
      </c>
      <c r="B9564" s="160"/>
      <c r="C9564" s="154"/>
      <c r="D9564" s="91"/>
      <c r="E9564" s="89"/>
      <c r="M9564" s="72"/>
      <c r="N9564" s="68"/>
      <c r="O9564" s="68"/>
      <c r="P9564" s="68"/>
    </row>
    <row r="9565" spans="1:16" x14ac:dyDescent="0.25">
      <c r="A9565" s="77">
        <f>E9565*A9558</f>
        <v>0</v>
      </c>
      <c r="B9565" s="160"/>
      <c r="C9565" s="154"/>
      <c r="D9565" s="91"/>
      <c r="E9565" s="89"/>
      <c r="M9565" s="72"/>
      <c r="N9565" s="68"/>
      <c r="O9565" s="68"/>
      <c r="P9565" s="68"/>
    </row>
    <row r="9566" spans="1:16" x14ac:dyDescent="0.25">
      <c r="A9566" s="77">
        <f>E9566*A9558</f>
        <v>0</v>
      </c>
      <c r="B9566" s="160"/>
      <c r="C9566" s="154"/>
      <c r="D9566" s="91"/>
      <c r="E9566" s="89"/>
      <c r="M9566" s="72"/>
      <c r="N9566" s="68"/>
      <c r="O9566" s="68"/>
      <c r="P9566" s="68"/>
    </row>
    <row r="9567" spans="1:16" ht="15.75" thickBot="1" x14ac:dyDescent="0.3">
      <c r="A9567" s="77">
        <f>E9567*A9558</f>
        <v>0</v>
      </c>
      <c r="B9567" s="160"/>
      <c r="C9567" s="154"/>
      <c r="D9567" s="91"/>
      <c r="E9567" s="89"/>
      <c r="M9567" s="72"/>
      <c r="N9567" s="68"/>
      <c r="O9567" s="68"/>
      <c r="P9567" s="68"/>
    </row>
    <row r="9568" spans="1:16" ht="15.75" thickBot="1" x14ac:dyDescent="0.3">
      <c r="A9568" s="229"/>
      <c r="B9568" s="231" t="s">
        <v>170</v>
      </c>
      <c r="C9568" s="159" t="s">
        <v>1112</v>
      </c>
      <c r="D9568" s="188"/>
      <c r="E9568" s="191"/>
      <c r="G9568" t="s">
        <v>2926</v>
      </c>
      <c r="M9568" s="72"/>
      <c r="N9568" s="68"/>
      <c r="O9568" s="68"/>
      <c r="P9568" s="68"/>
    </row>
    <row r="9569" spans="1:16" x14ac:dyDescent="0.25">
      <c r="A9569" s="77">
        <f>E9569*A9568</f>
        <v>0</v>
      </c>
      <c r="B9569" s="160"/>
      <c r="C9569" s="154"/>
      <c r="D9569" s="91"/>
      <c r="E9569" s="89"/>
      <c r="M9569" s="72"/>
      <c r="N9569" s="68"/>
      <c r="O9569" s="68"/>
      <c r="P9569" s="68"/>
    </row>
    <row r="9570" spans="1:16" x14ac:dyDescent="0.25">
      <c r="A9570" s="77">
        <f>E9570*A9568</f>
        <v>0</v>
      </c>
      <c r="B9570" s="160"/>
      <c r="C9570" s="452"/>
      <c r="D9570" s="91"/>
      <c r="E9570" s="89"/>
      <c r="M9570" s="72"/>
      <c r="N9570" s="68"/>
      <c r="O9570" s="68"/>
      <c r="P9570" s="68"/>
    </row>
    <row r="9571" spans="1:16" x14ac:dyDescent="0.25">
      <c r="A9571" s="77">
        <f>E9571*A9568</f>
        <v>0</v>
      </c>
      <c r="B9571" s="160"/>
      <c r="C9571" s="154"/>
      <c r="D9571" s="91"/>
      <c r="E9571" s="89"/>
      <c r="M9571" s="72"/>
      <c r="N9571" s="68"/>
      <c r="O9571" s="68"/>
      <c r="P9571" s="68"/>
    </row>
    <row r="9572" spans="1:16" x14ac:dyDescent="0.25">
      <c r="A9572" s="77">
        <f>E9572*A9568</f>
        <v>0</v>
      </c>
      <c r="B9572" s="160"/>
      <c r="C9572" s="154"/>
      <c r="D9572" s="91"/>
      <c r="E9572" s="89"/>
      <c r="M9572" s="72"/>
      <c r="N9572" s="68"/>
      <c r="O9572" s="68"/>
      <c r="P9572" s="68"/>
    </row>
    <row r="9573" spans="1:16" x14ac:dyDescent="0.25">
      <c r="A9573" s="77">
        <f>E9573*A9568</f>
        <v>0</v>
      </c>
      <c r="B9573" s="160"/>
      <c r="C9573" s="154"/>
      <c r="D9573" s="91"/>
      <c r="E9573" s="89"/>
      <c r="M9573" s="72"/>
      <c r="N9573" s="68"/>
      <c r="O9573" s="68"/>
      <c r="P9573" s="68"/>
    </row>
    <row r="9574" spans="1:16" x14ac:dyDescent="0.25">
      <c r="A9574" s="77">
        <f>E9574*A9568</f>
        <v>0</v>
      </c>
      <c r="B9574" s="160"/>
      <c r="C9574" s="154"/>
      <c r="D9574" s="91"/>
      <c r="E9574" s="89"/>
      <c r="M9574" s="72"/>
      <c r="N9574" s="68"/>
      <c r="O9574" s="68"/>
      <c r="P9574" s="68"/>
    </row>
    <row r="9575" spans="1:16" x14ac:dyDescent="0.25">
      <c r="A9575" s="77">
        <f>E9575*A9568</f>
        <v>0</v>
      </c>
      <c r="B9575" s="160"/>
      <c r="C9575" s="154"/>
      <c r="D9575" s="91"/>
      <c r="E9575" s="89"/>
      <c r="M9575" s="72"/>
      <c r="N9575" s="68"/>
      <c r="O9575" s="68"/>
      <c r="P9575" s="68"/>
    </row>
    <row r="9576" spans="1:16" x14ac:dyDescent="0.25">
      <c r="A9576" s="77">
        <f>E9576*A9568</f>
        <v>0</v>
      </c>
      <c r="B9576" s="160"/>
      <c r="C9576" s="154"/>
      <c r="D9576" s="91"/>
      <c r="E9576" s="89"/>
      <c r="M9576" s="72"/>
      <c r="N9576" s="68"/>
      <c r="O9576" s="68"/>
      <c r="P9576" s="68"/>
    </row>
    <row r="9577" spans="1:16" ht="15.75" thickBot="1" x14ac:dyDescent="0.3">
      <c r="A9577" s="77">
        <f>E9577*A9568</f>
        <v>0</v>
      </c>
      <c r="B9577" s="160"/>
      <c r="C9577" s="154"/>
      <c r="D9577" s="91"/>
      <c r="E9577" s="89"/>
      <c r="M9577" s="72"/>
      <c r="N9577" s="68"/>
      <c r="O9577" s="68"/>
      <c r="P9577" s="68"/>
    </row>
    <row r="9578" spans="1:16" ht="15.75" thickBot="1" x14ac:dyDescent="0.3">
      <c r="A9578" s="229"/>
      <c r="B9578" s="231" t="s">
        <v>8</v>
      </c>
      <c r="C9578" s="159" t="s">
        <v>1113</v>
      </c>
      <c r="D9578" s="188"/>
      <c r="E9578" s="191"/>
      <c r="G9578" t="s">
        <v>2926</v>
      </c>
      <c r="M9578" s="72"/>
      <c r="N9578" s="68"/>
      <c r="O9578" s="68"/>
      <c r="P9578" s="68"/>
    </row>
    <row r="9579" spans="1:16" x14ac:dyDescent="0.25">
      <c r="A9579" s="77">
        <f>E9579*A9578</f>
        <v>0</v>
      </c>
      <c r="B9579" s="160"/>
      <c r="C9579" s="154"/>
      <c r="D9579" s="91"/>
      <c r="E9579" s="89"/>
      <c r="M9579" s="72"/>
      <c r="N9579" s="68"/>
      <c r="O9579" s="68"/>
      <c r="P9579" s="68"/>
    </row>
    <row r="9580" spans="1:16" x14ac:dyDescent="0.25">
      <c r="A9580" s="77">
        <f>E9580*A9578</f>
        <v>0</v>
      </c>
      <c r="B9580" s="160"/>
      <c r="C9580" s="452"/>
      <c r="D9580" s="91"/>
      <c r="E9580" s="89"/>
      <c r="M9580" s="72"/>
      <c r="N9580" s="68"/>
      <c r="O9580" s="68"/>
      <c r="P9580" s="68"/>
    </row>
    <row r="9581" spans="1:16" x14ac:dyDescent="0.25">
      <c r="A9581" s="77">
        <f>E9581*A9578</f>
        <v>0</v>
      </c>
      <c r="B9581" s="160"/>
      <c r="C9581" s="154"/>
      <c r="D9581" s="91"/>
      <c r="E9581" s="89"/>
      <c r="M9581" s="72"/>
      <c r="N9581" s="68"/>
      <c r="O9581" s="68"/>
      <c r="P9581" s="68"/>
    </row>
    <row r="9582" spans="1:16" x14ac:dyDescent="0.25">
      <c r="A9582" s="77">
        <f>E9582*A9578</f>
        <v>0</v>
      </c>
      <c r="B9582" s="160"/>
      <c r="C9582" s="154"/>
      <c r="D9582" s="91"/>
      <c r="E9582" s="89"/>
      <c r="M9582" s="72"/>
      <c r="N9582" s="68"/>
      <c r="O9582" s="68"/>
      <c r="P9582" s="68"/>
    </row>
    <row r="9583" spans="1:16" x14ac:dyDescent="0.25">
      <c r="A9583" s="77">
        <f>E9583*A9578</f>
        <v>0</v>
      </c>
      <c r="B9583" s="160"/>
      <c r="C9583" s="154"/>
      <c r="D9583" s="91"/>
      <c r="E9583" s="89"/>
      <c r="M9583" s="72"/>
      <c r="N9583" s="68"/>
      <c r="O9583" s="68"/>
      <c r="P9583" s="68"/>
    </row>
    <row r="9584" spans="1:16" x14ac:dyDescent="0.25">
      <c r="A9584" s="77">
        <f>E9584*A9578</f>
        <v>0</v>
      </c>
      <c r="B9584" s="160"/>
      <c r="C9584" s="154"/>
      <c r="D9584" s="91"/>
      <c r="E9584" s="89"/>
      <c r="M9584" s="72"/>
      <c r="N9584" s="68"/>
      <c r="O9584" s="68"/>
      <c r="P9584" s="68"/>
    </row>
    <row r="9585" spans="1:16" x14ac:dyDescent="0.25">
      <c r="A9585" s="77">
        <f>E9585*A9578</f>
        <v>0</v>
      </c>
      <c r="B9585" s="160"/>
      <c r="C9585" s="154"/>
      <c r="D9585" s="91"/>
      <c r="E9585" s="89"/>
      <c r="M9585" s="72"/>
      <c r="N9585" s="68"/>
      <c r="O9585" s="68"/>
      <c r="P9585" s="68"/>
    </row>
    <row r="9586" spans="1:16" x14ac:dyDescent="0.25">
      <c r="A9586" s="77">
        <f>E9586*A9578</f>
        <v>0</v>
      </c>
      <c r="B9586" s="160"/>
      <c r="C9586" s="154"/>
      <c r="D9586" s="91"/>
      <c r="E9586" s="89"/>
      <c r="M9586" s="72"/>
      <c r="N9586" s="68"/>
      <c r="O9586" s="68"/>
      <c r="P9586" s="68"/>
    </row>
    <row r="9587" spans="1:16" ht="15.75" thickBot="1" x14ac:dyDescent="0.3">
      <c r="A9587" s="77">
        <f>E9587*A9578</f>
        <v>0</v>
      </c>
      <c r="B9587" s="160"/>
      <c r="C9587" s="154"/>
      <c r="D9587" s="91"/>
      <c r="E9587" s="89"/>
      <c r="M9587" s="72"/>
      <c r="N9587" s="68"/>
      <c r="O9587" s="68"/>
      <c r="P9587" s="68"/>
    </row>
    <row r="9588" spans="1:16" ht="44.25" thickBot="1" x14ac:dyDescent="0.3">
      <c r="A9588" s="229"/>
      <c r="B9588" s="231" t="s">
        <v>170</v>
      </c>
      <c r="C9588" s="159" t="s">
        <v>1114</v>
      </c>
      <c r="D9588" s="188"/>
      <c r="E9588" s="191"/>
      <c r="G9588" t="s">
        <v>2926</v>
      </c>
      <c r="M9588" s="72"/>
      <c r="N9588" s="68"/>
      <c r="O9588" s="68"/>
      <c r="P9588" s="68"/>
    </row>
    <row r="9589" spans="1:16" x14ac:dyDescent="0.25">
      <c r="A9589" s="77">
        <f>E9589*A9588</f>
        <v>0</v>
      </c>
      <c r="B9589" s="160"/>
      <c r="C9589" s="154"/>
      <c r="D9589" s="91"/>
      <c r="E9589" s="89"/>
      <c r="M9589" s="72"/>
      <c r="N9589" s="68"/>
      <c r="O9589" s="68"/>
      <c r="P9589" s="68"/>
    </row>
    <row r="9590" spans="1:16" x14ac:dyDescent="0.25">
      <c r="A9590" s="77">
        <f>E9590*A9588</f>
        <v>0</v>
      </c>
      <c r="B9590" s="160"/>
      <c r="C9590" s="452"/>
      <c r="D9590" s="91"/>
      <c r="E9590" s="89"/>
      <c r="M9590" s="72"/>
      <c r="N9590" s="68"/>
      <c r="O9590" s="68"/>
      <c r="P9590" s="68"/>
    </row>
    <row r="9591" spans="1:16" x14ac:dyDescent="0.25">
      <c r="A9591" s="77">
        <f>E9591*A9588</f>
        <v>0</v>
      </c>
      <c r="B9591" s="160"/>
      <c r="C9591" s="154"/>
      <c r="D9591" s="91"/>
      <c r="E9591" s="89"/>
      <c r="M9591" s="72"/>
      <c r="N9591" s="68"/>
      <c r="O9591" s="68"/>
      <c r="P9591" s="68"/>
    </row>
    <row r="9592" spans="1:16" x14ac:dyDescent="0.25">
      <c r="A9592" s="77">
        <f>E9592*A9588</f>
        <v>0</v>
      </c>
      <c r="B9592" s="160"/>
      <c r="C9592" s="154"/>
      <c r="D9592" s="91"/>
      <c r="E9592" s="89"/>
      <c r="M9592" s="72"/>
      <c r="N9592" s="68"/>
      <c r="O9592" s="68"/>
      <c r="P9592" s="68"/>
    </row>
    <row r="9593" spans="1:16" x14ac:dyDescent="0.25">
      <c r="A9593" s="77">
        <f>E9593*A9588</f>
        <v>0</v>
      </c>
      <c r="B9593" s="160"/>
      <c r="C9593" s="154"/>
      <c r="D9593" s="91"/>
      <c r="E9593" s="89"/>
      <c r="M9593" s="72"/>
      <c r="N9593" s="68"/>
      <c r="O9593" s="68"/>
      <c r="P9593" s="68"/>
    </row>
    <row r="9594" spans="1:16" x14ac:dyDescent="0.25">
      <c r="A9594" s="77">
        <f>E9594*A9588</f>
        <v>0</v>
      </c>
      <c r="B9594" s="160"/>
      <c r="C9594" s="154"/>
      <c r="D9594" s="91"/>
      <c r="E9594" s="89"/>
      <c r="M9594" s="72"/>
      <c r="N9594" s="68"/>
      <c r="O9594" s="68"/>
      <c r="P9594" s="68"/>
    </row>
    <row r="9595" spans="1:16" x14ac:dyDescent="0.25">
      <c r="A9595" s="77">
        <f>E9595*A9588</f>
        <v>0</v>
      </c>
      <c r="B9595" s="160"/>
      <c r="C9595" s="154"/>
      <c r="D9595" s="91"/>
      <c r="E9595" s="89"/>
      <c r="M9595" s="72"/>
      <c r="N9595" s="68"/>
      <c r="O9595" s="68"/>
      <c r="P9595" s="68"/>
    </row>
    <row r="9596" spans="1:16" x14ac:dyDescent="0.25">
      <c r="A9596" s="77">
        <f>E9596*A9588</f>
        <v>0</v>
      </c>
      <c r="B9596" s="160"/>
      <c r="C9596" s="154"/>
      <c r="D9596" s="91"/>
      <c r="E9596" s="89"/>
      <c r="M9596" s="72"/>
      <c r="N9596" s="68"/>
      <c r="O9596" s="68"/>
      <c r="P9596" s="68"/>
    </row>
    <row r="9597" spans="1:16" ht="15.75" thickBot="1" x14ac:dyDescent="0.3">
      <c r="A9597" s="77">
        <f>E9597*A9588</f>
        <v>0</v>
      </c>
      <c r="B9597" s="160"/>
      <c r="C9597" s="154"/>
      <c r="D9597" s="91"/>
      <c r="E9597" s="89"/>
      <c r="M9597" s="72"/>
      <c r="N9597" s="68"/>
      <c r="O9597" s="68"/>
      <c r="P9597" s="68"/>
    </row>
    <row r="9598" spans="1:16" ht="44.25" thickBot="1" x14ac:dyDescent="0.3">
      <c r="A9598" s="229"/>
      <c r="B9598" s="231" t="s">
        <v>170</v>
      </c>
      <c r="C9598" s="159" t="s">
        <v>1115</v>
      </c>
      <c r="D9598" s="188"/>
      <c r="E9598" s="191"/>
      <c r="G9598" t="s">
        <v>2926</v>
      </c>
      <c r="M9598" s="72"/>
      <c r="N9598" s="68"/>
      <c r="O9598" s="68"/>
      <c r="P9598" s="68"/>
    </row>
    <row r="9599" spans="1:16" x14ac:dyDescent="0.25">
      <c r="A9599" s="77">
        <f>E9599*A9598</f>
        <v>0</v>
      </c>
      <c r="B9599" s="160"/>
      <c r="C9599" s="154"/>
      <c r="D9599" s="91"/>
      <c r="E9599" s="89"/>
      <c r="M9599" s="72"/>
      <c r="N9599" s="68"/>
      <c r="O9599" s="68"/>
      <c r="P9599" s="68"/>
    </row>
    <row r="9600" spans="1:16" x14ac:dyDescent="0.25">
      <c r="A9600" s="77">
        <f>E9600*A9598</f>
        <v>0</v>
      </c>
      <c r="B9600" s="160"/>
      <c r="C9600" s="452"/>
      <c r="D9600" s="91"/>
      <c r="E9600" s="89"/>
      <c r="M9600" s="72"/>
      <c r="N9600" s="68"/>
      <c r="O9600" s="68"/>
      <c r="P9600" s="68"/>
    </row>
    <row r="9601" spans="1:16" x14ac:dyDescent="0.25">
      <c r="A9601" s="77">
        <f>E9601*A9598</f>
        <v>0</v>
      </c>
      <c r="B9601" s="160"/>
      <c r="C9601" s="154"/>
      <c r="D9601" s="91"/>
      <c r="E9601" s="89"/>
      <c r="M9601" s="72"/>
      <c r="N9601" s="68"/>
      <c r="O9601" s="68"/>
      <c r="P9601" s="68"/>
    </row>
    <row r="9602" spans="1:16" x14ac:dyDescent="0.25">
      <c r="A9602" s="77">
        <f>E9602*A9598</f>
        <v>0</v>
      </c>
      <c r="B9602" s="160"/>
      <c r="C9602" s="154"/>
      <c r="D9602" s="91"/>
      <c r="E9602" s="89"/>
      <c r="M9602" s="72"/>
      <c r="N9602" s="68"/>
      <c r="O9602" s="68"/>
      <c r="P9602" s="68"/>
    </row>
    <row r="9603" spans="1:16" x14ac:dyDescent="0.25">
      <c r="A9603" s="77">
        <f>E9603*A9598</f>
        <v>0</v>
      </c>
      <c r="B9603" s="160"/>
      <c r="C9603" s="154"/>
      <c r="D9603" s="91"/>
      <c r="E9603" s="89"/>
      <c r="M9603" s="72"/>
      <c r="N9603" s="68"/>
      <c r="O9603" s="68"/>
      <c r="P9603" s="68"/>
    </row>
    <row r="9604" spans="1:16" x14ac:dyDescent="0.25">
      <c r="A9604" s="77">
        <f>E9604*A9598</f>
        <v>0</v>
      </c>
      <c r="B9604" s="160"/>
      <c r="C9604" s="154"/>
      <c r="D9604" s="91"/>
      <c r="E9604" s="89"/>
      <c r="M9604" s="72"/>
      <c r="N9604" s="68"/>
      <c r="O9604" s="68"/>
      <c r="P9604" s="68"/>
    </row>
    <row r="9605" spans="1:16" x14ac:dyDescent="0.25">
      <c r="A9605" s="77">
        <f>E9605*A9598</f>
        <v>0</v>
      </c>
      <c r="B9605" s="160"/>
      <c r="C9605" s="154"/>
      <c r="D9605" s="91"/>
      <c r="E9605" s="89"/>
      <c r="M9605" s="72"/>
      <c r="N9605" s="68"/>
      <c r="O9605" s="68"/>
      <c r="P9605" s="68"/>
    </row>
    <row r="9606" spans="1:16" x14ac:dyDescent="0.25">
      <c r="A9606" s="77">
        <f>E9606*A9598</f>
        <v>0</v>
      </c>
      <c r="B9606" s="160"/>
      <c r="C9606" s="154"/>
      <c r="D9606" s="91"/>
      <c r="E9606" s="89"/>
      <c r="M9606" s="72"/>
      <c r="N9606" s="68"/>
      <c r="O9606" s="68"/>
      <c r="P9606" s="68"/>
    </row>
    <row r="9607" spans="1:16" ht="15.75" thickBot="1" x14ac:dyDescent="0.3">
      <c r="A9607" s="77">
        <f>E9607*A9598</f>
        <v>0</v>
      </c>
      <c r="B9607" s="160"/>
      <c r="C9607" s="154"/>
      <c r="D9607" s="91"/>
      <c r="E9607" s="89"/>
      <c r="M9607" s="72"/>
      <c r="N9607" s="68"/>
      <c r="O9607" s="68"/>
      <c r="P9607" s="68"/>
    </row>
    <row r="9608" spans="1:16" ht="30" thickBot="1" x14ac:dyDescent="0.3">
      <c r="A9608" s="229"/>
      <c r="B9608" s="231" t="s">
        <v>8</v>
      </c>
      <c r="C9608" s="159" t="s">
        <v>1116</v>
      </c>
      <c r="D9608" s="188"/>
      <c r="E9608" s="191"/>
      <c r="G9608" t="s">
        <v>2926</v>
      </c>
      <c r="M9608" s="72"/>
      <c r="N9608" s="68"/>
      <c r="O9608" s="68"/>
      <c r="P9608" s="68"/>
    </row>
    <row r="9609" spans="1:16" x14ac:dyDescent="0.25">
      <c r="A9609" s="77">
        <f>E9609*A9608</f>
        <v>0</v>
      </c>
      <c r="B9609" s="160"/>
      <c r="C9609" s="154"/>
      <c r="D9609" s="91"/>
      <c r="E9609" s="89"/>
      <c r="M9609" s="72"/>
      <c r="N9609" s="68"/>
      <c r="O9609" s="68"/>
      <c r="P9609" s="68"/>
    </row>
    <row r="9610" spans="1:16" x14ac:dyDescent="0.25">
      <c r="A9610" s="77">
        <f>E9610*A9608</f>
        <v>0</v>
      </c>
      <c r="B9610" s="160"/>
      <c r="C9610" s="452"/>
      <c r="D9610" s="91"/>
      <c r="E9610" s="89"/>
      <c r="M9610" s="72"/>
      <c r="N9610" s="68"/>
      <c r="O9610" s="68"/>
      <c r="P9610" s="68"/>
    </row>
    <row r="9611" spans="1:16" x14ac:dyDescent="0.25">
      <c r="A9611" s="77">
        <f>E9611*A9608</f>
        <v>0</v>
      </c>
      <c r="B9611" s="160"/>
      <c r="C9611" s="154"/>
      <c r="D9611" s="91"/>
      <c r="E9611" s="89"/>
      <c r="M9611" s="572"/>
      <c r="N9611" s="573"/>
      <c r="O9611" s="573"/>
      <c r="P9611" s="573"/>
    </row>
    <row r="9612" spans="1:16" x14ac:dyDescent="0.25">
      <c r="A9612" s="77">
        <f>E9612*A9608</f>
        <v>0</v>
      </c>
      <c r="B9612" s="160"/>
      <c r="C9612" s="154"/>
      <c r="D9612" s="91"/>
      <c r="E9612" s="89"/>
      <c r="M9612" s="572"/>
      <c r="N9612" s="573"/>
      <c r="O9612" s="573"/>
      <c r="P9612" s="573"/>
    </row>
    <row r="9613" spans="1:16" ht="18.75" customHeight="1" x14ac:dyDescent="0.25">
      <c r="A9613" s="77">
        <f>E9613*A9608</f>
        <v>0</v>
      </c>
      <c r="B9613" s="160"/>
      <c r="C9613" s="154"/>
      <c r="D9613" s="91"/>
      <c r="E9613" s="89"/>
      <c r="M9613" s="572"/>
      <c r="N9613" s="573"/>
      <c r="O9613" s="573"/>
      <c r="P9613" s="573"/>
    </row>
    <row r="9614" spans="1:16" x14ac:dyDescent="0.25">
      <c r="A9614" s="77">
        <f>E9614*A9608</f>
        <v>0</v>
      </c>
      <c r="B9614" s="160"/>
      <c r="C9614" s="154"/>
      <c r="D9614" s="91"/>
      <c r="E9614" s="89"/>
      <c r="M9614" s="572"/>
      <c r="N9614" s="573"/>
      <c r="O9614" s="573"/>
      <c r="P9614" s="573"/>
    </row>
    <row r="9615" spans="1:16" x14ac:dyDescent="0.25">
      <c r="A9615" s="77">
        <f>E9615*A9608</f>
        <v>0</v>
      </c>
      <c r="B9615" s="160"/>
      <c r="C9615" s="154"/>
      <c r="D9615" s="91"/>
      <c r="E9615" s="89"/>
      <c r="M9615" s="572"/>
      <c r="N9615" s="573"/>
      <c r="O9615" s="573"/>
      <c r="P9615" s="573"/>
    </row>
    <row r="9616" spans="1:16" x14ac:dyDescent="0.25">
      <c r="A9616" s="77">
        <f>E9616*A9608</f>
        <v>0</v>
      </c>
      <c r="B9616" s="160"/>
      <c r="C9616" s="154"/>
      <c r="D9616" s="91"/>
      <c r="E9616" s="89"/>
      <c r="M9616" s="572"/>
      <c r="N9616" s="573"/>
      <c r="O9616" s="573"/>
      <c r="P9616" s="573"/>
    </row>
    <row r="9617" spans="1:16" ht="15.75" thickBot="1" x14ac:dyDescent="0.3">
      <c r="A9617" s="77">
        <f>E9617*A9608</f>
        <v>0</v>
      </c>
      <c r="B9617" s="160"/>
      <c r="C9617" s="154"/>
      <c r="D9617" s="91"/>
      <c r="E9617" s="89"/>
      <c r="M9617" s="72"/>
      <c r="N9617" s="68"/>
      <c r="O9617" s="68"/>
      <c r="P9617" s="68"/>
    </row>
    <row r="9618" spans="1:16" ht="15.75" thickBot="1" x14ac:dyDescent="0.3">
      <c r="A9618" s="229"/>
      <c r="B9618" s="231" t="s">
        <v>8</v>
      </c>
      <c r="C9618" s="159" t="s">
        <v>1117</v>
      </c>
      <c r="D9618" s="188"/>
      <c r="E9618" s="191"/>
      <c r="G9618" t="s">
        <v>2926</v>
      </c>
      <c r="M9618" s="72"/>
      <c r="N9618" s="68"/>
      <c r="O9618" s="68"/>
      <c r="P9618" s="68"/>
    </row>
    <row r="9619" spans="1:16" x14ac:dyDescent="0.25">
      <c r="A9619" s="77">
        <f>E9619*A9618</f>
        <v>0</v>
      </c>
      <c r="B9619" s="160"/>
      <c r="C9619" s="154"/>
      <c r="D9619" s="91"/>
      <c r="E9619" s="89"/>
      <c r="M9619" s="72"/>
      <c r="N9619" s="68"/>
      <c r="O9619" s="68"/>
      <c r="P9619" s="68"/>
    </row>
    <row r="9620" spans="1:16" x14ac:dyDescent="0.25">
      <c r="A9620" s="77">
        <f>E9620*A9618</f>
        <v>0</v>
      </c>
      <c r="B9620" s="160"/>
      <c r="C9620" s="452"/>
      <c r="D9620" s="91"/>
      <c r="E9620" s="89"/>
      <c r="M9620" s="72"/>
      <c r="N9620" s="68"/>
      <c r="O9620" s="68"/>
      <c r="P9620" s="68"/>
    </row>
    <row r="9621" spans="1:16" x14ac:dyDescent="0.25">
      <c r="A9621" s="77">
        <f>E9621*A9618</f>
        <v>0</v>
      </c>
      <c r="B9621" s="160"/>
      <c r="C9621" s="154"/>
      <c r="D9621" s="91"/>
      <c r="E9621" s="89"/>
      <c r="M9621" s="72"/>
      <c r="N9621" s="68"/>
      <c r="O9621" s="68"/>
      <c r="P9621" s="68"/>
    </row>
    <row r="9622" spans="1:16" x14ac:dyDescent="0.25">
      <c r="A9622" s="77">
        <f>E9622*A9618</f>
        <v>0</v>
      </c>
      <c r="B9622" s="160"/>
      <c r="C9622" s="154"/>
      <c r="D9622" s="91"/>
      <c r="E9622" s="89"/>
      <c r="M9622" s="72"/>
      <c r="N9622" s="68"/>
      <c r="O9622" s="68"/>
      <c r="P9622" s="68"/>
    </row>
    <row r="9623" spans="1:16" x14ac:dyDescent="0.25">
      <c r="A9623" s="77">
        <f>E9623*A9618</f>
        <v>0</v>
      </c>
      <c r="B9623" s="160"/>
      <c r="C9623" s="154"/>
      <c r="D9623" s="91"/>
      <c r="E9623" s="89"/>
      <c r="M9623" s="72"/>
      <c r="N9623" s="68"/>
      <c r="O9623" s="68"/>
      <c r="P9623" s="68"/>
    </row>
    <row r="9624" spans="1:16" x14ac:dyDescent="0.25">
      <c r="A9624" s="77">
        <f>E9624*A9618</f>
        <v>0</v>
      </c>
      <c r="B9624" s="160"/>
      <c r="C9624" s="154"/>
      <c r="D9624" s="91"/>
      <c r="E9624" s="89"/>
      <c r="M9624" s="72"/>
      <c r="N9624" s="68"/>
      <c r="O9624" s="68"/>
      <c r="P9624" s="68"/>
    </row>
    <row r="9625" spans="1:16" x14ac:dyDescent="0.25">
      <c r="A9625" s="77">
        <f>E9625*A9618</f>
        <v>0</v>
      </c>
      <c r="B9625" s="160"/>
      <c r="C9625" s="154"/>
      <c r="D9625" s="91"/>
      <c r="E9625" s="89"/>
      <c r="M9625" s="72"/>
      <c r="N9625" s="68"/>
      <c r="O9625" s="68"/>
      <c r="P9625" s="68"/>
    </row>
    <row r="9626" spans="1:16" x14ac:dyDescent="0.25">
      <c r="A9626" s="77">
        <f>E9626*A9618</f>
        <v>0</v>
      </c>
      <c r="B9626" s="160"/>
      <c r="C9626" s="154"/>
      <c r="D9626" s="91"/>
      <c r="E9626" s="89"/>
      <c r="M9626" s="72"/>
      <c r="N9626" s="68"/>
      <c r="O9626" s="68"/>
      <c r="P9626" s="68"/>
    </row>
    <row r="9627" spans="1:16" ht="15.75" thickBot="1" x14ac:dyDescent="0.3">
      <c r="A9627" s="77">
        <f>E9627*A9618</f>
        <v>0</v>
      </c>
      <c r="B9627" s="160"/>
      <c r="C9627" s="154"/>
      <c r="D9627" s="91"/>
      <c r="E9627" s="89"/>
      <c r="M9627" s="72"/>
      <c r="N9627" s="68"/>
      <c r="O9627" s="68"/>
      <c r="P9627" s="68"/>
    </row>
    <row r="9628" spans="1:16" ht="15.75" thickBot="1" x14ac:dyDescent="0.3">
      <c r="A9628" s="229"/>
      <c r="B9628" s="231" t="s">
        <v>8</v>
      </c>
      <c r="C9628" s="159" t="s">
        <v>1118</v>
      </c>
      <c r="D9628" s="188"/>
      <c r="E9628" s="191"/>
      <c r="G9628" t="s">
        <v>2926</v>
      </c>
      <c r="M9628" s="72"/>
      <c r="N9628" s="68"/>
      <c r="O9628" s="68"/>
      <c r="P9628" s="68"/>
    </row>
    <row r="9629" spans="1:16" x14ac:dyDescent="0.25">
      <c r="A9629" s="77">
        <f>E9629*A9628</f>
        <v>0</v>
      </c>
      <c r="B9629" s="160"/>
      <c r="C9629" s="154"/>
      <c r="D9629" s="91"/>
      <c r="E9629" s="89"/>
      <c r="M9629" s="72"/>
      <c r="N9629" s="68"/>
      <c r="O9629" s="68"/>
      <c r="P9629" s="68"/>
    </row>
    <row r="9630" spans="1:16" x14ac:dyDescent="0.25">
      <c r="A9630" s="77">
        <f>E9630*A9628</f>
        <v>0</v>
      </c>
      <c r="B9630" s="160"/>
      <c r="C9630" s="452"/>
      <c r="D9630" s="91"/>
      <c r="E9630" s="89"/>
      <c r="M9630" s="72"/>
      <c r="N9630" s="68"/>
      <c r="O9630" s="68"/>
      <c r="P9630" s="68"/>
    </row>
    <row r="9631" spans="1:16" x14ac:dyDescent="0.25">
      <c r="A9631" s="77">
        <f>E9631*A9628</f>
        <v>0</v>
      </c>
      <c r="B9631" s="160"/>
      <c r="C9631" s="154"/>
      <c r="D9631" s="91"/>
      <c r="E9631" s="89"/>
      <c r="M9631" s="72"/>
      <c r="N9631" s="68"/>
      <c r="O9631" s="68"/>
      <c r="P9631" s="68"/>
    </row>
    <row r="9632" spans="1:16" x14ac:dyDescent="0.25">
      <c r="A9632" s="77">
        <f>E9632*A9628</f>
        <v>0</v>
      </c>
      <c r="B9632" s="160"/>
      <c r="C9632" s="154"/>
      <c r="D9632" s="91"/>
      <c r="E9632" s="89"/>
      <c r="M9632" s="72"/>
      <c r="N9632" s="68"/>
      <c r="O9632" s="68"/>
      <c r="P9632" s="68"/>
    </row>
    <row r="9633" spans="1:16" x14ac:dyDescent="0.25">
      <c r="A9633" s="77">
        <f>E9633*A9628</f>
        <v>0</v>
      </c>
      <c r="B9633" s="160"/>
      <c r="C9633" s="154"/>
      <c r="D9633" s="91"/>
      <c r="E9633" s="89"/>
      <c r="M9633" s="72"/>
      <c r="N9633" s="68"/>
      <c r="O9633" s="68"/>
      <c r="P9633" s="68"/>
    </row>
    <row r="9634" spans="1:16" x14ac:dyDescent="0.25">
      <c r="A9634" s="77">
        <f>E9634*A9628</f>
        <v>0</v>
      </c>
      <c r="B9634" s="160"/>
      <c r="C9634" s="154"/>
      <c r="D9634" s="91"/>
      <c r="E9634" s="89"/>
      <c r="M9634" s="72"/>
      <c r="N9634" s="68"/>
      <c r="O9634" s="68"/>
      <c r="P9634" s="68"/>
    </row>
    <row r="9635" spans="1:16" x14ac:dyDescent="0.25">
      <c r="A9635" s="77">
        <f>E9635*A9628</f>
        <v>0</v>
      </c>
      <c r="B9635" s="160"/>
      <c r="C9635" s="154"/>
      <c r="D9635" s="91"/>
      <c r="E9635" s="89"/>
      <c r="M9635" s="72"/>
      <c r="N9635" s="68"/>
      <c r="O9635" s="68"/>
      <c r="P9635" s="68"/>
    </row>
    <row r="9636" spans="1:16" x14ac:dyDescent="0.25">
      <c r="A9636" s="77">
        <f>E9636*A9628</f>
        <v>0</v>
      </c>
      <c r="B9636" s="160"/>
      <c r="C9636" s="154"/>
      <c r="D9636" s="91"/>
      <c r="E9636" s="89"/>
      <c r="M9636" s="72"/>
      <c r="N9636" s="68"/>
      <c r="O9636" s="68"/>
      <c r="P9636" s="68"/>
    </row>
    <row r="9637" spans="1:16" ht="15.75" thickBot="1" x14ac:dyDescent="0.3">
      <c r="A9637" s="77">
        <f>E9637*A9628</f>
        <v>0</v>
      </c>
      <c r="B9637" s="160"/>
      <c r="C9637" s="154"/>
      <c r="D9637" s="91"/>
      <c r="E9637" s="89"/>
      <c r="M9637" s="72"/>
      <c r="N9637" s="68"/>
      <c r="O9637" s="68"/>
      <c r="P9637" s="68"/>
    </row>
    <row r="9638" spans="1:16" ht="15.75" thickBot="1" x14ac:dyDescent="0.3">
      <c r="A9638" s="229"/>
      <c r="B9638" s="231" t="s">
        <v>8</v>
      </c>
      <c r="C9638" s="159" t="s">
        <v>1119</v>
      </c>
      <c r="D9638" s="188"/>
      <c r="E9638" s="191"/>
      <c r="G9638" t="s">
        <v>2926</v>
      </c>
      <c r="M9638" s="72"/>
      <c r="N9638" s="68"/>
      <c r="O9638" s="68"/>
      <c r="P9638" s="68"/>
    </row>
    <row r="9639" spans="1:16" x14ac:dyDescent="0.25">
      <c r="A9639" s="77">
        <f>E9639*A9638</f>
        <v>0</v>
      </c>
      <c r="B9639" s="160"/>
      <c r="C9639" s="154"/>
      <c r="D9639" s="91"/>
      <c r="E9639" s="89"/>
      <c r="M9639" s="72"/>
      <c r="N9639" s="68"/>
      <c r="O9639" s="68"/>
      <c r="P9639" s="68"/>
    </row>
    <row r="9640" spans="1:16" x14ac:dyDescent="0.25">
      <c r="A9640" s="77">
        <f>E9640*A9638</f>
        <v>0</v>
      </c>
      <c r="B9640" s="160"/>
      <c r="C9640" s="452"/>
      <c r="D9640" s="91"/>
      <c r="E9640" s="89"/>
      <c r="M9640" s="72"/>
      <c r="N9640" s="68"/>
      <c r="O9640" s="68"/>
      <c r="P9640" s="68"/>
    </row>
    <row r="9641" spans="1:16" x14ac:dyDescent="0.25">
      <c r="A9641" s="77">
        <f>E9641*A9638</f>
        <v>0</v>
      </c>
      <c r="B9641" s="160"/>
      <c r="C9641" s="154"/>
      <c r="D9641" s="91"/>
      <c r="E9641" s="89"/>
      <c r="M9641" s="72"/>
      <c r="N9641" s="68"/>
      <c r="O9641" s="68"/>
      <c r="P9641" s="68"/>
    </row>
    <row r="9642" spans="1:16" x14ac:dyDescent="0.25">
      <c r="A9642" s="77">
        <f>E9642*A9638</f>
        <v>0</v>
      </c>
      <c r="B9642" s="160"/>
      <c r="C9642" s="154"/>
      <c r="D9642" s="91"/>
      <c r="E9642" s="89"/>
      <c r="M9642" s="72"/>
      <c r="N9642" s="68"/>
      <c r="O9642" s="68"/>
      <c r="P9642" s="68"/>
    </row>
    <row r="9643" spans="1:16" x14ac:dyDescent="0.25">
      <c r="A9643" s="77">
        <f>E9643*A9638</f>
        <v>0</v>
      </c>
      <c r="B9643" s="160"/>
      <c r="C9643" s="154"/>
      <c r="D9643" s="91"/>
      <c r="E9643" s="89"/>
      <c r="M9643" s="72"/>
      <c r="N9643" s="68"/>
      <c r="O9643" s="68"/>
      <c r="P9643" s="68"/>
    </row>
    <row r="9644" spans="1:16" x14ac:dyDescent="0.25">
      <c r="A9644" s="77">
        <f>E9644*A9638</f>
        <v>0</v>
      </c>
      <c r="B9644" s="160"/>
      <c r="C9644" s="154"/>
      <c r="D9644" s="91"/>
      <c r="E9644" s="89"/>
      <c r="M9644" s="72"/>
      <c r="N9644" s="68"/>
      <c r="O9644" s="68"/>
      <c r="P9644" s="68"/>
    </row>
    <row r="9645" spans="1:16" x14ac:dyDescent="0.25">
      <c r="A9645" s="77">
        <f>E9645*A9638</f>
        <v>0</v>
      </c>
      <c r="B9645" s="160"/>
      <c r="C9645" s="154"/>
      <c r="D9645" s="91"/>
      <c r="E9645" s="89"/>
      <c r="M9645" s="72"/>
      <c r="N9645" s="68"/>
      <c r="O9645" s="68"/>
      <c r="P9645" s="68"/>
    </row>
    <row r="9646" spans="1:16" x14ac:dyDescent="0.25">
      <c r="A9646" s="77">
        <f>E9646*A9638</f>
        <v>0</v>
      </c>
      <c r="B9646" s="160"/>
      <c r="C9646" s="154"/>
      <c r="D9646" s="91"/>
      <c r="E9646" s="89"/>
      <c r="M9646" s="72"/>
      <c r="N9646" s="68"/>
      <c r="O9646" s="68"/>
      <c r="P9646" s="68"/>
    </row>
    <row r="9647" spans="1:16" ht="15.75" thickBot="1" x14ac:dyDescent="0.3">
      <c r="A9647" s="77">
        <f>E9647*A9638</f>
        <v>0</v>
      </c>
      <c r="B9647" s="160"/>
      <c r="C9647" s="154"/>
      <c r="D9647" s="91"/>
      <c r="E9647" s="89"/>
      <c r="M9647" s="72"/>
      <c r="N9647" s="68"/>
      <c r="O9647" s="68"/>
      <c r="P9647" s="68"/>
    </row>
    <row r="9648" spans="1:16" ht="15.75" thickBot="1" x14ac:dyDescent="0.3">
      <c r="A9648" s="229"/>
      <c r="B9648" s="231" t="s">
        <v>8</v>
      </c>
      <c r="C9648" s="159" t="s">
        <v>1120</v>
      </c>
      <c r="D9648" s="188"/>
      <c r="E9648" s="191"/>
      <c r="G9648" t="s">
        <v>2926</v>
      </c>
      <c r="M9648" s="72"/>
      <c r="N9648" s="68"/>
      <c r="O9648" s="68"/>
      <c r="P9648" s="68"/>
    </row>
    <row r="9649" spans="1:16" x14ac:dyDescent="0.25">
      <c r="A9649" s="77">
        <f>E9649*A9648</f>
        <v>0</v>
      </c>
      <c r="B9649" s="160"/>
      <c r="C9649" s="154"/>
      <c r="D9649" s="91"/>
      <c r="E9649" s="89"/>
      <c r="M9649" s="72"/>
      <c r="N9649" s="68"/>
      <c r="O9649" s="68"/>
      <c r="P9649" s="68"/>
    </row>
    <row r="9650" spans="1:16" x14ac:dyDescent="0.25">
      <c r="A9650" s="77">
        <f>E9650*A9648</f>
        <v>0</v>
      </c>
      <c r="B9650" s="160"/>
      <c r="C9650" s="452"/>
      <c r="D9650" s="91"/>
      <c r="E9650" s="89"/>
      <c r="M9650" s="72"/>
      <c r="N9650" s="68"/>
      <c r="O9650" s="68"/>
      <c r="P9650" s="68"/>
    </row>
    <row r="9651" spans="1:16" x14ac:dyDescent="0.25">
      <c r="A9651" s="77">
        <f>E9651*A9648</f>
        <v>0</v>
      </c>
      <c r="B9651" s="160"/>
      <c r="C9651" s="154"/>
      <c r="D9651" s="91"/>
      <c r="E9651" s="89"/>
      <c r="M9651" s="72"/>
      <c r="N9651" s="68"/>
      <c r="O9651" s="68"/>
      <c r="P9651" s="68"/>
    </row>
    <row r="9652" spans="1:16" x14ac:dyDescent="0.25">
      <c r="A9652" s="77">
        <f>E9652*A9648</f>
        <v>0</v>
      </c>
      <c r="B9652" s="160"/>
      <c r="C9652" s="154"/>
      <c r="D9652" s="91"/>
      <c r="E9652" s="89"/>
      <c r="M9652" s="72"/>
      <c r="N9652" s="68"/>
      <c r="O9652" s="68"/>
      <c r="P9652" s="68"/>
    </row>
    <row r="9653" spans="1:16" x14ac:dyDescent="0.25">
      <c r="A9653" s="77">
        <f>E9653*A9648</f>
        <v>0</v>
      </c>
      <c r="B9653" s="160"/>
      <c r="C9653" s="154"/>
      <c r="D9653" s="91"/>
      <c r="E9653" s="89"/>
      <c r="M9653" s="72"/>
      <c r="N9653" s="68"/>
      <c r="O9653" s="68"/>
      <c r="P9653" s="68"/>
    </row>
    <row r="9654" spans="1:16" x14ac:dyDescent="0.25">
      <c r="A9654" s="77">
        <f>E9654*A9648</f>
        <v>0</v>
      </c>
      <c r="B9654" s="160"/>
      <c r="C9654" s="154"/>
      <c r="D9654" s="91"/>
      <c r="E9654" s="89"/>
      <c r="M9654" s="72"/>
      <c r="N9654" s="68"/>
      <c r="O9654" s="68"/>
      <c r="P9654" s="68"/>
    </row>
    <row r="9655" spans="1:16" x14ac:dyDescent="0.25">
      <c r="A9655" s="77">
        <f>E9655*A9648</f>
        <v>0</v>
      </c>
      <c r="B9655" s="160"/>
      <c r="C9655" s="154"/>
      <c r="D9655" s="91"/>
      <c r="E9655" s="89"/>
      <c r="M9655" s="72"/>
      <c r="N9655" s="68"/>
      <c r="O9655" s="68"/>
      <c r="P9655" s="68"/>
    </row>
    <row r="9656" spans="1:16" x14ac:dyDescent="0.25">
      <c r="A9656" s="77">
        <f>E9656*A9648</f>
        <v>0</v>
      </c>
      <c r="B9656" s="160"/>
      <c r="C9656" s="154"/>
      <c r="D9656" s="91"/>
      <c r="E9656" s="89"/>
      <c r="M9656" s="72"/>
      <c r="N9656" s="68"/>
      <c r="O9656" s="68"/>
      <c r="P9656" s="68"/>
    </row>
    <row r="9657" spans="1:16" ht="15.75" thickBot="1" x14ac:dyDescent="0.3">
      <c r="A9657" s="77">
        <f>E9657*A9648</f>
        <v>0</v>
      </c>
      <c r="B9657" s="160"/>
      <c r="C9657" s="154"/>
      <c r="D9657" s="91"/>
      <c r="E9657" s="89"/>
      <c r="M9657" s="72"/>
      <c r="N9657" s="68"/>
      <c r="O9657" s="68"/>
      <c r="P9657" s="68"/>
    </row>
    <row r="9658" spans="1:16" ht="30" thickBot="1" x14ac:dyDescent="0.3">
      <c r="A9658" s="229"/>
      <c r="B9658" s="231" t="s">
        <v>8</v>
      </c>
      <c r="C9658" s="159" t="s">
        <v>1121</v>
      </c>
      <c r="D9658" s="188"/>
      <c r="E9658" s="191"/>
      <c r="G9658" t="s">
        <v>2926</v>
      </c>
      <c r="M9658" s="72"/>
      <c r="N9658" s="68"/>
      <c r="O9658" s="68"/>
      <c r="P9658" s="68"/>
    </row>
    <row r="9659" spans="1:16" x14ac:dyDescent="0.25">
      <c r="A9659" s="77">
        <f>E9659*A9658</f>
        <v>0</v>
      </c>
      <c r="B9659" s="160"/>
      <c r="C9659" s="154"/>
      <c r="D9659" s="91"/>
      <c r="E9659" s="89"/>
      <c r="M9659" s="72"/>
      <c r="N9659" s="68"/>
      <c r="O9659" s="68"/>
      <c r="P9659" s="68"/>
    </row>
    <row r="9660" spans="1:16" x14ac:dyDescent="0.25">
      <c r="A9660" s="77">
        <f>E9660*A9658</f>
        <v>0</v>
      </c>
      <c r="B9660" s="160"/>
      <c r="C9660" s="452"/>
      <c r="D9660" s="91"/>
      <c r="E9660" s="89"/>
      <c r="M9660" s="72"/>
      <c r="N9660" s="68"/>
      <c r="O9660" s="68"/>
      <c r="P9660" s="68"/>
    </row>
    <row r="9661" spans="1:16" x14ac:dyDescent="0.25">
      <c r="A9661" s="77">
        <f>E9661*A9658</f>
        <v>0</v>
      </c>
      <c r="B9661" s="160"/>
      <c r="C9661" s="154"/>
      <c r="D9661" s="91"/>
      <c r="E9661" s="89"/>
      <c r="M9661" s="72"/>
      <c r="N9661" s="68"/>
      <c r="O9661" s="68"/>
      <c r="P9661" s="68"/>
    </row>
    <row r="9662" spans="1:16" x14ac:dyDescent="0.25">
      <c r="A9662" s="77">
        <f>E9662*A9658</f>
        <v>0</v>
      </c>
      <c r="B9662" s="160"/>
      <c r="C9662" s="154"/>
      <c r="D9662" s="91"/>
      <c r="E9662" s="89"/>
      <c r="M9662" s="72"/>
      <c r="N9662" s="68"/>
      <c r="O9662" s="68"/>
      <c r="P9662" s="68"/>
    </row>
    <row r="9663" spans="1:16" x14ac:dyDescent="0.25">
      <c r="A9663" s="77">
        <f>E9663*A9658</f>
        <v>0</v>
      </c>
      <c r="B9663" s="160"/>
      <c r="C9663" s="154"/>
      <c r="D9663" s="91"/>
      <c r="E9663" s="89"/>
      <c r="M9663" s="72"/>
      <c r="N9663" s="68"/>
      <c r="O9663" s="68"/>
      <c r="P9663" s="68"/>
    </row>
    <row r="9664" spans="1:16" x14ac:dyDescent="0.25">
      <c r="A9664" s="77">
        <f>E9664*A9658</f>
        <v>0</v>
      </c>
      <c r="B9664" s="160"/>
      <c r="C9664" s="154"/>
      <c r="D9664" s="91"/>
      <c r="E9664" s="89"/>
      <c r="M9664" s="72"/>
      <c r="N9664" s="68"/>
      <c r="O9664" s="68"/>
      <c r="P9664" s="68"/>
    </row>
    <row r="9665" spans="1:16" x14ac:dyDescent="0.25">
      <c r="A9665" s="77">
        <f>E9665*A9658</f>
        <v>0</v>
      </c>
      <c r="B9665" s="160"/>
      <c r="C9665" s="154"/>
      <c r="D9665" s="91"/>
      <c r="E9665" s="89"/>
      <c r="M9665" s="72"/>
      <c r="N9665" s="68"/>
      <c r="O9665" s="68"/>
      <c r="P9665" s="68"/>
    </row>
    <row r="9666" spans="1:16" x14ac:dyDescent="0.25">
      <c r="A9666" s="77">
        <f>E9666*A9658</f>
        <v>0</v>
      </c>
      <c r="B9666" s="160"/>
      <c r="C9666" s="154"/>
      <c r="D9666" s="91"/>
      <c r="E9666" s="89"/>
      <c r="M9666" s="72"/>
      <c r="N9666" s="68"/>
      <c r="O9666" s="68"/>
      <c r="P9666" s="68"/>
    </row>
    <row r="9667" spans="1:16" ht="15.75" thickBot="1" x14ac:dyDescent="0.3">
      <c r="A9667" s="77">
        <f>E9667*A9658</f>
        <v>0</v>
      </c>
      <c r="B9667" s="160"/>
      <c r="C9667" s="154"/>
      <c r="D9667" s="91"/>
      <c r="E9667" s="89"/>
      <c r="M9667" s="72"/>
      <c r="N9667" s="68"/>
      <c r="O9667" s="68"/>
      <c r="P9667" s="68"/>
    </row>
    <row r="9668" spans="1:16" ht="15.75" thickBot="1" x14ac:dyDescent="0.3">
      <c r="A9668" s="229"/>
      <c r="B9668" s="231" t="s">
        <v>201</v>
      </c>
      <c r="C9668" s="159" t="s">
        <v>1122</v>
      </c>
      <c r="D9668" s="188"/>
      <c r="E9668" s="191"/>
      <c r="G9668" t="s">
        <v>2926</v>
      </c>
      <c r="M9668" s="72"/>
      <c r="N9668" s="68"/>
      <c r="O9668" s="68"/>
      <c r="P9668" s="68"/>
    </row>
    <row r="9669" spans="1:16" x14ac:dyDescent="0.25">
      <c r="A9669" s="77">
        <f>E9669*A9668</f>
        <v>0</v>
      </c>
      <c r="B9669" s="160"/>
      <c r="C9669" s="154"/>
      <c r="D9669" s="91"/>
      <c r="E9669" s="89"/>
      <c r="M9669" s="72"/>
      <c r="N9669" s="68"/>
      <c r="O9669" s="68"/>
      <c r="P9669" s="68"/>
    </row>
    <row r="9670" spans="1:16" x14ac:dyDescent="0.25">
      <c r="A9670" s="77">
        <f>E9670*A9668</f>
        <v>0</v>
      </c>
      <c r="B9670" s="160"/>
      <c r="C9670" s="452"/>
      <c r="D9670" s="91"/>
      <c r="E9670" s="89"/>
      <c r="M9670" s="72"/>
      <c r="N9670" s="68"/>
      <c r="O9670" s="68"/>
      <c r="P9670" s="68"/>
    </row>
    <row r="9671" spans="1:16" x14ac:dyDescent="0.25">
      <c r="A9671" s="77">
        <f>E9671*A9668</f>
        <v>0</v>
      </c>
      <c r="B9671" s="160"/>
      <c r="C9671" s="154"/>
      <c r="D9671" s="91"/>
      <c r="E9671" s="89"/>
      <c r="M9671" s="72"/>
      <c r="N9671" s="68"/>
      <c r="O9671" s="68"/>
      <c r="P9671" s="68"/>
    </row>
    <row r="9672" spans="1:16" x14ac:dyDescent="0.25">
      <c r="A9672" s="77">
        <f>E9672*A9668</f>
        <v>0</v>
      </c>
      <c r="B9672" s="160"/>
      <c r="C9672" s="154"/>
      <c r="D9672" s="91"/>
      <c r="E9672" s="89"/>
      <c r="M9672" s="72"/>
      <c r="N9672" s="68"/>
      <c r="O9672" s="68"/>
      <c r="P9672" s="68"/>
    </row>
    <row r="9673" spans="1:16" x14ac:dyDescent="0.25">
      <c r="A9673" s="77">
        <f>E9673*A9668</f>
        <v>0</v>
      </c>
      <c r="B9673" s="160"/>
      <c r="C9673" s="154"/>
      <c r="D9673" s="91"/>
      <c r="E9673" s="89"/>
      <c r="M9673" s="572"/>
      <c r="N9673" s="573"/>
      <c r="O9673" s="573"/>
      <c r="P9673" s="573"/>
    </row>
    <row r="9674" spans="1:16" x14ac:dyDescent="0.25">
      <c r="A9674" s="77">
        <f>E9674*A9668</f>
        <v>0</v>
      </c>
      <c r="B9674" s="160"/>
      <c r="C9674" s="154"/>
      <c r="D9674" s="91"/>
      <c r="E9674" s="89"/>
      <c r="M9674" s="572"/>
      <c r="N9674" s="573"/>
      <c r="O9674" s="573"/>
      <c r="P9674" s="573"/>
    </row>
    <row r="9675" spans="1:16" x14ac:dyDescent="0.25">
      <c r="A9675" s="77">
        <f>E9675*A9668</f>
        <v>0</v>
      </c>
      <c r="B9675" s="160"/>
      <c r="C9675" s="154"/>
      <c r="D9675" s="91"/>
      <c r="E9675" s="89"/>
      <c r="M9675" s="572"/>
      <c r="N9675" s="573"/>
      <c r="O9675" s="573"/>
      <c r="P9675" s="573"/>
    </row>
    <row r="9676" spans="1:16" x14ac:dyDescent="0.25">
      <c r="A9676" s="77">
        <f>E9676*A9668</f>
        <v>0</v>
      </c>
      <c r="B9676" s="160"/>
      <c r="C9676" s="154"/>
      <c r="D9676" s="91"/>
      <c r="E9676" s="89"/>
      <c r="M9676" s="572"/>
      <c r="N9676" s="573"/>
      <c r="O9676" s="573"/>
      <c r="P9676" s="573"/>
    </row>
    <row r="9677" spans="1:16" ht="15.75" thickBot="1" x14ac:dyDescent="0.3">
      <c r="A9677" s="77">
        <f>E9677*A9668</f>
        <v>0</v>
      </c>
      <c r="B9677" s="394"/>
      <c r="C9677" s="495"/>
      <c r="D9677" s="395"/>
      <c r="E9677" s="396"/>
      <c r="M9677" s="572"/>
      <c r="N9677" s="573"/>
      <c r="O9677" s="573"/>
      <c r="P9677" s="573"/>
    </row>
    <row r="9678" spans="1:16" ht="30.75" thickBot="1" x14ac:dyDescent="0.45">
      <c r="A9678" s="566" t="s">
        <v>2885</v>
      </c>
      <c r="B9678" s="567"/>
      <c r="C9678" s="567"/>
      <c r="D9678" s="567"/>
      <c r="E9678" s="568"/>
      <c r="G9678" t="s">
        <v>2926</v>
      </c>
      <c r="M9678" s="572"/>
      <c r="N9678" s="573"/>
      <c r="O9678" s="573"/>
      <c r="P9678" s="573"/>
    </row>
    <row r="9679" spans="1:16" ht="26.25" thickBot="1" x14ac:dyDescent="0.4">
      <c r="A9679" s="563" t="s">
        <v>2886</v>
      </c>
      <c r="B9679" s="564"/>
      <c r="C9679" s="564"/>
      <c r="D9679" s="564"/>
      <c r="E9679" s="565"/>
      <c r="G9679" t="s">
        <v>2926</v>
      </c>
      <c r="M9679" s="572"/>
      <c r="N9679" s="573"/>
      <c r="O9679" s="573"/>
      <c r="P9679" s="573"/>
    </row>
    <row r="9680" spans="1:16" ht="30" thickBot="1" x14ac:dyDescent="0.3">
      <c r="A9680" s="229"/>
      <c r="B9680" s="554" t="s">
        <v>136</v>
      </c>
      <c r="C9680" s="551" t="s">
        <v>2887</v>
      </c>
      <c r="D9680" s="552"/>
      <c r="E9680" s="553"/>
      <c r="G9680" t="s">
        <v>2926</v>
      </c>
      <c r="M9680" s="572"/>
      <c r="N9680" s="573"/>
      <c r="O9680" s="573"/>
      <c r="P9680" s="573"/>
    </row>
    <row r="9681" spans="1:16" x14ac:dyDescent="0.25">
      <c r="B9681" s="406"/>
      <c r="C9681" s="463"/>
      <c r="D9681" s="397"/>
      <c r="E9681" s="398"/>
      <c r="M9681" s="572"/>
      <c r="N9681" s="573"/>
      <c r="O9681" s="573"/>
      <c r="P9681" s="573"/>
    </row>
    <row r="9682" spans="1:16" x14ac:dyDescent="0.25">
      <c r="B9682" s="406"/>
      <c r="C9682" s="463"/>
      <c r="D9682" s="397"/>
      <c r="E9682" s="398"/>
      <c r="M9682" s="572"/>
      <c r="N9682" s="573"/>
      <c r="O9682" s="573"/>
      <c r="P9682" s="573"/>
    </row>
    <row r="9683" spans="1:16" x14ac:dyDescent="0.25">
      <c r="B9683" s="406"/>
      <c r="C9683" s="463"/>
      <c r="D9683" s="397"/>
      <c r="E9683" s="398"/>
      <c r="F9683">
        <f>SUMIF('список продуктов'!$A$8:$A$917,"="&amp;D5956,'список продуктов'!$C$8:$C$917)</f>
        <v>1</v>
      </c>
      <c r="M9683" s="572"/>
      <c r="N9683" s="573"/>
      <c r="O9683" s="573"/>
      <c r="P9683" s="573"/>
    </row>
    <row r="9684" spans="1:16" x14ac:dyDescent="0.25">
      <c r="B9684" s="406"/>
      <c r="C9684" s="463"/>
      <c r="D9684" s="397"/>
      <c r="E9684" s="398"/>
      <c r="F9684">
        <f>SUMIF('список продуктов'!$A$8:$A$917,"="&amp;D5957,'список продуктов'!$C$8:$C$917)</f>
        <v>1</v>
      </c>
      <c r="M9684" s="572"/>
      <c r="N9684" s="573"/>
      <c r="O9684" s="573"/>
      <c r="P9684" s="573"/>
    </row>
    <row r="9685" spans="1:16" x14ac:dyDescent="0.25">
      <c r="B9685" s="406"/>
      <c r="C9685" s="463"/>
      <c r="D9685" s="397"/>
      <c r="E9685" s="398"/>
      <c r="F9685">
        <f>SUMIF('список продуктов'!$A$8:$A$917,"="&amp;D5958,'список продуктов'!$C$8:$C$917)</f>
        <v>0</v>
      </c>
      <c r="M9685" s="572"/>
      <c r="N9685" s="573"/>
      <c r="O9685" s="573"/>
      <c r="P9685" s="573"/>
    </row>
    <row r="9686" spans="1:16" x14ac:dyDescent="0.25">
      <c r="B9686" s="406"/>
      <c r="C9686" s="463"/>
      <c r="D9686" s="397"/>
      <c r="E9686" s="398"/>
      <c r="F9686">
        <f>SUMIF('список продуктов'!$A$8:$A$917,"="&amp;D5959,'список продуктов'!$C$8:$C$917)</f>
        <v>1</v>
      </c>
      <c r="M9686" s="572"/>
      <c r="N9686" s="573"/>
      <c r="O9686" s="573"/>
      <c r="P9686" s="573"/>
    </row>
    <row r="9687" spans="1:16" x14ac:dyDescent="0.25">
      <c r="B9687" s="406"/>
      <c r="C9687" s="463"/>
      <c r="D9687" s="397"/>
      <c r="E9687" s="398"/>
      <c r="F9687">
        <f>SUMIF('список продуктов'!$A$8:$A$917,"="&amp;D5960,'список продуктов'!$C$8:$C$917)</f>
        <v>1</v>
      </c>
      <c r="M9687" s="572"/>
      <c r="N9687" s="573"/>
      <c r="O9687" s="573"/>
      <c r="P9687" s="573"/>
    </row>
    <row r="9688" spans="1:16" x14ac:dyDescent="0.25">
      <c r="B9688" s="406"/>
      <c r="C9688" s="463"/>
      <c r="D9688" s="397"/>
      <c r="E9688" s="398"/>
      <c r="F9688">
        <f>SUMIF('список продуктов'!$A$8:$A$917,"="&amp;D5961,'список продуктов'!$C$8:$C$917)</f>
        <v>0</v>
      </c>
      <c r="M9688" s="572"/>
      <c r="N9688" s="573"/>
      <c r="O9688" s="573"/>
      <c r="P9688" s="573"/>
    </row>
    <row r="9689" spans="1:16" x14ac:dyDescent="0.25">
      <c r="B9689" s="406"/>
      <c r="C9689" s="463"/>
      <c r="D9689" s="397"/>
      <c r="E9689" s="398"/>
      <c r="F9689">
        <f>SUMIF('список продуктов'!$A$8:$A$917,"="&amp;D5962,'список продуктов'!$C$8:$C$917)</f>
        <v>0</v>
      </c>
      <c r="M9689" s="572"/>
      <c r="N9689" s="573"/>
      <c r="O9689" s="573"/>
      <c r="P9689" s="573"/>
    </row>
    <row r="9690" spans="1:16" x14ac:dyDescent="0.25">
      <c r="B9690" s="406"/>
      <c r="C9690" s="463"/>
      <c r="D9690" s="397"/>
      <c r="E9690" s="398"/>
      <c r="F9690">
        <f>SUMIF('список продуктов'!$A$8:$A$917,"="&amp;D5963,'список продуктов'!$C$8:$C$917)</f>
        <v>1</v>
      </c>
      <c r="M9690" s="572"/>
      <c r="N9690" s="573"/>
      <c r="O9690" s="573"/>
      <c r="P9690" s="573"/>
    </row>
    <row r="9691" spans="1:16" x14ac:dyDescent="0.25">
      <c r="B9691" s="406"/>
      <c r="C9691" s="463"/>
      <c r="D9691" s="397"/>
      <c r="E9691" s="398"/>
      <c r="F9691">
        <f>SUMIF('список продуктов'!$A$8:$A$917,"="&amp;D5964,'список продуктов'!$C$8:$C$917)</f>
        <v>1</v>
      </c>
      <c r="M9691" s="572"/>
      <c r="N9691" s="573"/>
      <c r="O9691" s="573"/>
      <c r="P9691" s="573"/>
    </row>
    <row r="9692" spans="1:16" x14ac:dyDescent="0.25">
      <c r="B9692" s="406"/>
      <c r="C9692" s="463"/>
      <c r="D9692" s="397"/>
      <c r="E9692" s="398"/>
      <c r="F9692">
        <f>SUMIF('список продуктов'!$A$8:$A$917,"="&amp;D5965,'список продуктов'!$C$8:$C$917)</f>
        <v>1</v>
      </c>
      <c r="M9692" s="572"/>
      <c r="N9692" s="573"/>
      <c r="O9692" s="573"/>
      <c r="P9692" s="573"/>
    </row>
    <row r="9693" spans="1:16" ht="15.75" thickBot="1" x14ac:dyDescent="0.3">
      <c r="B9693" s="406"/>
      <c r="C9693" s="463"/>
      <c r="D9693" s="397"/>
      <c r="E9693" s="398"/>
      <c r="F9693">
        <f>SUMIF('список продуктов'!$A$8:$A$917,"="&amp;D5966,'список продуктов'!$C$8:$C$917)</f>
        <v>1</v>
      </c>
      <c r="M9693" s="572"/>
      <c r="N9693" s="573"/>
      <c r="O9693" s="573"/>
      <c r="P9693" s="573"/>
    </row>
    <row r="9694" spans="1:16" ht="30" thickBot="1" x14ac:dyDescent="0.3">
      <c r="A9694" s="229"/>
      <c r="B9694" s="231" t="s">
        <v>0</v>
      </c>
      <c r="C9694" s="144" t="s">
        <v>1250</v>
      </c>
      <c r="D9694" s="188"/>
      <c r="E9694" s="191"/>
      <c r="F9694">
        <f>SUMIF('список продуктов'!$A$8:$A$917,"="&amp;D5967,'список продуктов'!$C$8:$C$917)</f>
        <v>1</v>
      </c>
      <c r="G9694" t="s">
        <v>2926</v>
      </c>
      <c r="M9694" s="572"/>
      <c r="N9694" s="573"/>
      <c r="O9694" s="573"/>
      <c r="P9694" s="573"/>
    </row>
    <row r="9695" spans="1:16" x14ac:dyDescent="0.25">
      <c r="A9695" s="77">
        <f>E9695*A9694</f>
        <v>0</v>
      </c>
      <c r="B9695" s="166"/>
      <c r="C9695" s="505"/>
      <c r="D9695" s="91" t="s">
        <v>1668</v>
      </c>
      <c r="E9695" s="80">
        <v>20</v>
      </c>
      <c r="F9695">
        <f>SUMIF('список продуктов'!$A$8:$A$917,"="&amp;D5968,'список продуктов'!$C$8:$C$917)</f>
        <v>1</v>
      </c>
      <c r="M9695" s="572"/>
      <c r="N9695" s="573"/>
      <c r="O9695" s="573"/>
      <c r="P9695" s="573"/>
    </row>
    <row r="9696" spans="1:16" x14ac:dyDescent="0.25">
      <c r="A9696" s="77">
        <f>E9696*A9694</f>
        <v>0</v>
      </c>
      <c r="B9696" s="166"/>
      <c r="C9696" s="505"/>
      <c r="D9696" s="91" t="s">
        <v>1789</v>
      </c>
      <c r="E9696" s="80">
        <v>20</v>
      </c>
      <c r="M9696" s="72"/>
      <c r="N9696" s="68"/>
      <c r="O9696" s="68"/>
      <c r="P9696" s="68"/>
    </row>
    <row r="9697" spans="1:16" ht="15.75" thickBot="1" x14ac:dyDescent="0.3">
      <c r="A9697" s="77">
        <f>E9697*A9694</f>
        <v>0</v>
      </c>
      <c r="B9697" s="166"/>
      <c r="C9697" s="505"/>
      <c r="D9697" s="91" t="s">
        <v>1793</v>
      </c>
      <c r="E9697" s="80">
        <v>3</v>
      </c>
      <c r="M9697" s="72"/>
      <c r="N9697" s="68"/>
      <c r="O9697" s="68"/>
      <c r="P9697" s="68"/>
    </row>
    <row r="9698" spans="1:16" ht="15.75" thickBot="1" x14ac:dyDescent="0.3">
      <c r="A9698" s="105"/>
      <c r="B9698" s="179" t="s">
        <v>38</v>
      </c>
      <c r="C9698" s="73" t="s">
        <v>395</v>
      </c>
      <c r="D9698" s="188"/>
      <c r="E9698" s="158">
        <f>SUM(E9699:E9702)</f>
        <v>29</v>
      </c>
      <c r="G9698" t="s">
        <v>2926</v>
      </c>
      <c r="M9698" s="72"/>
      <c r="N9698" s="68"/>
      <c r="O9698" s="68"/>
      <c r="P9698" s="68"/>
    </row>
    <row r="9699" spans="1:16" x14ac:dyDescent="0.25">
      <c r="A9699" s="77">
        <f>E9699*A9698</f>
        <v>0</v>
      </c>
      <c r="B9699" s="168"/>
      <c r="C9699" s="505"/>
      <c r="D9699" s="91" t="s">
        <v>2471</v>
      </c>
      <c r="E9699" s="80">
        <v>1</v>
      </c>
      <c r="M9699" s="72"/>
      <c r="N9699" s="68"/>
      <c r="O9699" s="68"/>
      <c r="P9699" s="68"/>
    </row>
    <row r="9700" spans="1:16" x14ac:dyDescent="0.25">
      <c r="A9700" s="77">
        <f>E9700*A9698</f>
        <v>0</v>
      </c>
      <c r="B9700" s="168"/>
      <c r="C9700" s="505"/>
      <c r="D9700" s="91" t="s">
        <v>2291</v>
      </c>
      <c r="E9700" s="80">
        <v>17</v>
      </c>
      <c r="M9700" s="72"/>
      <c r="N9700" s="68"/>
      <c r="O9700" s="68"/>
      <c r="P9700" s="68"/>
    </row>
    <row r="9701" spans="1:16" x14ac:dyDescent="0.25">
      <c r="A9701" s="77">
        <f>E9701*A9698</f>
        <v>0</v>
      </c>
      <c r="B9701" s="168"/>
      <c r="C9701" s="505"/>
      <c r="D9701" s="91" t="s">
        <v>1268</v>
      </c>
      <c r="E9701" s="80">
        <v>5</v>
      </c>
      <c r="M9701" s="72"/>
      <c r="N9701" s="68"/>
      <c r="O9701" s="68"/>
      <c r="P9701" s="68"/>
    </row>
    <row r="9702" spans="1:16" ht="15.75" thickBot="1" x14ac:dyDescent="0.3">
      <c r="A9702" s="77">
        <f>E9702*A9698</f>
        <v>0</v>
      </c>
      <c r="B9702" s="168"/>
      <c r="C9702" s="505"/>
      <c r="D9702" s="91" t="s">
        <v>1805</v>
      </c>
      <c r="E9702" s="80">
        <v>6</v>
      </c>
      <c r="M9702" s="72"/>
      <c r="N9702" s="68"/>
      <c r="O9702" s="68"/>
      <c r="P9702" s="68"/>
    </row>
    <row r="9703" spans="1:16" ht="29.25" thickBot="1" x14ac:dyDescent="0.3">
      <c r="A9703" s="229"/>
      <c r="B9703" s="196" t="s">
        <v>1609</v>
      </c>
      <c r="C9703" s="219" t="s">
        <v>398</v>
      </c>
      <c r="D9703" s="188"/>
      <c r="E9703" s="158">
        <f>SUM(E9704:E9709)</f>
        <v>40</v>
      </c>
      <c r="G9703" t="s">
        <v>2926</v>
      </c>
      <c r="M9703" s="72"/>
      <c r="N9703" s="68"/>
      <c r="O9703" s="68"/>
      <c r="P9703" s="68"/>
    </row>
    <row r="9704" spans="1:16" x14ac:dyDescent="0.25">
      <c r="A9704" s="77">
        <f>E9704*A9703</f>
        <v>0</v>
      </c>
      <c r="B9704" s="168"/>
      <c r="C9704" s="505"/>
      <c r="D9704" s="91" t="s">
        <v>2316</v>
      </c>
      <c r="E9704" s="80">
        <v>18</v>
      </c>
      <c r="M9704" s="72"/>
      <c r="N9704" s="68"/>
      <c r="O9704" s="68"/>
      <c r="P9704" s="68"/>
    </row>
    <row r="9705" spans="1:16" x14ac:dyDescent="0.25">
      <c r="A9705" s="77">
        <f>E9705*A9703</f>
        <v>0</v>
      </c>
      <c r="B9705" s="168"/>
      <c r="C9705" s="505"/>
      <c r="D9705" s="91" t="s">
        <v>1934</v>
      </c>
      <c r="E9705" s="80">
        <v>11</v>
      </c>
      <c r="M9705" s="72"/>
      <c r="N9705" s="68"/>
      <c r="O9705" s="68"/>
      <c r="P9705" s="68"/>
    </row>
    <row r="9706" spans="1:16" x14ac:dyDescent="0.25">
      <c r="A9706" s="77">
        <f>E9706*A9703</f>
        <v>0</v>
      </c>
      <c r="B9706" s="168"/>
      <c r="C9706" s="505"/>
      <c r="D9706" s="91" t="s">
        <v>925</v>
      </c>
      <c r="E9706" s="80">
        <v>3</v>
      </c>
      <c r="M9706" s="72"/>
      <c r="N9706" s="68"/>
      <c r="O9706" s="68"/>
      <c r="P9706" s="68"/>
    </row>
    <row r="9707" spans="1:16" x14ac:dyDescent="0.25">
      <c r="A9707" s="77">
        <f>E9707*A9703</f>
        <v>0</v>
      </c>
      <c r="B9707" s="168"/>
      <c r="C9707" s="505"/>
      <c r="D9707" s="91" t="s">
        <v>1850</v>
      </c>
      <c r="E9707" s="80">
        <v>3</v>
      </c>
      <c r="M9707" s="72"/>
      <c r="N9707" s="68"/>
      <c r="O9707" s="68"/>
      <c r="P9707" s="68"/>
    </row>
    <row r="9708" spans="1:16" x14ac:dyDescent="0.25">
      <c r="A9708" s="77">
        <f>E9708*A9703</f>
        <v>0</v>
      </c>
      <c r="B9708" s="168"/>
      <c r="C9708" s="505"/>
      <c r="D9708" s="91" t="s">
        <v>2337</v>
      </c>
      <c r="E9708" s="80">
        <v>2</v>
      </c>
      <c r="M9708" s="72"/>
      <c r="N9708" s="68"/>
      <c r="O9708" s="68"/>
      <c r="P9708" s="68"/>
    </row>
    <row r="9709" spans="1:16" ht="15.75" thickBot="1" x14ac:dyDescent="0.3">
      <c r="A9709" s="77">
        <f>E9709*A9703</f>
        <v>0</v>
      </c>
      <c r="B9709" s="168"/>
      <c r="C9709" s="505"/>
      <c r="D9709" s="91" t="s">
        <v>1815</v>
      </c>
      <c r="E9709" s="80">
        <v>3</v>
      </c>
      <c r="M9709" s="72"/>
      <c r="N9709" s="68"/>
      <c r="O9709" s="68"/>
      <c r="P9709" s="68"/>
    </row>
    <row r="9710" spans="1:16" ht="15.75" thickBot="1" x14ac:dyDescent="0.3">
      <c r="A9710" s="105"/>
      <c r="B9710" s="226">
        <v>35</v>
      </c>
      <c r="C9710" s="202" t="s">
        <v>396</v>
      </c>
      <c r="D9710" s="188"/>
      <c r="E9710" s="158">
        <f>SUM(E9711:E9715)</f>
        <v>41</v>
      </c>
      <c r="G9710" t="s">
        <v>2926</v>
      </c>
      <c r="M9710" s="72"/>
      <c r="N9710" s="68"/>
      <c r="O9710" s="68"/>
      <c r="P9710" s="68"/>
    </row>
    <row r="9711" spans="1:16" x14ac:dyDescent="0.25">
      <c r="A9711" s="77">
        <f>E9711*A9710</f>
        <v>0</v>
      </c>
      <c r="B9711" s="168"/>
      <c r="C9711" s="505"/>
      <c r="D9711" s="91" t="s">
        <v>1716</v>
      </c>
      <c r="E9711" s="80">
        <v>10</v>
      </c>
      <c r="M9711" s="72"/>
      <c r="N9711" s="68"/>
      <c r="O9711" s="68"/>
      <c r="P9711" s="68"/>
    </row>
    <row r="9712" spans="1:16" x14ac:dyDescent="0.25">
      <c r="A9712" s="77">
        <f>E9712*A9710</f>
        <v>0</v>
      </c>
      <c r="B9712" s="168"/>
      <c r="C9712" s="505"/>
      <c r="D9712" s="91" t="s">
        <v>2671</v>
      </c>
      <c r="E9712" s="80">
        <v>10</v>
      </c>
      <c r="M9712" s="72"/>
      <c r="N9712" s="68"/>
      <c r="O9712" s="68"/>
      <c r="P9712" s="68"/>
    </row>
    <row r="9713" spans="1:16" x14ac:dyDescent="0.25">
      <c r="A9713" s="77">
        <f>E9713*A9710</f>
        <v>0</v>
      </c>
      <c r="B9713" s="168"/>
      <c r="C9713" s="505"/>
      <c r="D9713" s="91" t="s">
        <v>1934</v>
      </c>
      <c r="E9713" s="80">
        <v>8</v>
      </c>
      <c r="M9713" s="72"/>
      <c r="N9713" s="68"/>
      <c r="O9713" s="68"/>
      <c r="P9713" s="68"/>
    </row>
    <row r="9714" spans="1:16" x14ac:dyDescent="0.25">
      <c r="A9714" s="77">
        <f>E9714*A9710</f>
        <v>0</v>
      </c>
      <c r="B9714" s="168"/>
      <c r="C9714" s="505"/>
      <c r="D9714" s="91" t="s">
        <v>1796</v>
      </c>
      <c r="E9714" s="80">
        <v>3</v>
      </c>
      <c r="M9714" s="72"/>
      <c r="N9714" s="68"/>
      <c r="O9714" s="68"/>
      <c r="P9714" s="68"/>
    </row>
    <row r="9715" spans="1:16" x14ac:dyDescent="0.25">
      <c r="A9715" s="77">
        <f>E9715*A9710</f>
        <v>0</v>
      </c>
      <c r="B9715" s="168"/>
      <c r="C9715" s="505"/>
      <c r="D9715" s="91" t="s">
        <v>1936</v>
      </c>
      <c r="E9715" s="80">
        <v>10</v>
      </c>
      <c r="M9715" s="72"/>
      <c r="N9715" s="68"/>
      <c r="O9715" s="68"/>
      <c r="P9715" s="68"/>
    </row>
    <row r="9716" spans="1:16" ht="15.75" thickBot="1" x14ac:dyDescent="0.3">
      <c r="A9716" s="77">
        <f>E9716*A9710</f>
        <v>0</v>
      </c>
      <c r="B9716" s="160"/>
      <c r="C9716" s="154"/>
      <c r="D9716" s="91" t="s">
        <v>1717</v>
      </c>
      <c r="E9716" s="89">
        <v>10</v>
      </c>
      <c r="M9716" s="72"/>
      <c r="N9716" s="68"/>
      <c r="O9716" s="68"/>
      <c r="P9716" s="68"/>
    </row>
    <row r="9717" spans="1:16" ht="15.75" thickBot="1" x14ac:dyDescent="0.3">
      <c r="A9717" s="229"/>
      <c r="B9717" s="231" t="s">
        <v>36</v>
      </c>
      <c r="C9717" s="144" t="s">
        <v>2622</v>
      </c>
      <c r="D9717" s="188"/>
      <c r="E9717" s="191"/>
      <c r="G9717" t="s">
        <v>2926</v>
      </c>
      <c r="M9717" s="72"/>
      <c r="N9717" s="68"/>
      <c r="O9717" s="68"/>
      <c r="P9717" s="68"/>
    </row>
    <row r="9718" spans="1:16" x14ac:dyDescent="0.25">
      <c r="A9718" s="77">
        <f>E9718*A9717</f>
        <v>0</v>
      </c>
      <c r="B9718" s="160"/>
      <c r="C9718" s="154"/>
      <c r="D9718" s="91" t="s">
        <v>1763</v>
      </c>
      <c r="E9718" s="89">
        <v>15</v>
      </c>
      <c r="M9718" s="72"/>
      <c r="N9718" s="68"/>
      <c r="O9718" s="68"/>
      <c r="P9718" s="68"/>
    </row>
    <row r="9719" spans="1:16" x14ac:dyDescent="0.25">
      <c r="A9719" s="77">
        <f>A9717*E9719</f>
        <v>0</v>
      </c>
      <c r="B9719" s="160"/>
      <c r="C9719" s="154"/>
      <c r="D9719" s="91" t="s">
        <v>1354</v>
      </c>
      <c r="E9719" s="89">
        <v>15</v>
      </c>
      <c r="M9719" s="72"/>
      <c r="N9719" s="68"/>
      <c r="O9719" s="68"/>
      <c r="P9719" s="68"/>
    </row>
    <row r="9720" spans="1:16" x14ac:dyDescent="0.25">
      <c r="A9720" s="77">
        <f>A9717*E9720</f>
        <v>0</v>
      </c>
      <c r="B9720" s="160"/>
      <c r="C9720" s="154"/>
      <c r="D9720" s="91" t="s">
        <v>313</v>
      </c>
      <c r="E9720" s="89">
        <v>15</v>
      </c>
      <c r="M9720" s="72"/>
      <c r="N9720" s="68"/>
      <c r="O9720" s="68"/>
      <c r="P9720" s="68"/>
    </row>
    <row r="9721" spans="1:16" x14ac:dyDescent="0.25">
      <c r="A9721" s="77">
        <f>A9717*E9721</f>
        <v>0</v>
      </c>
      <c r="B9721" s="160"/>
      <c r="C9721" s="154"/>
      <c r="D9721" s="91" t="s">
        <v>1781</v>
      </c>
      <c r="E9721" s="89">
        <v>15</v>
      </c>
      <c r="M9721" s="72"/>
      <c r="N9721" s="68"/>
      <c r="O9721" s="68"/>
      <c r="P9721" s="68"/>
    </row>
    <row r="9722" spans="1:16" x14ac:dyDescent="0.25">
      <c r="A9722" s="77">
        <f>A9717*E9722</f>
        <v>0</v>
      </c>
      <c r="B9722" s="160"/>
      <c r="C9722" s="154"/>
      <c r="D9722" s="91" t="s">
        <v>1848</v>
      </c>
      <c r="E9722" s="89">
        <v>10</v>
      </c>
      <c r="M9722" s="72"/>
      <c r="N9722" s="68"/>
      <c r="O9722" s="68"/>
      <c r="P9722" s="68"/>
    </row>
    <row r="9723" spans="1:16" ht="15.75" thickBot="1" x14ac:dyDescent="0.3">
      <c r="A9723" s="77">
        <f>E9723*A9717</f>
        <v>0</v>
      </c>
      <c r="B9723" s="394"/>
      <c r="C9723" s="555"/>
      <c r="D9723" s="395" t="s">
        <v>2623</v>
      </c>
      <c r="E9723" s="396">
        <v>1</v>
      </c>
      <c r="M9723" s="72"/>
      <c r="N9723" s="68"/>
      <c r="O9723" s="68"/>
      <c r="P9723" s="68"/>
    </row>
    <row r="9724" spans="1:16" ht="26.25" thickBot="1" x14ac:dyDescent="0.4">
      <c r="A9724" s="563" t="s">
        <v>2888</v>
      </c>
      <c r="B9724" s="564"/>
      <c r="C9724" s="564"/>
      <c r="D9724" s="564"/>
      <c r="E9724" s="565"/>
      <c r="G9724" t="s">
        <v>2926</v>
      </c>
      <c r="M9724" s="72"/>
      <c r="N9724" s="68"/>
      <c r="O9724" s="68"/>
      <c r="P9724" s="68"/>
    </row>
    <row r="9725" spans="1:16" ht="15.75" thickBot="1" x14ac:dyDescent="0.3">
      <c r="A9725" s="229"/>
      <c r="B9725" s="447" t="s">
        <v>8</v>
      </c>
      <c r="C9725" s="530" t="s">
        <v>2889</v>
      </c>
      <c r="D9725" s="413"/>
      <c r="E9725" s="426"/>
      <c r="G9725" t="s">
        <v>2926</v>
      </c>
      <c r="M9725" s="72"/>
      <c r="N9725" s="68"/>
      <c r="O9725" s="68"/>
      <c r="P9725" s="68"/>
    </row>
    <row r="9726" spans="1:16" x14ac:dyDescent="0.25">
      <c r="B9726" s="406"/>
      <c r="C9726" s="463"/>
      <c r="D9726" s="397"/>
      <c r="E9726" s="398"/>
      <c r="M9726" s="72"/>
      <c r="N9726" s="68"/>
      <c r="O9726" s="68"/>
      <c r="P9726" s="68"/>
    </row>
    <row r="9727" spans="1:16" x14ac:dyDescent="0.25">
      <c r="B9727" s="406"/>
      <c r="C9727" s="463"/>
      <c r="D9727" s="397"/>
      <c r="E9727" s="398"/>
      <c r="M9727" s="72"/>
      <c r="N9727" s="68"/>
      <c r="O9727" s="68"/>
      <c r="P9727" s="68"/>
    </row>
    <row r="9728" spans="1:16" x14ac:dyDescent="0.25">
      <c r="B9728" s="406"/>
      <c r="C9728" s="463"/>
      <c r="D9728" s="397"/>
      <c r="E9728" s="398"/>
      <c r="M9728" s="72"/>
      <c r="N9728" s="68"/>
      <c r="O9728" s="68"/>
      <c r="P9728" s="68"/>
    </row>
    <row r="9729" spans="1:16" x14ac:dyDescent="0.25">
      <c r="B9729" s="406"/>
      <c r="C9729" s="463"/>
      <c r="D9729" s="397"/>
      <c r="E9729" s="398"/>
      <c r="M9729" s="72"/>
      <c r="N9729" s="68"/>
      <c r="O9729" s="68"/>
      <c r="P9729" s="68"/>
    </row>
    <row r="9730" spans="1:16" x14ac:dyDescent="0.25">
      <c r="B9730" s="406"/>
      <c r="C9730" s="463"/>
      <c r="D9730" s="397"/>
      <c r="E9730" s="398"/>
      <c r="M9730" s="72"/>
      <c r="N9730" s="68"/>
      <c r="O9730" s="68"/>
      <c r="P9730" s="68"/>
    </row>
    <row r="9731" spans="1:16" x14ac:dyDescent="0.25">
      <c r="B9731" s="406"/>
      <c r="C9731" s="463"/>
      <c r="D9731" s="397"/>
      <c r="E9731" s="398"/>
      <c r="M9731" s="72"/>
      <c r="N9731" s="68"/>
      <c r="O9731" s="68"/>
      <c r="P9731" s="68"/>
    </row>
    <row r="9732" spans="1:16" x14ac:dyDescent="0.25">
      <c r="B9732" s="406"/>
      <c r="C9732" s="463"/>
      <c r="D9732" s="397"/>
      <c r="E9732" s="398"/>
      <c r="M9732" s="72"/>
      <c r="N9732" s="68"/>
      <c r="O9732" s="68"/>
      <c r="P9732" s="68"/>
    </row>
    <row r="9733" spans="1:16" ht="15.75" thickBot="1" x14ac:dyDescent="0.3">
      <c r="B9733" s="406"/>
      <c r="C9733" s="463"/>
      <c r="D9733" s="397"/>
      <c r="E9733" s="398"/>
      <c r="M9733" s="72"/>
      <c r="N9733" s="68"/>
      <c r="O9733" s="68"/>
      <c r="P9733" s="68"/>
    </row>
    <row r="9734" spans="1:16" ht="15.75" thickBot="1" x14ac:dyDescent="0.3">
      <c r="A9734" s="229"/>
      <c r="B9734" s="231" t="s">
        <v>8</v>
      </c>
      <c r="C9734" s="140" t="s">
        <v>1162</v>
      </c>
      <c r="D9734" s="188"/>
      <c r="E9734" s="191"/>
      <c r="G9734" t="s">
        <v>2926</v>
      </c>
      <c r="M9734" s="72"/>
      <c r="N9734" s="68"/>
      <c r="O9734" s="68"/>
      <c r="P9734" s="68"/>
    </row>
    <row r="9735" spans="1:16" x14ac:dyDescent="0.25">
      <c r="A9735" s="77">
        <f>E9735*A9734</f>
        <v>0</v>
      </c>
      <c r="B9735" s="160"/>
      <c r="C9735" s="154"/>
      <c r="D9735" s="91" t="s">
        <v>1753</v>
      </c>
      <c r="E9735" s="89">
        <v>200</v>
      </c>
      <c r="M9735" s="72"/>
      <c r="N9735" s="68"/>
      <c r="O9735" s="68"/>
      <c r="P9735" s="68"/>
    </row>
    <row r="9736" spans="1:16" x14ac:dyDescent="0.25">
      <c r="A9736" s="77">
        <f>E9736*A9734</f>
        <v>0</v>
      </c>
      <c r="B9736" s="160"/>
      <c r="C9736" s="452"/>
      <c r="D9736" s="91" t="s">
        <v>1850</v>
      </c>
      <c r="E9736" s="89">
        <v>15</v>
      </c>
      <c r="M9736" s="72"/>
      <c r="N9736" s="68"/>
      <c r="O9736" s="68"/>
      <c r="P9736" s="68"/>
    </row>
    <row r="9737" spans="1:16" ht="15.75" thickBot="1" x14ac:dyDescent="0.3">
      <c r="A9737" s="77">
        <f>E9737*A9734</f>
        <v>0</v>
      </c>
      <c r="B9737" s="160"/>
      <c r="C9737" s="154"/>
      <c r="D9737" s="91" t="s">
        <v>1262</v>
      </c>
      <c r="E9737" s="89">
        <v>2</v>
      </c>
      <c r="M9737" s="72"/>
      <c r="N9737" s="68"/>
      <c r="O9737" s="68"/>
      <c r="P9737" s="68"/>
    </row>
    <row r="9738" spans="1:16" ht="15.75" thickBot="1" x14ac:dyDescent="0.3">
      <c r="A9738" s="229"/>
      <c r="B9738" s="447" t="s">
        <v>8</v>
      </c>
      <c r="C9738" s="530" t="s">
        <v>2890</v>
      </c>
      <c r="D9738" s="413"/>
      <c r="E9738" s="426"/>
      <c r="G9738" t="s">
        <v>2926</v>
      </c>
      <c r="M9738" s="72"/>
      <c r="N9738" s="68"/>
      <c r="O9738" s="68"/>
      <c r="P9738" s="68"/>
    </row>
    <row r="9739" spans="1:16" x14ac:dyDescent="0.25">
      <c r="A9739" s="77">
        <f>E9739*A9738</f>
        <v>0</v>
      </c>
      <c r="B9739" s="406"/>
      <c r="C9739" s="463"/>
      <c r="D9739" s="397" t="s">
        <v>2652</v>
      </c>
      <c r="E9739" s="398">
        <v>60</v>
      </c>
      <c r="M9739" s="72"/>
      <c r="N9739" s="68"/>
      <c r="O9739" s="68"/>
      <c r="P9739" s="68"/>
    </row>
    <row r="9740" spans="1:16" x14ac:dyDescent="0.25">
      <c r="A9740" s="77">
        <f>E9740*A9738</f>
        <v>0</v>
      </c>
      <c r="B9740" s="406"/>
      <c r="C9740" s="463"/>
      <c r="D9740" s="397" t="s">
        <v>1362</v>
      </c>
      <c r="E9740" s="398">
        <v>60</v>
      </c>
      <c r="M9740" s="72"/>
      <c r="N9740" s="68"/>
      <c r="O9740" s="68"/>
      <c r="P9740" s="68"/>
    </row>
    <row r="9741" spans="1:16" ht="15.75" thickBot="1" x14ac:dyDescent="0.3">
      <c r="A9741" s="77">
        <f>E9741*A9738</f>
        <v>0</v>
      </c>
      <c r="B9741" s="406"/>
      <c r="C9741" s="463"/>
      <c r="D9741" s="397" t="s">
        <v>1262</v>
      </c>
      <c r="E9741" s="398">
        <v>10</v>
      </c>
      <c r="M9741" s="72"/>
      <c r="N9741" s="68"/>
      <c r="O9741" s="68"/>
      <c r="P9741" s="68"/>
    </row>
    <row r="9742" spans="1:16" ht="15.75" thickBot="1" x14ac:dyDescent="0.3">
      <c r="A9742" s="229"/>
      <c r="B9742" s="447" t="s">
        <v>170</v>
      </c>
      <c r="C9742" s="530" t="s">
        <v>2891</v>
      </c>
      <c r="D9742" s="413"/>
      <c r="E9742" s="426"/>
      <c r="G9742" t="s">
        <v>2926</v>
      </c>
      <c r="M9742" s="72"/>
      <c r="N9742" s="68"/>
      <c r="O9742" s="68"/>
      <c r="P9742" s="68"/>
    </row>
    <row r="9743" spans="1:16" x14ac:dyDescent="0.25">
      <c r="B9743" s="406"/>
      <c r="C9743" s="463"/>
      <c r="D9743" s="397"/>
      <c r="E9743" s="398"/>
      <c r="M9743" s="72"/>
      <c r="N9743" s="68"/>
      <c r="O9743" s="68"/>
      <c r="P9743" s="68"/>
    </row>
    <row r="9744" spans="1:16" x14ac:dyDescent="0.25">
      <c r="B9744" s="406"/>
      <c r="C9744" s="463"/>
      <c r="D9744" s="397"/>
      <c r="E9744" s="398"/>
      <c r="M9744" s="72"/>
      <c r="N9744" s="68"/>
      <c r="O9744" s="68"/>
      <c r="P9744" s="68"/>
    </row>
    <row r="9745" spans="1:16" x14ac:dyDescent="0.25">
      <c r="B9745" s="406"/>
      <c r="C9745" s="463"/>
      <c r="D9745" s="397"/>
      <c r="E9745" s="398"/>
      <c r="M9745" s="72"/>
      <c r="N9745" s="68"/>
      <c r="O9745" s="68"/>
      <c r="P9745" s="68"/>
    </row>
    <row r="9746" spans="1:16" x14ac:dyDescent="0.25">
      <c r="B9746" s="406"/>
      <c r="C9746" s="463"/>
      <c r="D9746" s="397"/>
      <c r="E9746" s="398"/>
      <c r="M9746" s="72"/>
      <c r="N9746" s="68"/>
      <c r="O9746" s="68"/>
      <c r="P9746" s="68"/>
    </row>
    <row r="9747" spans="1:16" ht="15.75" thickBot="1" x14ac:dyDescent="0.3">
      <c r="B9747" s="406"/>
      <c r="C9747" s="463"/>
      <c r="D9747" s="397"/>
      <c r="E9747" s="398"/>
      <c r="M9747" s="72"/>
      <c r="N9747" s="68"/>
      <c r="O9747" s="68"/>
      <c r="P9747" s="68"/>
    </row>
    <row r="9748" spans="1:16" ht="15.75" thickBot="1" x14ac:dyDescent="0.3">
      <c r="A9748" s="229"/>
      <c r="B9748" s="447" t="s">
        <v>170</v>
      </c>
      <c r="C9748" s="530" t="s">
        <v>2892</v>
      </c>
      <c r="D9748" s="413"/>
      <c r="E9748" s="426"/>
      <c r="G9748" t="s">
        <v>2926</v>
      </c>
      <c r="M9748" s="72"/>
      <c r="N9748" s="68"/>
      <c r="O9748" s="68"/>
      <c r="P9748" s="68"/>
    </row>
    <row r="9749" spans="1:16" x14ac:dyDescent="0.25">
      <c r="B9749" s="406"/>
      <c r="C9749" s="463"/>
      <c r="D9749" s="397"/>
      <c r="E9749" s="398"/>
      <c r="M9749" s="72"/>
      <c r="N9749" s="68"/>
      <c r="O9749" s="68"/>
      <c r="P9749" s="68"/>
    </row>
    <row r="9750" spans="1:16" x14ac:dyDescent="0.25">
      <c r="B9750" s="406"/>
      <c r="C9750" s="463"/>
      <c r="D9750" s="397"/>
      <c r="E9750" s="398"/>
      <c r="M9750" s="72"/>
      <c r="N9750" s="68"/>
      <c r="O9750" s="68"/>
      <c r="P9750" s="68"/>
    </row>
    <row r="9751" spans="1:16" x14ac:dyDescent="0.25">
      <c r="B9751" s="406"/>
      <c r="C9751" s="463"/>
      <c r="D9751" s="397"/>
      <c r="E9751" s="398"/>
      <c r="M9751" s="72"/>
      <c r="N9751" s="68"/>
      <c r="O9751" s="68"/>
      <c r="P9751" s="68"/>
    </row>
    <row r="9752" spans="1:16" ht="15.75" thickBot="1" x14ac:dyDescent="0.3">
      <c r="B9752" s="406"/>
      <c r="C9752" s="463"/>
      <c r="D9752" s="397"/>
      <c r="E9752" s="398"/>
      <c r="M9752" s="72"/>
      <c r="N9752" s="68"/>
      <c r="O9752" s="68"/>
      <c r="P9752" s="68"/>
    </row>
    <row r="9753" spans="1:16" ht="15.75" thickBot="1" x14ac:dyDescent="0.3">
      <c r="A9753" s="229"/>
      <c r="B9753" s="447" t="s">
        <v>170</v>
      </c>
      <c r="C9753" s="530" t="s">
        <v>2893</v>
      </c>
      <c r="D9753" s="413"/>
      <c r="E9753" s="426"/>
      <c r="G9753" t="s">
        <v>2926</v>
      </c>
      <c r="M9753" s="72"/>
      <c r="N9753" s="68"/>
      <c r="O9753" s="68"/>
      <c r="P9753" s="68"/>
    </row>
    <row r="9754" spans="1:16" x14ac:dyDescent="0.25">
      <c r="B9754" s="406"/>
      <c r="C9754" s="463"/>
      <c r="D9754" s="397"/>
      <c r="E9754" s="398"/>
      <c r="M9754" s="72"/>
      <c r="N9754" s="68"/>
      <c r="O9754" s="68"/>
      <c r="P9754" s="68"/>
    </row>
    <row r="9755" spans="1:16" x14ac:dyDescent="0.25">
      <c r="B9755" s="406"/>
      <c r="C9755" s="463"/>
      <c r="D9755" s="397"/>
      <c r="E9755" s="398"/>
      <c r="M9755" s="72"/>
      <c r="N9755" s="68"/>
      <c r="O9755" s="68"/>
      <c r="P9755" s="68"/>
    </row>
    <row r="9756" spans="1:16" x14ac:dyDescent="0.25">
      <c r="B9756" s="406"/>
      <c r="C9756" s="463"/>
      <c r="D9756" s="397"/>
      <c r="E9756" s="398"/>
      <c r="M9756" s="72"/>
      <c r="N9756" s="68"/>
      <c r="O9756" s="68"/>
      <c r="P9756" s="68"/>
    </row>
    <row r="9757" spans="1:16" x14ac:dyDescent="0.25">
      <c r="B9757" s="406"/>
      <c r="C9757" s="463"/>
      <c r="D9757" s="397"/>
      <c r="E9757" s="398"/>
      <c r="M9757" s="72"/>
      <c r="N9757" s="68"/>
      <c r="O9757" s="68"/>
      <c r="P9757" s="68"/>
    </row>
    <row r="9758" spans="1:16" ht="15.75" thickBot="1" x14ac:dyDescent="0.3">
      <c r="B9758" s="406"/>
      <c r="C9758" s="463"/>
      <c r="D9758" s="397"/>
      <c r="E9758" s="398"/>
      <c r="M9758" s="72"/>
      <c r="N9758" s="68"/>
      <c r="O9758" s="68"/>
      <c r="P9758" s="68"/>
    </row>
    <row r="9759" spans="1:16" ht="15.75" thickBot="1" x14ac:dyDescent="0.3">
      <c r="A9759" s="229"/>
      <c r="B9759" s="447" t="s">
        <v>170</v>
      </c>
      <c r="C9759" s="530" t="s">
        <v>2894</v>
      </c>
      <c r="D9759" s="413"/>
      <c r="E9759" s="426"/>
      <c r="G9759" t="s">
        <v>2926</v>
      </c>
      <c r="M9759" s="72"/>
      <c r="N9759" s="68"/>
      <c r="O9759" s="68"/>
      <c r="P9759" s="68"/>
    </row>
    <row r="9760" spans="1:16" x14ac:dyDescent="0.25">
      <c r="B9760" s="406"/>
      <c r="C9760" s="463"/>
      <c r="D9760" s="397"/>
      <c r="E9760" s="398"/>
      <c r="M9760" s="72"/>
      <c r="N9760" s="68"/>
      <c r="O9760" s="68"/>
      <c r="P9760" s="68"/>
    </row>
    <row r="9761" spans="1:16" x14ac:dyDescent="0.25">
      <c r="B9761" s="406"/>
      <c r="C9761" s="463"/>
      <c r="D9761" s="397"/>
      <c r="E9761" s="398"/>
      <c r="M9761" s="72"/>
      <c r="N9761" s="68"/>
      <c r="O9761" s="68"/>
      <c r="P9761" s="68"/>
    </row>
    <row r="9762" spans="1:16" x14ac:dyDescent="0.25">
      <c r="B9762" s="406"/>
      <c r="C9762" s="463"/>
      <c r="D9762" s="397"/>
      <c r="E9762" s="398"/>
      <c r="M9762" s="72"/>
      <c r="N9762" s="68"/>
      <c r="O9762" s="68"/>
      <c r="P9762" s="68"/>
    </row>
    <row r="9763" spans="1:16" x14ac:dyDescent="0.25">
      <c r="B9763" s="406"/>
      <c r="C9763" s="463"/>
      <c r="D9763" s="397"/>
      <c r="E9763" s="398"/>
      <c r="M9763" s="72"/>
      <c r="N9763" s="68"/>
      <c r="O9763" s="68"/>
      <c r="P9763" s="68"/>
    </row>
    <row r="9764" spans="1:16" ht="15.75" thickBot="1" x14ac:dyDescent="0.3">
      <c r="B9764" s="406"/>
      <c r="C9764" s="463"/>
      <c r="D9764" s="397"/>
      <c r="E9764" s="398"/>
      <c r="M9764" s="72"/>
      <c r="N9764" s="68"/>
      <c r="O9764" s="68"/>
      <c r="P9764" s="68"/>
    </row>
    <row r="9765" spans="1:16" ht="15.75" thickBot="1" x14ac:dyDescent="0.3">
      <c r="A9765" s="229"/>
      <c r="B9765" s="447" t="s">
        <v>170</v>
      </c>
      <c r="C9765" s="530" t="s">
        <v>2895</v>
      </c>
      <c r="D9765" s="413"/>
      <c r="E9765" s="426"/>
      <c r="G9765" t="s">
        <v>2926</v>
      </c>
      <c r="M9765" s="72"/>
      <c r="N9765" s="68"/>
      <c r="O9765" s="68"/>
      <c r="P9765" s="68"/>
    </row>
    <row r="9766" spans="1:16" x14ac:dyDescent="0.25">
      <c r="B9766" s="406"/>
      <c r="C9766" s="463"/>
      <c r="D9766" s="397"/>
      <c r="E9766" s="398"/>
      <c r="M9766" s="72"/>
      <c r="N9766" s="68"/>
      <c r="O9766" s="68"/>
      <c r="P9766" s="68"/>
    </row>
    <row r="9767" spans="1:16" x14ac:dyDescent="0.25">
      <c r="B9767" s="406"/>
      <c r="C9767" s="463"/>
      <c r="D9767" s="397"/>
      <c r="E9767" s="398"/>
      <c r="M9767" s="72"/>
      <c r="N9767" s="68"/>
      <c r="O9767" s="68"/>
      <c r="P9767" s="68"/>
    </row>
    <row r="9768" spans="1:16" x14ac:dyDescent="0.25">
      <c r="B9768" s="406"/>
      <c r="C9768" s="463"/>
      <c r="D9768" s="397"/>
      <c r="E9768" s="398"/>
      <c r="M9768" s="72"/>
      <c r="N9768" s="68"/>
      <c r="O9768" s="68"/>
      <c r="P9768" s="68"/>
    </row>
    <row r="9769" spans="1:16" x14ac:dyDescent="0.25">
      <c r="B9769" s="406"/>
      <c r="C9769" s="463"/>
      <c r="D9769" s="397"/>
      <c r="E9769" s="398"/>
      <c r="M9769" s="72"/>
      <c r="N9769" s="68"/>
      <c r="O9769" s="68"/>
      <c r="P9769" s="68"/>
    </row>
    <row r="9770" spans="1:16" ht="15.75" thickBot="1" x14ac:dyDescent="0.3">
      <c r="B9770" s="406"/>
      <c r="C9770" s="463"/>
      <c r="D9770" s="397"/>
      <c r="E9770" s="398"/>
      <c r="M9770" s="72"/>
      <c r="N9770" s="68"/>
      <c r="O9770" s="68"/>
      <c r="P9770" s="68"/>
    </row>
    <row r="9771" spans="1:16" ht="15.75" thickBot="1" x14ac:dyDescent="0.3">
      <c r="A9771" s="229"/>
      <c r="B9771" s="447" t="s">
        <v>170</v>
      </c>
      <c r="C9771" s="530" t="s">
        <v>2896</v>
      </c>
      <c r="D9771" s="413"/>
      <c r="E9771" s="426"/>
      <c r="G9771" t="s">
        <v>2926</v>
      </c>
      <c r="M9771" s="72"/>
      <c r="N9771" s="68"/>
      <c r="O9771" s="68"/>
      <c r="P9771" s="68"/>
    </row>
    <row r="9772" spans="1:16" x14ac:dyDescent="0.25">
      <c r="B9772" s="406"/>
      <c r="C9772" s="463"/>
      <c r="D9772" s="397"/>
      <c r="E9772" s="398"/>
      <c r="M9772" s="72"/>
      <c r="N9772" s="68"/>
      <c r="O9772" s="68"/>
      <c r="P9772" s="68"/>
    </row>
    <row r="9773" spans="1:16" x14ac:dyDescent="0.25">
      <c r="B9773" s="406"/>
      <c r="C9773" s="463"/>
      <c r="D9773" s="397"/>
      <c r="E9773" s="398"/>
      <c r="M9773" s="72"/>
      <c r="N9773" s="68"/>
      <c r="O9773" s="68"/>
      <c r="P9773" s="68"/>
    </row>
    <row r="9774" spans="1:16" x14ac:dyDescent="0.25">
      <c r="B9774" s="406"/>
      <c r="C9774" s="463"/>
      <c r="D9774" s="397"/>
      <c r="E9774" s="398"/>
      <c r="M9774" s="72"/>
      <c r="N9774" s="68"/>
      <c r="O9774" s="68"/>
      <c r="P9774" s="68"/>
    </row>
    <row r="9775" spans="1:16" x14ac:dyDescent="0.25">
      <c r="B9775" s="406"/>
      <c r="C9775" s="463"/>
      <c r="D9775" s="397"/>
      <c r="E9775" s="398"/>
      <c r="M9775" s="72"/>
      <c r="N9775" s="68"/>
      <c r="O9775" s="68"/>
      <c r="P9775" s="68"/>
    </row>
    <row r="9776" spans="1:16" x14ac:dyDescent="0.25">
      <c r="B9776" s="406"/>
      <c r="C9776" s="463"/>
      <c r="D9776" s="397"/>
      <c r="E9776" s="398"/>
      <c r="M9776" s="72"/>
      <c r="N9776" s="68"/>
      <c r="O9776" s="68"/>
      <c r="P9776" s="68"/>
    </row>
    <row r="9777" spans="1:16" ht="15.75" thickBot="1" x14ac:dyDescent="0.3">
      <c r="B9777" s="556"/>
      <c r="C9777" s="454"/>
      <c r="D9777" s="557"/>
      <c r="E9777" s="558"/>
      <c r="M9777" s="72"/>
      <c r="N9777" s="68"/>
      <c r="O9777" s="68"/>
      <c r="P9777" s="68"/>
    </row>
    <row r="9778" spans="1:16" ht="26.25" thickBot="1" x14ac:dyDescent="0.4">
      <c r="A9778" s="563" t="s">
        <v>2897</v>
      </c>
      <c r="B9778" s="564"/>
      <c r="C9778" s="564"/>
      <c r="D9778" s="564"/>
      <c r="E9778" s="565"/>
      <c r="G9778" t="s">
        <v>2926</v>
      </c>
      <c r="M9778" s="72"/>
      <c r="N9778" s="68"/>
      <c r="O9778" s="68"/>
      <c r="P9778" s="68"/>
    </row>
    <row r="9779" spans="1:16" ht="15.75" thickBot="1" x14ac:dyDescent="0.3">
      <c r="A9779" s="229"/>
      <c r="B9779" s="447" t="s">
        <v>51</v>
      </c>
      <c r="C9779" s="530" t="s">
        <v>2898</v>
      </c>
      <c r="D9779" s="413"/>
      <c r="E9779" s="426"/>
      <c r="G9779" t="s">
        <v>2926</v>
      </c>
      <c r="M9779" s="72"/>
      <c r="N9779" s="68"/>
      <c r="O9779" s="68"/>
      <c r="P9779" s="68"/>
    </row>
    <row r="9780" spans="1:16" x14ac:dyDescent="0.25">
      <c r="B9780" s="406"/>
      <c r="C9780" s="463"/>
      <c r="D9780" s="397"/>
      <c r="E9780" s="398"/>
      <c r="M9780" s="72"/>
      <c r="N9780" s="68"/>
      <c r="O9780" s="68"/>
      <c r="P9780" s="68"/>
    </row>
    <row r="9781" spans="1:16" x14ac:dyDescent="0.25">
      <c r="B9781" s="406"/>
      <c r="C9781" s="463"/>
      <c r="D9781" s="397"/>
      <c r="E9781" s="398"/>
      <c r="M9781" s="72"/>
      <c r="N9781" s="68"/>
      <c r="O9781" s="68"/>
      <c r="P9781" s="68"/>
    </row>
    <row r="9782" spans="1:16" x14ac:dyDescent="0.25">
      <c r="B9782" s="406"/>
      <c r="C9782" s="463"/>
      <c r="D9782" s="397"/>
      <c r="E9782" s="398"/>
      <c r="M9782" s="72"/>
      <c r="N9782" s="68"/>
      <c r="O9782" s="68"/>
      <c r="P9782" s="68"/>
    </row>
    <row r="9783" spans="1:16" x14ac:dyDescent="0.25">
      <c r="B9783" s="406"/>
      <c r="C9783" s="463"/>
      <c r="D9783" s="397"/>
      <c r="E9783" s="398"/>
      <c r="M9783" s="72"/>
      <c r="N9783" s="68"/>
      <c r="O9783" s="68"/>
      <c r="P9783" s="68"/>
    </row>
    <row r="9784" spans="1:16" x14ac:dyDescent="0.25">
      <c r="B9784" s="406"/>
      <c r="C9784" s="463"/>
      <c r="D9784" s="397"/>
      <c r="E9784" s="398"/>
      <c r="M9784" s="72"/>
      <c r="N9784" s="68"/>
      <c r="O9784" s="68"/>
      <c r="P9784" s="68"/>
    </row>
    <row r="9785" spans="1:16" x14ac:dyDescent="0.25">
      <c r="B9785" s="406"/>
      <c r="C9785" s="463"/>
      <c r="D9785" s="397"/>
      <c r="E9785" s="398"/>
      <c r="M9785" s="72"/>
      <c r="N9785" s="68"/>
      <c r="O9785" s="68"/>
      <c r="P9785" s="68"/>
    </row>
    <row r="9786" spans="1:16" ht="15.75" thickBot="1" x14ac:dyDescent="0.3">
      <c r="B9786" s="406"/>
      <c r="C9786" s="463"/>
      <c r="D9786" s="397"/>
      <c r="E9786" s="398"/>
      <c r="M9786" s="72"/>
      <c r="N9786" s="68"/>
      <c r="O9786" s="68"/>
      <c r="P9786" s="68"/>
    </row>
    <row r="9787" spans="1:16" ht="30" thickBot="1" x14ac:dyDescent="0.3">
      <c r="A9787" s="229"/>
      <c r="B9787" s="447" t="s">
        <v>8</v>
      </c>
      <c r="C9787" s="530" t="s">
        <v>2899</v>
      </c>
      <c r="D9787" s="413"/>
      <c r="E9787" s="426"/>
      <c r="G9787" t="s">
        <v>2926</v>
      </c>
      <c r="M9787" s="72"/>
      <c r="N9787" s="68"/>
      <c r="O9787" s="68"/>
      <c r="P9787" s="68"/>
    </row>
    <row r="9788" spans="1:16" x14ac:dyDescent="0.25">
      <c r="B9788" s="406"/>
      <c r="C9788" s="463"/>
      <c r="D9788" s="397"/>
      <c r="E9788" s="398"/>
      <c r="M9788" s="72"/>
      <c r="N9788" s="68"/>
      <c r="O9788" s="68"/>
      <c r="P9788" s="68"/>
    </row>
    <row r="9789" spans="1:16" x14ac:dyDescent="0.25">
      <c r="B9789" s="406"/>
      <c r="C9789" s="463"/>
      <c r="D9789" s="397"/>
      <c r="E9789" s="398"/>
      <c r="M9789" s="72"/>
      <c r="N9789" s="68"/>
      <c r="O9789" s="68"/>
      <c r="P9789" s="68"/>
    </row>
    <row r="9790" spans="1:16" x14ac:dyDescent="0.25">
      <c r="B9790" s="406"/>
      <c r="C9790" s="463"/>
      <c r="D9790" s="397"/>
      <c r="E9790" s="398"/>
      <c r="M9790" s="72"/>
      <c r="N9790" s="68"/>
      <c r="O9790" s="68"/>
      <c r="P9790" s="68"/>
    </row>
    <row r="9791" spans="1:16" x14ac:dyDescent="0.25">
      <c r="B9791" s="406"/>
      <c r="C9791" s="463"/>
      <c r="D9791" s="397"/>
      <c r="E9791" s="398"/>
      <c r="M9791" s="72"/>
      <c r="N9791" s="68"/>
      <c r="O9791" s="68"/>
      <c r="P9791" s="68"/>
    </row>
    <row r="9792" spans="1:16" x14ac:dyDescent="0.25">
      <c r="B9792" s="406"/>
      <c r="C9792" s="463"/>
      <c r="D9792" s="397"/>
      <c r="E9792" s="398"/>
      <c r="M9792" s="72"/>
      <c r="N9792" s="68"/>
      <c r="O9792" s="68"/>
      <c r="P9792" s="68"/>
    </row>
    <row r="9793" spans="1:16" x14ac:dyDescent="0.25">
      <c r="B9793" s="406"/>
      <c r="C9793" s="463"/>
      <c r="D9793" s="397"/>
      <c r="E9793" s="398"/>
      <c r="M9793" s="72"/>
      <c r="N9793" s="68"/>
      <c r="O9793" s="68"/>
      <c r="P9793" s="68"/>
    </row>
    <row r="9794" spans="1:16" ht="15.75" thickBot="1" x14ac:dyDescent="0.3">
      <c r="B9794" s="406"/>
      <c r="C9794" s="463"/>
      <c r="D9794" s="397"/>
      <c r="E9794" s="398"/>
      <c r="M9794" s="72"/>
      <c r="N9794" s="68"/>
      <c r="O9794" s="68"/>
      <c r="P9794" s="68"/>
    </row>
    <row r="9795" spans="1:16" ht="15.75" thickBot="1" x14ac:dyDescent="0.3">
      <c r="A9795" s="229"/>
      <c r="B9795" s="179">
        <v>100</v>
      </c>
      <c r="C9795" s="197" t="s">
        <v>724</v>
      </c>
      <c r="D9795" s="188"/>
      <c r="E9795" s="158">
        <f>SUM(E9796:E9802)</f>
        <v>150</v>
      </c>
      <c r="G9795" t="s">
        <v>2926</v>
      </c>
      <c r="M9795" s="72"/>
      <c r="N9795" s="68"/>
      <c r="O9795" s="68"/>
      <c r="P9795" s="68"/>
    </row>
    <row r="9796" spans="1:16" x14ac:dyDescent="0.25">
      <c r="A9796" s="77">
        <f>E9796*A9795</f>
        <v>0</v>
      </c>
      <c r="B9796" s="173"/>
      <c r="C9796" s="115"/>
      <c r="D9796" s="91" t="s">
        <v>2643</v>
      </c>
      <c r="E9796" s="80">
        <v>80</v>
      </c>
      <c r="M9796" s="72"/>
      <c r="N9796" s="68"/>
      <c r="O9796" s="68"/>
      <c r="P9796" s="68"/>
    </row>
    <row r="9797" spans="1:16" x14ac:dyDescent="0.25">
      <c r="A9797" s="77">
        <f>E9797*A9795</f>
        <v>0</v>
      </c>
      <c r="B9797" s="173"/>
      <c r="C9797" s="115"/>
      <c r="D9797" s="91" t="s">
        <v>1492</v>
      </c>
      <c r="E9797" s="80">
        <v>20</v>
      </c>
      <c r="M9797" s="72"/>
      <c r="N9797" s="68"/>
      <c r="O9797" s="68"/>
      <c r="P9797" s="68"/>
    </row>
    <row r="9798" spans="1:16" x14ac:dyDescent="0.25">
      <c r="A9798" s="77">
        <f>E9798*A9795</f>
        <v>0</v>
      </c>
      <c r="B9798" s="173"/>
      <c r="C9798" s="115"/>
      <c r="D9798" s="91" t="s">
        <v>1280</v>
      </c>
      <c r="E9798" s="80">
        <v>20</v>
      </c>
      <c r="M9798" s="72"/>
      <c r="N9798" s="68"/>
      <c r="O9798" s="68"/>
      <c r="P9798" s="68"/>
    </row>
    <row r="9799" spans="1:16" x14ac:dyDescent="0.25">
      <c r="A9799" s="77">
        <f>E9799*A9795</f>
        <v>0</v>
      </c>
      <c r="B9799" s="173"/>
      <c r="C9799" s="115"/>
      <c r="D9799" s="91" t="s">
        <v>1850</v>
      </c>
      <c r="E9799" s="80">
        <v>10</v>
      </c>
      <c r="M9799" s="72"/>
      <c r="N9799" s="68"/>
      <c r="O9799" s="68"/>
      <c r="P9799" s="68"/>
    </row>
    <row r="9800" spans="1:16" ht="15.75" thickBot="1" x14ac:dyDescent="0.3">
      <c r="A9800" s="77">
        <f>E9800*A9795</f>
        <v>0</v>
      </c>
      <c r="B9800" s="173"/>
      <c r="C9800" s="115"/>
      <c r="D9800" s="91" t="s">
        <v>2469</v>
      </c>
      <c r="E9800" s="80">
        <v>20</v>
      </c>
      <c r="M9800" s="72"/>
      <c r="N9800" s="68"/>
      <c r="O9800" s="68"/>
      <c r="P9800" s="68"/>
    </row>
    <row r="9801" spans="1:16" ht="15.75" thickBot="1" x14ac:dyDescent="0.3">
      <c r="A9801" s="229"/>
      <c r="B9801" s="447" t="s">
        <v>8</v>
      </c>
      <c r="C9801" s="530" t="s">
        <v>2900</v>
      </c>
      <c r="D9801" s="413"/>
      <c r="E9801" s="426"/>
      <c r="G9801" t="s">
        <v>2926</v>
      </c>
      <c r="M9801" s="72"/>
      <c r="N9801" s="68"/>
      <c r="O9801" s="68"/>
      <c r="P9801" s="68"/>
    </row>
    <row r="9802" spans="1:16" x14ac:dyDescent="0.25">
      <c r="B9802" s="406"/>
      <c r="C9802" s="463"/>
      <c r="D9802" s="397"/>
      <c r="E9802" s="398"/>
      <c r="M9802" s="72"/>
      <c r="N9802" s="68"/>
      <c r="O9802" s="68"/>
      <c r="P9802" s="68"/>
    </row>
    <row r="9803" spans="1:16" x14ac:dyDescent="0.25">
      <c r="B9803" s="406"/>
      <c r="C9803" s="463"/>
      <c r="D9803" s="397"/>
      <c r="E9803" s="398"/>
      <c r="M9803" s="72"/>
      <c r="N9803" s="68"/>
      <c r="O9803" s="68"/>
      <c r="P9803" s="68"/>
    </row>
    <row r="9804" spans="1:16" x14ac:dyDescent="0.25">
      <c r="B9804" s="406"/>
      <c r="C9804" s="463"/>
      <c r="D9804" s="397"/>
      <c r="E9804" s="398"/>
      <c r="M9804" s="72"/>
      <c r="N9804" s="68"/>
      <c r="O9804" s="68"/>
      <c r="P9804" s="68"/>
    </row>
    <row r="9805" spans="1:16" x14ac:dyDescent="0.25">
      <c r="B9805" s="406"/>
      <c r="C9805" s="463"/>
      <c r="D9805" s="397"/>
      <c r="E9805" s="398"/>
      <c r="M9805" s="72"/>
      <c r="N9805" s="68"/>
      <c r="O9805" s="68"/>
      <c r="P9805" s="68"/>
    </row>
    <row r="9806" spans="1:16" ht="15.75" thickBot="1" x14ac:dyDescent="0.3">
      <c r="B9806" s="406"/>
      <c r="C9806" s="463"/>
      <c r="D9806" s="397"/>
      <c r="E9806" s="398"/>
      <c r="M9806" s="72"/>
      <c r="N9806" s="68"/>
      <c r="O9806" s="68"/>
      <c r="P9806" s="68"/>
    </row>
    <row r="9807" spans="1:16" ht="15.75" thickBot="1" x14ac:dyDescent="0.3">
      <c r="A9807" s="229"/>
      <c r="B9807" s="447" t="s">
        <v>170</v>
      </c>
      <c r="C9807" s="530" t="s">
        <v>2901</v>
      </c>
      <c r="D9807" s="413"/>
      <c r="E9807" s="426"/>
      <c r="G9807" t="s">
        <v>2926</v>
      </c>
      <c r="M9807" s="72"/>
      <c r="N9807" s="68"/>
      <c r="O9807" s="68"/>
      <c r="P9807" s="68"/>
    </row>
    <row r="9808" spans="1:16" x14ac:dyDescent="0.25">
      <c r="B9808" s="406"/>
      <c r="C9808" s="463"/>
      <c r="D9808" s="397"/>
      <c r="E9808" s="398"/>
      <c r="M9808" s="72"/>
      <c r="N9808" s="68"/>
      <c r="O9808" s="68"/>
      <c r="P9808" s="68"/>
    </row>
    <row r="9809" spans="1:16" x14ac:dyDescent="0.25">
      <c r="B9809" s="406"/>
      <c r="C9809" s="463"/>
      <c r="D9809" s="397"/>
      <c r="E9809" s="398"/>
      <c r="M9809" s="72"/>
      <c r="N9809" s="68"/>
      <c r="O9809" s="68"/>
      <c r="P9809" s="68"/>
    </row>
    <row r="9810" spans="1:16" x14ac:dyDescent="0.25">
      <c r="B9810" s="406"/>
      <c r="C9810" s="463"/>
      <c r="D9810" s="397"/>
      <c r="E9810" s="398"/>
      <c r="M9810" s="72"/>
      <c r="N9810" s="68"/>
      <c r="O9810" s="68"/>
      <c r="P9810" s="68"/>
    </row>
    <row r="9811" spans="1:16" x14ac:dyDescent="0.25">
      <c r="B9811" s="406"/>
      <c r="C9811" s="463"/>
      <c r="D9811" s="397"/>
      <c r="E9811" s="398"/>
      <c r="M9811" s="72"/>
      <c r="N9811" s="68"/>
      <c r="O9811" s="68"/>
      <c r="P9811" s="68"/>
    </row>
    <row r="9812" spans="1:16" ht="15.75" thickBot="1" x14ac:dyDescent="0.3">
      <c r="B9812" s="556"/>
      <c r="C9812" s="454"/>
      <c r="D9812" s="557"/>
      <c r="E9812" s="558"/>
      <c r="M9812" s="72"/>
      <c r="N9812" s="68"/>
      <c r="O9812" s="68"/>
      <c r="P9812" s="68"/>
    </row>
    <row r="9813" spans="1:16" ht="26.25" thickBot="1" x14ac:dyDescent="0.4">
      <c r="A9813" s="563" t="s">
        <v>2902</v>
      </c>
      <c r="B9813" s="564"/>
      <c r="C9813" s="564"/>
      <c r="D9813" s="564"/>
      <c r="E9813" s="565"/>
      <c r="G9813" t="s">
        <v>2926</v>
      </c>
      <c r="M9813" s="72"/>
      <c r="N9813" s="68"/>
      <c r="O9813" s="68"/>
      <c r="P9813" s="68"/>
    </row>
    <row r="9814" spans="1:16" ht="15.75" thickBot="1" x14ac:dyDescent="0.3">
      <c r="A9814" s="229"/>
      <c r="B9814" s="231" t="s">
        <v>170</v>
      </c>
      <c r="C9814" s="144" t="s">
        <v>1248</v>
      </c>
      <c r="D9814" s="188"/>
      <c r="E9814" s="191"/>
      <c r="G9814" t="s">
        <v>2926</v>
      </c>
      <c r="M9814" s="72"/>
      <c r="N9814" s="68"/>
      <c r="O9814" s="68"/>
      <c r="P9814" s="68"/>
    </row>
    <row r="9815" spans="1:16" x14ac:dyDescent="0.25">
      <c r="A9815" s="77">
        <f>E9815*A9814</f>
        <v>0</v>
      </c>
      <c r="B9815" s="160"/>
      <c r="C9815" s="154"/>
      <c r="D9815" s="91" t="s">
        <v>2299</v>
      </c>
      <c r="E9815" s="89">
        <v>1</v>
      </c>
      <c r="M9815" s="72"/>
      <c r="N9815" s="68"/>
      <c r="O9815" s="68"/>
      <c r="P9815" s="68"/>
    </row>
    <row r="9816" spans="1:16" x14ac:dyDescent="0.25">
      <c r="A9816" s="77">
        <f>E9816*A9814</f>
        <v>0</v>
      </c>
      <c r="B9816" s="160"/>
      <c r="C9816" s="452"/>
      <c r="D9816" s="91" t="s">
        <v>1246</v>
      </c>
      <c r="E9816" s="89">
        <v>30</v>
      </c>
      <c r="M9816" s="72"/>
      <c r="N9816" s="68"/>
      <c r="O9816" s="68"/>
      <c r="P9816" s="68"/>
    </row>
    <row r="9817" spans="1:16" x14ac:dyDescent="0.25">
      <c r="A9817" s="77">
        <f>E9817*A9814</f>
        <v>0</v>
      </c>
      <c r="B9817" s="160"/>
      <c r="C9817" s="154"/>
      <c r="D9817" s="91" t="s">
        <v>1913</v>
      </c>
      <c r="E9817" s="89">
        <v>30</v>
      </c>
      <c r="M9817" s="72"/>
      <c r="N9817" s="68"/>
      <c r="O9817" s="68"/>
      <c r="P9817" s="68"/>
    </row>
    <row r="9818" spans="1:16" x14ac:dyDescent="0.25">
      <c r="A9818" s="77">
        <f>E9818*A9814</f>
        <v>0</v>
      </c>
      <c r="B9818" s="160"/>
      <c r="C9818" s="154"/>
      <c r="D9818" s="91" t="s">
        <v>1492</v>
      </c>
      <c r="E9818" s="89">
        <v>30</v>
      </c>
      <c r="M9818" s="72"/>
      <c r="N9818" s="68"/>
      <c r="O9818" s="68"/>
      <c r="P9818" s="68"/>
    </row>
    <row r="9819" spans="1:16" x14ac:dyDescent="0.25">
      <c r="A9819" s="77">
        <f>E9819*A9814</f>
        <v>0</v>
      </c>
      <c r="B9819" s="160"/>
      <c r="C9819" s="154"/>
      <c r="D9819" s="91" t="s">
        <v>1315</v>
      </c>
      <c r="E9819" s="89">
        <v>50</v>
      </c>
      <c r="M9819" s="72"/>
      <c r="N9819" s="68"/>
      <c r="O9819" s="68"/>
      <c r="P9819" s="68"/>
    </row>
    <row r="9820" spans="1:16" x14ac:dyDescent="0.25">
      <c r="A9820" s="77">
        <f>E9820*A9814</f>
        <v>0</v>
      </c>
      <c r="B9820" s="160"/>
      <c r="C9820" s="154"/>
      <c r="D9820" s="91" t="s">
        <v>2469</v>
      </c>
      <c r="E9820" s="89">
        <v>0.5</v>
      </c>
      <c r="M9820" s="72"/>
      <c r="N9820" s="68"/>
      <c r="O9820" s="68"/>
      <c r="P9820" s="68"/>
    </row>
    <row r="9821" spans="1:16" x14ac:dyDescent="0.25">
      <c r="A9821" s="77">
        <f>E9821*A9814</f>
        <v>0</v>
      </c>
      <c r="B9821" s="160"/>
      <c r="C9821" s="154"/>
      <c r="D9821" s="91" t="s">
        <v>1280</v>
      </c>
      <c r="E9821" s="89">
        <v>5</v>
      </c>
      <c r="M9821" s="72"/>
      <c r="N9821" s="68"/>
      <c r="O9821" s="68"/>
      <c r="P9821" s="68"/>
    </row>
    <row r="9822" spans="1:16" x14ac:dyDescent="0.25">
      <c r="A9822" s="77">
        <f>E9822*A9814</f>
        <v>0</v>
      </c>
      <c r="B9822" s="160"/>
      <c r="C9822" s="154"/>
      <c r="D9822" s="91" t="s">
        <v>1228</v>
      </c>
      <c r="E9822" s="89">
        <v>2</v>
      </c>
      <c r="M9822" s="72"/>
      <c r="N9822" s="68"/>
      <c r="O9822" s="68"/>
      <c r="P9822" s="68"/>
    </row>
    <row r="9823" spans="1:16" x14ac:dyDescent="0.25">
      <c r="A9823" s="77">
        <f>E9823*A9814</f>
        <v>0</v>
      </c>
      <c r="B9823" s="160"/>
      <c r="C9823" s="154"/>
      <c r="D9823" s="91" t="s">
        <v>1927</v>
      </c>
      <c r="E9823" s="89">
        <v>0.2</v>
      </c>
      <c r="M9823" s="72"/>
      <c r="N9823" s="68"/>
      <c r="O9823" s="68"/>
      <c r="P9823" s="68"/>
    </row>
    <row r="9824" spans="1:16" ht="15.75" thickBot="1" x14ac:dyDescent="0.3">
      <c r="A9824" s="77">
        <f>E9824*A9814</f>
        <v>0</v>
      </c>
      <c r="B9824" s="160"/>
      <c r="D9824" s="91" t="s">
        <v>2591</v>
      </c>
      <c r="E9824" s="89">
        <v>40</v>
      </c>
      <c r="M9824" s="72"/>
      <c r="N9824" s="68"/>
      <c r="O9824" s="68"/>
      <c r="P9824" s="68"/>
    </row>
    <row r="9825" spans="1:16" ht="15.75" thickBot="1" x14ac:dyDescent="0.3">
      <c r="A9825" s="229"/>
      <c r="B9825" s="231" t="s">
        <v>115</v>
      </c>
      <c r="C9825" s="144" t="s">
        <v>1252</v>
      </c>
      <c r="D9825" s="188"/>
      <c r="E9825" s="191">
        <f>SUM(E9826:E9830)</f>
        <v>340</v>
      </c>
      <c r="G9825" t="s">
        <v>2926</v>
      </c>
      <c r="M9825" s="72"/>
      <c r="N9825" s="68"/>
      <c r="O9825" s="68"/>
      <c r="P9825" s="68"/>
    </row>
    <row r="9826" spans="1:16" x14ac:dyDescent="0.25">
      <c r="A9826" s="77">
        <f>E9826*A9825</f>
        <v>0</v>
      </c>
      <c r="B9826" s="160"/>
      <c r="C9826" s="154"/>
      <c r="D9826" s="91" t="s">
        <v>1365</v>
      </c>
      <c r="E9826" s="89">
        <v>200</v>
      </c>
      <c r="M9826" s="72"/>
      <c r="N9826" s="68"/>
      <c r="O9826" s="68"/>
      <c r="P9826" s="68"/>
    </row>
    <row r="9827" spans="1:16" x14ac:dyDescent="0.25">
      <c r="A9827" s="77">
        <f>A9825*E9827</f>
        <v>0</v>
      </c>
      <c r="B9827" s="160"/>
      <c r="C9827" s="154"/>
      <c r="D9827" s="91" t="s">
        <v>2469</v>
      </c>
      <c r="E9827" s="89">
        <v>40</v>
      </c>
      <c r="M9827" s="72"/>
      <c r="N9827" s="68"/>
      <c r="O9827" s="68"/>
      <c r="P9827" s="68"/>
    </row>
    <row r="9828" spans="1:16" x14ac:dyDescent="0.25">
      <c r="A9828" s="77">
        <f>A9825*E9828</f>
        <v>0</v>
      </c>
      <c r="B9828" s="160"/>
      <c r="C9828" s="154"/>
      <c r="D9828" s="91" t="s">
        <v>1924</v>
      </c>
      <c r="E9828" s="89">
        <v>40</v>
      </c>
      <c r="M9828" s="72"/>
      <c r="N9828" s="68"/>
      <c r="O9828" s="68"/>
      <c r="P9828" s="68"/>
    </row>
    <row r="9829" spans="1:16" x14ac:dyDescent="0.25">
      <c r="A9829" s="77">
        <f>A9825*E9829</f>
        <v>0</v>
      </c>
      <c r="B9829" s="160"/>
      <c r="C9829" s="154"/>
      <c r="D9829" s="91" t="s">
        <v>2642</v>
      </c>
      <c r="E9829" s="89">
        <v>30</v>
      </c>
      <c r="M9829" s="72"/>
      <c r="N9829" s="68"/>
      <c r="O9829" s="68"/>
      <c r="P9829" s="68"/>
    </row>
    <row r="9830" spans="1:16" ht="15.75" thickBot="1" x14ac:dyDescent="0.3">
      <c r="A9830" s="77">
        <f>A9825*E9830</f>
        <v>0</v>
      </c>
      <c r="B9830" s="160"/>
      <c r="C9830" s="154"/>
      <c r="D9830" s="91" t="s">
        <v>1688</v>
      </c>
      <c r="E9830" s="89">
        <v>30</v>
      </c>
      <c r="M9830" s="72"/>
      <c r="N9830" s="68"/>
      <c r="O9830" s="68"/>
      <c r="P9830" s="68"/>
    </row>
    <row r="9831" spans="1:16" ht="30" thickBot="1" x14ac:dyDescent="0.3">
      <c r="A9831" s="229"/>
      <c r="B9831" s="447" t="s">
        <v>170</v>
      </c>
      <c r="C9831" s="530" t="s">
        <v>2903</v>
      </c>
      <c r="D9831" s="413"/>
      <c r="E9831" s="426"/>
      <c r="G9831" t="s">
        <v>2926</v>
      </c>
      <c r="M9831" s="72"/>
      <c r="N9831" s="68"/>
      <c r="O9831" s="68"/>
      <c r="P9831" s="68"/>
    </row>
    <row r="9832" spans="1:16" x14ac:dyDescent="0.25">
      <c r="B9832" s="406"/>
      <c r="C9832" s="463"/>
      <c r="D9832" s="397"/>
      <c r="E9832" s="398"/>
      <c r="M9832" s="72"/>
      <c r="N9832" s="68"/>
      <c r="O9832" s="68"/>
      <c r="P9832" s="68"/>
    </row>
    <row r="9833" spans="1:16" x14ac:dyDescent="0.25">
      <c r="B9833" s="406"/>
      <c r="C9833" s="463"/>
      <c r="D9833" s="397"/>
      <c r="E9833" s="398"/>
      <c r="M9833" s="72"/>
      <c r="N9833" s="68"/>
      <c r="O9833" s="68"/>
      <c r="P9833" s="68"/>
    </row>
    <row r="9834" spans="1:16" x14ac:dyDescent="0.25">
      <c r="B9834" s="406"/>
      <c r="C9834" s="463"/>
      <c r="D9834" s="397"/>
      <c r="E9834" s="398"/>
      <c r="M9834" s="72"/>
      <c r="N9834" s="68"/>
      <c r="O9834" s="68"/>
      <c r="P9834" s="68"/>
    </row>
    <row r="9835" spans="1:16" x14ac:dyDescent="0.25">
      <c r="B9835" s="406"/>
      <c r="C9835" s="463"/>
      <c r="D9835" s="397"/>
      <c r="E9835" s="398"/>
      <c r="M9835" s="72"/>
      <c r="N9835" s="68"/>
      <c r="O9835" s="68"/>
      <c r="P9835" s="68"/>
    </row>
    <row r="9836" spans="1:16" x14ac:dyDescent="0.25">
      <c r="B9836" s="406"/>
      <c r="C9836" s="463"/>
      <c r="D9836" s="397"/>
      <c r="E9836" s="398"/>
      <c r="M9836" s="72"/>
      <c r="N9836" s="68"/>
      <c r="O9836" s="68"/>
      <c r="P9836" s="68"/>
    </row>
    <row r="9837" spans="1:16" x14ac:dyDescent="0.25">
      <c r="B9837" s="406"/>
      <c r="C9837" s="463"/>
      <c r="D9837" s="397"/>
      <c r="E9837" s="398"/>
      <c r="M9837" s="72"/>
      <c r="N9837" s="68"/>
      <c r="O9837" s="68"/>
      <c r="P9837" s="68"/>
    </row>
    <row r="9838" spans="1:16" x14ac:dyDescent="0.25">
      <c r="B9838" s="406"/>
      <c r="C9838" s="463"/>
      <c r="D9838" s="397"/>
      <c r="E9838" s="398"/>
      <c r="M9838" s="72"/>
      <c r="N9838" s="68"/>
      <c r="O9838" s="68"/>
      <c r="P9838" s="68"/>
    </row>
    <row r="9839" spans="1:16" ht="15.75" thickBot="1" x14ac:dyDescent="0.3">
      <c r="B9839" s="406"/>
      <c r="C9839" s="463"/>
      <c r="D9839" s="397"/>
      <c r="E9839" s="398"/>
      <c r="M9839" s="72"/>
      <c r="N9839" s="68"/>
      <c r="O9839" s="68"/>
      <c r="P9839" s="68"/>
    </row>
    <row r="9840" spans="1:16" ht="15.75" thickBot="1" x14ac:dyDescent="0.3">
      <c r="A9840" s="229"/>
      <c r="B9840" s="447" t="s">
        <v>8</v>
      </c>
      <c r="C9840" s="530" t="s">
        <v>2904</v>
      </c>
      <c r="D9840" s="413"/>
      <c r="E9840" s="426"/>
      <c r="G9840" t="s">
        <v>2926</v>
      </c>
      <c r="M9840" s="72"/>
      <c r="N9840" s="68"/>
      <c r="O9840" s="68"/>
      <c r="P9840" s="68"/>
    </row>
    <row r="9841" spans="1:16" x14ac:dyDescent="0.25">
      <c r="B9841" s="406"/>
      <c r="C9841" s="463"/>
      <c r="D9841" s="397"/>
      <c r="E9841" s="398"/>
      <c r="M9841" s="72"/>
      <c r="N9841" s="68"/>
      <c r="O9841" s="68"/>
      <c r="P9841" s="68"/>
    </row>
    <row r="9842" spans="1:16" x14ac:dyDescent="0.25">
      <c r="B9842" s="406"/>
      <c r="C9842" s="463"/>
      <c r="D9842" s="397"/>
      <c r="E9842" s="398"/>
      <c r="M9842" s="72"/>
      <c r="N9842" s="68"/>
      <c r="O9842" s="68"/>
      <c r="P9842" s="68"/>
    </row>
    <row r="9843" spans="1:16" x14ac:dyDescent="0.25">
      <c r="B9843" s="406"/>
      <c r="C9843" s="463"/>
      <c r="D9843" s="397"/>
      <c r="E9843" s="398"/>
      <c r="M9843" s="72"/>
      <c r="N9843" s="68"/>
      <c r="O9843" s="68"/>
      <c r="P9843" s="68"/>
    </row>
    <row r="9844" spans="1:16" x14ac:dyDescent="0.25">
      <c r="B9844" s="406"/>
      <c r="C9844" s="463"/>
      <c r="D9844" s="397"/>
      <c r="E9844" s="398"/>
      <c r="M9844" s="72"/>
      <c r="N9844" s="68"/>
      <c r="O9844" s="68"/>
      <c r="P9844" s="68"/>
    </row>
    <row r="9845" spans="1:16" x14ac:dyDescent="0.25">
      <c r="B9845" s="406"/>
      <c r="C9845" s="463"/>
      <c r="D9845" s="397"/>
      <c r="E9845" s="398"/>
      <c r="M9845" s="72"/>
      <c r="N9845" s="68"/>
      <c r="O9845" s="68"/>
      <c r="P9845" s="68"/>
    </row>
    <row r="9846" spans="1:16" ht="15.75" thickBot="1" x14ac:dyDescent="0.3">
      <c r="B9846" s="406"/>
      <c r="C9846" s="463"/>
      <c r="D9846" s="397"/>
      <c r="E9846" s="398"/>
      <c r="M9846" s="72"/>
      <c r="N9846" s="68"/>
      <c r="O9846" s="68"/>
      <c r="P9846" s="68"/>
    </row>
    <row r="9847" spans="1:16" ht="15.75" thickBot="1" x14ac:dyDescent="0.3">
      <c r="A9847" s="229"/>
      <c r="B9847" s="447" t="s">
        <v>170</v>
      </c>
      <c r="C9847" s="530" t="s">
        <v>2905</v>
      </c>
      <c r="D9847" s="413"/>
      <c r="E9847" s="426"/>
      <c r="G9847" t="s">
        <v>2926</v>
      </c>
      <c r="M9847" s="72"/>
      <c r="N9847" s="68"/>
      <c r="O9847" s="68"/>
      <c r="P9847" s="68"/>
    </row>
    <row r="9848" spans="1:16" x14ac:dyDescent="0.25">
      <c r="B9848" s="406"/>
      <c r="C9848" s="463"/>
      <c r="D9848" s="397"/>
      <c r="E9848" s="398"/>
      <c r="M9848" s="72"/>
      <c r="N9848" s="68"/>
      <c r="O9848" s="68"/>
      <c r="P9848" s="68"/>
    </row>
    <row r="9849" spans="1:16" x14ac:dyDescent="0.25">
      <c r="B9849" s="406"/>
      <c r="C9849" s="463"/>
      <c r="D9849" s="397"/>
      <c r="E9849" s="398"/>
      <c r="M9849" s="72"/>
      <c r="N9849" s="68"/>
      <c r="O9849" s="68"/>
      <c r="P9849" s="68"/>
    </row>
    <row r="9850" spans="1:16" x14ac:dyDescent="0.25">
      <c r="B9850" s="406"/>
      <c r="C9850" s="463"/>
      <c r="D9850" s="397"/>
      <c r="E9850" s="398"/>
      <c r="M9850" s="72"/>
      <c r="N9850" s="68"/>
      <c r="O9850" s="68"/>
      <c r="P9850" s="68"/>
    </row>
    <row r="9851" spans="1:16" x14ac:dyDescent="0.25">
      <c r="B9851" s="406"/>
      <c r="C9851" s="463"/>
      <c r="D9851" s="397"/>
      <c r="E9851" s="398"/>
      <c r="M9851" s="72"/>
      <c r="N9851" s="68"/>
      <c r="O9851" s="68"/>
      <c r="P9851" s="68"/>
    </row>
    <row r="9852" spans="1:16" ht="15.75" thickBot="1" x14ac:dyDescent="0.3">
      <c r="B9852" s="406"/>
      <c r="C9852" s="463"/>
      <c r="D9852" s="397"/>
      <c r="E9852" s="398"/>
      <c r="M9852" s="72"/>
      <c r="N9852" s="68"/>
      <c r="O9852" s="68"/>
      <c r="P9852" s="68"/>
    </row>
    <row r="9853" spans="1:16" ht="15.75" thickBot="1" x14ac:dyDescent="0.3">
      <c r="A9853" s="229"/>
      <c r="B9853" s="447" t="s">
        <v>8</v>
      </c>
      <c r="C9853" s="530" t="s">
        <v>2906</v>
      </c>
      <c r="D9853" s="413"/>
      <c r="E9853" s="426"/>
      <c r="G9853" t="s">
        <v>2926</v>
      </c>
      <c r="M9853" s="72"/>
      <c r="N9853" s="68"/>
      <c r="O9853" s="68"/>
      <c r="P9853" s="68"/>
    </row>
    <row r="9854" spans="1:16" x14ac:dyDescent="0.25">
      <c r="B9854" s="406"/>
      <c r="C9854" s="463"/>
      <c r="D9854" s="397"/>
      <c r="E9854" s="398"/>
      <c r="M9854" s="72"/>
      <c r="N9854" s="68"/>
      <c r="O9854" s="68"/>
      <c r="P9854" s="68"/>
    </row>
    <row r="9855" spans="1:16" x14ac:dyDescent="0.25">
      <c r="B9855" s="406"/>
      <c r="C9855" s="463"/>
      <c r="D9855" s="397"/>
      <c r="E9855" s="398"/>
      <c r="M9855" s="72"/>
      <c r="N9855" s="68"/>
      <c r="O9855" s="68"/>
      <c r="P9855" s="68"/>
    </row>
    <row r="9856" spans="1:16" x14ac:dyDescent="0.25">
      <c r="B9856" s="406"/>
      <c r="C9856" s="463"/>
      <c r="D9856" s="397"/>
      <c r="E9856" s="398"/>
      <c r="M9856" s="72"/>
      <c r="N9856" s="68"/>
      <c r="O9856" s="68"/>
      <c r="P9856" s="68"/>
    </row>
    <row r="9857" spans="1:16" ht="15.75" thickBot="1" x14ac:dyDescent="0.3">
      <c r="B9857" s="406"/>
      <c r="C9857" s="463"/>
      <c r="D9857" s="397"/>
      <c r="E9857" s="398"/>
      <c r="M9857" s="72"/>
      <c r="N9857" s="68"/>
      <c r="O9857" s="68"/>
      <c r="P9857" s="68"/>
    </row>
    <row r="9858" spans="1:16" ht="15.75" thickBot="1" x14ac:dyDescent="0.3">
      <c r="A9858" s="229"/>
      <c r="B9858" s="231" t="s">
        <v>8</v>
      </c>
      <c r="C9858" s="144" t="s">
        <v>1249</v>
      </c>
      <c r="D9858" s="188"/>
      <c r="E9858" s="191"/>
      <c r="G9858" t="s">
        <v>2926</v>
      </c>
      <c r="M9858" s="72"/>
      <c r="N9858" s="68"/>
      <c r="O9858" s="68"/>
      <c r="P9858" s="68"/>
    </row>
    <row r="9859" spans="1:16" x14ac:dyDescent="0.25">
      <c r="A9859" s="77">
        <f>E9859*A9858</f>
        <v>0</v>
      </c>
      <c r="B9859" s="160"/>
      <c r="C9859" s="154"/>
      <c r="D9859" s="91" t="s">
        <v>1150</v>
      </c>
      <c r="E9859" s="89">
        <v>100</v>
      </c>
      <c r="M9859" s="72"/>
      <c r="N9859" s="68"/>
      <c r="O9859" s="68"/>
      <c r="P9859" s="68"/>
    </row>
    <row r="9860" spans="1:16" ht="15.75" thickBot="1" x14ac:dyDescent="0.3">
      <c r="A9860" s="77">
        <f>E9860*A9858</f>
        <v>0</v>
      </c>
      <c r="B9860" s="160"/>
      <c r="C9860" s="452"/>
      <c r="D9860" s="91" t="s">
        <v>1747</v>
      </c>
      <c r="E9860" s="89">
        <v>20</v>
      </c>
      <c r="M9860" s="72"/>
      <c r="N9860" s="68"/>
      <c r="O9860" s="68"/>
      <c r="P9860" s="68"/>
    </row>
    <row r="9861" spans="1:16" ht="15.75" thickBot="1" x14ac:dyDescent="0.3">
      <c r="A9861" s="229"/>
      <c r="B9861" s="447" t="s">
        <v>8</v>
      </c>
      <c r="C9861" s="530" t="s">
        <v>2907</v>
      </c>
      <c r="D9861" s="413"/>
      <c r="E9861" s="426"/>
      <c r="G9861" t="s">
        <v>2926</v>
      </c>
      <c r="M9861" s="72"/>
      <c r="N9861" s="68"/>
      <c r="O9861" s="68"/>
      <c r="P9861" s="68"/>
    </row>
    <row r="9862" spans="1:16" x14ac:dyDescent="0.25">
      <c r="B9862" s="406"/>
      <c r="C9862" s="463"/>
      <c r="D9862" s="397"/>
      <c r="E9862" s="398"/>
      <c r="M9862" s="72"/>
      <c r="N9862" s="68"/>
      <c r="O9862" s="68"/>
      <c r="P9862" s="68"/>
    </row>
    <row r="9863" spans="1:16" x14ac:dyDescent="0.25">
      <c r="B9863" s="406"/>
      <c r="C9863" s="463"/>
      <c r="D9863" s="397"/>
      <c r="E9863" s="398"/>
      <c r="M9863" s="72"/>
      <c r="N9863" s="68"/>
      <c r="O9863" s="68"/>
      <c r="P9863" s="68"/>
    </row>
    <row r="9864" spans="1:16" x14ac:dyDescent="0.25">
      <c r="B9864" s="406"/>
      <c r="C9864" s="463"/>
      <c r="D9864" s="397"/>
      <c r="E9864" s="398"/>
      <c r="M9864" s="72"/>
      <c r="N9864" s="68"/>
      <c r="O9864" s="68"/>
      <c r="P9864" s="68"/>
    </row>
    <row r="9865" spans="1:16" ht="15.75" thickBot="1" x14ac:dyDescent="0.3">
      <c r="B9865" s="406"/>
      <c r="C9865" s="463"/>
      <c r="D9865" s="397"/>
      <c r="E9865" s="398"/>
      <c r="M9865" s="72"/>
      <c r="N9865" s="68"/>
      <c r="O9865" s="68"/>
      <c r="P9865" s="68"/>
    </row>
    <row r="9866" spans="1:16" ht="15.75" thickBot="1" x14ac:dyDescent="0.3">
      <c r="A9866" s="229"/>
      <c r="B9866" s="447" t="s">
        <v>8</v>
      </c>
      <c r="C9866" s="530" t="s">
        <v>2908</v>
      </c>
      <c r="D9866" s="413"/>
      <c r="E9866" s="426"/>
      <c r="G9866" t="s">
        <v>2926</v>
      </c>
      <c r="M9866" s="72"/>
      <c r="N9866" s="68"/>
      <c r="O9866" s="68"/>
      <c r="P9866" s="68"/>
    </row>
    <row r="9867" spans="1:16" x14ac:dyDescent="0.25">
      <c r="B9867" s="406"/>
      <c r="C9867" s="463"/>
      <c r="D9867" s="397"/>
      <c r="E9867" s="398"/>
      <c r="M9867" s="72"/>
      <c r="N9867" s="68"/>
      <c r="O9867" s="68"/>
      <c r="P9867" s="68"/>
    </row>
    <row r="9868" spans="1:16" x14ac:dyDescent="0.25">
      <c r="B9868" s="406"/>
      <c r="C9868" s="463"/>
      <c r="D9868" s="397"/>
      <c r="E9868" s="398"/>
      <c r="M9868" s="72"/>
      <c r="N9868" s="68"/>
      <c r="O9868" s="68"/>
      <c r="P9868" s="68"/>
    </row>
    <row r="9869" spans="1:16" x14ac:dyDescent="0.25">
      <c r="B9869" s="406"/>
      <c r="C9869" s="463"/>
      <c r="D9869" s="397"/>
      <c r="E9869" s="398"/>
      <c r="M9869" s="72"/>
      <c r="N9869" s="68"/>
      <c r="O9869" s="68"/>
      <c r="P9869" s="68"/>
    </row>
    <row r="9870" spans="1:16" x14ac:dyDescent="0.25">
      <c r="B9870" s="406"/>
      <c r="C9870" s="463"/>
      <c r="D9870" s="397"/>
      <c r="E9870" s="398"/>
      <c r="M9870" s="72"/>
      <c r="N9870" s="68"/>
      <c r="O9870" s="68"/>
      <c r="P9870" s="68"/>
    </row>
    <row r="9871" spans="1:16" ht="15.75" thickBot="1" x14ac:dyDescent="0.3">
      <c r="B9871" s="406"/>
      <c r="C9871" s="463"/>
      <c r="D9871" s="397"/>
      <c r="E9871" s="398"/>
      <c r="M9871" s="72"/>
      <c r="N9871" s="68"/>
      <c r="O9871" s="68"/>
      <c r="P9871" s="68"/>
    </row>
    <row r="9872" spans="1:16" ht="15.75" thickBot="1" x14ac:dyDescent="0.3">
      <c r="A9872" s="229"/>
      <c r="B9872" s="447" t="s">
        <v>201</v>
      </c>
      <c r="C9872" s="530" t="s">
        <v>2909</v>
      </c>
      <c r="D9872" s="413"/>
      <c r="E9872" s="426"/>
      <c r="G9872" t="s">
        <v>2926</v>
      </c>
      <c r="M9872" s="72"/>
      <c r="N9872" s="68"/>
      <c r="O9872" s="68"/>
      <c r="P9872" s="68"/>
    </row>
    <row r="9873" spans="1:16" x14ac:dyDescent="0.25">
      <c r="B9873" s="406"/>
      <c r="C9873" s="463"/>
      <c r="D9873" s="397"/>
      <c r="E9873" s="398"/>
      <c r="M9873" s="72"/>
      <c r="N9873" s="68"/>
      <c r="O9873" s="68"/>
      <c r="P9873" s="68"/>
    </row>
    <row r="9874" spans="1:16" x14ac:dyDescent="0.25">
      <c r="B9874" s="406"/>
      <c r="C9874" s="463"/>
      <c r="D9874" s="397"/>
      <c r="E9874" s="398"/>
      <c r="M9874" s="72"/>
      <c r="N9874" s="68"/>
      <c r="O9874" s="68"/>
      <c r="P9874" s="68"/>
    </row>
    <row r="9875" spans="1:16" x14ac:dyDescent="0.25">
      <c r="B9875" s="406"/>
      <c r="C9875" s="463"/>
      <c r="D9875" s="397"/>
      <c r="E9875" s="398"/>
      <c r="M9875" s="72"/>
      <c r="N9875" s="68"/>
      <c r="O9875" s="68"/>
      <c r="P9875" s="68"/>
    </row>
    <row r="9876" spans="1:16" ht="15.75" thickBot="1" x14ac:dyDescent="0.3">
      <c r="B9876" s="406"/>
      <c r="C9876" s="463"/>
      <c r="D9876" s="397"/>
      <c r="E9876" s="398"/>
      <c r="M9876" s="72"/>
      <c r="N9876" s="68"/>
      <c r="O9876" s="68"/>
      <c r="P9876" s="68"/>
    </row>
    <row r="9877" spans="1:16" ht="15.75" thickBot="1" x14ac:dyDescent="0.3">
      <c r="A9877" s="229"/>
      <c r="B9877" s="231" t="s">
        <v>8</v>
      </c>
      <c r="C9877" s="144" t="s">
        <v>1251</v>
      </c>
      <c r="D9877" s="188"/>
      <c r="E9877" s="191"/>
      <c r="G9877" t="s">
        <v>2926</v>
      </c>
      <c r="M9877" s="72"/>
      <c r="N9877" s="68"/>
      <c r="O9877" s="68"/>
      <c r="P9877" s="68"/>
    </row>
    <row r="9878" spans="1:16" x14ac:dyDescent="0.25">
      <c r="A9878" s="77">
        <f>E9878*A9877</f>
        <v>0</v>
      </c>
      <c r="B9878" s="168"/>
      <c r="C9878" s="505"/>
      <c r="D9878" s="91" t="s">
        <v>1666</v>
      </c>
      <c r="E9878" s="80">
        <v>130</v>
      </c>
      <c r="M9878" s="72"/>
      <c r="N9878" s="68"/>
      <c r="O9878" s="68"/>
      <c r="P9878" s="68"/>
    </row>
    <row r="9879" spans="1:16" x14ac:dyDescent="0.25">
      <c r="A9879" s="77">
        <f>E9879*A9877</f>
        <v>0</v>
      </c>
      <c r="B9879" s="168"/>
      <c r="C9879" s="505"/>
      <c r="D9879" s="91" t="s">
        <v>1924</v>
      </c>
      <c r="E9879" s="80">
        <v>10</v>
      </c>
      <c r="M9879" s="72"/>
      <c r="N9879" s="68"/>
      <c r="O9879" s="68"/>
      <c r="P9879" s="68"/>
    </row>
    <row r="9880" spans="1:16" ht="15.75" thickBot="1" x14ac:dyDescent="0.3">
      <c r="A9880" s="77">
        <f>E9880*A9877</f>
        <v>0</v>
      </c>
      <c r="B9880" s="168"/>
      <c r="C9880" s="505"/>
      <c r="D9880" s="91" t="s">
        <v>2469</v>
      </c>
      <c r="E9880" s="80">
        <v>0.2</v>
      </c>
      <c r="M9880" s="72"/>
      <c r="N9880" s="68"/>
      <c r="O9880" s="68"/>
      <c r="P9880" s="68"/>
    </row>
    <row r="9881" spans="1:16" ht="33" thickBot="1" x14ac:dyDescent="0.45">
      <c r="A9881" s="585" t="s">
        <v>2693</v>
      </c>
      <c r="B9881" s="586"/>
      <c r="C9881" s="586"/>
      <c r="D9881" s="586"/>
      <c r="E9881" s="587"/>
      <c r="G9881" t="s">
        <v>2926</v>
      </c>
      <c r="M9881" s="72"/>
      <c r="N9881" s="68"/>
      <c r="O9881" s="68"/>
      <c r="P9881" s="68"/>
    </row>
    <row r="9882" spans="1:16" ht="15.75" thickBot="1" x14ac:dyDescent="0.3">
      <c r="A9882" s="410"/>
      <c r="B9882" s="427" t="s">
        <v>2692</v>
      </c>
      <c r="C9882" s="428" t="s">
        <v>2689</v>
      </c>
      <c r="D9882" s="413"/>
      <c r="E9882" s="429">
        <f>SUM(E9884:E9908)</f>
        <v>172</v>
      </c>
      <c r="G9882" t="s">
        <v>2926</v>
      </c>
      <c r="M9882" s="72"/>
      <c r="N9882" s="68"/>
      <c r="O9882" s="68"/>
      <c r="P9882" s="68"/>
    </row>
    <row r="9883" spans="1:16" x14ac:dyDescent="0.25">
      <c r="A9883" s="77">
        <f>E9883*A9882</f>
        <v>0</v>
      </c>
      <c r="B9883" s="286"/>
      <c r="C9883" s="349" t="s">
        <v>2624</v>
      </c>
      <c r="D9883" s="91" t="s">
        <v>2625</v>
      </c>
      <c r="E9883" s="89">
        <v>1</v>
      </c>
      <c r="M9883" s="72"/>
      <c r="N9883" s="68"/>
      <c r="O9883" s="68"/>
      <c r="P9883" s="68"/>
    </row>
    <row r="9884" spans="1:16" ht="29.25" x14ac:dyDescent="0.25">
      <c r="A9884" s="129">
        <v>5</v>
      </c>
      <c r="B9884" s="160" t="s">
        <v>45</v>
      </c>
      <c r="C9884" s="154" t="s">
        <v>2690</v>
      </c>
      <c r="D9884" s="91"/>
      <c r="E9884" s="89"/>
      <c r="G9884" t="s">
        <v>2927</v>
      </c>
      <c r="M9884" s="72"/>
      <c r="N9884" s="68"/>
      <c r="O9884" s="68"/>
      <c r="P9884" s="68"/>
    </row>
    <row r="9885" spans="1:16" x14ac:dyDescent="0.25">
      <c r="A9885" s="77">
        <f>E9885*A9882*A9884</f>
        <v>0</v>
      </c>
      <c r="B9885" s="160"/>
      <c r="C9885" s="154"/>
      <c r="D9885" s="91" t="s">
        <v>2549</v>
      </c>
      <c r="E9885" s="89">
        <v>1</v>
      </c>
      <c r="M9885" s="72"/>
      <c r="N9885" s="68"/>
      <c r="O9885" s="68"/>
      <c r="P9885" s="68"/>
    </row>
    <row r="9886" spans="1:16" x14ac:dyDescent="0.25">
      <c r="A9886" s="77">
        <f>E9886*A9882*A9884</f>
        <v>0</v>
      </c>
      <c r="B9886" s="160"/>
      <c r="C9886" s="154"/>
      <c r="D9886" s="91" t="s">
        <v>313</v>
      </c>
      <c r="E9886" s="89">
        <v>20</v>
      </c>
      <c r="M9886" s="72"/>
      <c r="N9886" s="68"/>
      <c r="O9886" s="68"/>
      <c r="P9886" s="68"/>
    </row>
    <row r="9887" spans="1:16" x14ac:dyDescent="0.25">
      <c r="A9887" s="77">
        <f>E9887*A9882*A9884</f>
        <v>0</v>
      </c>
      <c r="B9887" s="160"/>
      <c r="C9887" s="154"/>
      <c r="D9887" s="91" t="s">
        <v>1674</v>
      </c>
      <c r="E9887" s="89">
        <v>10</v>
      </c>
      <c r="M9887" s="72"/>
      <c r="N9887" s="68"/>
      <c r="O9887" s="68"/>
      <c r="P9887" s="68"/>
    </row>
    <row r="9888" spans="1:16" x14ac:dyDescent="0.25">
      <c r="A9888" s="77">
        <f>E9888*A9882*A9884</f>
        <v>0</v>
      </c>
      <c r="B9888" s="160"/>
      <c r="C9888" s="154"/>
      <c r="D9888" s="91" t="s">
        <v>2331</v>
      </c>
      <c r="E9888" s="89">
        <v>5</v>
      </c>
      <c r="M9888" s="72"/>
      <c r="N9888" s="68"/>
      <c r="O9888" s="68"/>
      <c r="P9888" s="68"/>
    </row>
    <row r="9889" spans="1:16" x14ac:dyDescent="0.25">
      <c r="A9889" s="77">
        <f>E9889*A9882*A9884</f>
        <v>0</v>
      </c>
      <c r="B9889" s="160"/>
      <c r="C9889" s="154"/>
      <c r="D9889" s="91" t="s">
        <v>1275</v>
      </c>
      <c r="E9889" s="89">
        <v>1</v>
      </c>
      <c r="M9889" s="72"/>
      <c r="N9889" s="68"/>
      <c r="O9889" s="68"/>
      <c r="P9889" s="68"/>
    </row>
    <row r="9890" spans="1:16" x14ac:dyDescent="0.25">
      <c r="A9890" s="129">
        <v>5</v>
      </c>
      <c r="B9890" s="160" t="s">
        <v>45</v>
      </c>
      <c r="C9890" s="154" t="s">
        <v>956</v>
      </c>
      <c r="D9890" s="91"/>
      <c r="E9890" s="89"/>
      <c r="G9890" t="s">
        <v>2927</v>
      </c>
      <c r="M9890" s="72"/>
      <c r="N9890" s="68"/>
      <c r="O9890" s="68"/>
      <c r="P9890" s="68"/>
    </row>
    <row r="9891" spans="1:16" x14ac:dyDescent="0.25">
      <c r="A9891" s="77">
        <f>E9891*A9890*A9882</f>
        <v>0</v>
      </c>
      <c r="B9891" s="160"/>
      <c r="C9891" s="154"/>
      <c r="D9891" s="91" t="s">
        <v>2549</v>
      </c>
      <c r="E9891" s="89">
        <v>1</v>
      </c>
      <c r="M9891" s="72"/>
      <c r="N9891" s="68"/>
      <c r="O9891" s="68"/>
      <c r="P9891" s="68"/>
    </row>
    <row r="9892" spans="1:16" x14ac:dyDescent="0.25">
      <c r="A9892" s="77">
        <f>E9892*A9890*A9882</f>
        <v>0</v>
      </c>
      <c r="B9892" s="160"/>
      <c r="C9892" s="154"/>
      <c r="D9892" s="91" t="s">
        <v>1674</v>
      </c>
      <c r="E9892" s="89">
        <v>10</v>
      </c>
      <c r="M9892" s="72"/>
      <c r="N9892" s="68"/>
      <c r="O9892" s="68"/>
      <c r="P9892" s="68"/>
    </row>
    <row r="9893" spans="1:16" x14ac:dyDescent="0.25">
      <c r="A9893" s="77">
        <f>E9893*A9890*A9882</f>
        <v>0</v>
      </c>
      <c r="B9893" s="160"/>
      <c r="C9893" s="154"/>
      <c r="D9893" s="91" t="s">
        <v>1737</v>
      </c>
      <c r="E9893" s="89">
        <v>20</v>
      </c>
      <c r="M9893" s="72"/>
      <c r="N9893" s="68"/>
      <c r="O9893" s="68"/>
      <c r="P9893" s="68"/>
    </row>
    <row r="9894" spans="1:16" x14ac:dyDescent="0.25">
      <c r="A9894" s="77">
        <f>E9894*A9890*A9882</f>
        <v>0</v>
      </c>
      <c r="B9894" s="160"/>
      <c r="C9894" s="154"/>
      <c r="D9894" s="91" t="s">
        <v>2216</v>
      </c>
      <c r="E9894" s="89">
        <v>10</v>
      </c>
      <c r="M9894" s="72"/>
      <c r="N9894" s="68"/>
      <c r="O9894" s="68"/>
      <c r="P9894" s="68"/>
    </row>
    <row r="9895" spans="1:16" x14ac:dyDescent="0.25">
      <c r="A9895" s="77">
        <f>E9895*A9890*A9882</f>
        <v>0</v>
      </c>
      <c r="B9895" s="160"/>
      <c r="C9895" s="154"/>
      <c r="D9895" s="91" t="s">
        <v>1275</v>
      </c>
      <c r="E9895" s="89">
        <v>1</v>
      </c>
      <c r="M9895" s="72"/>
      <c r="N9895" s="68"/>
      <c r="O9895" s="68"/>
      <c r="P9895" s="68"/>
    </row>
    <row r="9896" spans="1:16" x14ac:dyDescent="0.25">
      <c r="A9896" s="129">
        <v>5</v>
      </c>
      <c r="B9896" s="160" t="s">
        <v>42</v>
      </c>
      <c r="C9896" s="154" t="s">
        <v>958</v>
      </c>
      <c r="D9896" s="91"/>
      <c r="E9896" s="89"/>
      <c r="G9896" t="s">
        <v>2927</v>
      </c>
      <c r="M9896" s="72"/>
      <c r="N9896" s="68"/>
      <c r="O9896" s="68"/>
      <c r="P9896" s="68"/>
    </row>
    <row r="9897" spans="1:16" x14ac:dyDescent="0.25">
      <c r="A9897" s="77">
        <f>E9897*A9896*A9882</f>
        <v>0</v>
      </c>
      <c r="B9897" s="160"/>
      <c r="C9897" s="154"/>
      <c r="D9897" s="91" t="s">
        <v>2549</v>
      </c>
      <c r="E9897" s="89">
        <v>1</v>
      </c>
      <c r="M9897" s="72"/>
      <c r="N9897" s="68"/>
      <c r="O9897" s="68"/>
      <c r="P9897" s="68"/>
    </row>
    <row r="9898" spans="1:16" x14ac:dyDescent="0.25">
      <c r="A9898" s="77">
        <f>E9898*A9896*A9882</f>
        <v>0</v>
      </c>
      <c r="B9898" s="160"/>
      <c r="C9898" s="154"/>
      <c r="D9898" s="91" t="s">
        <v>926</v>
      </c>
      <c r="E9898" s="89">
        <v>20</v>
      </c>
      <c r="M9898" s="72"/>
      <c r="N9898" s="68"/>
      <c r="O9898" s="68"/>
      <c r="P9898" s="68"/>
    </row>
    <row r="9899" spans="1:16" x14ac:dyDescent="0.25">
      <c r="A9899" s="77">
        <f>E9899*A9896*A9882</f>
        <v>0</v>
      </c>
      <c r="B9899" s="160"/>
      <c r="C9899" s="154"/>
      <c r="D9899" s="91" t="s">
        <v>2219</v>
      </c>
      <c r="E9899" s="89">
        <v>10</v>
      </c>
      <c r="M9899" s="72"/>
      <c r="N9899" s="68"/>
      <c r="O9899" s="68"/>
      <c r="P9899" s="68"/>
    </row>
    <row r="9900" spans="1:16" x14ac:dyDescent="0.25">
      <c r="A9900" s="77">
        <f>E9900*A9896*A9882</f>
        <v>0</v>
      </c>
      <c r="B9900" s="160"/>
      <c r="C9900" s="154"/>
      <c r="D9900" s="91" t="s">
        <v>2220</v>
      </c>
      <c r="E9900" s="89">
        <v>10</v>
      </c>
      <c r="M9900" s="72"/>
      <c r="N9900" s="68"/>
      <c r="O9900" s="68"/>
      <c r="P9900" s="68"/>
    </row>
    <row r="9901" spans="1:16" x14ac:dyDescent="0.25">
      <c r="A9901" s="77">
        <f>E9901*A9896*A9882</f>
        <v>0</v>
      </c>
      <c r="B9901" s="160"/>
      <c r="C9901" s="154"/>
      <c r="D9901" s="91" t="s">
        <v>1275</v>
      </c>
      <c r="E9901" s="89">
        <v>1</v>
      </c>
      <c r="M9901" s="72"/>
      <c r="N9901" s="68"/>
      <c r="O9901" s="68"/>
      <c r="P9901" s="68"/>
    </row>
    <row r="9902" spans="1:16" x14ac:dyDescent="0.25">
      <c r="A9902" s="129">
        <v>5</v>
      </c>
      <c r="B9902" s="160" t="s">
        <v>0</v>
      </c>
      <c r="C9902" s="154" t="s">
        <v>2691</v>
      </c>
      <c r="D9902" s="91"/>
      <c r="E9902" s="89"/>
      <c r="G9902" t="s">
        <v>2927</v>
      </c>
      <c r="M9902" s="72"/>
      <c r="N9902" s="68"/>
      <c r="O9902" s="68"/>
      <c r="P9902" s="68"/>
    </row>
    <row r="9903" spans="1:16" x14ac:dyDescent="0.25">
      <c r="A9903" s="77">
        <f>E9903*A9902*A9882</f>
        <v>0</v>
      </c>
      <c r="B9903" s="160"/>
      <c r="C9903" s="154"/>
      <c r="D9903" s="91" t="s">
        <v>1745</v>
      </c>
      <c r="E9903" s="89">
        <v>10</v>
      </c>
      <c r="M9903" s="72"/>
      <c r="N9903" s="68"/>
      <c r="O9903" s="68"/>
      <c r="P9903" s="68"/>
    </row>
    <row r="9904" spans="1:16" x14ac:dyDescent="0.25">
      <c r="A9904" s="77">
        <f>E9904*A9902*A9882</f>
        <v>0</v>
      </c>
      <c r="B9904" s="160"/>
      <c r="C9904" s="154"/>
      <c r="D9904" s="91" t="s">
        <v>1477</v>
      </c>
      <c r="E9904" s="89">
        <v>10</v>
      </c>
      <c r="M9904" s="72"/>
      <c r="N9904" s="68"/>
      <c r="O9904" s="68"/>
      <c r="P9904" s="68"/>
    </row>
    <row r="9905" spans="1:16" x14ac:dyDescent="0.25">
      <c r="A9905" s="77">
        <f>E9905*A9902*A9882</f>
        <v>0</v>
      </c>
      <c r="B9905" s="160"/>
      <c r="C9905" s="154"/>
      <c r="D9905" s="91" t="s">
        <v>311</v>
      </c>
      <c r="E9905" s="89">
        <v>10</v>
      </c>
      <c r="M9905" s="72"/>
      <c r="N9905" s="68"/>
      <c r="O9905" s="68"/>
      <c r="P9905" s="68"/>
    </row>
    <row r="9906" spans="1:16" x14ac:dyDescent="0.25">
      <c r="A9906" s="77">
        <f>E9906*A9902*A9882</f>
        <v>0</v>
      </c>
      <c r="B9906" s="160"/>
      <c r="C9906" s="154"/>
      <c r="D9906" s="91" t="s">
        <v>313</v>
      </c>
      <c r="E9906" s="89">
        <v>10</v>
      </c>
      <c r="M9906" s="72"/>
      <c r="N9906" s="68"/>
      <c r="O9906" s="68"/>
      <c r="P9906" s="68"/>
    </row>
    <row r="9907" spans="1:16" x14ac:dyDescent="0.25">
      <c r="A9907" s="77">
        <f>E9907*A9902*A9882</f>
        <v>0</v>
      </c>
      <c r="B9907" s="160"/>
      <c r="C9907" s="154"/>
      <c r="D9907" s="91" t="s">
        <v>2500</v>
      </c>
      <c r="E9907" s="89">
        <v>10</v>
      </c>
      <c r="M9907" s="72"/>
      <c r="N9907" s="68"/>
      <c r="O9907" s="68"/>
      <c r="P9907" s="68"/>
    </row>
    <row r="9908" spans="1:16" x14ac:dyDescent="0.25">
      <c r="A9908" s="77">
        <f>E9908*A9902*A9882</f>
        <v>0</v>
      </c>
      <c r="B9908" s="160"/>
      <c r="C9908" s="154"/>
      <c r="D9908" s="91" t="s">
        <v>1275</v>
      </c>
      <c r="E9908" s="89">
        <v>1</v>
      </c>
      <c r="M9908" s="72"/>
      <c r="N9908" s="68"/>
      <c r="O9908" s="68"/>
      <c r="P9908" s="68"/>
    </row>
    <row r="9909" spans="1:16" x14ac:dyDescent="0.25">
      <c r="A9909" s="77">
        <f>E9909*A9902*A9882</f>
        <v>0</v>
      </c>
      <c r="B9909" s="160"/>
      <c r="C9909" s="154"/>
      <c r="D9909" s="91" t="s">
        <v>2514</v>
      </c>
      <c r="E9909" s="89">
        <v>1</v>
      </c>
      <c r="M9909" s="72"/>
      <c r="N9909" s="68"/>
      <c r="O9909" s="68"/>
      <c r="P9909" s="68"/>
    </row>
    <row r="9910" spans="1:16" ht="15.75" thickBot="1" x14ac:dyDescent="0.3">
      <c r="A9910" s="77">
        <f>E9910*A9902*A9882</f>
        <v>0</v>
      </c>
      <c r="B9910" s="160"/>
      <c r="C9910" s="154"/>
      <c r="D9910" s="91" t="s">
        <v>2515</v>
      </c>
      <c r="E9910" s="89">
        <v>1</v>
      </c>
      <c r="M9910" s="72"/>
      <c r="N9910" s="68"/>
      <c r="O9910" s="68"/>
      <c r="P9910" s="68"/>
    </row>
    <row r="9911" spans="1:16" ht="15.75" thickBot="1" x14ac:dyDescent="0.3">
      <c r="A9911" s="229"/>
      <c r="B9911" s="231" t="s">
        <v>1334</v>
      </c>
      <c r="C9911" s="200" t="s">
        <v>2694</v>
      </c>
      <c r="D9911" s="188"/>
      <c r="E9911" s="191">
        <f>SUM(E9913:E9919)</f>
        <v>84</v>
      </c>
      <c r="G9911" t="s">
        <v>2926</v>
      </c>
      <c r="M9911" s="72"/>
      <c r="N9911" s="68"/>
      <c r="O9911" s="68"/>
      <c r="P9911" s="68"/>
    </row>
    <row r="9912" spans="1:16" x14ac:dyDescent="0.25">
      <c r="A9912" s="77">
        <f>E9912*A9911</f>
        <v>0</v>
      </c>
      <c r="B9912" s="286"/>
      <c r="C9912" s="349" t="s">
        <v>2624</v>
      </c>
      <c r="D9912" s="91" t="s">
        <v>2627</v>
      </c>
      <c r="E9912" s="350">
        <v>1</v>
      </c>
      <c r="M9912" s="72"/>
      <c r="N9912" s="68"/>
      <c r="O9912" s="68"/>
      <c r="P9912" s="68"/>
    </row>
    <row r="9913" spans="1:16" x14ac:dyDescent="0.25">
      <c r="A9913" s="129">
        <v>5</v>
      </c>
      <c r="B9913" s="160" t="s">
        <v>0</v>
      </c>
      <c r="C9913" s="154" t="s">
        <v>2696</v>
      </c>
      <c r="D9913" s="91"/>
      <c r="E9913" s="88">
        <f>SUM(E9914:E9919)</f>
        <v>42</v>
      </c>
      <c r="M9913" s="72"/>
      <c r="N9913" s="68"/>
      <c r="O9913" s="68"/>
      <c r="P9913" s="68"/>
    </row>
    <row r="9914" spans="1:16" x14ac:dyDescent="0.25">
      <c r="A9914" s="77">
        <f>E9914*A9911*A9913</f>
        <v>0</v>
      </c>
      <c r="B9914" s="160"/>
      <c r="C9914" s="506"/>
      <c r="D9914" s="91" t="s">
        <v>2436</v>
      </c>
      <c r="E9914" s="89">
        <v>1</v>
      </c>
      <c r="M9914" s="72"/>
      <c r="N9914" s="68"/>
      <c r="O9914" s="68"/>
      <c r="P9914" s="68"/>
    </row>
    <row r="9915" spans="1:16" x14ac:dyDescent="0.25">
      <c r="A9915" s="77">
        <f>E9915*A9911*A9913</f>
        <v>0</v>
      </c>
      <c r="B9915" s="160"/>
      <c r="C9915" s="506"/>
      <c r="D9915" s="91" t="s">
        <v>2316</v>
      </c>
      <c r="E9915" s="89">
        <v>10</v>
      </c>
      <c r="M9915" s="72"/>
      <c r="N9915" s="68"/>
      <c r="O9915" s="68"/>
      <c r="P9915" s="68"/>
    </row>
    <row r="9916" spans="1:16" x14ac:dyDescent="0.25">
      <c r="A9916" s="77">
        <f>E9916*A9911*A9913</f>
        <v>0</v>
      </c>
      <c r="B9916" s="160"/>
      <c r="C9916" s="506"/>
      <c r="D9916" s="91" t="s">
        <v>2291</v>
      </c>
      <c r="E9916" s="89">
        <v>10</v>
      </c>
      <c r="M9916" s="72"/>
      <c r="N9916" s="68"/>
      <c r="O9916" s="68"/>
      <c r="P9916" s="68"/>
    </row>
    <row r="9917" spans="1:16" ht="29.25" x14ac:dyDescent="0.25">
      <c r="A9917" s="77">
        <f>E9917*A9911*A9913</f>
        <v>0</v>
      </c>
      <c r="B9917" s="160"/>
      <c r="C9917" s="506"/>
      <c r="D9917" s="91" t="s">
        <v>2641</v>
      </c>
      <c r="E9917" s="89">
        <v>10</v>
      </c>
      <c r="M9917" s="72"/>
      <c r="N9917" s="68"/>
      <c r="O9917" s="68"/>
      <c r="P9917" s="68"/>
    </row>
    <row r="9918" spans="1:16" x14ac:dyDescent="0.25">
      <c r="A9918" s="77">
        <f>E9918*A9911*A9913</f>
        <v>0</v>
      </c>
      <c r="B9918" s="160"/>
      <c r="C9918" s="506"/>
      <c r="D9918" s="91" t="s">
        <v>1246</v>
      </c>
      <c r="E9918" s="89">
        <v>10</v>
      </c>
      <c r="M9918" s="72"/>
      <c r="N9918" s="68"/>
      <c r="O9918" s="68"/>
      <c r="P9918" s="68"/>
    </row>
    <row r="9919" spans="1:16" x14ac:dyDescent="0.25">
      <c r="A9919" s="77">
        <f>E9919*A9911*A9913</f>
        <v>0</v>
      </c>
      <c r="B9919" s="160"/>
      <c r="C9919" s="506"/>
      <c r="D9919" s="91" t="s">
        <v>1275</v>
      </c>
      <c r="E9919" s="89">
        <v>1</v>
      </c>
      <c r="M9919" s="72"/>
      <c r="N9919" s="68"/>
      <c r="O9919" s="68"/>
      <c r="P9919" s="68"/>
    </row>
    <row r="9920" spans="1:16" x14ac:dyDescent="0.25">
      <c r="A9920" s="129">
        <v>5</v>
      </c>
      <c r="B9920" s="160" t="s">
        <v>0</v>
      </c>
      <c r="C9920" s="154" t="s">
        <v>2697</v>
      </c>
      <c r="D9920" s="91"/>
      <c r="E9920" s="88">
        <f>SUM(E9921:E9924)</f>
        <v>42</v>
      </c>
      <c r="M9920" s="72"/>
      <c r="N9920" s="68"/>
      <c r="O9920" s="68"/>
      <c r="P9920" s="68"/>
    </row>
    <row r="9921" spans="1:16" x14ac:dyDescent="0.25">
      <c r="A9921" s="77">
        <f>E9921*A9920*A9911</f>
        <v>0</v>
      </c>
      <c r="B9921" s="160"/>
      <c r="C9921" s="506"/>
      <c r="D9921" s="91" t="s">
        <v>2436</v>
      </c>
      <c r="E9921" s="89">
        <v>1</v>
      </c>
      <c r="M9921" s="72"/>
      <c r="N9921" s="68"/>
      <c r="O9921" s="68"/>
      <c r="P9921" s="68"/>
    </row>
    <row r="9922" spans="1:16" x14ac:dyDescent="0.25">
      <c r="A9922" s="77">
        <f>E9922*A9920*A9911</f>
        <v>0</v>
      </c>
      <c r="B9922" s="160"/>
      <c r="C9922" s="506"/>
      <c r="D9922" s="365" t="s">
        <v>1739</v>
      </c>
      <c r="E9922" s="89">
        <v>30</v>
      </c>
      <c r="M9922" s="72"/>
      <c r="N9922" s="68"/>
      <c r="O9922" s="68"/>
      <c r="P9922" s="68"/>
    </row>
    <row r="9923" spans="1:16" x14ac:dyDescent="0.25">
      <c r="A9923" s="77">
        <f>E9923*A9920*A9911</f>
        <v>0</v>
      </c>
      <c r="B9923" s="160"/>
      <c r="C9923" s="506"/>
      <c r="D9923" s="91" t="s">
        <v>1674</v>
      </c>
      <c r="E9923" s="89">
        <v>10</v>
      </c>
      <c r="M9923" s="72"/>
      <c r="N9923" s="68"/>
      <c r="O9923" s="68"/>
      <c r="P9923" s="68"/>
    </row>
    <row r="9924" spans="1:16" x14ac:dyDescent="0.25">
      <c r="A9924" s="77">
        <f>E9924*A9920*A9911</f>
        <v>0</v>
      </c>
      <c r="B9924" s="160"/>
      <c r="C9924" s="506"/>
      <c r="D9924" s="91" t="s">
        <v>1275</v>
      </c>
      <c r="E9924" s="89">
        <v>1</v>
      </c>
      <c r="M9924" s="72"/>
      <c r="N9924" s="68"/>
      <c r="O9924" s="68"/>
      <c r="P9924" s="68"/>
    </row>
    <row r="9925" spans="1:16" x14ac:dyDescent="0.25">
      <c r="A9925" s="129">
        <v>5</v>
      </c>
      <c r="B9925" s="160" t="s">
        <v>0</v>
      </c>
      <c r="C9925" s="154" t="s">
        <v>2695</v>
      </c>
      <c r="D9925" s="91"/>
      <c r="E9925" s="88">
        <f>SUM(E9926:E9929)</f>
        <v>37</v>
      </c>
      <c r="M9925" s="72"/>
      <c r="N9925" s="68"/>
      <c r="O9925" s="68"/>
      <c r="P9925" s="68"/>
    </row>
    <row r="9926" spans="1:16" x14ac:dyDescent="0.25">
      <c r="A9926" s="77">
        <f>E9926*A9925*A9911</f>
        <v>0</v>
      </c>
      <c r="B9926" s="160"/>
      <c r="C9926" s="506"/>
      <c r="D9926" s="91" t="s">
        <v>2436</v>
      </c>
      <c r="E9926" s="89">
        <v>1</v>
      </c>
      <c r="M9926" s="72"/>
      <c r="N9926" s="68"/>
      <c r="O9926" s="68"/>
      <c r="P9926" s="68"/>
    </row>
    <row r="9927" spans="1:16" x14ac:dyDescent="0.25">
      <c r="A9927" s="77">
        <f>E9927*A9925*A9911</f>
        <v>0</v>
      </c>
      <c r="B9927" s="160"/>
      <c r="C9927" s="506"/>
      <c r="D9927" s="91" t="s">
        <v>1538</v>
      </c>
      <c r="E9927" s="89">
        <v>30</v>
      </c>
      <c r="M9927" s="72"/>
      <c r="N9927" s="68"/>
      <c r="O9927" s="68"/>
      <c r="P9927" s="68"/>
    </row>
    <row r="9928" spans="1:16" x14ac:dyDescent="0.25">
      <c r="A9928" s="77">
        <f>E9928*A9925*A9911</f>
        <v>0</v>
      </c>
      <c r="B9928" s="160"/>
      <c r="C9928" s="506"/>
      <c r="D9928" s="91" t="s">
        <v>192</v>
      </c>
      <c r="E9928" s="89">
        <v>5</v>
      </c>
      <c r="M9928" s="72"/>
      <c r="N9928" s="68"/>
      <c r="O9928" s="68"/>
      <c r="P9928" s="68"/>
    </row>
    <row r="9929" spans="1:16" x14ac:dyDescent="0.25">
      <c r="A9929" s="77">
        <f>E9929*A9925*A9911</f>
        <v>0</v>
      </c>
      <c r="B9929" s="160"/>
      <c r="C9929" s="506"/>
      <c r="D9929" s="91" t="s">
        <v>1275</v>
      </c>
      <c r="E9929" s="89">
        <v>1</v>
      </c>
      <c r="M9929" s="72"/>
      <c r="N9929" s="68"/>
      <c r="O9929" s="68"/>
      <c r="P9929" s="68"/>
    </row>
    <row r="9930" spans="1:16" x14ac:dyDescent="0.25">
      <c r="A9930" s="129">
        <v>5</v>
      </c>
      <c r="B9930" s="160" t="s">
        <v>0</v>
      </c>
      <c r="C9930" s="154" t="s">
        <v>2812</v>
      </c>
      <c r="D9930" s="91"/>
      <c r="E9930" s="88">
        <f>SUM(E9931:E9934)</f>
        <v>27</v>
      </c>
      <c r="M9930" s="72"/>
      <c r="N9930" s="68"/>
      <c r="O9930" s="68"/>
      <c r="P9930" s="68"/>
    </row>
    <row r="9931" spans="1:16" x14ac:dyDescent="0.25">
      <c r="A9931" s="77">
        <f>E9931*A9930*A9911</f>
        <v>0</v>
      </c>
      <c r="B9931" s="160"/>
      <c r="C9931" s="154"/>
      <c r="D9931" s="91" t="s">
        <v>2436</v>
      </c>
      <c r="E9931" s="89">
        <v>1</v>
      </c>
      <c r="M9931" s="72"/>
      <c r="N9931" s="68"/>
      <c r="O9931" s="68"/>
      <c r="P9931" s="68"/>
    </row>
    <row r="9932" spans="1:16" ht="29.25" x14ac:dyDescent="0.25">
      <c r="A9932" s="77">
        <f>E9932*A9930*A9911</f>
        <v>0</v>
      </c>
      <c r="B9932" s="160"/>
      <c r="C9932" s="154"/>
      <c r="D9932" s="91" t="s">
        <v>2641</v>
      </c>
      <c r="E9932" s="89">
        <v>20</v>
      </c>
      <c r="M9932" s="72"/>
      <c r="N9932" s="68"/>
      <c r="O9932" s="68"/>
      <c r="P9932" s="68"/>
    </row>
    <row r="9933" spans="1:16" x14ac:dyDescent="0.25">
      <c r="A9933" s="77">
        <f>E9933*A9930*A9911</f>
        <v>0</v>
      </c>
      <c r="B9933" s="160"/>
      <c r="C9933" s="154"/>
      <c r="D9933" s="91" t="s">
        <v>1265</v>
      </c>
      <c r="E9933" s="89">
        <v>5</v>
      </c>
      <c r="M9933" s="72"/>
      <c r="N9933" s="68"/>
      <c r="O9933" s="68"/>
      <c r="P9933" s="68"/>
    </row>
    <row r="9934" spans="1:16" x14ac:dyDescent="0.25">
      <c r="A9934" s="77">
        <f>E9934*A9920*A9911</f>
        <v>0</v>
      </c>
      <c r="B9934" s="160"/>
      <c r="C9934" s="154"/>
      <c r="D9934" s="91" t="s">
        <v>1275</v>
      </c>
      <c r="E9934" s="89">
        <v>1</v>
      </c>
      <c r="M9934" s="72"/>
      <c r="N9934" s="68"/>
      <c r="O9934" s="68"/>
      <c r="P9934" s="68"/>
    </row>
    <row r="9935" spans="1:16" x14ac:dyDescent="0.25">
      <c r="A9935" s="77">
        <f>E9935*A9930*A9911</f>
        <v>0</v>
      </c>
      <c r="B9935" s="160"/>
      <c r="C9935" s="155" t="s">
        <v>2601</v>
      </c>
      <c r="D9935" s="91" t="s">
        <v>1591</v>
      </c>
      <c r="E9935" s="80">
        <v>30</v>
      </c>
      <c r="M9935" s="72"/>
      <c r="N9935" s="68"/>
      <c r="O9935" s="68"/>
      <c r="P9935" s="68"/>
    </row>
    <row r="9936" spans="1:16" x14ac:dyDescent="0.25">
      <c r="A9936" s="77">
        <f>E9936*A9930*A9911</f>
        <v>0</v>
      </c>
      <c r="B9936" s="160"/>
      <c r="C9936" s="154"/>
      <c r="D9936" s="91" t="s">
        <v>1758</v>
      </c>
      <c r="E9936" s="80">
        <v>10</v>
      </c>
      <c r="M9936" s="72"/>
      <c r="N9936" s="68"/>
      <c r="O9936" s="68"/>
      <c r="P9936" s="68"/>
    </row>
    <row r="9937" spans="1:16" x14ac:dyDescent="0.25">
      <c r="A9937" s="77">
        <f>E9937*A9930*A9911</f>
        <v>0</v>
      </c>
      <c r="B9937" s="160"/>
      <c r="C9937" s="154"/>
      <c r="D9937" s="91" t="s">
        <v>1354</v>
      </c>
      <c r="E9937" s="80">
        <v>10</v>
      </c>
      <c r="M9937" s="72"/>
      <c r="N9937" s="68"/>
      <c r="O9937" s="68"/>
      <c r="P9937" s="68"/>
    </row>
    <row r="9938" spans="1:16" x14ac:dyDescent="0.25">
      <c r="A9938" s="77">
        <f>E9938*A9930*A9911</f>
        <v>0</v>
      </c>
      <c r="B9938" s="160"/>
      <c r="C9938" s="154"/>
      <c r="D9938" s="91" t="s">
        <v>1262</v>
      </c>
      <c r="E9938" s="80">
        <v>0.01</v>
      </c>
      <c r="M9938" s="72"/>
      <c r="N9938" s="68"/>
      <c r="O9938" s="68"/>
      <c r="P9938" s="68"/>
    </row>
    <row r="9939" spans="1:16" x14ac:dyDescent="0.25">
      <c r="A9939" s="77">
        <f>E9939*A9930*A9911</f>
        <v>0</v>
      </c>
      <c r="B9939" s="160"/>
      <c r="C9939" s="154"/>
      <c r="D9939" s="91" t="s">
        <v>2399</v>
      </c>
      <c r="E9939" s="80">
        <v>0.01</v>
      </c>
      <c r="M9939" s="72"/>
      <c r="N9939" s="68"/>
      <c r="O9939" s="68"/>
      <c r="P9939" s="68"/>
    </row>
    <row r="9940" spans="1:16" x14ac:dyDescent="0.25">
      <c r="A9940" s="77">
        <f>E9940*A9930*A9911</f>
        <v>0</v>
      </c>
      <c r="B9940" s="160"/>
      <c r="C9940" s="154"/>
      <c r="D9940" s="91" t="s">
        <v>2591</v>
      </c>
      <c r="E9940" s="80">
        <v>0.01</v>
      </c>
      <c r="M9940" s="72"/>
      <c r="N9940" s="68"/>
      <c r="O9940" s="68"/>
      <c r="P9940" s="68"/>
    </row>
    <row r="9941" spans="1:16" x14ac:dyDescent="0.25">
      <c r="A9941" s="77">
        <f>E9941*A9930*A9911</f>
        <v>0</v>
      </c>
      <c r="B9941" s="160"/>
      <c r="C9941" s="154"/>
      <c r="D9941" s="91" t="s">
        <v>1850</v>
      </c>
      <c r="E9941" s="80">
        <v>0.01</v>
      </c>
      <c r="M9941" s="72"/>
      <c r="N9941" s="68"/>
      <c r="O9941" s="68"/>
      <c r="P9941" s="68"/>
    </row>
    <row r="9942" spans="1:16" x14ac:dyDescent="0.25">
      <c r="A9942" s="77">
        <f>E9942*A9930*A9911</f>
        <v>0</v>
      </c>
      <c r="B9942" s="160"/>
      <c r="C9942" s="154"/>
      <c r="D9942" s="91" t="s">
        <v>2486</v>
      </c>
      <c r="E9942" s="80">
        <v>0.01</v>
      </c>
      <c r="M9942" s="72"/>
      <c r="N9942" s="68"/>
      <c r="O9942" s="68"/>
      <c r="P9942" s="68"/>
    </row>
    <row r="9943" spans="1:16" ht="15.75" thickBot="1" x14ac:dyDescent="0.3">
      <c r="A9943" s="77">
        <f>E9943*A9930*A9911</f>
        <v>0</v>
      </c>
      <c r="B9943" s="160"/>
      <c r="C9943" s="154"/>
      <c r="D9943" s="91" t="s">
        <v>2391</v>
      </c>
      <c r="E9943" s="80">
        <v>0.01</v>
      </c>
      <c r="M9943" s="72"/>
      <c r="N9943" s="68"/>
      <c r="O9943" s="68"/>
      <c r="P9943" s="68"/>
    </row>
    <row r="9944" spans="1:16" ht="15.75" thickBot="1" x14ac:dyDescent="0.3">
      <c r="A9944" s="229"/>
      <c r="B9944" s="231" t="s">
        <v>1347</v>
      </c>
      <c r="C9944" s="200" t="s">
        <v>2698</v>
      </c>
      <c r="D9944" s="188"/>
      <c r="E9944" s="232"/>
      <c r="G9944" t="s">
        <v>2926</v>
      </c>
      <c r="M9944" s="72"/>
      <c r="N9944" s="68"/>
      <c r="O9944" s="68"/>
      <c r="P9944" s="68"/>
    </row>
    <row r="9945" spans="1:16" x14ac:dyDescent="0.25">
      <c r="A9945" s="77">
        <f>E9945*A9944</f>
        <v>0</v>
      </c>
      <c r="B9945" s="286"/>
      <c r="C9945" s="349" t="s">
        <v>2624</v>
      </c>
      <c r="D9945" s="91" t="s">
        <v>2625</v>
      </c>
      <c r="E9945" s="119">
        <v>1</v>
      </c>
      <c r="M9945" s="72"/>
      <c r="N9945" s="68"/>
      <c r="O9945" s="68"/>
      <c r="P9945" s="68"/>
    </row>
    <row r="9946" spans="1:16" x14ac:dyDescent="0.25">
      <c r="A9946" s="129">
        <v>7</v>
      </c>
      <c r="B9946" s="160" t="s">
        <v>42</v>
      </c>
      <c r="C9946" s="154" t="s">
        <v>2700</v>
      </c>
      <c r="D9946" s="91"/>
      <c r="E9946" s="88">
        <f>SUM(E9947:E9952)</f>
        <v>47</v>
      </c>
      <c r="M9946" s="72"/>
      <c r="N9946" s="68"/>
      <c r="O9946" s="68"/>
      <c r="P9946" s="68"/>
    </row>
    <row r="9947" spans="1:16" x14ac:dyDescent="0.25">
      <c r="A9947" s="77">
        <f>E9947*A9944*A9946</f>
        <v>0</v>
      </c>
      <c r="B9947" s="160"/>
      <c r="C9947" s="506"/>
      <c r="D9947" s="91" t="s">
        <v>2553</v>
      </c>
      <c r="E9947" s="89">
        <v>1</v>
      </c>
      <c r="M9947" s="72"/>
      <c r="N9947" s="68"/>
      <c r="O9947" s="68"/>
      <c r="P9947" s="68"/>
    </row>
    <row r="9948" spans="1:16" x14ac:dyDescent="0.25">
      <c r="A9948" s="77">
        <f>E9948*A9944*A9946</f>
        <v>0</v>
      </c>
      <c r="B9948" s="160"/>
      <c r="C9948" s="506"/>
      <c r="D9948" s="91" t="s">
        <v>1538</v>
      </c>
      <c r="E9948" s="89">
        <v>20</v>
      </c>
      <c r="M9948" s="72"/>
      <c r="N9948" s="68"/>
      <c r="O9948" s="68"/>
      <c r="P9948" s="68"/>
    </row>
    <row r="9949" spans="1:16" x14ac:dyDescent="0.25">
      <c r="A9949" s="77">
        <f>E9949*A9944*A9946</f>
        <v>0</v>
      </c>
      <c r="B9949" s="160"/>
      <c r="C9949" s="506"/>
      <c r="D9949" s="91" t="s">
        <v>2269</v>
      </c>
      <c r="E9949" s="89">
        <v>10</v>
      </c>
      <c r="M9949" s="72"/>
      <c r="N9949" s="68"/>
      <c r="O9949" s="68"/>
      <c r="P9949" s="68"/>
    </row>
    <row r="9950" spans="1:16" ht="29.25" x14ac:dyDescent="0.25">
      <c r="A9950" s="77">
        <f>E9950*A9944*A9946</f>
        <v>0</v>
      </c>
      <c r="B9950" s="160"/>
      <c r="C9950" s="506"/>
      <c r="D9950" s="91" t="s">
        <v>2641</v>
      </c>
      <c r="E9950" s="89">
        <v>10</v>
      </c>
      <c r="M9950" s="72"/>
      <c r="N9950" s="68"/>
      <c r="O9950" s="68"/>
      <c r="P9950" s="68"/>
    </row>
    <row r="9951" spans="1:16" x14ac:dyDescent="0.25">
      <c r="A9951" s="77">
        <f>E9951*A9944*A9946</f>
        <v>0</v>
      </c>
      <c r="B9951" s="160"/>
      <c r="C9951" s="506"/>
      <c r="D9951" s="91" t="s">
        <v>1662</v>
      </c>
      <c r="E9951" s="89">
        <v>5</v>
      </c>
      <c r="M9951" s="72"/>
      <c r="N9951" s="68"/>
      <c r="O9951" s="68"/>
      <c r="P9951" s="68"/>
    </row>
    <row r="9952" spans="1:16" x14ac:dyDescent="0.25">
      <c r="A9952" s="77">
        <f>E9952*A9944*A9946</f>
        <v>0</v>
      </c>
      <c r="B9952" s="160"/>
      <c r="C9952" s="506"/>
      <c r="D9952" s="91" t="s">
        <v>1275</v>
      </c>
      <c r="E9952" s="89">
        <v>1</v>
      </c>
      <c r="M9952" s="72"/>
      <c r="N9952" s="68"/>
      <c r="O9952" s="68"/>
      <c r="P9952" s="68"/>
    </row>
    <row r="9953" spans="1:16" x14ac:dyDescent="0.25">
      <c r="A9953" s="129">
        <v>7</v>
      </c>
      <c r="B9953" s="160" t="s">
        <v>42</v>
      </c>
      <c r="C9953" s="154" t="s">
        <v>2699</v>
      </c>
      <c r="D9953" s="91"/>
      <c r="E9953" s="88">
        <f>SUM(E9954:E9959)</f>
        <v>47</v>
      </c>
      <c r="M9953" s="72"/>
      <c r="N9953" s="68"/>
      <c r="O9953" s="68"/>
      <c r="P9953" s="68"/>
    </row>
    <row r="9954" spans="1:16" x14ac:dyDescent="0.25">
      <c r="A9954" s="77">
        <f>E9954*A9953*A9944</f>
        <v>0</v>
      </c>
      <c r="B9954" s="160"/>
      <c r="C9954" s="506"/>
      <c r="D9954" s="91" t="s">
        <v>2553</v>
      </c>
      <c r="E9954" s="89">
        <v>1</v>
      </c>
      <c r="M9954" s="72"/>
      <c r="N9954" s="68"/>
      <c r="O9954" s="68"/>
      <c r="P9954" s="68"/>
    </row>
    <row r="9955" spans="1:16" x14ac:dyDescent="0.25">
      <c r="A9955" s="77">
        <f>E9955*A9953*A9944</f>
        <v>0</v>
      </c>
      <c r="B9955" s="160"/>
      <c r="C9955" s="506"/>
      <c r="D9955" s="91" t="s">
        <v>2292</v>
      </c>
      <c r="E9955" s="89">
        <v>15</v>
      </c>
      <c r="M9955" s="72"/>
      <c r="N9955" s="68"/>
      <c r="O9955" s="68"/>
      <c r="P9955" s="68"/>
    </row>
    <row r="9956" spans="1:16" x14ac:dyDescent="0.25">
      <c r="A9956" s="77">
        <f>E9956*A9953*A9944</f>
        <v>0</v>
      </c>
      <c r="B9956" s="160"/>
      <c r="C9956" s="506"/>
      <c r="D9956" s="91" t="s">
        <v>1745</v>
      </c>
      <c r="E9956" s="89">
        <v>15</v>
      </c>
      <c r="M9956" s="72"/>
      <c r="N9956" s="68"/>
      <c r="O9956" s="68"/>
      <c r="P9956" s="68"/>
    </row>
    <row r="9957" spans="1:16" x14ac:dyDescent="0.25">
      <c r="A9957" s="77">
        <f>E9957*A9953*A9944</f>
        <v>0</v>
      </c>
      <c r="B9957" s="160"/>
      <c r="C9957" s="506"/>
      <c r="D9957" s="91" t="s">
        <v>1246</v>
      </c>
      <c r="E9957" s="89">
        <v>5</v>
      </c>
      <c r="M9957" s="72"/>
      <c r="N9957" s="68"/>
      <c r="O9957" s="68"/>
      <c r="P9957" s="68"/>
    </row>
    <row r="9958" spans="1:16" ht="29.25" x14ac:dyDescent="0.25">
      <c r="A9958" s="77">
        <f>E9958*A9953*A9944</f>
        <v>0</v>
      </c>
      <c r="B9958" s="160"/>
      <c r="C9958" s="506"/>
      <c r="D9958" s="91" t="s">
        <v>2641</v>
      </c>
      <c r="E9958" s="89">
        <v>10</v>
      </c>
      <c r="M9958" s="72"/>
      <c r="N9958" s="68"/>
      <c r="O9958" s="68"/>
      <c r="P9958" s="68"/>
    </row>
    <row r="9959" spans="1:16" x14ac:dyDescent="0.25">
      <c r="A9959" s="77">
        <f>E9959*A9953*A9944</f>
        <v>0</v>
      </c>
      <c r="B9959" s="160"/>
      <c r="C9959" s="506"/>
      <c r="D9959" s="91" t="s">
        <v>1275</v>
      </c>
      <c r="E9959" s="89">
        <v>1</v>
      </c>
      <c r="M9959" s="72"/>
      <c r="N9959" s="68"/>
      <c r="O9959" s="68"/>
      <c r="P9959" s="68"/>
    </row>
    <row r="9960" spans="1:16" x14ac:dyDescent="0.25">
      <c r="A9960" s="129">
        <v>7</v>
      </c>
      <c r="B9960" s="160" t="s">
        <v>51</v>
      </c>
      <c r="C9960" s="154" t="s">
        <v>2701</v>
      </c>
      <c r="D9960" s="91"/>
      <c r="E9960" s="88">
        <f>SUM(E9961:E9966)</f>
        <v>47</v>
      </c>
      <c r="M9960" s="72"/>
      <c r="N9960" s="68"/>
      <c r="O9960" s="68"/>
      <c r="P9960" s="68"/>
    </row>
    <row r="9961" spans="1:16" x14ac:dyDescent="0.25">
      <c r="A9961" s="77">
        <f>E9961*A9960*A9944</f>
        <v>0</v>
      </c>
      <c r="B9961" s="160"/>
      <c r="C9961" s="154"/>
      <c r="D9961" s="91" t="s">
        <v>2553</v>
      </c>
      <c r="E9961" s="89">
        <v>1</v>
      </c>
      <c r="M9961" s="72"/>
      <c r="N9961" s="68"/>
      <c r="O9961" s="68"/>
      <c r="P9961" s="68"/>
    </row>
    <row r="9962" spans="1:16" x14ac:dyDescent="0.25">
      <c r="A9962" s="77">
        <f>E9962*A9960*A9944</f>
        <v>0</v>
      </c>
      <c r="B9962" s="160"/>
      <c r="C9962" s="154"/>
      <c r="D9962" s="91" t="s">
        <v>1365</v>
      </c>
      <c r="E9962" s="89">
        <v>15</v>
      </c>
      <c r="M9962" s="72"/>
      <c r="N9962" s="68"/>
      <c r="O9962" s="68"/>
      <c r="P9962" s="68"/>
    </row>
    <row r="9963" spans="1:16" x14ac:dyDescent="0.25">
      <c r="A9963" s="77">
        <f>E9963*A9960*A9944</f>
        <v>0</v>
      </c>
      <c r="B9963" s="160"/>
      <c r="C9963" s="154"/>
      <c r="D9963" s="91" t="s">
        <v>1739</v>
      </c>
      <c r="E9963" s="89">
        <v>15</v>
      </c>
      <c r="M9963" s="72"/>
      <c r="N9963" s="68"/>
      <c r="O9963" s="68"/>
      <c r="P9963" s="68"/>
    </row>
    <row r="9964" spans="1:16" x14ac:dyDescent="0.25">
      <c r="A9964" s="77">
        <f>E9964*A9960*A9944</f>
        <v>0</v>
      </c>
      <c r="B9964" s="160"/>
      <c r="C9964" s="154"/>
      <c r="D9964" s="91" t="s">
        <v>1246</v>
      </c>
      <c r="E9964" s="89">
        <v>5</v>
      </c>
      <c r="M9964" s="72"/>
      <c r="N9964" s="68"/>
      <c r="O9964" s="68"/>
      <c r="P9964" s="68"/>
    </row>
    <row r="9965" spans="1:16" ht="29.25" x14ac:dyDescent="0.25">
      <c r="A9965" s="77">
        <f>E9965*A9960*A9944</f>
        <v>0</v>
      </c>
      <c r="B9965" s="160"/>
      <c r="C9965" s="154"/>
      <c r="D9965" s="91" t="s">
        <v>2641</v>
      </c>
      <c r="E9965" s="89">
        <v>10</v>
      </c>
      <c r="M9965" s="72"/>
      <c r="N9965" s="68"/>
      <c r="O9965" s="68"/>
      <c r="P9965" s="68"/>
    </row>
    <row r="9966" spans="1:16" ht="15.75" thickBot="1" x14ac:dyDescent="0.3">
      <c r="A9966" s="77">
        <f>E9966*A9960*A9944</f>
        <v>0</v>
      </c>
      <c r="B9966" s="160"/>
      <c r="C9966" s="154"/>
      <c r="D9966" s="91" t="s">
        <v>1275</v>
      </c>
      <c r="E9966" s="89">
        <v>1</v>
      </c>
      <c r="M9966" s="72"/>
      <c r="N9966" s="68"/>
      <c r="O9966" s="68"/>
      <c r="P9966" s="68"/>
    </row>
    <row r="9967" spans="1:16" ht="15.75" thickBot="1" x14ac:dyDescent="0.3">
      <c r="A9967" s="229"/>
      <c r="B9967" s="231" t="s">
        <v>2704</v>
      </c>
      <c r="C9967" s="200" t="s">
        <v>214</v>
      </c>
      <c r="D9967" s="188"/>
      <c r="E9967" s="191">
        <f>SUM(E9969:E9975)</f>
        <v>41.5</v>
      </c>
      <c r="G9967" t="s">
        <v>2926</v>
      </c>
      <c r="M9967" s="72"/>
      <c r="N9967" s="68"/>
      <c r="O9967" s="68"/>
      <c r="P9967" s="68"/>
    </row>
    <row r="9968" spans="1:16" x14ac:dyDescent="0.25">
      <c r="A9968" s="77">
        <f>E9968*A9967</f>
        <v>0</v>
      </c>
      <c r="B9968" s="286"/>
      <c r="C9968" s="349" t="s">
        <v>2624</v>
      </c>
      <c r="D9968" s="91" t="s">
        <v>2625</v>
      </c>
      <c r="E9968" s="89">
        <v>1</v>
      </c>
      <c r="F9968">
        <f>SUMIF('список продуктов'!$A$8:$A$917,"="&amp;D8274,'список продуктов'!$C$8:$C$917)</f>
        <v>1</v>
      </c>
      <c r="M9968" s="572"/>
      <c r="N9968" s="573"/>
      <c r="O9968" s="573"/>
      <c r="P9968" s="573"/>
    </row>
    <row r="9969" spans="1:16" x14ac:dyDescent="0.25">
      <c r="A9969" s="129">
        <v>5</v>
      </c>
      <c r="B9969" s="160" t="s">
        <v>0</v>
      </c>
      <c r="C9969" s="154" t="s">
        <v>867</v>
      </c>
      <c r="D9969" s="91"/>
      <c r="E9969" s="89"/>
      <c r="F9969">
        <f>SUMIF('список продуктов'!$A$8:$A$917,"="&amp;D8275,'список продуктов'!$C$8:$C$917)</f>
        <v>1</v>
      </c>
      <c r="M9969" s="572"/>
      <c r="N9969" s="573"/>
      <c r="O9969" s="573"/>
      <c r="P9969" s="573"/>
    </row>
    <row r="9970" spans="1:16" x14ac:dyDescent="0.25">
      <c r="A9970" s="77">
        <f>E9970*A9967*A9969</f>
        <v>0</v>
      </c>
      <c r="B9970" s="160"/>
      <c r="C9970" s="154"/>
      <c r="D9970" s="91" t="s">
        <v>2439</v>
      </c>
      <c r="E9970" s="89">
        <v>0.5</v>
      </c>
      <c r="F9970">
        <f>SUMIF('список продуктов'!$A$8:$A$917,"="&amp;D8276,'список продуктов'!$C$8:$C$917)</f>
        <v>1</v>
      </c>
      <c r="M9970" s="572"/>
      <c r="N9970" s="573"/>
      <c r="O9970" s="573"/>
      <c r="P9970" s="573"/>
    </row>
    <row r="9971" spans="1:16" x14ac:dyDescent="0.25">
      <c r="A9971" s="77">
        <f>E9971*A9967*A9969</f>
        <v>0</v>
      </c>
      <c r="B9971" s="160"/>
      <c r="C9971" s="154"/>
      <c r="D9971" s="91" t="s">
        <v>1674</v>
      </c>
      <c r="E9971" s="89">
        <v>10</v>
      </c>
      <c r="F9971">
        <f>SUMIF('список продуктов'!$A$8:$A$917,"="&amp;D8277,'список продуктов'!$C$8:$C$917)</f>
        <v>1</v>
      </c>
      <c r="M9971" s="572"/>
      <c r="N9971" s="573"/>
      <c r="O9971" s="573"/>
      <c r="P9971" s="573"/>
    </row>
    <row r="9972" spans="1:16" x14ac:dyDescent="0.25">
      <c r="A9972" s="77">
        <f>E9972*A9967*A9969</f>
        <v>0</v>
      </c>
      <c r="B9972" s="160"/>
      <c r="C9972" s="154"/>
      <c r="D9972" s="91" t="s">
        <v>2254</v>
      </c>
      <c r="E9972" s="89">
        <v>10</v>
      </c>
      <c r="F9972">
        <f>SUMIF('список продуктов'!$A$8:$A$917,"="&amp;D8278,'список продуктов'!$C$8:$C$917)</f>
        <v>1</v>
      </c>
      <c r="M9972" s="572"/>
      <c r="N9972" s="573"/>
      <c r="O9972" s="573"/>
      <c r="P9972" s="573"/>
    </row>
    <row r="9973" spans="1:16" x14ac:dyDescent="0.25">
      <c r="A9973" s="77">
        <f>E9973*A9967*A9969</f>
        <v>0</v>
      </c>
      <c r="B9973" s="160"/>
      <c r="C9973" s="154"/>
      <c r="D9973" s="91" t="s">
        <v>2304</v>
      </c>
      <c r="E9973" s="89">
        <v>20</v>
      </c>
      <c r="F9973">
        <f>SUMIF('список продуктов'!$A$8:$A$917,"="&amp;D8279,'список продуктов'!$C$8:$C$917)</f>
        <v>0</v>
      </c>
      <c r="M9973" s="572"/>
      <c r="N9973" s="573"/>
      <c r="O9973" s="573"/>
      <c r="P9973" s="573"/>
    </row>
    <row r="9974" spans="1:16" x14ac:dyDescent="0.25">
      <c r="A9974" s="77">
        <f>E9974*A9967*A9969</f>
        <v>0</v>
      </c>
      <c r="B9974" s="160"/>
      <c r="C9974" s="154"/>
      <c r="D9974" s="91" t="s">
        <v>1275</v>
      </c>
      <c r="E9974" s="89">
        <v>1</v>
      </c>
      <c r="F9974">
        <f>SUMIF('список продуктов'!$A$8:$A$917,"="&amp;#REF!,'список продуктов'!$C$8:$C$917)</f>
        <v>0</v>
      </c>
      <c r="M9974" s="572"/>
      <c r="N9974" s="573"/>
      <c r="O9974" s="573"/>
      <c r="P9974" s="573"/>
    </row>
    <row r="9975" spans="1:16" ht="29.25" x14ac:dyDescent="0.25">
      <c r="A9975" s="129">
        <v>5</v>
      </c>
      <c r="B9975" s="160" t="s">
        <v>1320</v>
      </c>
      <c r="C9975" s="154" t="s">
        <v>2702</v>
      </c>
      <c r="D9975" s="91"/>
      <c r="E9975" s="89"/>
      <c r="F9975">
        <f>SUMIF('список продуктов'!$A$8:$A$917,"="&amp;D8309,'список продуктов'!$C$8:$C$917)</f>
        <v>0</v>
      </c>
      <c r="M9975" s="572"/>
      <c r="N9975" s="573"/>
      <c r="O9975" s="573"/>
      <c r="P9975" s="573"/>
    </row>
    <row r="9976" spans="1:16" x14ac:dyDescent="0.25">
      <c r="A9976" s="77">
        <f>E9976*A9975*A9967</f>
        <v>0</v>
      </c>
      <c r="B9976" s="160"/>
      <c r="C9976" s="154"/>
      <c r="D9976" s="91" t="s">
        <v>2925</v>
      </c>
      <c r="E9976" s="89">
        <v>15</v>
      </c>
      <c r="F9976">
        <f>SUMIF('список продуктов'!$A$8:$A$917,"="&amp;D8310,'список продуктов'!$C$8:$C$917)</f>
        <v>1</v>
      </c>
      <c r="M9976" s="572"/>
      <c r="N9976" s="573"/>
      <c r="O9976" s="573"/>
      <c r="P9976" s="573"/>
    </row>
    <row r="9977" spans="1:16" x14ac:dyDescent="0.25">
      <c r="A9977" s="77">
        <f>E9977*A9975*A9967</f>
        <v>0</v>
      </c>
      <c r="B9977" s="160"/>
      <c r="C9977" s="154"/>
      <c r="D9977" s="91" t="s">
        <v>1050</v>
      </c>
      <c r="E9977" s="89">
        <v>15</v>
      </c>
      <c r="M9977" s="72"/>
      <c r="N9977" s="68"/>
      <c r="O9977" s="68"/>
      <c r="P9977" s="68"/>
    </row>
    <row r="9978" spans="1:16" x14ac:dyDescent="0.25">
      <c r="A9978" s="77">
        <f>E9978*A9975*A9967</f>
        <v>0</v>
      </c>
      <c r="B9978" s="160"/>
      <c r="C9978" s="154"/>
      <c r="D9978" s="91" t="s">
        <v>1886</v>
      </c>
      <c r="E9978" s="89">
        <v>5</v>
      </c>
      <c r="M9978" s="72"/>
      <c r="N9978" s="68"/>
      <c r="O9978" s="68"/>
      <c r="P9978" s="68"/>
    </row>
    <row r="9979" spans="1:16" x14ac:dyDescent="0.25">
      <c r="A9979" s="77">
        <f>E9979*A9975*A9967</f>
        <v>0</v>
      </c>
      <c r="B9979" s="160"/>
      <c r="C9979" s="154"/>
      <c r="D9979" s="91" t="s">
        <v>1887</v>
      </c>
      <c r="E9979" s="89">
        <v>10</v>
      </c>
      <c r="M9979" s="72"/>
      <c r="N9979" s="68"/>
      <c r="O9979" s="68"/>
      <c r="P9979" s="68"/>
    </row>
    <row r="9980" spans="1:16" x14ac:dyDescent="0.25">
      <c r="A9980" s="77">
        <f>E9980*A9975*A9967</f>
        <v>0</v>
      </c>
      <c r="B9980" s="160"/>
      <c r="C9980" s="154"/>
      <c r="D9980" s="91" t="s">
        <v>1275</v>
      </c>
      <c r="E9980" s="89">
        <v>1</v>
      </c>
      <c r="M9980" s="72"/>
      <c r="N9980" s="68"/>
      <c r="O9980" s="68"/>
      <c r="P9980" s="68"/>
    </row>
    <row r="9981" spans="1:16" x14ac:dyDescent="0.25">
      <c r="A9981" s="77">
        <f>E9981*A9975*A9967</f>
        <v>0</v>
      </c>
      <c r="B9981" s="160"/>
      <c r="C9981" s="154"/>
      <c r="D9981" s="91" t="s">
        <v>2514</v>
      </c>
      <c r="E9981" s="89">
        <v>1</v>
      </c>
      <c r="M9981" s="72"/>
      <c r="N9981" s="68"/>
      <c r="O9981" s="68"/>
      <c r="P9981" s="68"/>
    </row>
    <row r="9982" spans="1:16" x14ac:dyDescent="0.25">
      <c r="A9982" s="77">
        <f>E9982*A9975*A9967</f>
        <v>0</v>
      </c>
      <c r="B9982" s="160"/>
      <c r="C9982" s="154"/>
      <c r="D9982" s="91" t="s">
        <v>2515</v>
      </c>
      <c r="E9982" s="89">
        <v>1</v>
      </c>
      <c r="M9982" s="72"/>
      <c r="N9982" s="68"/>
      <c r="O9982" s="68"/>
      <c r="P9982" s="68"/>
    </row>
    <row r="9983" spans="1:16" x14ac:dyDescent="0.25">
      <c r="A9983" s="129">
        <v>5</v>
      </c>
      <c r="B9983" s="160" t="s">
        <v>45</v>
      </c>
      <c r="C9983" s="154" t="s">
        <v>860</v>
      </c>
      <c r="D9983" s="91"/>
      <c r="E9983" s="89"/>
      <c r="M9983" s="72"/>
      <c r="N9983" s="68"/>
      <c r="O9983" s="68"/>
      <c r="P9983" s="68"/>
    </row>
    <row r="9984" spans="1:16" x14ac:dyDescent="0.25">
      <c r="A9984" s="77">
        <f>E9984*A9983*A9967</f>
        <v>0</v>
      </c>
      <c r="B9984" s="160"/>
      <c r="C9984" s="154"/>
      <c r="D9984" s="91" t="s">
        <v>2553</v>
      </c>
      <c r="E9984" s="89">
        <v>1</v>
      </c>
      <c r="M9984" s="72"/>
      <c r="N9984" s="68"/>
      <c r="O9984" s="68"/>
      <c r="P9984" s="68"/>
    </row>
    <row r="9985" spans="1:16" x14ac:dyDescent="0.25">
      <c r="A9985" s="77">
        <f>E9985*A9983*A9967</f>
        <v>0</v>
      </c>
      <c r="B9985" s="160"/>
      <c r="C9985" s="154"/>
      <c r="D9985" s="91" t="s">
        <v>2204</v>
      </c>
      <c r="E9985" s="89">
        <v>25</v>
      </c>
      <c r="M9985" s="72"/>
      <c r="N9985" s="68"/>
      <c r="O9985" s="68"/>
      <c r="P9985" s="68"/>
    </row>
    <row r="9986" spans="1:16" x14ac:dyDescent="0.25">
      <c r="A9986" s="77">
        <f>E9986*A9983*A9967</f>
        <v>0</v>
      </c>
      <c r="B9986" s="160"/>
      <c r="C9986" s="154"/>
      <c r="D9986" s="91" t="s">
        <v>2471</v>
      </c>
      <c r="E9986" s="89">
        <v>0.5</v>
      </c>
      <c r="M9986" s="72"/>
      <c r="N9986" s="68"/>
      <c r="O9986" s="68"/>
      <c r="P9986" s="68"/>
    </row>
    <row r="9987" spans="1:16" x14ac:dyDescent="0.25">
      <c r="A9987" s="77">
        <f>E9987*A9983*A9967</f>
        <v>0</v>
      </c>
      <c r="B9987" s="160"/>
      <c r="C9987" s="154"/>
      <c r="D9987" s="91" t="s">
        <v>1275</v>
      </c>
      <c r="E9987" s="89">
        <v>1</v>
      </c>
      <c r="M9987" s="72"/>
      <c r="N9987" s="68"/>
      <c r="O9987" s="68"/>
      <c r="P9987" s="68"/>
    </row>
    <row r="9988" spans="1:16" x14ac:dyDescent="0.25">
      <c r="A9988" s="129">
        <v>5</v>
      </c>
      <c r="B9988" s="160" t="s">
        <v>38</v>
      </c>
      <c r="C9988" s="154" t="s">
        <v>2703</v>
      </c>
      <c r="D9988" s="91"/>
      <c r="E9988" s="89"/>
      <c r="M9988" s="72"/>
      <c r="N9988" s="68"/>
      <c r="O9988" s="68"/>
      <c r="P9988" s="68"/>
    </row>
    <row r="9989" spans="1:16" x14ac:dyDescent="0.25">
      <c r="A9989" s="77">
        <f>E9989*A9988*A9967</f>
        <v>0</v>
      </c>
      <c r="B9989" s="160"/>
      <c r="C9989" s="154"/>
      <c r="D9989" s="91" t="s">
        <v>1690</v>
      </c>
      <c r="E9989" s="89">
        <v>10</v>
      </c>
      <c r="M9989" s="72"/>
      <c r="N9989" s="68"/>
      <c r="O9989" s="68"/>
      <c r="P9989" s="68"/>
    </row>
    <row r="9990" spans="1:16" x14ac:dyDescent="0.25">
      <c r="A9990" s="77">
        <f>E9990*A9988*A9967</f>
        <v>0</v>
      </c>
      <c r="B9990" s="160"/>
      <c r="C9990" s="154"/>
      <c r="D9990" s="91" t="s">
        <v>1551</v>
      </c>
      <c r="E9990" s="89">
        <v>1</v>
      </c>
      <c r="M9990" s="72"/>
      <c r="N9990" s="68"/>
      <c r="O9990" s="68"/>
      <c r="P9990" s="68"/>
    </row>
    <row r="9991" spans="1:16" x14ac:dyDescent="0.25">
      <c r="A9991" s="77">
        <f>E9991*A9988*A9967</f>
        <v>0</v>
      </c>
      <c r="B9991" s="160"/>
      <c r="C9991" s="154"/>
      <c r="D9991" s="91" t="s">
        <v>2582</v>
      </c>
      <c r="E9991" s="89">
        <v>10</v>
      </c>
      <c r="M9991" s="72"/>
      <c r="N9991" s="68"/>
      <c r="O9991" s="68"/>
      <c r="P9991" s="68"/>
    </row>
    <row r="9992" spans="1:16" x14ac:dyDescent="0.25">
      <c r="A9992" s="77">
        <f>E9992*A9988*A9967</f>
        <v>0</v>
      </c>
      <c r="B9992" s="160"/>
      <c r="C9992" s="128"/>
      <c r="D9992" s="91" t="s">
        <v>1275</v>
      </c>
      <c r="E9992" s="89">
        <v>1</v>
      </c>
      <c r="M9992" s="72"/>
      <c r="N9992" s="68"/>
      <c r="O9992" s="68"/>
      <c r="P9992" s="68"/>
    </row>
    <row r="9993" spans="1:16" x14ac:dyDescent="0.25">
      <c r="A9993" s="77">
        <f>A9988*E9993*A9967</f>
        <v>0</v>
      </c>
      <c r="B9993" s="160"/>
      <c r="C9993" s="128"/>
      <c r="D9993" s="91" t="s">
        <v>2514</v>
      </c>
      <c r="E9993" s="89">
        <v>1</v>
      </c>
      <c r="M9993" s="72"/>
      <c r="N9993" s="68"/>
      <c r="O9993" s="68"/>
      <c r="P9993" s="68"/>
    </row>
    <row r="9994" spans="1:16" ht="15.75" thickBot="1" x14ac:dyDescent="0.3">
      <c r="A9994" s="77">
        <f>E9994*A9988*A9967</f>
        <v>0</v>
      </c>
      <c r="B9994" s="160"/>
      <c r="C9994" s="128"/>
      <c r="D9994" s="91" t="s">
        <v>2515</v>
      </c>
      <c r="E9994" s="89">
        <v>1</v>
      </c>
      <c r="M9994" s="72"/>
      <c r="N9994" s="68"/>
      <c r="O9994" s="68"/>
      <c r="P9994" s="68"/>
    </row>
    <row r="9995" spans="1:16" ht="15.75" thickBot="1" x14ac:dyDescent="0.3">
      <c r="A9995" s="229"/>
      <c r="B9995" s="231" t="s">
        <v>2712</v>
      </c>
      <c r="C9995" s="200" t="s">
        <v>1230</v>
      </c>
      <c r="D9995" s="188"/>
      <c r="E9995" s="191">
        <f>SUM(E9997:E10021)</f>
        <v>149</v>
      </c>
      <c r="G9995" t="s">
        <v>2926</v>
      </c>
      <c r="M9995" s="72"/>
      <c r="N9995" s="68"/>
      <c r="O9995" s="68"/>
      <c r="P9995" s="68"/>
    </row>
    <row r="9996" spans="1:16" x14ac:dyDescent="0.25">
      <c r="A9996" s="77">
        <f>E9996*A9995</f>
        <v>0</v>
      </c>
      <c r="B9996" s="286"/>
      <c r="C9996" s="349" t="s">
        <v>2624</v>
      </c>
      <c r="D9996" s="91" t="s">
        <v>2625</v>
      </c>
      <c r="E9996" s="89">
        <v>1</v>
      </c>
      <c r="M9996" s="72"/>
      <c r="N9996" s="68"/>
      <c r="O9996" s="68"/>
      <c r="P9996" s="68"/>
    </row>
    <row r="9997" spans="1:16" ht="29.25" x14ac:dyDescent="0.25">
      <c r="A9997" s="129">
        <v>5</v>
      </c>
      <c r="B9997" s="160" t="s">
        <v>2707</v>
      </c>
      <c r="C9997" s="154" t="s">
        <v>2706</v>
      </c>
      <c r="D9997" s="91"/>
      <c r="E9997" s="89"/>
      <c r="M9997" s="72"/>
      <c r="N9997" s="68"/>
      <c r="O9997" s="68"/>
      <c r="P9997" s="68"/>
    </row>
    <row r="9998" spans="1:16" x14ac:dyDescent="0.25">
      <c r="A9998" s="77">
        <f>E9998*A9995*A9997</f>
        <v>0</v>
      </c>
      <c r="B9998" s="160"/>
      <c r="C9998" s="506"/>
      <c r="D9998" s="91" t="s">
        <v>2549</v>
      </c>
      <c r="E9998" s="89">
        <v>1</v>
      </c>
      <c r="M9998" s="72"/>
      <c r="N9998" s="68"/>
      <c r="O9998" s="68"/>
      <c r="P9998" s="68"/>
    </row>
    <row r="9999" spans="1:16" x14ac:dyDescent="0.25">
      <c r="A9999" s="77">
        <f>E9999*A9995*A9997</f>
        <v>0</v>
      </c>
      <c r="B9999" s="160"/>
      <c r="C9999" s="506"/>
      <c r="D9999" s="91" t="s">
        <v>2302</v>
      </c>
      <c r="E9999" s="89">
        <v>20</v>
      </c>
      <c r="M9999" s="72"/>
      <c r="N9999" s="68"/>
      <c r="O9999" s="68"/>
      <c r="P9999" s="68"/>
    </row>
    <row r="10000" spans="1:16" x14ac:dyDescent="0.25">
      <c r="A10000" s="77">
        <f>E10000*A9995*A9997</f>
        <v>0</v>
      </c>
      <c r="B10000" s="160"/>
      <c r="C10000" s="506"/>
      <c r="D10000" s="91" t="s">
        <v>1674</v>
      </c>
      <c r="E10000" s="89">
        <v>10</v>
      </c>
      <c r="M10000" s="72"/>
      <c r="N10000" s="68"/>
      <c r="O10000" s="68"/>
      <c r="P10000" s="68"/>
    </row>
    <row r="10001" spans="1:16" x14ac:dyDescent="0.25">
      <c r="A10001" s="77">
        <f>E10001*A9995*A9997</f>
        <v>0</v>
      </c>
      <c r="B10001" s="160"/>
      <c r="C10001" s="506"/>
      <c r="D10001" s="91" t="s">
        <v>2215</v>
      </c>
      <c r="E10001" s="89">
        <v>10</v>
      </c>
      <c r="M10001" s="72"/>
      <c r="N10001" s="68"/>
      <c r="O10001" s="68"/>
      <c r="P10001" s="68"/>
    </row>
    <row r="10002" spans="1:16" x14ac:dyDescent="0.25">
      <c r="A10002" s="131">
        <f>E10002*A9995</f>
        <v>0</v>
      </c>
      <c r="B10002" s="160"/>
      <c r="C10002" s="506"/>
      <c r="D10002" s="91" t="s">
        <v>1275</v>
      </c>
      <c r="E10002" s="89">
        <v>1</v>
      </c>
      <c r="M10002" s="72"/>
      <c r="N10002" s="68"/>
      <c r="O10002" s="68"/>
      <c r="P10002" s="68"/>
    </row>
    <row r="10003" spans="1:16" x14ac:dyDescent="0.25">
      <c r="A10003" s="129">
        <v>5</v>
      </c>
      <c r="B10003" s="160" t="s">
        <v>35</v>
      </c>
      <c r="C10003" s="154" t="s">
        <v>955</v>
      </c>
      <c r="D10003" s="91"/>
      <c r="E10003" s="89"/>
      <c r="M10003" s="72"/>
      <c r="N10003" s="68"/>
      <c r="O10003" s="68"/>
      <c r="P10003" s="68"/>
    </row>
    <row r="10004" spans="1:16" x14ac:dyDescent="0.25">
      <c r="A10004" s="77">
        <f>E10004*A10003*A9995</f>
        <v>0</v>
      </c>
      <c r="B10004" s="160"/>
      <c r="C10004" s="506"/>
      <c r="D10004" s="91" t="s">
        <v>2549</v>
      </c>
      <c r="E10004" s="89">
        <v>1</v>
      </c>
      <c r="M10004" s="72"/>
      <c r="N10004" s="68"/>
      <c r="O10004" s="68"/>
      <c r="P10004" s="68"/>
    </row>
    <row r="10005" spans="1:16" x14ac:dyDescent="0.25">
      <c r="A10005" s="77">
        <f>E10005*A10003*A9995</f>
        <v>0</v>
      </c>
      <c r="B10005" s="160"/>
      <c r="C10005" s="506"/>
      <c r="D10005" s="91" t="s">
        <v>1538</v>
      </c>
      <c r="E10005" s="89">
        <v>15</v>
      </c>
      <c r="M10005" s="72"/>
      <c r="N10005" s="68"/>
      <c r="O10005" s="68"/>
      <c r="P10005" s="68"/>
    </row>
    <row r="10006" spans="1:16" x14ac:dyDescent="0.25">
      <c r="A10006" s="77">
        <f>E10006*A10003*A9995</f>
        <v>0</v>
      </c>
      <c r="B10006" s="160"/>
      <c r="C10006" s="506"/>
      <c r="D10006" s="91" t="s">
        <v>2210</v>
      </c>
      <c r="E10006" s="89">
        <v>5</v>
      </c>
      <c r="M10006" s="72"/>
      <c r="N10006" s="68"/>
      <c r="O10006" s="68"/>
      <c r="P10006" s="68"/>
    </row>
    <row r="10007" spans="1:16" x14ac:dyDescent="0.25">
      <c r="A10007" s="77">
        <f>E10007*A10003*A9995</f>
        <v>0</v>
      </c>
      <c r="B10007" s="160"/>
      <c r="C10007" s="506"/>
      <c r="D10007" s="91" t="s">
        <v>1763</v>
      </c>
      <c r="E10007" s="89">
        <v>5</v>
      </c>
      <c r="M10007" s="72"/>
      <c r="N10007" s="68"/>
      <c r="O10007" s="68"/>
      <c r="P10007" s="68"/>
    </row>
    <row r="10008" spans="1:16" x14ac:dyDescent="0.25">
      <c r="A10008" s="77">
        <f>E10008*A10003*A9995</f>
        <v>0</v>
      </c>
      <c r="B10008" s="160"/>
      <c r="C10008" s="506"/>
      <c r="D10008" s="91" t="s">
        <v>1674</v>
      </c>
      <c r="E10008" s="89">
        <v>5</v>
      </c>
      <c r="M10008" s="72"/>
      <c r="N10008" s="68"/>
      <c r="O10008" s="68"/>
      <c r="P10008" s="68"/>
    </row>
    <row r="10009" spans="1:16" x14ac:dyDescent="0.25">
      <c r="A10009" s="77">
        <f>E10009*A10003*A9995</f>
        <v>0</v>
      </c>
      <c r="B10009" s="160"/>
      <c r="C10009" s="506"/>
      <c r="D10009" s="91" t="s">
        <v>1275</v>
      </c>
      <c r="E10009" s="89">
        <v>1</v>
      </c>
      <c r="M10009" s="72"/>
      <c r="N10009" s="68"/>
      <c r="O10009" s="68"/>
      <c r="P10009" s="68"/>
    </row>
    <row r="10010" spans="1:16" ht="29.25" x14ac:dyDescent="0.25">
      <c r="A10010" s="129">
        <v>5</v>
      </c>
      <c r="B10010" s="160" t="s">
        <v>35</v>
      </c>
      <c r="C10010" s="154" t="s">
        <v>2708</v>
      </c>
      <c r="D10010" s="91"/>
      <c r="E10010" s="89"/>
      <c r="M10010" s="72"/>
      <c r="N10010" s="68"/>
      <c r="O10010" s="68"/>
      <c r="P10010" s="68"/>
    </row>
    <row r="10011" spans="1:16" x14ac:dyDescent="0.25">
      <c r="A10011" s="77">
        <f>E10011*A10010*A9995</f>
        <v>0</v>
      </c>
      <c r="B10011" s="160"/>
      <c r="C10011" s="506"/>
      <c r="D10011" s="91" t="s">
        <v>2549</v>
      </c>
      <c r="E10011" s="89">
        <v>1</v>
      </c>
      <c r="M10011" s="72"/>
      <c r="N10011" s="68"/>
      <c r="O10011" s="68"/>
      <c r="P10011" s="68"/>
    </row>
    <row r="10012" spans="1:16" x14ac:dyDescent="0.25">
      <c r="A10012" s="77">
        <f>E10012*A10010*A9995</f>
        <v>0</v>
      </c>
      <c r="B10012" s="160"/>
      <c r="C10012" s="506"/>
      <c r="D10012" s="91" t="s">
        <v>2318</v>
      </c>
      <c r="E10012" s="89">
        <v>20</v>
      </c>
      <c r="M10012" s="72"/>
      <c r="N10012" s="68"/>
      <c r="O10012" s="68"/>
      <c r="P10012" s="68"/>
    </row>
    <row r="10013" spans="1:16" x14ac:dyDescent="0.25">
      <c r="A10013" s="77">
        <f>E10013*A10010*A9995</f>
        <v>0</v>
      </c>
      <c r="B10013" s="160"/>
      <c r="C10013" s="506"/>
      <c r="D10013" s="91" t="s">
        <v>1720</v>
      </c>
      <c r="E10013" s="89">
        <v>10</v>
      </c>
      <c r="M10013" s="72"/>
      <c r="N10013" s="68"/>
      <c r="O10013" s="68"/>
      <c r="P10013" s="68"/>
    </row>
    <row r="10014" spans="1:16" x14ac:dyDescent="0.25">
      <c r="A10014" s="77">
        <f>E10014*A10010*A9995</f>
        <v>0</v>
      </c>
      <c r="B10014" s="160"/>
      <c r="C10014" s="506"/>
      <c r="D10014" s="91" t="s">
        <v>1674</v>
      </c>
      <c r="E10014" s="89">
        <v>10</v>
      </c>
      <c r="M10014" s="72"/>
      <c r="N10014" s="68"/>
      <c r="O10014" s="68"/>
      <c r="P10014" s="68"/>
    </row>
    <row r="10015" spans="1:16" x14ac:dyDescent="0.25">
      <c r="A10015" s="77">
        <f>E10015*A10010*A9995</f>
        <v>0</v>
      </c>
      <c r="B10015" s="160"/>
      <c r="C10015" s="506"/>
      <c r="D10015" s="91" t="s">
        <v>1275</v>
      </c>
      <c r="E10015" s="89">
        <v>1</v>
      </c>
      <c r="M10015" s="72"/>
      <c r="N10015" s="68"/>
      <c r="O10015" s="68"/>
      <c r="P10015" s="68"/>
    </row>
    <row r="10016" spans="1:16" x14ac:dyDescent="0.25">
      <c r="A10016" s="129">
        <v>5</v>
      </c>
      <c r="B10016" s="160" t="s">
        <v>35</v>
      </c>
      <c r="C10016" s="154" t="s">
        <v>2705</v>
      </c>
      <c r="D10016" s="91"/>
      <c r="E10016" s="89"/>
      <c r="M10016" s="72"/>
      <c r="N10016" s="68"/>
      <c r="O10016" s="68"/>
      <c r="P10016" s="68"/>
    </row>
    <row r="10017" spans="1:16" x14ac:dyDescent="0.25">
      <c r="A10017" s="77">
        <f>E10017*A10016*A9995</f>
        <v>0</v>
      </c>
      <c r="B10017" s="160"/>
      <c r="C10017" s="506"/>
      <c r="D10017" s="91" t="s">
        <v>2549</v>
      </c>
      <c r="E10017" s="89">
        <v>1</v>
      </c>
      <c r="M10017" s="72"/>
      <c r="N10017" s="68"/>
      <c r="O10017" s="68"/>
      <c r="P10017" s="68"/>
    </row>
    <row r="10018" spans="1:16" x14ac:dyDescent="0.25">
      <c r="A10018" s="77">
        <f>E10018*A10016*A9995</f>
        <v>0</v>
      </c>
      <c r="B10018" s="160"/>
      <c r="C10018" s="154"/>
      <c r="D10018" s="91" t="s">
        <v>1737</v>
      </c>
      <c r="E10018" s="89">
        <v>20</v>
      </c>
      <c r="M10018" s="72"/>
      <c r="N10018" s="68"/>
      <c r="O10018" s="68"/>
      <c r="P10018" s="68"/>
    </row>
    <row r="10019" spans="1:16" x14ac:dyDescent="0.25">
      <c r="A10019" s="77">
        <f>E10019*A10016*A9995</f>
        <v>0</v>
      </c>
      <c r="B10019" s="160"/>
      <c r="C10019" s="154"/>
      <c r="D10019" s="91" t="s">
        <v>1551</v>
      </c>
      <c r="E10019" s="89">
        <v>1</v>
      </c>
      <c r="M10019" s="72"/>
      <c r="N10019" s="68"/>
      <c r="O10019" s="68"/>
      <c r="P10019" s="68"/>
    </row>
    <row r="10020" spans="1:16" x14ac:dyDescent="0.25">
      <c r="A10020" s="77">
        <f>E10020*A10016*A9995</f>
        <v>0</v>
      </c>
      <c r="B10020" s="160"/>
      <c r="C10020" s="154"/>
      <c r="D10020" s="91" t="s">
        <v>1674</v>
      </c>
      <c r="E10020" s="89">
        <v>10</v>
      </c>
      <c r="M10020" s="72"/>
      <c r="N10020" s="68"/>
      <c r="O10020" s="68"/>
      <c r="P10020" s="68"/>
    </row>
    <row r="10021" spans="1:16" ht="15.75" thickBot="1" x14ac:dyDescent="0.3">
      <c r="A10021" s="77">
        <f>E10021*A10016*A9995</f>
        <v>0</v>
      </c>
      <c r="B10021" s="160"/>
      <c r="C10021" s="154"/>
      <c r="D10021" s="91" t="s">
        <v>1275</v>
      </c>
      <c r="E10021" s="89">
        <v>1</v>
      </c>
      <c r="M10021" s="72"/>
      <c r="N10021" s="68"/>
      <c r="O10021" s="68"/>
      <c r="P10021" s="68"/>
    </row>
    <row r="10022" spans="1:16" ht="15.75" thickBot="1" x14ac:dyDescent="0.3">
      <c r="A10022" s="229"/>
      <c r="B10022" s="231" t="s">
        <v>2704</v>
      </c>
      <c r="C10022" s="200" t="s">
        <v>212</v>
      </c>
      <c r="D10022" s="188"/>
      <c r="E10022" s="191">
        <f>SUM(E10025:E10056)</f>
        <v>194.6</v>
      </c>
      <c r="G10022" t="s">
        <v>2926</v>
      </c>
      <c r="M10022" s="72"/>
      <c r="N10022" s="68"/>
      <c r="O10022" s="68"/>
      <c r="P10022" s="68"/>
    </row>
    <row r="10023" spans="1:16" x14ac:dyDescent="0.25">
      <c r="A10023" s="77">
        <f>E10023*A10022</f>
        <v>0</v>
      </c>
      <c r="B10023" s="286"/>
      <c r="C10023" s="349" t="s">
        <v>2624</v>
      </c>
      <c r="D10023" s="91" t="s">
        <v>2625</v>
      </c>
      <c r="E10023" s="111">
        <v>1</v>
      </c>
      <c r="M10023" s="72"/>
      <c r="N10023" s="68"/>
      <c r="O10023" s="68"/>
      <c r="P10023" s="68"/>
    </row>
    <row r="10024" spans="1:16" ht="28.5" x14ac:dyDescent="0.25">
      <c r="A10024" s="129">
        <v>5</v>
      </c>
      <c r="B10024" s="160" t="s">
        <v>0</v>
      </c>
      <c r="C10024" s="280" t="s">
        <v>2709</v>
      </c>
      <c r="D10024" s="91"/>
      <c r="E10024" s="88"/>
      <c r="M10024" s="72"/>
      <c r="N10024" s="68"/>
      <c r="O10024" s="68"/>
      <c r="P10024" s="68"/>
    </row>
    <row r="10025" spans="1:16" x14ac:dyDescent="0.25">
      <c r="A10025" s="77">
        <f>E10025*A10022*A10024</f>
        <v>0</v>
      </c>
      <c r="B10025" s="160"/>
      <c r="C10025" s="127"/>
      <c r="D10025" s="91" t="s">
        <v>2302</v>
      </c>
      <c r="E10025" s="89">
        <v>15</v>
      </c>
      <c r="M10025" s="72"/>
      <c r="N10025" s="68"/>
      <c r="O10025" s="68"/>
      <c r="P10025" s="68"/>
    </row>
    <row r="10026" spans="1:16" x14ac:dyDescent="0.25">
      <c r="A10026" s="77">
        <f>A10024*E10026*A10022</f>
        <v>0</v>
      </c>
      <c r="B10026" s="160"/>
      <c r="C10026" s="127"/>
      <c r="D10026" s="91" t="s">
        <v>1721</v>
      </c>
      <c r="E10026" s="89">
        <v>10</v>
      </c>
      <c r="M10026" s="72"/>
      <c r="N10026" s="68"/>
      <c r="O10026" s="68"/>
      <c r="P10026" s="68"/>
    </row>
    <row r="10027" spans="1:16" x14ac:dyDescent="0.25">
      <c r="A10027" s="77">
        <f>E10027*A10022*A10024</f>
        <v>0</v>
      </c>
      <c r="B10027" s="160"/>
      <c r="C10027" s="127"/>
      <c r="D10027" s="91" t="s">
        <v>2256</v>
      </c>
      <c r="E10027" s="89">
        <v>10</v>
      </c>
      <c r="M10027" s="72"/>
      <c r="N10027" s="68"/>
      <c r="O10027" s="68"/>
      <c r="P10027" s="68"/>
    </row>
    <row r="10028" spans="1:16" x14ac:dyDescent="0.25">
      <c r="A10028" s="77">
        <f>E10028*A10022*A10024</f>
        <v>0</v>
      </c>
      <c r="B10028" s="160"/>
      <c r="C10028" s="127"/>
      <c r="D10028" s="91" t="s">
        <v>1275</v>
      </c>
      <c r="E10028" s="89">
        <v>1</v>
      </c>
      <c r="M10028" s="72"/>
      <c r="N10028" s="68"/>
      <c r="O10028" s="68"/>
      <c r="P10028" s="68"/>
    </row>
    <row r="10029" spans="1:16" x14ac:dyDescent="0.25">
      <c r="A10029" s="77">
        <f>E10029*A10022*A10024</f>
        <v>0</v>
      </c>
      <c r="B10029" s="160"/>
      <c r="C10029" s="127"/>
      <c r="D10029" s="91" t="s">
        <v>1674</v>
      </c>
      <c r="E10029" s="89">
        <v>10</v>
      </c>
      <c r="M10029" s="72"/>
      <c r="N10029" s="68"/>
      <c r="O10029" s="68"/>
      <c r="P10029" s="68"/>
    </row>
    <row r="10030" spans="1:16" x14ac:dyDescent="0.25">
      <c r="A10030" s="77">
        <f>E10030*A10022*A10024</f>
        <v>0</v>
      </c>
      <c r="B10030" s="160"/>
      <c r="C10030" s="127"/>
      <c r="D10030" s="91" t="s">
        <v>2514</v>
      </c>
      <c r="E10030" s="89">
        <v>1</v>
      </c>
      <c r="M10030" s="72"/>
      <c r="N10030" s="68"/>
      <c r="O10030" s="68"/>
      <c r="P10030" s="68"/>
    </row>
    <row r="10031" spans="1:16" x14ac:dyDescent="0.25">
      <c r="A10031" s="77">
        <f>E10031*A10024*A10022</f>
        <v>0</v>
      </c>
      <c r="B10031" s="160"/>
      <c r="C10031" s="127"/>
      <c r="D10031" s="91" t="s">
        <v>2515</v>
      </c>
      <c r="E10031" s="89">
        <v>1</v>
      </c>
      <c r="M10031" s="72"/>
      <c r="N10031" s="68"/>
      <c r="O10031" s="68"/>
      <c r="P10031" s="68"/>
    </row>
    <row r="10032" spans="1:16" x14ac:dyDescent="0.25">
      <c r="A10032" s="129">
        <v>5</v>
      </c>
      <c r="B10032" s="160" t="s">
        <v>0</v>
      </c>
      <c r="C10032" s="280" t="s">
        <v>2711</v>
      </c>
      <c r="D10032" s="91"/>
      <c r="E10032" s="88"/>
      <c r="M10032" s="72"/>
      <c r="N10032" s="68"/>
      <c r="O10032" s="68"/>
      <c r="P10032" s="68"/>
    </row>
    <row r="10033" spans="1:16" x14ac:dyDescent="0.25">
      <c r="A10033" s="77">
        <f>E10033*A10022*A10032</f>
        <v>0</v>
      </c>
      <c r="B10033" s="160"/>
      <c r="C10033" s="127"/>
      <c r="D10033" s="91" t="s">
        <v>2302</v>
      </c>
      <c r="E10033" s="89">
        <v>15</v>
      </c>
      <c r="M10033" s="72"/>
      <c r="N10033" s="68"/>
      <c r="O10033" s="68"/>
      <c r="P10033" s="68"/>
    </row>
    <row r="10034" spans="1:16" x14ac:dyDescent="0.25">
      <c r="A10034" s="77">
        <f>E10034*A10022*A10032</f>
        <v>0</v>
      </c>
      <c r="B10034" s="160"/>
      <c r="C10034" s="127"/>
      <c r="D10034" s="91" t="s">
        <v>1711</v>
      </c>
      <c r="E10034" s="89">
        <v>15</v>
      </c>
      <c r="M10034" s="72"/>
      <c r="N10034" s="68"/>
      <c r="O10034" s="68"/>
      <c r="P10034" s="68"/>
    </row>
    <row r="10035" spans="1:16" x14ac:dyDescent="0.25">
      <c r="A10035" s="77">
        <f>E10035*A10022*A10032</f>
        <v>0</v>
      </c>
      <c r="B10035" s="160"/>
      <c r="C10035" s="127"/>
      <c r="D10035" s="91" t="s">
        <v>1275</v>
      </c>
      <c r="E10035" s="89">
        <v>1</v>
      </c>
      <c r="M10035" s="72"/>
      <c r="N10035" s="68"/>
      <c r="O10035" s="68"/>
      <c r="P10035" s="68"/>
    </row>
    <row r="10036" spans="1:16" x14ac:dyDescent="0.25">
      <c r="A10036" s="77">
        <f>E10036*A10022*A10032</f>
        <v>0</v>
      </c>
      <c r="B10036" s="160"/>
      <c r="C10036" s="127"/>
      <c r="D10036" s="91" t="s">
        <v>2514</v>
      </c>
      <c r="E10036" s="89">
        <v>1</v>
      </c>
      <c r="M10036" s="72"/>
      <c r="N10036" s="68"/>
      <c r="O10036" s="68"/>
      <c r="P10036" s="68"/>
    </row>
    <row r="10037" spans="1:16" x14ac:dyDescent="0.25">
      <c r="A10037" s="77">
        <f>E10037*A10032*A10022</f>
        <v>0</v>
      </c>
      <c r="B10037" s="160"/>
      <c r="C10037" s="560" t="s">
        <v>2921</v>
      </c>
      <c r="D10037" s="91" t="s">
        <v>2429</v>
      </c>
      <c r="E10037" s="89">
        <v>1</v>
      </c>
      <c r="M10037" s="72"/>
      <c r="N10037" s="68"/>
      <c r="O10037" s="68"/>
      <c r="P10037" s="68"/>
    </row>
    <row r="10038" spans="1:16" x14ac:dyDescent="0.25">
      <c r="A10038" s="77">
        <f>E10038*A10032*A10022</f>
        <v>0</v>
      </c>
      <c r="B10038" s="160"/>
      <c r="C10038" s="127"/>
      <c r="D10038" s="91" t="s">
        <v>2642</v>
      </c>
      <c r="E10038" s="89">
        <v>15</v>
      </c>
      <c r="M10038" s="72"/>
      <c r="N10038" s="68"/>
      <c r="O10038" s="68"/>
      <c r="P10038" s="68"/>
    </row>
    <row r="10039" spans="1:16" x14ac:dyDescent="0.25">
      <c r="A10039" s="77">
        <f>E10039*A10032*A10022</f>
        <v>0</v>
      </c>
      <c r="B10039" s="160"/>
      <c r="C10039" s="127"/>
      <c r="D10039" s="91" t="s">
        <v>1915</v>
      </c>
      <c r="E10039" s="89">
        <v>0.5</v>
      </c>
      <c r="M10039" s="72"/>
      <c r="N10039" s="68"/>
      <c r="O10039" s="68"/>
      <c r="P10039" s="68"/>
    </row>
    <row r="10040" spans="1:16" x14ac:dyDescent="0.25">
      <c r="A10040" s="77">
        <f>E10040*A10032*A10022</f>
        <v>0</v>
      </c>
      <c r="B10040" s="160"/>
      <c r="C10040" s="127"/>
      <c r="D10040" s="91" t="s">
        <v>2398</v>
      </c>
      <c r="E10040" s="89">
        <v>0.1</v>
      </c>
      <c r="M10040" s="72"/>
      <c r="N10040" s="68"/>
      <c r="O10040" s="68"/>
      <c r="P10040" s="68"/>
    </row>
    <row r="10041" spans="1:16" x14ac:dyDescent="0.25">
      <c r="A10041" s="77">
        <f>E10041*A10032*A10022</f>
        <v>0</v>
      </c>
      <c r="B10041" s="160"/>
      <c r="C10041" s="127"/>
      <c r="D10041" s="91" t="s">
        <v>2545</v>
      </c>
      <c r="E10041" s="89">
        <v>0.5</v>
      </c>
      <c r="M10041" s="72"/>
      <c r="N10041" s="68"/>
      <c r="O10041" s="68"/>
      <c r="P10041" s="68"/>
    </row>
    <row r="10042" spans="1:16" x14ac:dyDescent="0.25">
      <c r="A10042" s="77">
        <f>E10042*A10032*A10022</f>
        <v>0</v>
      </c>
      <c r="B10042" s="160"/>
      <c r="C10042" s="127"/>
      <c r="D10042" s="91" t="s">
        <v>2486</v>
      </c>
      <c r="E10042" s="89">
        <v>1.5</v>
      </c>
      <c r="M10042" s="72"/>
      <c r="N10042" s="68"/>
      <c r="O10042" s="68"/>
      <c r="P10042" s="68"/>
    </row>
    <row r="10043" spans="1:16" x14ac:dyDescent="0.25">
      <c r="A10043" s="77">
        <f>E10043*A10032*A10022</f>
        <v>0</v>
      </c>
      <c r="B10043" s="160"/>
      <c r="C10043" s="127"/>
      <c r="D10043" s="91" t="s">
        <v>2515</v>
      </c>
      <c r="E10043" s="89">
        <v>1</v>
      </c>
      <c r="M10043" s="72"/>
      <c r="N10043" s="68"/>
      <c r="O10043" s="68"/>
      <c r="P10043" s="68"/>
    </row>
    <row r="10044" spans="1:16" ht="28.5" x14ac:dyDescent="0.25">
      <c r="A10044" s="129">
        <v>5</v>
      </c>
      <c r="B10044" s="160" t="s">
        <v>35</v>
      </c>
      <c r="C10044" s="280" t="s">
        <v>2710</v>
      </c>
      <c r="D10044" s="91"/>
      <c r="E10044" s="88"/>
      <c r="M10044" s="72"/>
      <c r="N10044" s="68"/>
      <c r="O10044" s="68"/>
      <c r="P10044" s="68"/>
    </row>
    <row r="10045" spans="1:16" x14ac:dyDescent="0.25">
      <c r="A10045" s="77">
        <f>A10044*E10045*A10022</f>
        <v>0</v>
      </c>
      <c r="B10045" s="160"/>
      <c r="C10045" s="127"/>
      <c r="D10045" s="91" t="s">
        <v>1668</v>
      </c>
      <c r="E10045" s="89">
        <v>30</v>
      </c>
      <c r="M10045" s="72"/>
      <c r="N10045" s="68"/>
      <c r="O10045" s="68"/>
      <c r="P10045" s="68"/>
    </row>
    <row r="10046" spans="1:16" x14ac:dyDescent="0.25">
      <c r="A10046" s="77">
        <f>A10044*E10046*A10022</f>
        <v>0</v>
      </c>
      <c r="B10046" s="160"/>
      <c r="C10046" s="127"/>
      <c r="D10046" s="91" t="s">
        <v>1789</v>
      </c>
      <c r="E10046" s="89">
        <v>10</v>
      </c>
      <c r="M10046" s="72"/>
      <c r="N10046" s="68"/>
      <c r="O10046" s="68"/>
      <c r="P10046" s="68"/>
    </row>
    <row r="10047" spans="1:16" x14ac:dyDescent="0.25">
      <c r="A10047" s="77">
        <f>A10044*E10047*A10022</f>
        <v>0</v>
      </c>
      <c r="B10047" s="160"/>
      <c r="C10047" s="127"/>
      <c r="D10047" s="91" t="s">
        <v>2302</v>
      </c>
      <c r="E10047" s="89">
        <v>15</v>
      </c>
      <c r="M10047" s="72"/>
      <c r="N10047" s="68"/>
      <c r="O10047" s="68"/>
      <c r="P10047" s="68"/>
    </row>
    <row r="10048" spans="1:16" x14ac:dyDescent="0.25">
      <c r="A10048" s="77">
        <f>A10044*E10048*A10022</f>
        <v>0</v>
      </c>
      <c r="B10048" s="160"/>
      <c r="C10048" s="127"/>
      <c r="D10048" s="91" t="s">
        <v>2341</v>
      </c>
      <c r="E10048" s="89">
        <v>10</v>
      </c>
      <c r="M10048" s="72"/>
      <c r="N10048" s="68"/>
      <c r="O10048" s="68"/>
      <c r="P10048" s="68"/>
    </row>
    <row r="10049" spans="1:16" x14ac:dyDescent="0.25">
      <c r="A10049" s="77">
        <f>A10044*E10049*A10022</f>
        <v>0</v>
      </c>
      <c r="B10049" s="160"/>
      <c r="C10049" s="127"/>
      <c r="D10049" s="91" t="s">
        <v>1275</v>
      </c>
      <c r="E10049" s="89">
        <v>1</v>
      </c>
      <c r="M10049" s="72"/>
      <c r="N10049" s="68"/>
      <c r="O10049" s="68"/>
      <c r="P10049" s="68"/>
    </row>
    <row r="10050" spans="1:16" x14ac:dyDescent="0.25">
      <c r="A10050" s="77">
        <f>E10050*A10022*A10044</f>
        <v>0</v>
      </c>
      <c r="B10050" s="160"/>
      <c r="C10050" s="127"/>
      <c r="D10050" s="91" t="s">
        <v>2514</v>
      </c>
      <c r="E10050" s="89">
        <v>1</v>
      </c>
      <c r="M10050" s="72"/>
      <c r="N10050" s="68"/>
      <c r="O10050" s="68"/>
      <c r="P10050" s="68"/>
    </row>
    <row r="10051" spans="1:16" x14ac:dyDescent="0.25">
      <c r="A10051" s="77">
        <f>E10051*A10044*A10022</f>
        <v>0</v>
      </c>
      <c r="B10051" s="160"/>
      <c r="C10051" s="127"/>
      <c r="D10051" s="91" t="s">
        <v>2515</v>
      </c>
      <c r="E10051" s="89">
        <v>1</v>
      </c>
      <c r="M10051" s="72"/>
      <c r="N10051" s="68"/>
      <c r="O10051" s="68"/>
      <c r="P10051" s="68"/>
    </row>
    <row r="10052" spans="1:16" x14ac:dyDescent="0.25">
      <c r="A10052" s="129">
        <v>5</v>
      </c>
      <c r="B10052" s="160" t="s">
        <v>203</v>
      </c>
      <c r="C10052" s="280" t="s">
        <v>845</v>
      </c>
      <c r="D10052" s="91"/>
      <c r="E10052" s="88"/>
      <c r="M10052" s="72"/>
      <c r="N10052" s="68"/>
      <c r="O10052" s="68"/>
      <c r="P10052" s="68"/>
    </row>
    <row r="10053" spans="1:16" x14ac:dyDescent="0.25">
      <c r="A10053" s="77">
        <f>E10053*A10052*A10022</f>
        <v>0</v>
      </c>
      <c r="B10053" s="160"/>
      <c r="C10053" s="449"/>
      <c r="D10053" s="91" t="s">
        <v>2237</v>
      </c>
      <c r="E10053" s="80">
        <v>1</v>
      </c>
      <c r="M10053" s="72"/>
      <c r="N10053" s="68"/>
      <c r="O10053" s="68"/>
      <c r="P10053" s="68"/>
    </row>
    <row r="10054" spans="1:16" x14ac:dyDescent="0.25">
      <c r="A10054" s="77">
        <f>A10052*E10054*A10022</f>
        <v>0</v>
      </c>
      <c r="B10054" s="160"/>
      <c r="C10054" s="449"/>
      <c r="D10054" s="91" t="s">
        <v>1674</v>
      </c>
      <c r="E10054" s="80">
        <v>10</v>
      </c>
      <c r="M10054" s="72"/>
      <c r="N10054" s="68"/>
      <c r="O10054" s="68"/>
      <c r="P10054" s="68"/>
    </row>
    <row r="10055" spans="1:16" x14ac:dyDescent="0.25">
      <c r="A10055" s="77">
        <f>A10052*E10055*A10022</f>
        <v>0</v>
      </c>
      <c r="B10055" s="160"/>
      <c r="C10055" s="449"/>
      <c r="D10055" s="91" t="s">
        <v>2302</v>
      </c>
      <c r="E10055" s="80">
        <v>15</v>
      </c>
      <c r="M10055" s="72"/>
      <c r="N10055" s="68"/>
      <c r="O10055" s="68"/>
      <c r="P10055" s="68"/>
    </row>
    <row r="10056" spans="1:16" x14ac:dyDescent="0.25">
      <c r="A10056" s="77">
        <f>A10052*E10056*A10022</f>
        <v>0</v>
      </c>
      <c r="B10056" s="166"/>
      <c r="C10056" s="154"/>
      <c r="D10056" s="364" t="s">
        <v>1275</v>
      </c>
      <c r="E10056" s="80">
        <v>1</v>
      </c>
      <c r="M10056" s="72"/>
      <c r="N10056" s="68"/>
      <c r="O10056" s="68"/>
      <c r="P10056" s="68"/>
    </row>
    <row r="10057" spans="1:16" x14ac:dyDescent="0.25">
      <c r="A10057" s="77">
        <f>E10057*A10022*A10052</f>
        <v>0</v>
      </c>
      <c r="B10057" s="160"/>
      <c r="C10057" s="127"/>
      <c r="D10057" s="91" t="s">
        <v>2514</v>
      </c>
      <c r="E10057" s="89">
        <v>1</v>
      </c>
      <c r="M10057" s="72"/>
      <c r="N10057" s="68"/>
      <c r="O10057" s="68"/>
      <c r="P10057" s="68"/>
    </row>
    <row r="10058" spans="1:16" ht="15.75" thickBot="1" x14ac:dyDescent="0.3">
      <c r="A10058" s="77">
        <f>E10058*A10052*A10022</f>
        <v>0</v>
      </c>
      <c r="B10058" s="160"/>
      <c r="C10058" s="127"/>
      <c r="D10058" s="91" t="s">
        <v>2515</v>
      </c>
      <c r="E10058" s="89">
        <v>1</v>
      </c>
      <c r="M10058" s="72"/>
      <c r="N10058" s="68"/>
      <c r="O10058" s="68"/>
      <c r="P10058" s="68"/>
    </row>
    <row r="10059" spans="1:16" ht="15.75" thickBot="1" x14ac:dyDescent="0.3">
      <c r="A10059" s="229"/>
      <c r="B10059" s="231" t="s">
        <v>1496</v>
      </c>
      <c r="C10059" s="200" t="s">
        <v>213</v>
      </c>
      <c r="D10059" s="188"/>
      <c r="E10059" s="191">
        <f>SUM(E10061:E10067)</f>
        <v>42</v>
      </c>
      <c r="G10059" t="s">
        <v>2926</v>
      </c>
      <c r="M10059" s="72"/>
      <c r="N10059" s="68"/>
      <c r="O10059" s="68"/>
      <c r="P10059" s="68"/>
    </row>
    <row r="10060" spans="1:16" x14ac:dyDescent="0.25">
      <c r="A10060" s="77">
        <f>E10060*A10059</f>
        <v>0</v>
      </c>
      <c r="B10060" s="286"/>
      <c r="C10060" s="349" t="s">
        <v>2624</v>
      </c>
      <c r="D10060" s="91" t="s">
        <v>2625</v>
      </c>
      <c r="E10060" s="89">
        <v>1</v>
      </c>
      <c r="M10060" s="72"/>
      <c r="N10060" s="68"/>
      <c r="O10060" s="68"/>
      <c r="P10060" s="68"/>
    </row>
    <row r="10061" spans="1:16" ht="29.25" x14ac:dyDescent="0.25">
      <c r="A10061" s="129">
        <v>5</v>
      </c>
      <c r="B10061" s="160" t="s">
        <v>51</v>
      </c>
      <c r="C10061" s="154" t="s">
        <v>2713</v>
      </c>
      <c r="D10061" s="91"/>
      <c r="E10061" s="89"/>
      <c r="M10061" s="72"/>
      <c r="N10061" s="68"/>
      <c r="O10061" s="68"/>
      <c r="P10061" s="68"/>
    </row>
    <row r="10062" spans="1:16" x14ac:dyDescent="0.25">
      <c r="A10062" s="77">
        <f>E10062*A10059*A10061</f>
        <v>0</v>
      </c>
      <c r="B10062" s="160"/>
      <c r="C10062" s="154"/>
      <c r="D10062" s="91" t="s">
        <v>2549</v>
      </c>
      <c r="E10062" s="89">
        <v>1</v>
      </c>
      <c r="M10062" s="72"/>
      <c r="N10062" s="68"/>
      <c r="O10062" s="68"/>
      <c r="P10062" s="68"/>
    </row>
    <row r="10063" spans="1:16" x14ac:dyDescent="0.25">
      <c r="A10063" s="77">
        <f>E10063*A10059*A10061</f>
        <v>0</v>
      </c>
      <c r="B10063" s="160"/>
      <c r="C10063" s="154"/>
      <c r="D10063" s="91" t="s">
        <v>1674</v>
      </c>
      <c r="E10063" s="89">
        <v>10</v>
      </c>
      <c r="M10063" s="72"/>
      <c r="N10063" s="68"/>
      <c r="O10063" s="68"/>
      <c r="P10063" s="68"/>
    </row>
    <row r="10064" spans="1:16" x14ac:dyDescent="0.25">
      <c r="A10064" s="77">
        <f>E10064*A10059*A10061</f>
        <v>0</v>
      </c>
      <c r="B10064" s="160"/>
      <c r="C10064" s="154"/>
      <c r="D10064" s="91" t="s">
        <v>2316</v>
      </c>
      <c r="E10064" s="89">
        <v>10</v>
      </c>
      <c r="M10064" s="72"/>
      <c r="N10064" s="68"/>
      <c r="O10064" s="68"/>
      <c r="P10064" s="68"/>
    </row>
    <row r="10065" spans="1:16" x14ac:dyDescent="0.25">
      <c r="A10065" s="77">
        <f>E10065*A10059*A10061</f>
        <v>0</v>
      </c>
      <c r="B10065" s="160"/>
      <c r="C10065" s="154"/>
      <c r="D10065" s="91" t="s">
        <v>1789</v>
      </c>
      <c r="E10065" s="89">
        <v>10</v>
      </c>
      <c r="M10065" s="72"/>
      <c r="N10065" s="68"/>
      <c r="O10065" s="68"/>
      <c r="P10065" s="68"/>
    </row>
    <row r="10066" spans="1:16" x14ac:dyDescent="0.25">
      <c r="A10066" s="77">
        <f>E10066*A10059*A10061</f>
        <v>0</v>
      </c>
      <c r="B10066" s="160"/>
      <c r="C10066" s="154"/>
      <c r="D10066" s="91" t="s">
        <v>2254</v>
      </c>
      <c r="E10066" s="89">
        <v>10</v>
      </c>
      <c r="M10066" s="72"/>
      <c r="N10066" s="68"/>
      <c r="O10066" s="68"/>
      <c r="P10066" s="68"/>
    </row>
    <row r="10067" spans="1:16" x14ac:dyDescent="0.25">
      <c r="A10067" s="77">
        <f>E10067*A10059*A10061</f>
        <v>0</v>
      </c>
      <c r="B10067" s="160"/>
      <c r="C10067" s="154"/>
      <c r="D10067" s="91" t="s">
        <v>1275</v>
      </c>
      <c r="E10067" s="89">
        <v>1</v>
      </c>
      <c r="M10067" s="72"/>
      <c r="N10067" s="68"/>
      <c r="O10067" s="68"/>
      <c r="P10067" s="68"/>
    </row>
    <row r="10068" spans="1:16" ht="29.25" x14ac:dyDescent="0.25">
      <c r="A10068" s="129">
        <v>5</v>
      </c>
      <c r="B10068" s="160" t="s">
        <v>51</v>
      </c>
      <c r="C10068" s="154" t="s">
        <v>2714</v>
      </c>
      <c r="D10068" s="91"/>
      <c r="E10068" s="89"/>
      <c r="M10068" s="72"/>
      <c r="N10068" s="68"/>
      <c r="O10068" s="68"/>
      <c r="P10068" s="68"/>
    </row>
    <row r="10069" spans="1:16" x14ac:dyDescent="0.25">
      <c r="A10069" s="77">
        <f>E10069*A10068*A10059</f>
        <v>0</v>
      </c>
      <c r="B10069" s="160"/>
      <c r="C10069" s="154"/>
      <c r="D10069" s="91" t="s">
        <v>2549</v>
      </c>
      <c r="E10069" s="89">
        <v>1</v>
      </c>
      <c r="M10069" s="72"/>
      <c r="N10069" s="68"/>
      <c r="O10069" s="68"/>
      <c r="P10069" s="68"/>
    </row>
    <row r="10070" spans="1:16" x14ac:dyDescent="0.25">
      <c r="A10070" s="77">
        <f>E10070*A10068*A10059</f>
        <v>0</v>
      </c>
      <c r="B10070" s="160"/>
      <c r="C10070" s="154"/>
      <c r="D10070" s="91" t="s">
        <v>1674</v>
      </c>
      <c r="E10070" s="89">
        <v>10</v>
      </c>
      <c r="M10070" s="72"/>
      <c r="N10070" s="68"/>
      <c r="O10070" s="68"/>
      <c r="P10070" s="68"/>
    </row>
    <row r="10071" spans="1:16" x14ac:dyDescent="0.25">
      <c r="A10071" s="77">
        <f>E10071*A10068*A10059</f>
        <v>0</v>
      </c>
      <c r="B10071" s="160"/>
      <c r="C10071" s="154"/>
      <c r="D10071" s="91" t="s">
        <v>1688</v>
      </c>
      <c r="E10071" s="89">
        <v>10</v>
      </c>
      <c r="M10071" s="72"/>
      <c r="N10071" s="68"/>
      <c r="O10071" s="68"/>
      <c r="P10071" s="68"/>
    </row>
    <row r="10072" spans="1:16" x14ac:dyDescent="0.25">
      <c r="A10072" s="77">
        <f>E10072*A10068*A10059</f>
        <v>0</v>
      </c>
      <c r="B10072" s="160"/>
      <c r="C10072" s="154"/>
      <c r="D10072" s="91" t="s">
        <v>1711</v>
      </c>
      <c r="E10072" s="89">
        <v>15</v>
      </c>
      <c r="M10072" s="72"/>
      <c r="N10072" s="68"/>
      <c r="O10072" s="68"/>
      <c r="P10072" s="68"/>
    </row>
    <row r="10073" spans="1:16" x14ac:dyDescent="0.25">
      <c r="A10073" s="77">
        <f>E10073*A10068*A10059</f>
        <v>0</v>
      </c>
      <c r="B10073" s="160"/>
      <c r="C10073" s="154"/>
      <c r="D10073" s="91" t="s">
        <v>1275</v>
      </c>
      <c r="E10073" s="89">
        <v>1</v>
      </c>
      <c r="M10073" s="72"/>
      <c r="N10073" s="68"/>
      <c r="O10073" s="68"/>
      <c r="P10073" s="68"/>
    </row>
    <row r="10074" spans="1:16" x14ac:dyDescent="0.25">
      <c r="A10074" s="129">
        <v>5</v>
      </c>
      <c r="B10074" s="160" t="s">
        <v>51</v>
      </c>
      <c r="C10074" s="154" t="s">
        <v>2715</v>
      </c>
      <c r="D10074" s="91"/>
      <c r="E10074" s="89"/>
      <c r="M10074" s="72"/>
      <c r="N10074" s="68"/>
      <c r="O10074" s="68"/>
      <c r="P10074" s="68"/>
    </row>
    <row r="10075" spans="1:16" x14ac:dyDescent="0.25">
      <c r="A10075" s="77">
        <f>E10075*A10074*A10059</f>
        <v>0</v>
      </c>
      <c r="B10075" s="160"/>
      <c r="C10075" s="154"/>
      <c r="D10075" s="91" t="s">
        <v>2549</v>
      </c>
      <c r="E10075" s="89">
        <v>1</v>
      </c>
      <c r="M10075" s="72"/>
      <c r="N10075" s="68"/>
      <c r="O10075" s="68"/>
      <c r="P10075" s="68"/>
    </row>
    <row r="10076" spans="1:16" x14ac:dyDescent="0.25">
      <c r="A10076" s="77">
        <f>E10076*A10074*A10059</f>
        <v>0</v>
      </c>
      <c r="B10076" s="160"/>
      <c r="D10076" s="91" t="s">
        <v>2302</v>
      </c>
      <c r="E10076" s="89">
        <v>10</v>
      </c>
      <c r="M10076" s="72"/>
      <c r="N10076" s="68"/>
      <c r="O10076" s="68"/>
      <c r="P10076" s="68"/>
    </row>
    <row r="10077" spans="1:16" x14ac:dyDescent="0.25">
      <c r="A10077" s="77">
        <f>E10077*A10074*A10059</f>
        <v>0</v>
      </c>
      <c r="B10077" s="160"/>
      <c r="C10077" s="154"/>
      <c r="D10077" s="91" t="s">
        <v>1674</v>
      </c>
      <c r="E10077" s="89">
        <v>15</v>
      </c>
      <c r="M10077" s="72"/>
      <c r="N10077" s="68"/>
      <c r="O10077" s="68"/>
      <c r="P10077" s="68"/>
    </row>
    <row r="10078" spans="1:16" x14ac:dyDescent="0.25">
      <c r="A10078" s="77">
        <f>E10078*A10074*A10059</f>
        <v>0</v>
      </c>
      <c r="B10078" s="160"/>
      <c r="C10078" s="154"/>
      <c r="D10078" s="91" t="s">
        <v>1711</v>
      </c>
      <c r="E10078" s="89">
        <v>15</v>
      </c>
      <c r="M10078" s="72"/>
      <c r="N10078" s="68"/>
      <c r="O10078" s="68"/>
      <c r="P10078" s="68"/>
    </row>
    <row r="10079" spans="1:16" x14ac:dyDescent="0.25">
      <c r="A10079" s="77">
        <f>E10079*A10074*A10059</f>
        <v>0</v>
      </c>
      <c r="B10079" s="160"/>
      <c r="C10079" s="154"/>
      <c r="D10079" s="91" t="s">
        <v>1275</v>
      </c>
      <c r="E10079" s="89">
        <v>1</v>
      </c>
      <c r="M10079" s="72"/>
      <c r="N10079" s="68"/>
      <c r="O10079" s="68"/>
      <c r="P10079" s="68"/>
    </row>
    <row r="10080" spans="1:16" ht="29.25" x14ac:dyDescent="0.25">
      <c r="A10080" s="130">
        <v>5</v>
      </c>
      <c r="B10080" s="160" t="s">
        <v>0</v>
      </c>
      <c r="C10080" s="154" t="s">
        <v>2716</v>
      </c>
      <c r="D10080" s="91"/>
      <c r="E10080" s="89"/>
      <c r="M10080" s="72"/>
      <c r="N10080" s="68"/>
      <c r="O10080" s="68"/>
      <c r="P10080" s="68"/>
    </row>
    <row r="10081" spans="1:16" x14ac:dyDescent="0.25">
      <c r="A10081" s="77">
        <f>E10081*A10080*A10059</f>
        <v>0</v>
      </c>
      <c r="B10081" s="160"/>
      <c r="C10081" s="154"/>
      <c r="D10081" s="91" t="s">
        <v>2549</v>
      </c>
      <c r="E10081" s="89">
        <v>1</v>
      </c>
      <c r="M10081" s="72"/>
      <c r="N10081" s="68"/>
      <c r="O10081" s="68"/>
      <c r="P10081" s="68"/>
    </row>
    <row r="10082" spans="1:16" x14ac:dyDescent="0.25">
      <c r="A10082" s="77">
        <f>E10082*A10080*A10059</f>
        <v>0</v>
      </c>
      <c r="B10082" s="160"/>
      <c r="C10082" s="154"/>
      <c r="D10082" s="91" t="s">
        <v>1674</v>
      </c>
      <c r="E10082" s="89">
        <v>10</v>
      </c>
      <c r="M10082" s="72"/>
      <c r="N10082" s="68"/>
      <c r="O10082" s="68"/>
      <c r="P10082" s="68"/>
    </row>
    <row r="10083" spans="1:16" x14ac:dyDescent="0.25">
      <c r="A10083" s="77">
        <f>E10083*A10080*A10059</f>
        <v>0</v>
      </c>
      <c r="B10083" s="160"/>
      <c r="C10083" s="154"/>
      <c r="D10083" s="91" t="s">
        <v>2215</v>
      </c>
      <c r="E10083" s="89">
        <v>5</v>
      </c>
      <c r="M10083" s="72"/>
      <c r="N10083" s="68"/>
      <c r="O10083" s="68"/>
      <c r="P10083" s="68"/>
    </row>
    <row r="10084" spans="1:16" x14ac:dyDescent="0.25">
      <c r="A10084" s="77">
        <f>E10084*A10080*A10059</f>
        <v>0</v>
      </c>
      <c r="B10084" s="160"/>
      <c r="C10084" s="154"/>
      <c r="D10084" s="91" t="s">
        <v>1662</v>
      </c>
      <c r="E10084" s="89">
        <v>10</v>
      </c>
      <c r="M10084" s="72"/>
      <c r="N10084" s="68"/>
      <c r="O10084" s="68"/>
      <c r="P10084" s="68"/>
    </row>
    <row r="10085" spans="1:16" x14ac:dyDescent="0.25">
      <c r="A10085" s="77">
        <f>E10085*A10080*A10059</f>
        <v>0</v>
      </c>
      <c r="B10085" s="160"/>
      <c r="C10085" s="154"/>
      <c r="D10085" s="91" t="s">
        <v>2297</v>
      </c>
      <c r="E10085" s="89">
        <v>15</v>
      </c>
      <c r="M10085" s="72"/>
      <c r="N10085" s="68"/>
      <c r="O10085" s="68"/>
      <c r="P10085" s="68"/>
    </row>
    <row r="10086" spans="1:16" ht="15.75" thickBot="1" x14ac:dyDescent="0.3">
      <c r="A10086" s="77">
        <f>E10086*A10080*A10059</f>
        <v>0</v>
      </c>
      <c r="B10086" s="160"/>
      <c r="C10086" s="154"/>
      <c r="D10086" s="91" t="s">
        <v>1275</v>
      </c>
      <c r="E10086" s="89">
        <v>1</v>
      </c>
      <c r="M10086" s="72"/>
      <c r="N10086" s="68"/>
      <c r="O10086" s="68"/>
      <c r="P10086" s="68"/>
    </row>
    <row r="10087" spans="1:16" ht="15.75" thickBot="1" x14ac:dyDescent="0.3">
      <c r="A10087" s="229"/>
      <c r="B10087" s="231" t="s">
        <v>2718</v>
      </c>
      <c r="C10087" s="200" t="s">
        <v>2717</v>
      </c>
      <c r="D10087" s="188"/>
      <c r="E10087" s="191">
        <f>SUM(E10089:E10106)</f>
        <v>120</v>
      </c>
      <c r="G10087" t="s">
        <v>2926</v>
      </c>
      <c r="M10087" s="72"/>
      <c r="N10087" s="68"/>
      <c r="O10087" s="68"/>
      <c r="P10087" s="68"/>
    </row>
    <row r="10088" spans="1:16" x14ac:dyDescent="0.25">
      <c r="A10088" s="77">
        <f>E10088*A10087</f>
        <v>0</v>
      </c>
      <c r="B10088" s="286"/>
      <c r="C10088" s="349" t="s">
        <v>2624</v>
      </c>
      <c r="D10088" s="91" t="s">
        <v>2625</v>
      </c>
      <c r="E10088" s="89">
        <v>1</v>
      </c>
      <c r="M10088" s="72"/>
      <c r="N10088" s="68"/>
      <c r="O10088" s="68"/>
      <c r="P10088" s="68"/>
    </row>
    <row r="10089" spans="1:16" ht="29.25" x14ac:dyDescent="0.25">
      <c r="A10089" s="129">
        <v>5</v>
      </c>
      <c r="B10089" s="160" t="s">
        <v>51</v>
      </c>
      <c r="C10089" s="154" t="s">
        <v>2721</v>
      </c>
      <c r="D10089" s="91"/>
      <c r="E10089" s="89"/>
      <c r="M10089" s="72"/>
      <c r="N10089" s="68"/>
      <c r="O10089" s="68"/>
      <c r="P10089" s="68"/>
    </row>
    <row r="10090" spans="1:16" x14ac:dyDescent="0.25">
      <c r="A10090" s="77">
        <f>E10090*A10087*A10089</f>
        <v>0</v>
      </c>
      <c r="B10090" s="160"/>
      <c r="C10090" s="506"/>
      <c r="D10090" s="91" t="s">
        <v>2549</v>
      </c>
      <c r="E10090" s="89">
        <v>1</v>
      </c>
      <c r="M10090" s="72"/>
      <c r="N10090" s="68"/>
      <c r="O10090" s="68"/>
      <c r="P10090" s="68"/>
    </row>
    <row r="10091" spans="1:16" x14ac:dyDescent="0.25">
      <c r="A10091" s="77">
        <f>E10091*A10087*A10089</f>
        <v>0</v>
      </c>
      <c r="B10091" s="160"/>
      <c r="C10091" s="506"/>
      <c r="D10091" s="91" t="s">
        <v>1585</v>
      </c>
      <c r="E10091" s="89">
        <v>20</v>
      </c>
      <c r="M10091" s="72"/>
      <c r="N10091" s="68"/>
      <c r="O10091" s="68"/>
      <c r="P10091" s="68"/>
    </row>
    <row r="10092" spans="1:16" x14ac:dyDescent="0.25">
      <c r="A10092" s="77">
        <f>E10092*A10087*A10089</f>
        <v>0</v>
      </c>
      <c r="B10092" s="160"/>
      <c r="C10092" s="506"/>
      <c r="D10092" s="91" t="s">
        <v>2193</v>
      </c>
      <c r="E10092" s="89">
        <v>10</v>
      </c>
      <c r="M10092" s="72"/>
      <c r="N10092" s="68"/>
      <c r="O10092" s="68"/>
      <c r="P10092" s="68"/>
    </row>
    <row r="10093" spans="1:16" x14ac:dyDescent="0.25">
      <c r="A10093" s="77">
        <f>E10093*A10087*A10089</f>
        <v>0</v>
      </c>
      <c r="B10093" s="160"/>
      <c r="C10093" s="506"/>
      <c r="D10093" s="91" t="s">
        <v>1674</v>
      </c>
      <c r="E10093" s="89">
        <v>10</v>
      </c>
      <c r="M10093" s="72"/>
      <c r="N10093" s="68"/>
      <c r="O10093" s="68"/>
      <c r="P10093" s="68"/>
    </row>
    <row r="10094" spans="1:16" x14ac:dyDescent="0.25">
      <c r="A10094" s="77">
        <f>E10094*A10087*A10089</f>
        <v>0</v>
      </c>
      <c r="B10094" s="160"/>
      <c r="C10094" s="506"/>
      <c r="D10094" s="91" t="s">
        <v>1275</v>
      </c>
      <c r="E10094" s="89">
        <v>1</v>
      </c>
      <c r="M10094" s="72"/>
      <c r="N10094" s="68"/>
      <c r="O10094" s="68"/>
      <c r="P10094" s="68"/>
    </row>
    <row r="10095" spans="1:16" ht="29.25" x14ac:dyDescent="0.25">
      <c r="A10095" s="129">
        <v>5</v>
      </c>
      <c r="B10095" s="160" t="s">
        <v>42</v>
      </c>
      <c r="C10095" s="154" t="s">
        <v>2722</v>
      </c>
      <c r="D10095" s="91"/>
      <c r="E10095" s="89"/>
      <c r="M10095" s="72"/>
      <c r="N10095" s="68"/>
      <c r="O10095" s="68"/>
      <c r="P10095" s="68"/>
    </row>
    <row r="10096" spans="1:16" x14ac:dyDescent="0.25">
      <c r="A10096" s="77">
        <f>A10095*E10096*A10087</f>
        <v>0</v>
      </c>
      <c r="B10096" s="160"/>
      <c r="C10096" s="506"/>
      <c r="D10096" s="91" t="s">
        <v>1538</v>
      </c>
      <c r="E10096" s="89">
        <v>20</v>
      </c>
      <c r="M10096" s="72"/>
      <c r="N10096" s="68"/>
      <c r="O10096" s="68"/>
      <c r="P10096" s="68"/>
    </row>
    <row r="10097" spans="1:16" x14ac:dyDescent="0.25">
      <c r="A10097" s="77">
        <f>A10095*E10097*A10087</f>
        <v>0</v>
      </c>
      <c r="B10097" s="160"/>
      <c r="C10097" s="506"/>
      <c r="D10097" s="91" t="s">
        <v>2435</v>
      </c>
      <c r="E10097" s="89">
        <v>1</v>
      </c>
      <c r="M10097" s="72"/>
      <c r="N10097" s="68"/>
      <c r="O10097" s="68"/>
      <c r="P10097" s="68"/>
    </row>
    <row r="10098" spans="1:16" x14ac:dyDescent="0.25">
      <c r="A10098" s="77">
        <f>A10095*E10098*A10087</f>
        <v>0</v>
      </c>
      <c r="B10098" s="160"/>
      <c r="C10098" s="506"/>
      <c r="D10098" s="91" t="s">
        <v>2638</v>
      </c>
      <c r="E10098" s="89">
        <v>10</v>
      </c>
      <c r="M10098" s="72"/>
      <c r="N10098" s="68"/>
      <c r="O10098" s="68"/>
      <c r="P10098" s="68"/>
    </row>
    <row r="10099" spans="1:16" x14ac:dyDescent="0.25">
      <c r="A10099" s="77">
        <f>A10095*E10099*A10087</f>
        <v>0</v>
      </c>
      <c r="B10099" s="160"/>
      <c r="C10099" s="506"/>
      <c r="D10099" s="91" t="s">
        <v>1275</v>
      </c>
      <c r="E10099" s="89">
        <v>1</v>
      </c>
      <c r="M10099" s="72"/>
      <c r="N10099" s="68"/>
      <c r="O10099" s="68"/>
      <c r="P10099" s="68"/>
    </row>
    <row r="10100" spans="1:16" x14ac:dyDescent="0.25">
      <c r="A10100" s="77">
        <f>A10095*E10100*A10087</f>
        <v>0</v>
      </c>
      <c r="B10100" s="160"/>
      <c r="C10100" s="506"/>
      <c r="D10100" s="91" t="s">
        <v>1674</v>
      </c>
      <c r="E10100" s="89">
        <v>5</v>
      </c>
      <c r="M10100" s="72"/>
      <c r="N10100" s="68"/>
      <c r="O10100" s="68"/>
      <c r="P10100" s="68"/>
    </row>
    <row r="10101" spans="1:16" ht="29.25" x14ac:dyDescent="0.25">
      <c r="A10101" s="129">
        <v>5</v>
      </c>
      <c r="B10101" s="160" t="s">
        <v>53</v>
      </c>
      <c r="C10101" s="154" t="s">
        <v>2720</v>
      </c>
      <c r="D10101" s="91"/>
      <c r="E10101" s="89"/>
      <c r="M10101" s="72"/>
      <c r="N10101" s="68"/>
      <c r="O10101" s="68"/>
      <c r="P10101" s="68"/>
    </row>
    <row r="10102" spans="1:16" x14ac:dyDescent="0.25">
      <c r="A10102" s="77">
        <f>E10102*A10087*A10101</f>
        <v>0</v>
      </c>
      <c r="B10102" s="160"/>
      <c r="C10102" s="506"/>
      <c r="D10102" s="91" t="s">
        <v>2549</v>
      </c>
      <c r="E10102" s="89">
        <v>1</v>
      </c>
      <c r="M10102" s="72"/>
      <c r="N10102" s="68"/>
      <c r="O10102" s="68"/>
      <c r="P10102" s="68"/>
    </row>
    <row r="10103" spans="1:16" x14ac:dyDescent="0.25">
      <c r="A10103" s="77">
        <f>A10101*E10103*A10087</f>
        <v>0</v>
      </c>
      <c r="B10103" s="160"/>
      <c r="C10103" s="506"/>
      <c r="D10103" s="91" t="s">
        <v>1662</v>
      </c>
      <c r="E10103" s="89">
        <v>10</v>
      </c>
      <c r="M10103" s="72"/>
      <c r="N10103" s="68"/>
      <c r="O10103" s="68"/>
      <c r="P10103" s="68"/>
    </row>
    <row r="10104" spans="1:16" x14ac:dyDescent="0.25">
      <c r="A10104" s="77">
        <f>E10104*A10101*A10087</f>
        <v>0</v>
      </c>
      <c r="B10104" s="160"/>
      <c r="C10104" s="506"/>
      <c r="D10104" s="91" t="s">
        <v>1565</v>
      </c>
      <c r="E10104" s="89">
        <v>10</v>
      </c>
      <c r="M10104" s="72"/>
      <c r="N10104" s="68"/>
      <c r="O10104" s="68"/>
      <c r="P10104" s="68"/>
    </row>
    <row r="10105" spans="1:16" x14ac:dyDescent="0.25">
      <c r="A10105" s="77">
        <f>E10105*A10101*A10087</f>
        <v>0</v>
      </c>
      <c r="B10105" s="160"/>
      <c r="C10105" s="154"/>
      <c r="D10105" s="91" t="s">
        <v>2220</v>
      </c>
      <c r="E10105" s="89">
        <v>10</v>
      </c>
      <c r="M10105" s="72"/>
      <c r="N10105" s="68"/>
      <c r="O10105" s="68"/>
      <c r="P10105" s="68"/>
    </row>
    <row r="10106" spans="1:16" x14ac:dyDescent="0.25">
      <c r="A10106" s="77">
        <f>E10106*A10101*A10087</f>
        <v>0</v>
      </c>
      <c r="B10106" s="160"/>
      <c r="C10106" s="154"/>
      <c r="D10106" s="91" t="s">
        <v>1674</v>
      </c>
      <c r="E10106" s="89">
        <v>10</v>
      </c>
      <c r="M10106" s="72"/>
      <c r="N10106" s="68"/>
      <c r="O10106" s="68"/>
      <c r="P10106" s="68"/>
    </row>
    <row r="10107" spans="1:16" x14ac:dyDescent="0.25">
      <c r="A10107" s="77">
        <f>E10107*A10101*A10087</f>
        <v>0</v>
      </c>
      <c r="B10107" s="160"/>
      <c r="C10107" s="154"/>
      <c r="D10107" s="91" t="s">
        <v>1275</v>
      </c>
      <c r="E10107" s="89">
        <v>1</v>
      </c>
      <c r="M10107" s="72"/>
      <c r="N10107" s="68"/>
      <c r="O10107" s="68"/>
      <c r="P10107" s="68"/>
    </row>
    <row r="10108" spans="1:16" ht="29.25" x14ac:dyDescent="0.25">
      <c r="A10108" s="129">
        <v>5</v>
      </c>
      <c r="B10108" s="160" t="s">
        <v>51</v>
      </c>
      <c r="C10108" s="154" t="s">
        <v>2719</v>
      </c>
      <c r="D10108" s="91"/>
      <c r="E10108" s="89"/>
      <c r="M10108" s="72"/>
      <c r="N10108" s="68"/>
      <c r="O10108" s="68"/>
      <c r="P10108" s="68"/>
    </row>
    <row r="10109" spans="1:16" x14ac:dyDescent="0.25">
      <c r="A10109" s="77">
        <f>E10109*A10108*A10087</f>
        <v>0</v>
      </c>
      <c r="B10109" s="160"/>
      <c r="C10109" s="506"/>
      <c r="D10109" s="91" t="s">
        <v>2551</v>
      </c>
      <c r="E10109" s="89">
        <v>0.5</v>
      </c>
      <c r="M10109" s="72"/>
      <c r="N10109" s="68"/>
      <c r="O10109" s="68"/>
      <c r="P10109" s="68"/>
    </row>
    <row r="10110" spans="1:16" x14ac:dyDescent="0.25">
      <c r="A10110" s="77">
        <f>E10110*A10108*A10087</f>
        <v>0</v>
      </c>
      <c r="B10110" s="160"/>
      <c r="C10110" s="506"/>
      <c r="D10110" s="91" t="s">
        <v>1674</v>
      </c>
      <c r="E10110" s="89">
        <v>10</v>
      </c>
      <c r="M10110" s="72"/>
      <c r="N10110" s="68"/>
      <c r="O10110" s="68"/>
      <c r="P10110" s="68"/>
    </row>
    <row r="10111" spans="1:16" x14ac:dyDescent="0.25">
      <c r="A10111" s="77">
        <f>E10111*A10108*A10087</f>
        <v>0</v>
      </c>
      <c r="B10111" s="160"/>
      <c r="C10111" s="506"/>
      <c r="D10111" s="91" t="s">
        <v>1573</v>
      </c>
      <c r="E10111" s="89">
        <v>20</v>
      </c>
      <c r="M10111" s="72"/>
      <c r="N10111" s="68"/>
      <c r="O10111" s="68"/>
      <c r="P10111" s="68"/>
    </row>
    <row r="10112" spans="1:16" x14ac:dyDescent="0.25">
      <c r="A10112" s="77">
        <f>E10112*A10108*A10087</f>
        <v>0</v>
      </c>
      <c r="B10112" s="160"/>
      <c r="C10112" s="154"/>
      <c r="D10112" s="91" t="s">
        <v>1710</v>
      </c>
      <c r="E10112" s="89">
        <v>10</v>
      </c>
      <c r="M10112" s="72"/>
      <c r="N10112" s="68"/>
      <c r="O10112" s="68"/>
      <c r="P10112" s="68"/>
    </row>
    <row r="10113" spans="1:16" ht="15.75" thickBot="1" x14ac:dyDescent="0.3">
      <c r="A10113" s="77">
        <f>E10113*A10108*A10087</f>
        <v>0</v>
      </c>
      <c r="B10113" s="160"/>
      <c r="C10113" s="154"/>
      <c r="D10113" s="91" t="s">
        <v>1275</v>
      </c>
      <c r="E10113" s="89">
        <v>1</v>
      </c>
      <c r="M10113" s="72"/>
      <c r="N10113" s="68"/>
      <c r="O10113" s="68"/>
      <c r="P10113" s="68"/>
    </row>
    <row r="10114" spans="1:16" ht="15.75" thickBot="1" x14ac:dyDescent="0.3">
      <c r="A10114" s="229"/>
      <c r="B10114" s="231" t="s">
        <v>1349</v>
      </c>
      <c r="C10114" s="184" t="s">
        <v>2723</v>
      </c>
      <c r="D10114" s="380"/>
      <c r="E10114" s="307"/>
      <c r="G10114" t="s">
        <v>2926</v>
      </c>
      <c r="M10114" s="72"/>
      <c r="N10114" s="68"/>
      <c r="O10114" s="68"/>
      <c r="P10114" s="68"/>
    </row>
    <row r="10115" spans="1:16" x14ac:dyDescent="0.25">
      <c r="A10115" s="77">
        <f>E10115*A10114</f>
        <v>0</v>
      </c>
      <c r="B10115" s="286"/>
      <c r="C10115" s="352" t="s">
        <v>2624</v>
      </c>
      <c r="D10115" s="378" t="s">
        <v>2628</v>
      </c>
      <c r="E10115" s="351">
        <v>1</v>
      </c>
      <c r="M10115" s="72"/>
      <c r="N10115" s="68"/>
      <c r="O10115" s="68"/>
      <c r="P10115" s="68"/>
    </row>
    <row r="10116" spans="1:16" ht="29.25" x14ac:dyDescent="0.25">
      <c r="A10116" s="129">
        <v>4</v>
      </c>
      <c r="B10116" s="314" t="s">
        <v>170</v>
      </c>
      <c r="C10116" s="308" t="s">
        <v>980</v>
      </c>
      <c r="D10116" s="378"/>
      <c r="E10116" s="134">
        <v>91</v>
      </c>
      <c r="M10116" s="72"/>
      <c r="N10116" s="68"/>
      <c r="O10116" s="68"/>
      <c r="P10116" s="68"/>
    </row>
    <row r="10117" spans="1:16" x14ac:dyDescent="0.25">
      <c r="A10117" s="77">
        <f>E10117*A10116*A10114</f>
        <v>0</v>
      </c>
      <c r="B10117" s="315"/>
      <c r="C10117" s="309"/>
      <c r="D10117" s="91" t="s">
        <v>2466</v>
      </c>
      <c r="E10117" s="136">
        <v>1</v>
      </c>
      <c r="M10117" s="72"/>
      <c r="N10117" s="68"/>
      <c r="O10117" s="68"/>
      <c r="P10117" s="68"/>
    </row>
    <row r="10118" spans="1:16" x14ac:dyDescent="0.25">
      <c r="A10118" s="77">
        <f>E10118*A10116*A10114</f>
        <v>0</v>
      </c>
      <c r="B10118" s="315"/>
      <c r="C10118" s="309"/>
      <c r="D10118" s="378" t="s">
        <v>1268</v>
      </c>
      <c r="E10118" s="136">
        <v>20</v>
      </c>
      <c r="M10118" s="72"/>
      <c r="N10118" s="68"/>
      <c r="O10118" s="68"/>
      <c r="P10118" s="68"/>
    </row>
    <row r="10119" spans="1:16" x14ac:dyDescent="0.25">
      <c r="A10119" s="77">
        <f>E10119*A10116*A10114</f>
        <v>0</v>
      </c>
      <c r="B10119" s="315"/>
      <c r="C10119" s="309"/>
      <c r="D10119" s="378" t="s">
        <v>1805</v>
      </c>
      <c r="E10119" s="136">
        <v>10</v>
      </c>
      <c r="M10119" s="72"/>
      <c r="N10119" s="68"/>
      <c r="O10119" s="68"/>
      <c r="P10119" s="68"/>
    </row>
    <row r="10120" spans="1:16" x14ac:dyDescent="0.25">
      <c r="A10120" s="77">
        <f>E10120*A10116*A10114</f>
        <v>0</v>
      </c>
      <c r="B10120" s="315"/>
      <c r="C10120" s="309"/>
      <c r="D10120" s="378" t="s">
        <v>2291</v>
      </c>
      <c r="E10120" s="136">
        <v>30</v>
      </c>
      <c r="M10120" s="72"/>
      <c r="N10120" s="68"/>
      <c r="O10120" s="68"/>
      <c r="P10120" s="68"/>
    </row>
    <row r="10121" spans="1:16" x14ac:dyDescent="0.25">
      <c r="A10121" s="77">
        <f>E10121*A10116*A10114</f>
        <v>0</v>
      </c>
      <c r="B10121" s="315"/>
      <c r="C10121" s="309"/>
      <c r="D10121" s="378" t="s">
        <v>1264</v>
      </c>
      <c r="E10121" s="136">
        <v>30</v>
      </c>
      <c r="M10121" s="72"/>
      <c r="N10121" s="68"/>
      <c r="O10121" s="68"/>
      <c r="P10121" s="68"/>
    </row>
    <row r="10122" spans="1:16" x14ac:dyDescent="0.25">
      <c r="A10122" s="77">
        <f>E10122*A10116*A10114</f>
        <v>0</v>
      </c>
      <c r="B10122" s="315"/>
      <c r="C10122" s="309"/>
      <c r="D10122" s="378" t="s">
        <v>311</v>
      </c>
      <c r="E10122" s="136">
        <v>30</v>
      </c>
      <c r="M10122" s="72"/>
      <c r="N10122" s="68"/>
      <c r="O10122" s="68"/>
      <c r="P10122" s="68"/>
    </row>
    <row r="10123" spans="1:16" x14ac:dyDescent="0.25">
      <c r="A10123" s="77">
        <f>E10123*A10116*A10114</f>
        <v>0</v>
      </c>
      <c r="B10123" s="315"/>
      <c r="C10123" s="309"/>
      <c r="D10123" s="378" t="s">
        <v>1763</v>
      </c>
      <c r="E10123" s="136">
        <v>30</v>
      </c>
      <c r="M10123" s="72"/>
      <c r="N10123" s="68"/>
      <c r="O10123" s="68"/>
      <c r="P10123" s="68"/>
    </row>
    <row r="10124" spans="1:16" x14ac:dyDescent="0.25">
      <c r="A10124" s="77">
        <f>E10124*A10116*A10114</f>
        <v>0</v>
      </c>
      <c r="B10124" s="315"/>
      <c r="C10124" s="309"/>
      <c r="D10124" s="378" t="s">
        <v>1797</v>
      </c>
      <c r="E10124" s="136">
        <v>2</v>
      </c>
      <c r="M10124" s="72"/>
      <c r="N10124" s="68"/>
      <c r="O10124" s="68"/>
      <c r="P10124" s="68"/>
    </row>
    <row r="10125" spans="1:16" x14ac:dyDescent="0.25">
      <c r="A10125" s="77">
        <f>E10125*A10116*A10114</f>
        <v>0</v>
      </c>
      <c r="B10125" s="315"/>
      <c r="C10125" s="310"/>
      <c r="D10125" s="378" t="s">
        <v>2324</v>
      </c>
      <c r="E10125" s="136">
        <v>10</v>
      </c>
      <c r="M10125" s="72"/>
      <c r="N10125" s="68"/>
      <c r="O10125" s="68"/>
      <c r="P10125" s="68"/>
    </row>
    <row r="10126" spans="1:16" ht="28.5" x14ac:dyDescent="0.25">
      <c r="A10126" s="129">
        <v>4</v>
      </c>
      <c r="B10126" s="316" t="s">
        <v>170</v>
      </c>
      <c r="C10126" s="289" t="s">
        <v>981</v>
      </c>
      <c r="D10126" s="91"/>
      <c r="E10126" s="79">
        <v>85</v>
      </c>
      <c r="M10126" s="72"/>
      <c r="N10126" s="68"/>
      <c r="O10126" s="68"/>
      <c r="P10126" s="68"/>
    </row>
    <row r="10127" spans="1:16" x14ac:dyDescent="0.25">
      <c r="A10127" s="77">
        <f>E10127*A10126*A10114</f>
        <v>0</v>
      </c>
      <c r="B10127" s="317"/>
      <c r="C10127" s="311"/>
      <c r="D10127" s="91" t="s">
        <v>2466</v>
      </c>
      <c r="E10127" s="80">
        <v>1</v>
      </c>
      <c r="M10127" s="72"/>
      <c r="N10127" s="68"/>
      <c r="O10127" s="68"/>
      <c r="P10127" s="68"/>
    </row>
    <row r="10128" spans="1:16" x14ac:dyDescent="0.25">
      <c r="A10128" s="77">
        <f>E10128*A10126*A10114</f>
        <v>0</v>
      </c>
      <c r="B10128" s="317"/>
      <c r="C10128" s="311"/>
      <c r="D10128" s="91" t="s">
        <v>1268</v>
      </c>
      <c r="E10128" s="80">
        <v>20</v>
      </c>
      <c r="M10128" s="72"/>
      <c r="N10128" s="68"/>
      <c r="O10128" s="68"/>
      <c r="P10128" s="68"/>
    </row>
    <row r="10129" spans="1:16" x14ac:dyDescent="0.25">
      <c r="A10129" s="77">
        <f>E10129*A10126*A10114</f>
        <v>0</v>
      </c>
      <c r="B10129" s="317"/>
      <c r="C10129" s="311"/>
      <c r="D10129" s="91" t="s">
        <v>1805</v>
      </c>
      <c r="E10129" s="80">
        <v>10</v>
      </c>
      <c r="M10129" s="72"/>
      <c r="N10129" s="68"/>
      <c r="O10129" s="68"/>
      <c r="P10129" s="68"/>
    </row>
    <row r="10130" spans="1:16" x14ac:dyDescent="0.25">
      <c r="A10130" s="77">
        <f>E10130*A10126*A10114</f>
        <v>0</v>
      </c>
      <c r="B10130" s="317"/>
      <c r="C10130" s="311"/>
      <c r="D10130" s="91" t="s">
        <v>1365</v>
      </c>
      <c r="E10130" s="80">
        <v>50</v>
      </c>
      <c r="M10130" s="72"/>
      <c r="N10130" s="68"/>
      <c r="O10130" s="68"/>
      <c r="P10130" s="68"/>
    </row>
    <row r="10131" spans="1:16" x14ac:dyDescent="0.25">
      <c r="A10131" s="77">
        <f>E10131*A10126*A10114</f>
        <v>0</v>
      </c>
      <c r="B10131" s="317"/>
      <c r="C10131" s="311"/>
      <c r="D10131" s="91" t="s">
        <v>311</v>
      </c>
      <c r="E10131" s="80">
        <v>30</v>
      </c>
      <c r="M10131" s="72"/>
      <c r="N10131" s="68"/>
      <c r="O10131" s="68"/>
      <c r="P10131" s="68"/>
    </row>
    <row r="10132" spans="1:16" x14ac:dyDescent="0.25">
      <c r="A10132" s="77">
        <f>E10132*A10126*A10114</f>
        <v>0</v>
      </c>
      <c r="B10132" s="317"/>
      <c r="C10132" s="312"/>
      <c r="D10132" s="91" t="s">
        <v>2324</v>
      </c>
      <c r="E10132" s="80">
        <v>10</v>
      </c>
      <c r="M10132" s="72"/>
      <c r="N10132" s="68"/>
      <c r="O10132" s="68"/>
      <c r="P10132" s="68"/>
    </row>
    <row r="10133" spans="1:16" x14ac:dyDescent="0.25">
      <c r="A10133" s="77">
        <f>E10133*A10126*A10114</f>
        <v>0</v>
      </c>
      <c r="B10133" s="316"/>
      <c r="C10133" s="313"/>
      <c r="D10133" s="378" t="s">
        <v>1264</v>
      </c>
      <c r="E10133" s="136">
        <v>30</v>
      </c>
      <c r="M10133" s="72"/>
      <c r="N10133" s="68"/>
      <c r="O10133" s="68"/>
      <c r="P10133" s="68"/>
    </row>
    <row r="10134" spans="1:16" x14ac:dyDescent="0.25">
      <c r="A10134" s="77">
        <f>E10134*A10126*A10114</f>
        <v>0</v>
      </c>
      <c r="B10134" s="316"/>
      <c r="C10134" s="311"/>
      <c r="D10134" s="91"/>
      <c r="E10134" s="89"/>
      <c r="M10134" s="72"/>
      <c r="N10134" s="68"/>
      <c r="O10134" s="68"/>
      <c r="P10134" s="68"/>
    </row>
    <row r="10135" spans="1:16" x14ac:dyDescent="0.25">
      <c r="A10135" s="77">
        <f>E10135*A10126*A10114</f>
        <v>0</v>
      </c>
      <c r="B10135" s="316"/>
      <c r="C10135" s="311"/>
      <c r="D10135" s="91"/>
      <c r="E10135" s="89"/>
      <c r="M10135" s="72"/>
      <c r="N10135" s="68"/>
      <c r="O10135" s="68"/>
      <c r="P10135" s="68"/>
    </row>
    <row r="10136" spans="1:16" ht="28.5" x14ac:dyDescent="0.25">
      <c r="A10136" s="129">
        <v>4</v>
      </c>
      <c r="B10136" s="316" t="s">
        <v>170</v>
      </c>
      <c r="C10136" s="289" t="s">
        <v>979</v>
      </c>
      <c r="D10136" s="91"/>
      <c r="E10136" s="79">
        <v>85</v>
      </c>
      <c r="M10136" s="72"/>
      <c r="N10136" s="68"/>
      <c r="O10136" s="68"/>
      <c r="P10136" s="68"/>
    </row>
    <row r="10137" spans="1:16" x14ac:dyDescent="0.25">
      <c r="A10137" s="77">
        <f>E10137*A10136*A10114</f>
        <v>0</v>
      </c>
      <c r="B10137" s="317"/>
      <c r="C10137" s="311"/>
      <c r="D10137" s="91" t="s">
        <v>2466</v>
      </c>
      <c r="E10137" s="80">
        <v>1</v>
      </c>
      <c r="M10137" s="72"/>
      <c r="N10137" s="68"/>
      <c r="O10137" s="68"/>
      <c r="P10137" s="68"/>
    </row>
    <row r="10138" spans="1:16" x14ac:dyDescent="0.25">
      <c r="A10138" s="77">
        <f>E10138*A10136*A10114</f>
        <v>0</v>
      </c>
      <c r="B10138" s="317"/>
      <c r="C10138" s="311"/>
      <c r="D10138" s="91" t="s">
        <v>2330</v>
      </c>
      <c r="E10138" s="80">
        <v>20</v>
      </c>
      <c r="M10138" s="72"/>
      <c r="N10138" s="68"/>
      <c r="O10138" s="68"/>
      <c r="P10138" s="68"/>
    </row>
    <row r="10139" spans="1:16" x14ac:dyDescent="0.25">
      <c r="A10139" s="77">
        <f>E10139*A10136*A10114</f>
        <v>0</v>
      </c>
      <c r="B10139" s="317"/>
      <c r="C10139" s="311"/>
      <c r="D10139" s="91" t="s">
        <v>1805</v>
      </c>
      <c r="E10139" s="80">
        <v>20</v>
      </c>
      <c r="M10139" s="72"/>
      <c r="N10139" s="68"/>
      <c r="O10139" s="68"/>
      <c r="P10139" s="68"/>
    </row>
    <row r="10140" spans="1:16" x14ac:dyDescent="0.25">
      <c r="A10140" s="77">
        <f>E10140*A10136*A10114</f>
        <v>0</v>
      </c>
      <c r="B10140" s="317"/>
      <c r="C10140" s="311"/>
      <c r="D10140" s="91" t="s">
        <v>1538</v>
      </c>
      <c r="E10140" s="80">
        <v>50</v>
      </c>
      <c r="M10140" s="72"/>
      <c r="N10140" s="68"/>
      <c r="O10140" s="68"/>
      <c r="P10140" s="68"/>
    </row>
    <row r="10141" spans="1:16" ht="15.75" thickBot="1" x14ac:dyDescent="0.3">
      <c r="A10141" s="77">
        <f>E10141*A10136*A10114</f>
        <v>0</v>
      </c>
      <c r="B10141" s="317"/>
      <c r="C10141" s="311"/>
      <c r="D10141" s="91" t="s">
        <v>1763</v>
      </c>
      <c r="E10141" s="80">
        <v>30</v>
      </c>
      <c r="M10141" s="72"/>
      <c r="N10141" s="68"/>
      <c r="O10141" s="68"/>
      <c r="P10141" s="68"/>
    </row>
    <row r="10142" spans="1:16" ht="15.75" thickBot="1" x14ac:dyDescent="0.3">
      <c r="A10142" s="229"/>
      <c r="B10142" s="231" t="s">
        <v>1349</v>
      </c>
      <c r="C10142" s="184" t="s">
        <v>2724</v>
      </c>
      <c r="D10142" s="188"/>
      <c r="E10142" s="191"/>
      <c r="G10142" t="s">
        <v>2926</v>
      </c>
      <c r="M10142" s="72"/>
      <c r="N10142" s="68"/>
      <c r="O10142" s="68"/>
      <c r="P10142" s="68"/>
    </row>
    <row r="10143" spans="1:16" x14ac:dyDescent="0.25">
      <c r="A10143" s="77">
        <f>E10143*A10142</f>
        <v>0</v>
      </c>
      <c r="B10143" s="286"/>
      <c r="C10143" s="353" t="s">
        <v>2624</v>
      </c>
      <c r="D10143" s="91" t="s">
        <v>2628</v>
      </c>
      <c r="E10143" s="350">
        <v>1</v>
      </c>
      <c r="M10143" s="72"/>
      <c r="N10143" s="68"/>
      <c r="O10143" s="68"/>
      <c r="P10143" s="68"/>
    </row>
    <row r="10144" spans="1:16" x14ac:dyDescent="0.25">
      <c r="A10144" s="129">
        <v>4</v>
      </c>
      <c r="B10144" s="287" t="s">
        <v>84</v>
      </c>
      <c r="C10144" s="303" t="s">
        <v>2725</v>
      </c>
      <c r="D10144" s="91"/>
      <c r="E10144" s="79">
        <f>SUM(E10145:E10156)</f>
        <v>220.5</v>
      </c>
      <c r="M10144" s="72"/>
      <c r="N10144" s="68"/>
      <c r="O10144" s="68"/>
      <c r="P10144" s="68"/>
    </row>
    <row r="10145" spans="1:16" x14ac:dyDescent="0.25">
      <c r="A10145" s="77">
        <f>E10145*A10142*A10144</f>
        <v>0</v>
      </c>
      <c r="B10145" s="285"/>
      <c r="C10145" s="311"/>
      <c r="D10145" s="91" t="s">
        <v>1643</v>
      </c>
      <c r="E10145" s="80">
        <v>120</v>
      </c>
      <c r="M10145" s="72"/>
      <c r="N10145" s="68"/>
      <c r="O10145" s="68"/>
      <c r="P10145" s="68"/>
    </row>
    <row r="10146" spans="1:16" x14ac:dyDescent="0.25">
      <c r="A10146" s="77">
        <f>E10146*A10142*A10144</f>
        <v>0</v>
      </c>
      <c r="B10146" s="285"/>
      <c r="C10146" s="311"/>
      <c r="D10146" s="91" t="s">
        <v>1758</v>
      </c>
      <c r="E10146" s="80">
        <v>25</v>
      </c>
      <c r="M10146" s="72"/>
      <c r="N10146" s="68"/>
      <c r="O10146" s="68"/>
      <c r="P10146" s="68"/>
    </row>
    <row r="10147" spans="1:16" x14ac:dyDescent="0.25">
      <c r="A10147" s="77">
        <f>E10147*A10142*A10144</f>
        <v>0</v>
      </c>
      <c r="B10147" s="285"/>
      <c r="C10147" s="311"/>
      <c r="D10147" s="91" t="s">
        <v>1794</v>
      </c>
      <c r="E10147" s="80">
        <v>5</v>
      </c>
      <c r="M10147" s="72"/>
      <c r="N10147" s="68"/>
      <c r="O10147" s="68"/>
      <c r="P10147" s="68"/>
    </row>
    <row r="10148" spans="1:16" x14ac:dyDescent="0.25">
      <c r="A10148" s="77">
        <f>E10148*A10142*A10144</f>
        <v>0</v>
      </c>
      <c r="B10148" s="285"/>
      <c r="C10148" s="312"/>
      <c r="D10148" s="91" t="s">
        <v>2546</v>
      </c>
      <c r="E10148" s="80">
        <v>1.5</v>
      </c>
      <c r="M10148" s="72"/>
      <c r="N10148" s="68"/>
      <c r="O10148" s="68"/>
      <c r="P10148" s="68"/>
    </row>
    <row r="10149" spans="1:16" x14ac:dyDescent="0.25">
      <c r="A10149" s="77">
        <f>E10149*A10142*A10144</f>
        <v>0</v>
      </c>
      <c r="B10149" s="285"/>
      <c r="C10149" s="311"/>
      <c r="D10149" s="91" t="s">
        <v>2452</v>
      </c>
      <c r="E10149" s="80">
        <v>1</v>
      </c>
      <c r="M10149" s="72"/>
      <c r="N10149" s="68"/>
      <c r="O10149" s="68"/>
      <c r="P10149" s="68"/>
    </row>
    <row r="10150" spans="1:16" x14ac:dyDescent="0.25">
      <c r="A10150" s="77">
        <f>E10150*A10142*A10144</f>
        <v>0</v>
      </c>
      <c r="B10150" s="285"/>
      <c r="C10150" s="311"/>
      <c r="D10150" s="91" t="s">
        <v>2324</v>
      </c>
      <c r="E10150" s="80">
        <v>7</v>
      </c>
      <c r="M10150" s="72"/>
      <c r="N10150" s="68"/>
      <c r="O10150" s="68"/>
      <c r="P10150" s="68"/>
    </row>
    <row r="10151" spans="1:16" x14ac:dyDescent="0.25">
      <c r="A10151" s="77">
        <f>E10151*A10142*A10144</f>
        <v>0</v>
      </c>
      <c r="B10151" s="285"/>
      <c r="C10151" s="311"/>
      <c r="D10151" s="91" t="s">
        <v>1268</v>
      </c>
      <c r="E10151" s="80">
        <v>7</v>
      </c>
      <c r="M10151" s="72"/>
      <c r="N10151" s="68"/>
      <c r="O10151" s="68"/>
      <c r="P10151" s="68"/>
    </row>
    <row r="10152" spans="1:16" x14ac:dyDescent="0.25">
      <c r="A10152" s="77">
        <f>E10152*A10142*A10144</f>
        <v>0</v>
      </c>
      <c r="B10152" s="285"/>
      <c r="C10152" s="311"/>
      <c r="D10152" s="91" t="s">
        <v>2591</v>
      </c>
      <c r="E10152" s="80">
        <v>10</v>
      </c>
      <c r="M10152" s="72"/>
      <c r="N10152" s="68"/>
      <c r="O10152" s="68"/>
      <c r="P10152" s="68"/>
    </row>
    <row r="10153" spans="1:16" x14ac:dyDescent="0.25">
      <c r="A10153" s="77">
        <f>E10153*A10144*A10142</f>
        <v>0</v>
      </c>
      <c r="B10153" s="285"/>
      <c r="C10153" s="311"/>
      <c r="D10153" s="91" t="s">
        <v>1832</v>
      </c>
      <c r="E10153" s="80">
        <v>4</v>
      </c>
      <c r="M10153" s="72"/>
      <c r="N10153" s="68"/>
      <c r="O10153" s="68"/>
      <c r="P10153" s="68"/>
    </row>
    <row r="10154" spans="1:16" x14ac:dyDescent="0.25">
      <c r="A10154" s="77">
        <f>E10154*A10144*A10142</f>
        <v>0</v>
      </c>
      <c r="B10154" s="285"/>
      <c r="C10154" s="311"/>
      <c r="D10154" s="91" t="s">
        <v>1809</v>
      </c>
      <c r="E10154" s="80">
        <v>10</v>
      </c>
      <c r="M10154" s="72"/>
      <c r="N10154" s="68"/>
      <c r="O10154" s="68"/>
      <c r="P10154" s="68"/>
    </row>
    <row r="10155" spans="1:16" x14ac:dyDescent="0.25">
      <c r="A10155" s="77">
        <f>E10155*A10142*A10144</f>
        <v>0</v>
      </c>
      <c r="B10155" s="285"/>
      <c r="C10155" s="311"/>
      <c r="D10155" s="91" t="s">
        <v>311</v>
      </c>
      <c r="E10155" s="80">
        <v>15</v>
      </c>
      <c r="M10155" s="72"/>
      <c r="N10155" s="68"/>
      <c r="O10155" s="68"/>
      <c r="P10155" s="68"/>
    </row>
    <row r="10156" spans="1:16" x14ac:dyDescent="0.25">
      <c r="A10156" s="77">
        <f>E10156*A10142*A10144</f>
        <v>0</v>
      </c>
      <c r="B10156" s="285"/>
      <c r="C10156" s="311"/>
      <c r="D10156" s="91" t="s">
        <v>2292</v>
      </c>
      <c r="E10156" s="80">
        <v>15</v>
      </c>
      <c r="M10156" s="72"/>
      <c r="N10156" s="68"/>
      <c r="O10156" s="68"/>
      <c r="P10156" s="68"/>
    </row>
    <row r="10157" spans="1:16" x14ac:dyDescent="0.25">
      <c r="A10157" s="77">
        <f>E10157*A10144*A10142</f>
        <v>0</v>
      </c>
      <c r="B10157" s="285"/>
      <c r="C10157" s="311"/>
      <c r="D10157" s="91" t="s">
        <v>2629</v>
      </c>
      <c r="E10157" s="80">
        <v>1</v>
      </c>
      <c r="M10157" s="72"/>
      <c r="N10157" s="68"/>
      <c r="O10157" s="68"/>
      <c r="P10157" s="68"/>
    </row>
    <row r="10158" spans="1:16" x14ac:dyDescent="0.25">
      <c r="A10158" s="129">
        <v>4</v>
      </c>
      <c r="B10158" s="287" t="s">
        <v>84</v>
      </c>
      <c r="C10158" s="303" t="s">
        <v>2726</v>
      </c>
      <c r="D10158" s="91"/>
      <c r="E10158" s="79">
        <f>SUM(E10159:E10169)</f>
        <v>210</v>
      </c>
      <c r="M10158" s="72"/>
      <c r="N10158" s="68"/>
      <c r="O10158" s="68"/>
      <c r="P10158" s="68"/>
    </row>
    <row r="10159" spans="1:16" x14ac:dyDescent="0.25">
      <c r="A10159" s="77">
        <f>E10159*A10158*A10142</f>
        <v>0</v>
      </c>
      <c r="B10159" s="285"/>
      <c r="C10159" s="311"/>
      <c r="D10159" s="91" t="s">
        <v>1621</v>
      </c>
      <c r="E10159" s="80">
        <v>120</v>
      </c>
      <c r="M10159" s="72"/>
      <c r="N10159" s="68"/>
      <c r="O10159" s="68"/>
      <c r="P10159" s="68"/>
    </row>
    <row r="10160" spans="1:16" x14ac:dyDescent="0.25">
      <c r="A10160" s="77">
        <f>E10160*A10158*A10142</f>
        <v>0</v>
      </c>
      <c r="B10160" s="285"/>
      <c r="C10160" s="311"/>
      <c r="D10160" s="91" t="s">
        <v>1758</v>
      </c>
      <c r="E10160" s="80">
        <v>25</v>
      </c>
      <c r="M10160" s="72"/>
      <c r="N10160" s="68"/>
      <c r="O10160" s="68"/>
      <c r="P10160" s="68"/>
    </row>
    <row r="10161" spans="1:16" x14ac:dyDescent="0.25">
      <c r="A10161" s="77">
        <f>E10161*A10158*A10142</f>
        <v>0</v>
      </c>
      <c r="B10161" s="285"/>
      <c r="C10161" s="312"/>
      <c r="D10161" s="91" t="s">
        <v>2546</v>
      </c>
      <c r="E10161" s="80">
        <v>5</v>
      </c>
      <c r="M10161" s="72"/>
      <c r="N10161" s="68"/>
      <c r="O10161" s="68"/>
      <c r="P10161" s="68"/>
    </row>
    <row r="10162" spans="1:16" x14ac:dyDescent="0.25">
      <c r="A10162" s="77">
        <f>E10162*A10158*A10142</f>
        <v>0</v>
      </c>
      <c r="B10162" s="285"/>
      <c r="C10162" s="311"/>
      <c r="D10162" s="91" t="s">
        <v>2452</v>
      </c>
      <c r="E10162" s="80">
        <v>1</v>
      </c>
      <c r="M10162" s="72"/>
      <c r="N10162" s="68"/>
      <c r="O10162" s="68"/>
      <c r="P10162" s="68"/>
    </row>
    <row r="10163" spans="1:16" x14ac:dyDescent="0.25">
      <c r="A10163" s="77">
        <f>E10163*A10158*A10142</f>
        <v>0</v>
      </c>
      <c r="B10163" s="285"/>
      <c r="C10163" s="311"/>
      <c r="D10163" s="91" t="s">
        <v>2324</v>
      </c>
      <c r="E10163" s="80">
        <v>1</v>
      </c>
      <c r="M10163" s="72"/>
      <c r="N10163" s="68"/>
      <c r="O10163" s="68"/>
      <c r="P10163" s="68"/>
    </row>
    <row r="10164" spans="1:16" x14ac:dyDescent="0.25">
      <c r="A10164" s="77">
        <f>E10164*A10158*A10142</f>
        <v>0</v>
      </c>
      <c r="B10164" s="285"/>
      <c r="C10164" s="311"/>
      <c r="D10164" s="91" t="s">
        <v>1268</v>
      </c>
      <c r="E10164" s="80">
        <v>7</v>
      </c>
      <c r="M10164" s="72"/>
      <c r="N10164" s="68"/>
      <c r="O10164" s="68"/>
      <c r="P10164" s="68"/>
    </row>
    <row r="10165" spans="1:16" x14ac:dyDescent="0.25">
      <c r="A10165" s="77">
        <f>E10165*A10158*A10142</f>
        <v>0</v>
      </c>
      <c r="B10165" s="285"/>
      <c r="C10165" s="311"/>
      <c r="D10165" s="91" t="s">
        <v>2591</v>
      </c>
      <c r="E10165" s="80">
        <v>7</v>
      </c>
      <c r="M10165" s="72"/>
      <c r="N10165" s="68"/>
      <c r="O10165" s="68"/>
      <c r="P10165" s="68"/>
    </row>
    <row r="10166" spans="1:16" x14ac:dyDescent="0.25">
      <c r="A10166" s="77">
        <f>E10166*A10158*A10142</f>
        <v>0</v>
      </c>
      <c r="B10166" s="285"/>
      <c r="C10166" s="311"/>
      <c r="D10166" s="91" t="s">
        <v>1832</v>
      </c>
      <c r="E10166" s="80">
        <v>10</v>
      </c>
      <c r="M10166" s="72"/>
      <c r="N10166" s="68"/>
      <c r="O10166" s="68"/>
      <c r="P10166" s="68"/>
    </row>
    <row r="10167" spans="1:16" x14ac:dyDescent="0.25">
      <c r="A10167" s="77">
        <f>E10167*A10158*A10142</f>
        <v>0</v>
      </c>
      <c r="B10167" s="285"/>
      <c r="C10167" s="311"/>
      <c r="D10167" s="91" t="s">
        <v>1809</v>
      </c>
      <c r="E10167" s="80">
        <v>4</v>
      </c>
      <c r="M10167" s="72"/>
      <c r="N10167" s="68"/>
      <c r="O10167" s="68"/>
      <c r="P10167" s="68"/>
    </row>
    <row r="10168" spans="1:16" x14ac:dyDescent="0.25">
      <c r="A10168" s="77">
        <f>E10168*A10158*A10142</f>
        <v>0</v>
      </c>
      <c r="B10168" s="285"/>
      <c r="C10168" s="311"/>
      <c r="D10168" s="91" t="s">
        <v>311</v>
      </c>
      <c r="E10168" s="80">
        <v>15</v>
      </c>
      <c r="M10168" s="72"/>
      <c r="N10168" s="68"/>
      <c r="O10168" s="68"/>
      <c r="P10168" s="68"/>
    </row>
    <row r="10169" spans="1:16" x14ac:dyDescent="0.25">
      <c r="A10169" s="77">
        <f>E10169*A10158*A10142</f>
        <v>0</v>
      </c>
      <c r="B10169" s="285"/>
      <c r="C10169" s="311"/>
      <c r="D10169" s="91" t="s">
        <v>2292</v>
      </c>
      <c r="E10169" s="80">
        <v>15</v>
      </c>
      <c r="M10169" s="72"/>
      <c r="N10169" s="68"/>
      <c r="O10169" s="68"/>
      <c r="P10169" s="68"/>
    </row>
    <row r="10170" spans="1:16" x14ac:dyDescent="0.25">
      <c r="A10170" s="77">
        <f>E10170*A10158*A10142</f>
        <v>0</v>
      </c>
      <c r="B10170" s="285"/>
      <c r="C10170" s="311"/>
      <c r="D10170" s="91" t="s">
        <v>2629</v>
      </c>
      <c r="E10170" s="80">
        <v>1</v>
      </c>
      <c r="M10170" s="72"/>
      <c r="N10170" s="68"/>
      <c r="O10170" s="68"/>
      <c r="P10170" s="68"/>
    </row>
    <row r="10171" spans="1:16" x14ac:dyDescent="0.25">
      <c r="A10171" s="129">
        <v>4</v>
      </c>
      <c r="B10171" s="283" t="s">
        <v>84</v>
      </c>
      <c r="C10171" s="288" t="s">
        <v>2727</v>
      </c>
      <c r="D10171" s="378"/>
      <c r="E10171" s="79">
        <f>SUM(E10172:E10177)</f>
        <v>171</v>
      </c>
      <c r="M10171" s="72"/>
      <c r="N10171" s="68"/>
      <c r="O10171" s="68"/>
      <c r="P10171" s="68"/>
    </row>
    <row r="10172" spans="1:16" x14ac:dyDescent="0.25">
      <c r="A10172" s="77">
        <f>E10172*A10171*A10142</f>
        <v>0</v>
      </c>
      <c r="B10172" s="284"/>
      <c r="C10172" s="309"/>
      <c r="D10172" s="91" t="s">
        <v>2452</v>
      </c>
      <c r="E10172" s="136">
        <v>1</v>
      </c>
      <c r="M10172" s="72"/>
      <c r="N10172" s="68"/>
      <c r="O10172" s="68"/>
      <c r="P10172" s="68"/>
    </row>
    <row r="10173" spans="1:16" x14ac:dyDescent="0.25">
      <c r="A10173" s="77">
        <f>E10173*A10171*A10142</f>
        <v>0</v>
      </c>
      <c r="B10173" s="284"/>
      <c r="C10173" s="309"/>
      <c r="D10173" s="378" t="s">
        <v>1809</v>
      </c>
      <c r="E10173" s="136">
        <v>10</v>
      </c>
      <c r="M10173" s="72"/>
      <c r="N10173" s="68"/>
      <c r="O10173" s="68"/>
      <c r="P10173" s="68"/>
    </row>
    <row r="10174" spans="1:16" x14ac:dyDescent="0.25">
      <c r="A10174" s="77">
        <f>E10174*A10171*A10142</f>
        <v>0</v>
      </c>
      <c r="B10174" s="284"/>
      <c r="C10174" s="309"/>
      <c r="D10174" s="378" t="s">
        <v>1745</v>
      </c>
      <c r="E10174" s="136">
        <v>40</v>
      </c>
      <c r="M10174" s="72"/>
      <c r="N10174" s="68"/>
      <c r="O10174" s="68"/>
      <c r="P10174" s="68"/>
    </row>
    <row r="10175" spans="1:16" x14ac:dyDescent="0.25">
      <c r="A10175" s="77">
        <f>E10175*A10171*A10142</f>
        <v>0</v>
      </c>
      <c r="B10175" s="284"/>
      <c r="C10175" s="309"/>
      <c r="D10175" s="378" t="s">
        <v>311</v>
      </c>
      <c r="E10175" s="136">
        <v>40</v>
      </c>
      <c r="M10175" s="72"/>
      <c r="N10175" s="68"/>
      <c r="O10175" s="68"/>
      <c r="P10175" s="68"/>
    </row>
    <row r="10176" spans="1:16" x14ac:dyDescent="0.25">
      <c r="A10176" s="77">
        <f>E10176*A10171*A10142</f>
        <v>0</v>
      </c>
      <c r="B10176" s="284"/>
      <c r="C10176" s="309"/>
      <c r="D10176" s="378" t="s">
        <v>1739</v>
      </c>
      <c r="E10176" s="136">
        <v>40</v>
      </c>
      <c r="M10176" s="72"/>
      <c r="N10176" s="68"/>
      <c r="O10176" s="68"/>
      <c r="P10176" s="68"/>
    </row>
    <row r="10177" spans="1:16" x14ac:dyDescent="0.25">
      <c r="A10177" s="77">
        <f>E10177*A10171*A10142</f>
        <v>0</v>
      </c>
      <c r="B10177" s="174"/>
      <c r="C10177" s="520"/>
      <c r="D10177" s="378" t="s">
        <v>1848</v>
      </c>
      <c r="E10177" s="136">
        <v>40</v>
      </c>
      <c r="M10177" s="72"/>
      <c r="N10177" s="68"/>
      <c r="O10177" s="68"/>
      <c r="P10177" s="68"/>
    </row>
    <row r="10178" spans="1:16" x14ac:dyDescent="0.25">
      <c r="A10178" s="77">
        <f>E10178*A10171*A10142</f>
        <v>0</v>
      </c>
      <c r="B10178" s="174"/>
      <c r="C10178" s="520"/>
      <c r="D10178" s="378" t="s">
        <v>2629</v>
      </c>
      <c r="E10178" s="136">
        <v>1</v>
      </c>
      <c r="M10178" s="72"/>
      <c r="N10178" s="68"/>
      <c r="O10178" s="68"/>
      <c r="P10178" s="68"/>
    </row>
    <row r="10179" spans="1:16" x14ac:dyDescent="0.25">
      <c r="A10179" s="298"/>
      <c r="B10179" s="293" t="s">
        <v>1225</v>
      </c>
      <c r="C10179" s="200" t="s">
        <v>2728</v>
      </c>
      <c r="D10179" s="188"/>
      <c r="E10179" s="191"/>
      <c r="G10179" t="s">
        <v>2926</v>
      </c>
      <c r="M10179" s="72"/>
      <c r="N10179" s="68"/>
      <c r="O10179" s="68"/>
      <c r="P10179" s="68"/>
    </row>
    <row r="10180" spans="1:16" x14ac:dyDescent="0.25">
      <c r="A10180" s="77">
        <f>E10180*A10179</f>
        <v>0</v>
      </c>
      <c r="B10180" s="286"/>
      <c r="C10180" s="349" t="s">
        <v>2624</v>
      </c>
      <c r="D10180" s="378" t="s">
        <v>2628</v>
      </c>
      <c r="E10180" s="350">
        <v>1</v>
      </c>
      <c r="M10180" s="72"/>
      <c r="N10180" s="68"/>
      <c r="O10180" s="68"/>
      <c r="P10180" s="68"/>
    </row>
    <row r="10181" spans="1:16" ht="28.5" x14ac:dyDescent="0.25">
      <c r="A10181" s="292">
        <v>5</v>
      </c>
      <c r="B10181" s="283" t="s">
        <v>8</v>
      </c>
      <c r="C10181" s="133" t="s">
        <v>2729</v>
      </c>
      <c r="D10181" s="378"/>
      <c r="E10181" s="134">
        <v>91</v>
      </c>
      <c r="G10181" t="s">
        <v>2927</v>
      </c>
      <c r="M10181" s="72"/>
      <c r="N10181" s="68"/>
      <c r="O10181" s="68"/>
      <c r="P10181" s="68"/>
    </row>
    <row r="10182" spans="1:16" x14ac:dyDescent="0.25">
      <c r="A10182" s="135">
        <f>E10182*A10181*A10179</f>
        <v>0</v>
      </c>
      <c r="B10182" s="284"/>
      <c r="C10182" s="520"/>
      <c r="D10182" s="378" t="s">
        <v>2439</v>
      </c>
      <c r="E10182" s="136">
        <v>1</v>
      </c>
      <c r="M10182" s="72"/>
      <c r="N10182" s="68"/>
      <c r="O10182" s="68"/>
      <c r="P10182" s="68"/>
    </row>
    <row r="10183" spans="1:16" x14ac:dyDescent="0.25">
      <c r="A10183" s="135">
        <f>E10183*A10179*A10181</f>
        <v>0</v>
      </c>
      <c r="B10183" s="284"/>
      <c r="C10183" s="520"/>
      <c r="D10183" s="378" t="s">
        <v>1268</v>
      </c>
      <c r="E10183" s="136">
        <v>14</v>
      </c>
      <c r="M10183" s="72"/>
      <c r="N10183" s="68"/>
      <c r="O10183" s="68"/>
      <c r="P10183" s="68"/>
    </row>
    <row r="10184" spans="1:16" x14ac:dyDescent="0.25">
      <c r="A10184" s="135">
        <f>E10184*A10181*A10179</f>
        <v>0</v>
      </c>
      <c r="B10184" s="284"/>
      <c r="C10184" s="520"/>
      <c r="D10184" s="378" t="s">
        <v>1805</v>
      </c>
      <c r="E10184" s="136">
        <v>7</v>
      </c>
      <c r="M10184" s="72"/>
      <c r="N10184" s="68"/>
      <c r="O10184" s="68"/>
      <c r="P10184" s="68"/>
    </row>
    <row r="10185" spans="1:16" x14ac:dyDescent="0.25">
      <c r="A10185" s="135">
        <f>E10185*A10181*A10179</f>
        <v>0</v>
      </c>
      <c r="B10185" s="284"/>
      <c r="C10185" s="520"/>
      <c r="D10185" s="378" t="s">
        <v>2291</v>
      </c>
      <c r="E10185" s="136">
        <v>20</v>
      </c>
      <c r="M10185" s="72"/>
      <c r="N10185" s="68"/>
      <c r="O10185" s="68"/>
      <c r="P10185" s="68"/>
    </row>
    <row r="10186" spans="1:16" x14ac:dyDescent="0.25">
      <c r="A10186" s="135">
        <f>E10186*A10179*A10181</f>
        <v>0</v>
      </c>
      <c r="B10186" s="284"/>
      <c r="C10186" s="520"/>
      <c r="D10186" s="378" t="s">
        <v>1264</v>
      </c>
      <c r="E10186" s="136">
        <v>20</v>
      </c>
      <c r="M10186" s="72"/>
      <c r="N10186" s="68"/>
      <c r="O10186" s="68"/>
      <c r="P10186" s="68"/>
    </row>
    <row r="10187" spans="1:16" x14ac:dyDescent="0.25">
      <c r="A10187" s="135">
        <f>E10187*A10181*A10179</f>
        <v>0</v>
      </c>
      <c r="B10187" s="284"/>
      <c r="C10187" s="520"/>
      <c r="D10187" s="378" t="s">
        <v>311</v>
      </c>
      <c r="E10187" s="136">
        <v>20</v>
      </c>
      <c r="M10187" s="72"/>
      <c r="N10187" s="68"/>
      <c r="O10187" s="68"/>
      <c r="P10187" s="68"/>
    </row>
    <row r="10188" spans="1:16" x14ac:dyDescent="0.25">
      <c r="A10188" s="135">
        <f>E10188*A10181*A10179</f>
        <v>0</v>
      </c>
      <c r="B10188" s="284"/>
      <c r="C10188" s="520"/>
      <c r="D10188" s="378" t="s">
        <v>1797</v>
      </c>
      <c r="E10188" s="136">
        <v>1</v>
      </c>
      <c r="M10188" s="72"/>
      <c r="N10188" s="68"/>
      <c r="O10188" s="68"/>
      <c r="P10188" s="68"/>
    </row>
    <row r="10189" spans="1:16" x14ac:dyDescent="0.25">
      <c r="A10189" s="135">
        <f>E10189*A10179*A10181</f>
        <v>0</v>
      </c>
      <c r="B10189" s="284"/>
      <c r="C10189" s="520"/>
      <c r="D10189" s="378" t="s">
        <v>2324</v>
      </c>
      <c r="E10189" s="136">
        <v>7</v>
      </c>
      <c r="M10189" s="72"/>
      <c r="N10189" s="68"/>
      <c r="O10189" s="68"/>
      <c r="P10189" s="68"/>
    </row>
    <row r="10190" spans="1:16" x14ac:dyDescent="0.25">
      <c r="A10190" s="135">
        <f>E10190*A10181*A10179</f>
        <v>0</v>
      </c>
      <c r="B10190" s="284"/>
      <c r="C10190" s="520"/>
      <c r="D10190" s="378" t="s">
        <v>2665</v>
      </c>
      <c r="E10190" s="136">
        <v>1</v>
      </c>
      <c r="G10190" t="s">
        <v>2927</v>
      </c>
      <c r="M10190" s="72"/>
      <c r="N10190" s="68"/>
      <c r="O10190" s="68"/>
      <c r="P10190" s="68"/>
    </row>
    <row r="10191" spans="1:16" x14ac:dyDescent="0.25">
      <c r="A10191" s="294">
        <v>5</v>
      </c>
      <c r="B10191" s="283" t="s">
        <v>8</v>
      </c>
      <c r="C10191" s="288" t="s">
        <v>2730</v>
      </c>
      <c r="D10191" s="378"/>
      <c r="E10191" s="134">
        <v>95</v>
      </c>
      <c r="M10191" s="72"/>
      <c r="N10191" s="68"/>
      <c r="O10191" s="68"/>
      <c r="P10191" s="68"/>
    </row>
    <row r="10192" spans="1:16" x14ac:dyDescent="0.25">
      <c r="A10192" s="135">
        <f>E10192*A10191*A10179</f>
        <v>0</v>
      </c>
      <c r="B10192" s="284"/>
      <c r="C10192" s="520"/>
      <c r="D10192" s="378" t="s">
        <v>2439</v>
      </c>
      <c r="E10192" s="136">
        <v>1</v>
      </c>
      <c r="M10192" s="72"/>
      <c r="N10192" s="68"/>
      <c r="O10192" s="68"/>
      <c r="P10192" s="68"/>
    </row>
    <row r="10193" spans="1:16" x14ac:dyDescent="0.25">
      <c r="A10193" s="135">
        <f>E10193*A10179*A10191</f>
        <v>0</v>
      </c>
      <c r="B10193" s="284"/>
      <c r="C10193" s="520"/>
      <c r="D10193" s="378" t="s">
        <v>1268</v>
      </c>
      <c r="E10193" s="136">
        <v>7</v>
      </c>
      <c r="M10193" s="72"/>
      <c r="N10193" s="68"/>
      <c r="O10193" s="68"/>
      <c r="P10193" s="68"/>
    </row>
    <row r="10194" spans="1:16" x14ac:dyDescent="0.25">
      <c r="A10194" s="135">
        <f>E10194*A10179*A10191</f>
        <v>0</v>
      </c>
      <c r="B10194" s="284"/>
      <c r="C10194" s="520"/>
      <c r="D10194" s="378" t="s">
        <v>1805</v>
      </c>
      <c r="E10194" s="136">
        <v>7</v>
      </c>
      <c r="M10194" s="72"/>
      <c r="N10194" s="68"/>
      <c r="O10194" s="68"/>
      <c r="P10194" s="68"/>
    </row>
    <row r="10195" spans="1:16" x14ac:dyDescent="0.25">
      <c r="A10195" s="135">
        <f>E10195*A10191*A10179</f>
        <v>0</v>
      </c>
      <c r="B10195" s="284"/>
      <c r="C10195" s="520"/>
      <c r="D10195" s="378" t="s">
        <v>1745</v>
      </c>
      <c r="E10195" s="136">
        <v>20</v>
      </c>
      <c r="M10195" s="72"/>
      <c r="N10195" s="68"/>
      <c r="O10195" s="68"/>
      <c r="P10195" s="68"/>
    </row>
    <row r="10196" spans="1:16" x14ac:dyDescent="0.25">
      <c r="A10196" s="135">
        <f>E10196*A10191*A10179</f>
        <v>0</v>
      </c>
      <c r="B10196" s="284"/>
      <c r="C10196" s="520"/>
      <c r="D10196" s="378" t="s">
        <v>311</v>
      </c>
      <c r="E10196" s="136">
        <v>20</v>
      </c>
      <c r="M10196" s="72"/>
      <c r="N10196" s="68"/>
      <c r="O10196" s="68"/>
      <c r="P10196" s="68"/>
    </row>
    <row r="10197" spans="1:16" x14ac:dyDescent="0.25">
      <c r="A10197" s="135">
        <f>E10197*A10191*A10179</f>
        <v>0</v>
      </c>
      <c r="B10197" s="284"/>
      <c r="C10197" s="520"/>
      <c r="D10197" s="378" t="s">
        <v>1739</v>
      </c>
      <c r="E10197" s="136">
        <v>20</v>
      </c>
      <c r="F10197">
        <f>SUMIF('список продуктов'!$A$8:$A$917,"="&amp;D11722,'список продуктов'!$C$8:$C$917)</f>
        <v>1</v>
      </c>
      <c r="M10197" s="572"/>
      <c r="N10197" s="573"/>
      <c r="O10197" s="573"/>
      <c r="P10197" s="573"/>
    </row>
    <row r="10198" spans="1:16" x14ac:dyDescent="0.25">
      <c r="A10198" s="135">
        <f>E10198*A10191*A10179</f>
        <v>0</v>
      </c>
      <c r="B10198" s="284"/>
      <c r="C10198" s="520"/>
      <c r="D10198" s="378" t="s">
        <v>1848</v>
      </c>
      <c r="E10198" s="136">
        <v>20</v>
      </c>
      <c r="F10198">
        <f>SUMIF('список продуктов'!$A$8:$A$917,"="&amp;D11723,'список продуктов'!$C$8:$C$917)</f>
        <v>0</v>
      </c>
      <c r="M10198" s="572"/>
      <c r="N10198" s="573"/>
      <c r="O10198" s="573"/>
      <c r="P10198" s="573"/>
    </row>
    <row r="10199" spans="1:16" x14ac:dyDescent="0.25">
      <c r="A10199" s="135">
        <f>E10199*A10191*A10179</f>
        <v>0</v>
      </c>
      <c r="B10199" s="284"/>
      <c r="C10199" s="520"/>
      <c r="D10199" s="378" t="s">
        <v>2665</v>
      </c>
      <c r="E10199" s="136">
        <v>1</v>
      </c>
      <c r="F10199">
        <f>SUMIF('список продуктов'!$A$8:$A$917,"="&amp;D11724,'список продуктов'!$C$8:$C$917)</f>
        <v>0</v>
      </c>
      <c r="M10199" s="572"/>
      <c r="N10199" s="573"/>
      <c r="O10199" s="573"/>
      <c r="P10199" s="573"/>
    </row>
    <row r="10200" spans="1:16" ht="28.5" x14ac:dyDescent="0.25">
      <c r="A10200" s="129">
        <v>5</v>
      </c>
      <c r="B10200" s="287" t="s">
        <v>8</v>
      </c>
      <c r="C10200" s="289" t="s">
        <v>935</v>
      </c>
      <c r="D10200" s="91"/>
      <c r="E10200" s="79">
        <f>SUM(E10201:E10206)</f>
        <v>82</v>
      </c>
      <c r="F10200">
        <f>SUMIF('список продуктов'!$A$8:$A$917,"="&amp;D11725,'список продуктов'!$C$8:$C$917)</f>
        <v>1</v>
      </c>
      <c r="G10200" t="s">
        <v>2927</v>
      </c>
      <c r="M10200" s="572"/>
      <c r="N10200" s="573"/>
      <c r="O10200" s="573"/>
      <c r="P10200" s="573"/>
    </row>
    <row r="10201" spans="1:16" x14ac:dyDescent="0.25">
      <c r="A10201" s="135">
        <f>E10201*A10200*A10179</f>
        <v>0</v>
      </c>
      <c r="B10201" s="285"/>
      <c r="C10201" s="154"/>
      <c r="D10201" s="378" t="s">
        <v>2439</v>
      </c>
      <c r="E10201" s="80">
        <v>1</v>
      </c>
      <c r="F10201">
        <f>SUMIF('список продуктов'!$A$8:$A$917,"="&amp;D11726,'список продуктов'!$C$8:$C$917)</f>
        <v>1</v>
      </c>
      <c r="M10201" s="572"/>
      <c r="N10201" s="573"/>
      <c r="O10201" s="573"/>
      <c r="P10201" s="573"/>
    </row>
    <row r="10202" spans="1:16" x14ac:dyDescent="0.25">
      <c r="A10202" s="135">
        <f>E10202*A10179*A10200</f>
        <v>0</v>
      </c>
      <c r="B10202" s="285"/>
      <c r="C10202" s="154"/>
      <c r="D10202" s="91" t="s">
        <v>1268</v>
      </c>
      <c r="E10202" s="80">
        <v>14</v>
      </c>
      <c r="F10202">
        <f>SUMIF('список продуктов'!$A$8:$A$917,"="&amp;D11727,'список продуктов'!$C$8:$C$917)</f>
        <v>1</v>
      </c>
      <c r="M10202" s="572"/>
      <c r="N10202" s="573"/>
      <c r="O10202" s="573"/>
      <c r="P10202" s="573"/>
    </row>
    <row r="10203" spans="1:16" x14ac:dyDescent="0.25">
      <c r="A10203" s="135">
        <f>E10203*A10179*A10200</f>
        <v>0</v>
      </c>
      <c r="B10203" s="285"/>
      <c r="C10203" s="154"/>
      <c r="D10203" s="91" t="s">
        <v>1805</v>
      </c>
      <c r="E10203" s="80">
        <v>7</v>
      </c>
      <c r="F10203">
        <f>SUMIF('список продуктов'!$A$8:$A$917,"="&amp;D11728,'список продуктов'!$C$8:$C$917)</f>
        <v>1</v>
      </c>
      <c r="M10203" s="572"/>
      <c r="N10203" s="573"/>
      <c r="O10203" s="573"/>
      <c r="P10203" s="573"/>
    </row>
    <row r="10204" spans="1:16" x14ac:dyDescent="0.25">
      <c r="A10204" s="135">
        <f>E10204*A10200*A10179</f>
        <v>0</v>
      </c>
      <c r="B10204" s="285"/>
      <c r="C10204" s="154"/>
      <c r="D10204" s="91" t="s">
        <v>1365</v>
      </c>
      <c r="E10204" s="80">
        <v>33</v>
      </c>
      <c r="F10204">
        <f>SUMIF('список продуктов'!$A$8:$A$917,"="&amp;D11729,'список продуктов'!$C$8:$C$917)</f>
        <v>1</v>
      </c>
      <c r="M10204" s="572"/>
      <c r="N10204" s="573"/>
      <c r="O10204" s="573"/>
      <c r="P10204" s="573"/>
    </row>
    <row r="10205" spans="1:16" x14ac:dyDescent="0.25">
      <c r="A10205" s="135">
        <f>E10205*A10200*A10179</f>
        <v>0</v>
      </c>
      <c r="B10205" s="285"/>
      <c r="C10205" s="154"/>
      <c r="D10205" s="91" t="s">
        <v>1763</v>
      </c>
      <c r="E10205" s="80">
        <v>20</v>
      </c>
      <c r="F10205">
        <f>SUMIF('список продуктов'!$A$8:$A$917,"="&amp;D11730,'список продуктов'!$C$8:$C$917)</f>
        <v>1</v>
      </c>
      <c r="M10205" s="572"/>
      <c r="N10205" s="573"/>
      <c r="O10205" s="573"/>
      <c r="P10205" s="573"/>
    </row>
    <row r="10206" spans="1:16" x14ac:dyDescent="0.25">
      <c r="A10206" s="135">
        <f>E10206*A10200*A10179</f>
        <v>0</v>
      </c>
      <c r="B10206" s="285"/>
      <c r="D10206" s="91" t="s">
        <v>2324</v>
      </c>
      <c r="E10206" s="80">
        <v>7</v>
      </c>
      <c r="F10206">
        <f>SUMIF('список продуктов'!$A$8:$A$917,"="&amp;D11731,'список продуктов'!$C$8:$C$917)</f>
        <v>1</v>
      </c>
      <c r="M10206" s="572"/>
      <c r="N10206" s="573"/>
      <c r="O10206" s="573"/>
      <c r="P10206" s="573"/>
    </row>
    <row r="10207" spans="1:16" x14ac:dyDescent="0.25">
      <c r="A10207" s="135">
        <f>E10207*A10200*A10179</f>
        <v>0</v>
      </c>
      <c r="B10207" s="286"/>
      <c r="C10207" s="452"/>
      <c r="D10207" s="378" t="s">
        <v>1264</v>
      </c>
      <c r="E10207" s="136">
        <v>20</v>
      </c>
      <c r="F10207">
        <f>SUMIF('список продуктов'!$A$8:$A$917,"="&amp;#REF!,'список продуктов'!$C$8:$C$917)</f>
        <v>0</v>
      </c>
      <c r="M10207" s="572"/>
      <c r="N10207" s="573"/>
      <c r="O10207" s="573"/>
      <c r="P10207" s="573"/>
    </row>
    <row r="10208" spans="1:16" ht="15.75" thickBot="1" x14ac:dyDescent="0.3">
      <c r="A10208" s="135">
        <f>E10208*A10200*A10179</f>
        <v>0</v>
      </c>
      <c r="B10208" s="286"/>
      <c r="C10208" s="452"/>
      <c r="D10208" s="378" t="s">
        <v>2665</v>
      </c>
      <c r="E10208" s="136">
        <v>1</v>
      </c>
      <c r="F10208">
        <f>SUMIF('список продуктов'!$A$8:$A$917,"="&amp;#REF!,'список продуктов'!$C$8:$C$917)</f>
        <v>0</v>
      </c>
      <c r="M10208" s="572"/>
      <c r="N10208" s="573"/>
      <c r="O10208" s="573"/>
      <c r="P10208" s="573"/>
    </row>
    <row r="10209" spans="1:16" ht="15.75" thickBot="1" x14ac:dyDescent="0.3">
      <c r="A10209" s="229"/>
      <c r="B10209" s="231" t="s">
        <v>969</v>
      </c>
      <c r="C10209" s="200" t="s">
        <v>2731</v>
      </c>
      <c r="D10209" s="188"/>
      <c r="E10209" s="191">
        <f>SUM(E10211:E10258)</f>
        <v>603.80999999999995</v>
      </c>
      <c r="F10209">
        <f>SUMIF('список продуктов'!$A$8:$A$917,"="&amp;D11677,'список продуктов'!$C$8:$C$917)</f>
        <v>0</v>
      </c>
      <c r="G10209" t="s">
        <v>2926</v>
      </c>
      <c r="M10209" s="572"/>
      <c r="N10209" s="573"/>
      <c r="O10209" s="573"/>
      <c r="P10209" s="573"/>
    </row>
    <row r="10210" spans="1:16" x14ac:dyDescent="0.25">
      <c r="A10210" s="77">
        <f>E10210*A10209</f>
        <v>0</v>
      </c>
      <c r="B10210" s="286"/>
      <c r="C10210" s="349" t="s">
        <v>2624</v>
      </c>
      <c r="D10210" s="91" t="s">
        <v>2630</v>
      </c>
      <c r="E10210" s="89">
        <v>1</v>
      </c>
      <c r="F10210">
        <f>SUMIF('список продуктов'!$A$8:$A$917,"="&amp;D11678,'список продуктов'!$C$8:$C$917)</f>
        <v>1</v>
      </c>
      <c r="M10210" s="572"/>
      <c r="N10210" s="573"/>
      <c r="O10210" s="573"/>
      <c r="P10210" s="573"/>
    </row>
    <row r="10211" spans="1:16" x14ac:dyDescent="0.25">
      <c r="A10211" s="129">
        <v>5</v>
      </c>
      <c r="B10211" s="160" t="s">
        <v>59</v>
      </c>
      <c r="C10211" s="154" t="s">
        <v>2732</v>
      </c>
      <c r="D10211" s="91"/>
      <c r="E10211" s="89"/>
      <c r="F10211">
        <f>SUMIF('список продуктов'!$A$8:$A$917,"="&amp;D11679,'список продуктов'!$C$8:$C$917)</f>
        <v>1</v>
      </c>
      <c r="M10211" s="572"/>
      <c r="N10211" s="573"/>
      <c r="O10211" s="573"/>
      <c r="P10211" s="573"/>
    </row>
    <row r="10212" spans="1:16" x14ac:dyDescent="0.25">
      <c r="A10212" s="77">
        <f>E10212*A10209*A10211</f>
        <v>0</v>
      </c>
      <c r="B10212" s="160"/>
      <c r="C10212" s="506"/>
      <c r="D10212" s="91" t="s">
        <v>1538</v>
      </c>
      <c r="E10212" s="89">
        <v>50</v>
      </c>
      <c r="F10212">
        <f>SUMIF('список продуктов'!$A$8:$A$917,"="&amp;D11680,'список продуктов'!$C$8:$C$917)</f>
        <v>1</v>
      </c>
      <c r="M10212" s="572"/>
      <c r="N10212" s="573"/>
      <c r="O10212" s="573"/>
      <c r="P10212" s="573"/>
    </row>
    <row r="10213" spans="1:16" x14ac:dyDescent="0.25">
      <c r="A10213" s="77">
        <f>E10213*A10209*A10211</f>
        <v>0</v>
      </c>
      <c r="B10213" s="160"/>
      <c r="C10213" s="506"/>
      <c r="D10213" s="91" t="s">
        <v>1674</v>
      </c>
      <c r="E10213" s="89">
        <v>20</v>
      </c>
      <c r="F10213">
        <f>SUMIF('список продуктов'!$A$8:$A$917,"="&amp;D11681,'список продуктов'!$C$8:$C$917)</f>
        <v>1</v>
      </c>
      <c r="M10213" s="572"/>
      <c r="N10213" s="573"/>
      <c r="O10213" s="573"/>
      <c r="P10213" s="573"/>
    </row>
    <row r="10214" spans="1:16" x14ac:dyDescent="0.25">
      <c r="A10214" s="77">
        <f>E10214*A10209*A10211</f>
        <v>0</v>
      </c>
      <c r="B10214" s="160"/>
      <c r="C10214" s="506"/>
      <c r="D10214" s="91" t="s">
        <v>1763</v>
      </c>
      <c r="E10214" s="89">
        <v>30</v>
      </c>
      <c r="F10214">
        <f>SUMIF('список продуктов'!$A$8:$A$917,"="&amp;D11682,'список продуктов'!$C$8:$C$917)</f>
        <v>1</v>
      </c>
      <c r="M10214" s="572"/>
      <c r="N10214" s="573"/>
      <c r="O10214" s="573"/>
      <c r="P10214" s="573"/>
    </row>
    <row r="10215" spans="1:16" x14ac:dyDescent="0.25">
      <c r="A10215" s="77">
        <f>E10215*A10209</f>
        <v>0</v>
      </c>
      <c r="B10215" s="160"/>
      <c r="C10215" s="506"/>
      <c r="D10215" s="91" t="s">
        <v>1865</v>
      </c>
      <c r="E10215" s="89"/>
      <c r="F10215">
        <f>SUMIF('список продуктов'!$A$8:$A$917,"="&amp;D11683,'список продуктов'!$C$8:$C$917)</f>
        <v>0</v>
      </c>
      <c r="M10215" s="572"/>
      <c r="N10215" s="573"/>
      <c r="O10215" s="573"/>
      <c r="P10215" s="573"/>
    </row>
    <row r="10216" spans="1:16" x14ac:dyDescent="0.25">
      <c r="B10216" s="166"/>
      <c r="C10216" s="109" t="s">
        <v>1955</v>
      </c>
      <c r="D10216" s="91"/>
      <c r="E10216" s="110"/>
      <c r="F10216">
        <f>SUMIF('список продуктов'!$A$8:$A$917,"="&amp;D11684,'список продуктов'!$C$8:$C$917)</f>
        <v>0</v>
      </c>
      <c r="M10216" s="572"/>
      <c r="N10216" s="573"/>
      <c r="O10216" s="573"/>
      <c r="P10216" s="573"/>
    </row>
    <row r="10217" spans="1:16" x14ac:dyDescent="0.25">
      <c r="A10217" s="77">
        <f>E10217*A10209*A10211</f>
        <v>0</v>
      </c>
      <c r="B10217" s="166"/>
      <c r="C10217" s="505"/>
      <c r="D10217" s="91" t="s">
        <v>1492</v>
      </c>
      <c r="E10217" s="80">
        <v>20.5</v>
      </c>
      <c r="F10217">
        <f>SUMIF('список продуктов'!$A$8:$A$917,"="&amp;D11685,'список продуктов'!$C$8:$C$917)</f>
        <v>0</v>
      </c>
      <c r="M10217" s="572"/>
      <c r="N10217" s="573"/>
      <c r="O10217" s="573"/>
      <c r="P10217" s="573"/>
    </row>
    <row r="10218" spans="1:16" x14ac:dyDescent="0.25">
      <c r="A10218" s="77">
        <f>E10218*A10211*A10209</f>
        <v>0</v>
      </c>
      <c r="B10218" s="166"/>
      <c r="C10218" s="505"/>
      <c r="D10218" s="91" t="s">
        <v>1315</v>
      </c>
      <c r="E10218" s="80">
        <v>52</v>
      </c>
      <c r="F10218">
        <f>SUMIF('список продуктов'!$A$8:$A$917,"="&amp;D11686,'список продуктов'!$C$8:$C$917)</f>
        <v>0</v>
      </c>
      <c r="M10218" s="572"/>
      <c r="N10218" s="573"/>
      <c r="O10218" s="573"/>
      <c r="P10218" s="573"/>
    </row>
    <row r="10219" spans="1:16" x14ac:dyDescent="0.25">
      <c r="A10219" s="77">
        <f>E10219*A10211*A10209</f>
        <v>0</v>
      </c>
      <c r="B10219" s="166"/>
      <c r="C10219" s="505"/>
      <c r="D10219" s="91" t="s">
        <v>2469</v>
      </c>
      <c r="E10219" s="80">
        <v>8</v>
      </c>
      <c r="F10219">
        <f>SUMIF('список продуктов'!$A$8:$A$917,"="&amp;D11687,'список продуктов'!$C$8:$C$917)</f>
        <v>0</v>
      </c>
      <c r="M10219" s="572"/>
      <c r="N10219" s="573"/>
      <c r="O10219" s="573"/>
      <c r="P10219" s="573"/>
    </row>
    <row r="10220" spans="1:16" x14ac:dyDescent="0.25">
      <c r="A10220" s="77">
        <f>E10220*A10209*A10211</f>
        <v>0</v>
      </c>
      <c r="B10220" s="166"/>
      <c r="C10220" s="505"/>
      <c r="D10220" s="91" t="s">
        <v>1262</v>
      </c>
      <c r="E10220" s="80">
        <v>0.5</v>
      </c>
      <c r="F10220">
        <f>SUMIF('список продуктов'!$A$8:$A$917,"="&amp;D11688,'список продуктов'!$C$8:$C$917)</f>
        <v>1</v>
      </c>
      <c r="M10220" s="572"/>
      <c r="N10220" s="573"/>
      <c r="O10220" s="573"/>
      <c r="P10220" s="573"/>
    </row>
    <row r="10221" spans="1:16" x14ac:dyDescent="0.25">
      <c r="A10221" s="77">
        <f>E10221*A10209*A10211</f>
        <v>0</v>
      </c>
      <c r="B10221" s="166"/>
      <c r="C10221" s="505"/>
      <c r="D10221" s="91" t="s">
        <v>1280</v>
      </c>
      <c r="E10221" s="80">
        <v>1.75</v>
      </c>
      <c r="F10221">
        <f>SUMIF('список продуктов'!$A$8:$A$917,"="&amp;D11689,'список продуктов'!$C$8:$C$917)</f>
        <v>1</v>
      </c>
      <c r="M10221" s="572"/>
      <c r="N10221" s="573"/>
      <c r="O10221" s="573"/>
      <c r="P10221" s="573"/>
    </row>
    <row r="10222" spans="1:16" x14ac:dyDescent="0.25">
      <c r="A10222" s="77">
        <f>E10222*A10209*A10211</f>
        <v>0</v>
      </c>
      <c r="B10222" s="166"/>
      <c r="C10222" s="505"/>
      <c r="D10222" s="91" t="s">
        <v>2591</v>
      </c>
      <c r="E10222" s="80">
        <v>3.5</v>
      </c>
      <c r="F10222">
        <f>SUMIF('список продуктов'!$A$8:$A$917,"="&amp;D11690,'список продуктов'!$C$8:$C$917)</f>
        <v>1</v>
      </c>
      <c r="M10222" s="572"/>
      <c r="N10222" s="573"/>
      <c r="O10222" s="573"/>
      <c r="P10222" s="573"/>
    </row>
    <row r="10223" spans="1:16" x14ac:dyDescent="0.25">
      <c r="A10223" s="129">
        <v>5</v>
      </c>
      <c r="B10223" s="160" t="s">
        <v>59</v>
      </c>
      <c r="C10223" s="154" t="s">
        <v>378</v>
      </c>
      <c r="D10223" s="91"/>
      <c r="E10223" s="89"/>
      <c r="F10223">
        <f>SUMIF('список продуктов'!$A$8:$A$917,"="&amp;D11691,'список продуктов'!$C$8:$C$917)</f>
        <v>1</v>
      </c>
      <c r="M10223" s="572"/>
      <c r="N10223" s="573"/>
      <c r="O10223" s="573"/>
      <c r="P10223" s="573"/>
    </row>
    <row r="10224" spans="1:16" x14ac:dyDescent="0.25">
      <c r="A10224" s="77">
        <f>E10224*A10223*A10209</f>
        <v>0</v>
      </c>
      <c r="B10224" s="160"/>
      <c r="C10224" s="506"/>
      <c r="D10224" s="91" t="s">
        <v>2291</v>
      </c>
      <c r="E10224" s="89">
        <v>50</v>
      </c>
      <c r="F10224">
        <f>SUMIF('список продуктов'!$A$8:$A$917,"="&amp;D11692,'список продуктов'!$C$8:$C$917)</f>
        <v>1</v>
      </c>
      <c r="M10224" s="572"/>
      <c r="N10224" s="573"/>
      <c r="O10224" s="573"/>
      <c r="P10224" s="573"/>
    </row>
    <row r="10225" spans="1:16" x14ac:dyDescent="0.25">
      <c r="A10225" s="77">
        <f>E10225*A10223*A10209</f>
        <v>0</v>
      </c>
      <c r="B10225" s="160"/>
      <c r="C10225" s="506"/>
      <c r="D10225" s="91" t="s">
        <v>1674</v>
      </c>
      <c r="E10225" s="89">
        <v>20</v>
      </c>
      <c r="F10225">
        <f>SUMIF('список продуктов'!$A$8:$A$917,"="&amp;D11693,'список продуктов'!$C$8:$C$917)</f>
        <v>1</v>
      </c>
      <c r="M10225" s="572"/>
      <c r="N10225" s="573"/>
      <c r="O10225" s="573"/>
      <c r="P10225" s="573"/>
    </row>
    <row r="10226" spans="1:16" x14ac:dyDescent="0.25">
      <c r="A10226" s="77">
        <f>E10226*A10223*A10209</f>
        <v>0</v>
      </c>
      <c r="B10226" s="160"/>
      <c r="C10226" s="506"/>
      <c r="D10226" s="91" t="s">
        <v>1763</v>
      </c>
      <c r="E10226" s="89">
        <v>30</v>
      </c>
      <c r="F10226">
        <f>SUMIF('список продуктов'!$A$8:$A$917,"="&amp;D11694,'список продуктов'!$C$8:$C$917)</f>
        <v>1</v>
      </c>
      <c r="M10226" s="572"/>
      <c r="N10226" s="573"/>
      <c r="O10226" s="573"/>
      <c r="P10226" s="573"/>
    </row>
    <row r="10227" spans="1:16" x14ac:dyDescent="0.25">
      <c r="A10227" s="77">
        <f>E10227*A10223</f>
        <v>0</v>
      </c>
      <c r="B10227" s="160"/>
      <c r="C10227" s="506"/>
      <c r="D10227" s="91"/>
      <c r="E10227" s="89"/>
      <c r="F10227">
        <f>SUMIF('список продуктов'!$A$8:$A$917,"="&amp;D11695,'список продуктов'!$C$8:$C$917)</f>
        <v>1</v>
      </c>
      <c r="M10227" s="572"/>
      <c r="N10227" s="573"/>
      <c r="O10227" s="573"/>
      <c r="P10227" s="573"/>
    </row>
    <row r="10228" spans="1:16" x14ac:dyDescent="0.25">
      <c r="B10228" s="166"/>
      <c r="C10228" s="109" t="s">
        <v>1955</v>
      </c>
      <c r="D10228" s="91"/>
      <c r="E10228" s="110"/>
      <c r="F10228">
        <f>SUMIF('список продуктов'!$A$8:$A$917,"="&amp;#REF!,'список продуктов'!$C$8:$C$917)</f>
        <v>0</v>
      </c>
      <c r="M10228" s="572"/>
      <c r="N10228" s="573"/>
      <c r="O10228" s="573"/>
      <c r="P10228" s="573"/>
    </row>
    <row r="10229" spans="1:16" x14ac:dyDescent="0.25">
      <c r="A10229" s="77">
        <f>E10229*A10209*A10223</f>
        <v>0</v>
      </c>
      <c r="B10229" s="166"/>
      <c r="C10229" s="505"/>
      <c r="D10229" s="91" t="s">
        <v>1492</v>
      </c>
      <c r="E10229" s="80">
        <v>20.5</v>
      </c>
      <c r="F10229">
        <f>SUMIF('список продуктов'!$A$8:$A$917,"="&amp;D11697,'список продуктов'!$C$8:$C$917)</f>
        <v>0</v>
      </c>
      <c r="M10229" s="572"/>
      <c r="N10229" s="573"/>
      <c r="O10229" s="573"/>
      <c r="P10229" s="573"/>
    </row>
    <row r="10230" spans="1:16" x14ac:dyDescent="0.25">
      <c r="A10230" s="77">
        <f>E10230*A10209*A10223</f>
        <v>0</v>
      </c>
      <c r="B10230" s="166"/>
      <c r="C10230" s="505"/>
      <c r="D10230" s="91" t="s">
        <v>1315</v>
      </c>
      <c r="E10230" s="80">
        <v>52</v>
      </c>
      <c r="F10230">
        <f>SUMIF('список продуктов'!$A$8:$A$917,"="&amp;D11698,'список продуктов'!$C$8:$C$917)</f>
        <v>1</v>
      </c>
      <c r="M10230" s="572"/>
      <c r="N10230" s="573"/>
      <c r="O10230" s="573"/>
      <c r="P10230" s="573"/>
    </row>
    <row r="10231" spans="1:16" x14ac:dyDescent="0.25">
      <c r="A10231" s="77">
        <f>E10231*A10223*A10209</f>
        <v>0</v>
      </c>
      <c r="B10231" s="166"/>
      <c r="C10231" s="505"/>
      <c r="D10231" s="91" t="s">
        <v>2469</v>
      </c>
      <c r="E10231" s="80">
        <v>8</v>
      </c>
      <c r="F10231">
        <f>SUMIF('список продуктов'!$A$8:$A$917,"="&amp;D11699,'список продуктов'!$C$8:$C$917)</f>
        <v>1</v>
      </c>
      <c r="M10231" s="572"/>
      <c r="N10231" s="573"/>
      <c r="O10231" s="573"/>
      <c r="P10231" s="573"/>
    </row>
    <row r="10232" spans="1:16" x14ac:dyDescent="0.25">
      <c r="A10232" s="77">
        <f>E10232*A10209*A10223</f>
        <v>0</v>
      </c>
      <c r="B10232" s="166"/>
      <c r="C10232" s="505"/>
      <c r="D10232" s="91" t="s">
        <v>1262</v>
      </c>
      <c r="E10232" s="80">
        <v>0.5</v>
      </c>
      <c r="F10232">
        <f>SUMIF('список продуктов'!$A$8:$A$917,"="&amp;D11700,'список продуктов'!$C$8:$C$917)</f>
        <v>1</v>
      </c>
      <c r="M10232" s="572"/>
      <c r="N10232" s="573"/>
      <c r="O10232" s="573"/>
      <c r="P10232" s="573"/>
    </row>
    <row r="10233" spans="1:16" x14ac:dyDescent="0.25">
      <c r="A10233" s="77">
        <f>E10233*A10209*A10223</f>
        <v>0</v>
      </c>
      <c r="B10233" s="166"/>
      <c r="C10233" s="505"/>
      <c r="D10233" s="91" t="s">
        <v>1280</v>
      </c>
      <c r="E10233" s="80">
        <v>1.75</v>
      </c>
      <c r="F10233">
        <f>SUMIF('список продуктов'!$A$8:$A$917,"="&amp;D11701,'список продуктов'!$C$8:$C$917)</f>
        <v>1</v>
      </c>
      <c r="M10233" s="572"/>
      <c r="N10233" s="573"/>
      <c r="O10233" s="573"/>
      <c r="P10233" s="573"/>
    </row>
    <row r="10234" spans="1:16" x14ac:dyDescent="0.25">
      <c r="A10234" s="77">
        <f>E10234*A10209*A10223</f>
        <v>0</v>
      </c>
      <c r="B10234" s="166"/>
      <c r="C10234" s="505"/>
      <c r="D10234" s="91" t="s">
        <v>2591</v>
      </c>
      <c r="E10234" s="80">
        <v>3.5</v>
      </c>
      <c r="F10234">
        <f>SUMIF('список продуктов'!$A$8:$A$917,"="&amp;D11702,'список продуктов'!$C$8:$C$917)</f>
        <v>1</v>
      </c>
      <c r="M10234" s="572"/>
      <c r="N10234" s="573"/>
      <c r="O10234" s="573"/>
      <c r="P10234" s="573"/>
    </row>
    <row r="10235" spans="1:16" ht="29.25" x14ac:dyDescent="0.25">
      <c r="A10235" s="129">
        <v>5</v>
      </c>
      <c r="B10235" s="160" t="s">
        <v>59</v>
      </c>
      <c r="C10235" s="154" t="s">
        <v>2733</v>
      </c>
      <c r="D10235" s="91"/>
      <c r="E10235" s="89"/>
      <c r="F10235">
        <f>SUMIF('список продуктов'!$A$8:$A$917,"="&amp;D11703,'список продуктов'!$C$8:$C$917)</f>
        <v>0</v>
      </c>
      <c r="M10235" s="572"/>
      <c r="N10235" s="573"/>
      <c r="O10235" s="573"/>
      <c r="P10235" s="573"/>
    </row>
    <row r="10236" spans="1:16" x14ac:dyDescent="0.25">
      <c r="A10236" s="77">
        <f>E10236*A10235</f>
        <v>0</v>
      </c>
      <c r="B10236" s="160"/>
      <c r="C10236" s="506"/>
      <c r="D10236" s="91"/>
      <c r="E10236" s="89"/>
      <c r="F10236">
        <f>SUMIF('список продуктов'!$A$8:$A$917,"="&amp;D11704,'список продуктов'!$C$8:$C$917)</f>
        <v>0</v>
      </c>
      <c r="M10236" s="572"/>
      <c r="N10236" s="573"/>
      <c r="O10236" s="573"/>
      <c r="P10236" s="573"/>
    </row>
    <row r="10237" spans="1:16" x14ac:dyDescent="0.25">
      <c r="A10237" s="77">
        <f>E10237*A10235*A10209</f>
        <v>0</v>
      </c>
      <c r="B10237" s="160"/>
      <c r="C10237" s="506"/>
      <c r="D10237" s="91" t="s">
        <v>1674</v>
      </c>
      <c r="E10237" s="89">
        <v>20</v>
      </c>
      <c r="F10237">
        <f>SUMIF('список продуктов'!$A$8:$A$917,"="&amp;D11705,'список продуктов'!$C$8:$C$917)</f>
        <v>0</v>
      </c>
      <c r="M10237" s="572"/>
      <c r="N10237" s="573"/>
      <c r="O10237" s="573"/>
      <c r="P10237" s="573"/>
    </row>
    <row r="10238" spans="1:16" x14ac:dyDescent="0.25">
      <c r="A10238" s="77">
        <f>E10238*A10235*A10209</f>
        <v>0</v>
      </c>
      <c r="B10238" s="160"/>
      <c r="C10238" s="506"/>
      <c r="D10238" s="91" t="s">
        <v>1940</v>
      </c>
      <c r="E10238" s="89">
        <v>20</v>
      </c>
      <c r="F10238">
        <f>SUMIF('список продуктов'!$A$8:$A$917,"="&amp;D11706,'список продуктов'!$C$8:$C$917)</f>
        <v>0</v>
      </c>
      <c r="M10238" s="572"/>
      <c r="N10238" s="573"/>
      <c r="O10238" s="573"/>
      <c r="P10238" s="573"/>
    </row>
    <row r="10239" spans="1:16" x14ac:dyDescent="0.25">
      <c r="A10239" s="77">
        <f>E10239*A10235*A10209</f>
        <v>0</v>
      </c>
      <c r="B10239" s="160"/>
      <c r="C10239" s="155" t="s">
        <v>2601</v>
      </c>
      <c r="D10239" s="91" t="s">
        <v>1591</v>
      </c>
      <c r="E10239" s="80">
        <v>30</v>
      </c>
      <c r="F10239">
        <f>SUMIF('список продуктов'!$A$8:$A$917,"="&amp;D11707,'список продуктов'!$C$8:$C$917)</f>
        <v>0</v>
      </c>
      <c r="M10239" s="572"/>
      <c r="N10239" s="573"/>
      <c r="O10239" s="573"/>
      <c r="P10239" s="573"/>
    </row>
    <row r="10240" spans="1:16" x14ac:dyDescent="0.25">
      <c r="A10240" s="77">
        <f>E10240*A10235*A10209</f>
        <v>0</v>
      </c>
      <c r="B10240" s="160"/>
      <c r="C10240" s="506"/>
      <c r="D10240" s="91" t="s">
        <v>1758</v>
      </c>
      <c r="E10240" s="80">
        <v>5</v>
      </c>
      <c r="F10240">
        <f>SUMIF('список продуктов'!$A$8:$A$917,"="&amp;D11708,'список продуктов'!$C$8:$C$917)</f>
        <v>1</v>
      </c>
      <c r="M10240" s="572"/>
      <c r="N10240" s="573"/>
      <c r="O10240" s="573"/>
      <c r="P10240" s="573"/>
    </row>
    <row r="10241" spans="1:16" x14ac:dyDescent="0.25">
      <c r="A10241" s="77">
        <f>E10241*A10235*A10209</f>
        <v>0</v>
      </c>
      <c r="B10241" s="160"/>
      <c r="C10241" s="506"/>
      <c r="D10241" s="91" t="s">
        <v>1354</v>
      </c>
      <c r="E10241" s="80">
        <v>5</v>
      </c>
      <c r="F10241">
        <f>SUMIF('список продуктов'!$A$8:$A$917,"="&amp;D11709,'список продуктов'!$C$8:$C$917)</f>
        <v>1</v>
      </c>
      <c r="M10241" s="572"/>
      <c r="N10241" s="573"/>
      <c r="O10241" s="573"/>
      <c r="P10241" s="573"/>
    </row>
    <row r="10242" spans="1:16" x14ac:dyDescent="0.25">
      <c r="A10242" s="77">
        <f>E10242*A10235*A10209</f>
        <v>0</v>
      </c>
      <c r="B10242" s="160"/>
      <c r="C10242" s="506"/>
      <c r="D10242" s="91" t="s">
        <v>1262</v>
      </c>
      <c r="E10242" s="80">
        <v>0.01</v>
      </c>
      <c r="F10242">
        <f>SUMIF('список продуктов'!$A$8:$A$917,"="&amp;D11710,'список продуктов'!$C$8:$C$917)</f>
        <v>1</v>
      </c>
      <c r="M10242" s="572"/>
      <c r="N10242" s="573"/>
      <c r="O10242" s="573"/>
      <c r="P10242" s="573"/>
    </row>
    <row r="10243" spans="1:16" x14ac:dyDescent="0.25">
      <c r="A10243" s="77">
        <f>E10243*A10235*A10209</f>
        <v>0</v>
      </c>
      <c r="B10243" s="160"/>
      <c r="C10243" s="506"/>
      <c r="D10243" s="91" t="s">
        <v>2399</v>
      </c>
      <c r="E10243" s="80">
        <v>0.01</v>
      </c>
      <c r="F10243">
        <f>SUMIF('список продуктов'!$A$8:$A$917,"="&amp;D11711,'список продуктов'!$C$8:$C$917)</f>
        <v>1</v>
      </c>
      <c r="M10243" s="572"/>
      <c r="N10243" s="573"/>
      <c r="O10243" s="573"/>
      <c r="P10243" s="573"/>
    </row>
    <row r="10244" spans="1:16" x14ac:dyDescent="0.25">
      <c r="A10244" s="77">
        <f>E10244*A10235*A10209</f>
        <v>0</v>
      </c>
      <c r="B10244" s="160"/>
      <c r="C10244" s="506"/>
      <c r="D10244" s="91" t="s">
        <v>2591</v>
      </c>
      <c r="E10244" s="80">
        <v>0.01</v>
      </c>
      <c r="F10244">
        <f>SUMIF('список продуктов'!$A$8:$A$917,"="&amp;D11712,'список продуктов'!$C$8:$C$917)</f>
        <v>1</v>
      </c>
      <c r="M10244" s="572"/>
      <c r="N10244" s="573"/>
      <c r="O10244" s="573"/>
      <c r="P10244" s="573"/>
    </row>
    <row r="10245" spans="1:16" x14ac:dyDescent="0.25">
      <c r="A10245" s="77">
        <f>E10245*A10235*A10209</f>
        <v>0</v>
      </c>
      <c r="B10245" s="160"/>
      <c r="C10245" s="506"/>
      <c r="D10245" s="91" t="s">
        <v>1850</v>
      </c>
      <c r="E10245" s="80">
        <v>0.01</v>
      </c>
      <c r="F10245">
        <f>SUMIF('список продуктов'!$A$8:$A$917,"="&amp;D11713,'список продуктов'!$C$8:$C$917)</f>
        <v>1</v>
      </c>
      <c r="M10245" s="572"/>
      <c r="N10245" s="573"/>
      <c r="O10245" s="573"/>
      <c r="P10245" s="573"/>
    </row>
    <row r="10246" spans="1:16" x14ac:dyDescent="0.25">
      <c r="A10246" s="77">
        <f>E10246*A10235*A10209</f>
        <v>0</v>
      </c>
      <c r="B10246" s="160"/>
      <c r="C10246" s="506"/>
      <c r="D10246" s="91" t="s">
        <v>2486</v>
      </c>
      <c r="E10246" s="80">
        <v>0.01</v>
      </c>
      <c r="F10246">
        <f>SUMIF('список продуктов'!$A$8:$A$917,"="&amp;#REF!,'список продуктов'!$C$8:$C$917)</f>
        <v>0</v>
      </c>
      <c r="M10246" s="572"/>
      <c r="N10246" s="573"/>
      <c r="O10246" s="573"/>
      <c r="P10246" s="573"/>
    </row>
    <row r="10247" spans="1:16" x14ac:dyDescent="0.25">
      <c r="A10247" s="77">
        <f>E10247*A10235*A10209</f>
        <v>0</v>
      </c>
      <c r="B10247" s="160"/>
      <c r="C10247" s="506"/>
      <c r="D10247" s="91" t="s">
        <v>2391</v>
      </c>
      <c r="E10247" s="80">
        <v>0.01</v>
      </c>
      <c r="F10247">
        <f>SUMIF('список продуктов'!$A$8:$A$917,"="&amp;#REF!,'список продуктов'!$C$8:$C$917)</f>
        <v>0</v>
      </c>
      <c r="M10247" s="572"/>
      <c r="N10247" s="573"/>
      <c r="O10247" s="573"/>
      <c r="P10247" s="573"/>
    </row>
    <row r="10248" spans="1:16" x14ac:dyDescent="0.25">
      <c r="B10248" s="166"/>
      <c r="C10248" s="109" t="s">
        <v>1955</v>
      </c>
      <c r="D10248" s="91"/>
      <c r="E10248" s="80"/>
      <c r="F10248">
        <f>SUMIF('список продуктов'!$A$8:$A$917,"="&amp;D11624,'список продуктов'!$C$8:$C$917)</f>
        <v>0</v>
      </c>
      <c r="M10248" s="572"/>
      <c r="N10248" s="573"/>
      <c r="O10248" s="573"/>
      <c r="P10248" s="573"/>
    </row>
    <row r="10249" spans="1:16" x14ac:dyDescent="0.25">
      <c r="A10249" s="77">
        <f>E10249*A10209*A10235</f>
        <v>0</v>
      </c>
      <c r="B10249" s="166"/>
      <c r="C10249" s="505"/>
      <c r="D10249" s="91" t="s">
        <v>1492</v>
      </c>
      <c r="E10249" s="80">
        <v>20.5</v>
      </c>
      <c r="F10249">
        <f>SUMIF('список продуктов'!$A$8:$A$917,"="&amp;D11625,'список продуктов'!$C$8:$C$917)</f>
        <v>1</v>
      </c>
      <c r="M10249" s="572"/>
      <c r="N10249" s="573"/>
      <c r="O10249" s="573"/>
      <c r="P10249" s="573"/>
    </row>
    <row r="10250" spans="1:16" x14ac:dyDescent="0.25">
      <c r="A10250" s="77">
        <f>E10250*A10209*A10235</f>
        <v>0</v>
      </c>
      <c r="B10250" s="166"/>
      <c r="C10250" s="505"/>
      <c r="D10250" s="91" t="s">
        <v>1315</v>
      </c>
      <c r="E10250" s="80">
        <v>52</v>
      </c>
      <c r="F10250">
        <f>SUMIF('список продуктов'!$A$8:$A$917,"="&amp;D11626,'список продуктов'!$C$8:$C$917)</f>
        <v>1</v>
      </c>
      <c r="M10250" s="572"/>
      <c r="N10250" s="573"/>
      <c r="O10250" s="573"/>
      <c r="P10250" s="573"/>
    </row>
    <row r="10251" spans="1:16" x14ac:dyDescent="0.25">
      <c r="A10251" s="77">
        <f>E10251*A10209*A10235</f>
        <v>0</v>
      </c>
      <c r="B10251" s="166"/>
      <c r="C10251" s="505"/>
      <c r="D10251" s="91" t="s">
        <v>2469</v>
      </c>
      <c r="E10251" s="80">
        <v>8</v>
      </c>
      <c r="F10251">
        <f>SUMIF('список продуктов'!$A$8:$A$917,"="&amp;D11627,'список продуктов'!$C$8:$C$917)</f>
        <v>1</v>
      </c>
      <c r="M10251" s="572"/>
      <c r="N10251" s="573"/>
      <c r="O10251" s="573"/>
      <c r="P10251" s="573"/>
    </row>
    <row r="10252" spans="1:16" x14ac:dyDescent="0.25">
      <c r="A10252" s="77">
        <f>E10252*A10209*A10235</f>
        <v>0</v>
      </c>
      <c r="B10252" s="166"/>
      <c r="C10252" s="505"/>
      <c r="D10252" s="91" t="s">
        <v>1262</v>
      </c>
      <c r="E10252" s="80">
        <v>0.5</v>
      </c>
      <c r="F10252">
        <f>SUMIF('список продуктов'!$A$8:$A$917,"="&amp;D11628,'список продуктов'!$C$8:$C$917)</f>
        <v>1</v>
      </c>
      <c r="M10252" s="572"/>
      <c r="N10252" s="573"/>
      <c r="O10252" s="573"/>
      <c r="P10252" s="573"/>
    </row>
    <row r="10253" spans="1:16" x14ac:dyDescent="0.25">
      <c r="A10253" s="77">
        <f>E10253*A10209*A10235</f>
        <v>0</v>
      </c>
      <c r="B10253" s="166"/>
      <c r="C10253" s="505"/>
      <c r="D10253" s="91" t="s">
        <v>1280</v>
      </c>
      <c r="E10253" s="80">
        <v>1.75</v>
      </c>
      <c r="F10253">
        <f>SUMIF('список продуктов'!$A$8:$A$917,"="&amp;D11629,'список продуктов'!$C$8:$C$917)</f>
        <v>1</v>
      </c>
      <c r="M10253" s="572"/>
      <c r="N10253" s="573"/>
      <c r="O10253" s="573"/>
      <c r="P10253" s="573"/>
    </row>
    <row r="10254" spans="1:16" x14ac:dyDescent="0.25">
      <c r="A10254" s="77">
        <f>E10254*A10209*A10235</f>
        <v>0</v>
      </c>
      <c r="B10254" s="166"/>
      <c r="C10254" s="505"/>
      <c r="D10254" s="91" t="s">
        <v>2591</v>
      </c>
      <c r="E10254" s="80">
        <v>3.5</v>
      </c>
      <c r="F10254">
        <f>SUMIF('список продуктов'!$A$8:$A$917,"="&amp;D11630,'список продуктов'!$C$8:$C$917)</f>
        <v>1</v>
      </c>
      <c r="M10254" s="572"/>
      <c r="N10254" s="573"/>
      <c r="O10254" s="573"/>
      <c r="P10254" s="573"/>
    </row>
    <row r="10255" spans="1:16" x14ac:dyDescent="0.25">
      <c r="A10255" s="129">
        <v>5</v>
      </c>
      <c r="B10255" s="160" t="s">
        <v>59</v>
      </c>
      <c r="C10255" s="154" t="s">
        <v>2734</v>
      </c>
      <c r="D10255" s="91"/>
      <c r="E10255" s="89"/>
      <c r="F10255">
        <f>SUMIF('список продуктов'!$A$8:$A$917,"="&amp;D11631,'список продуктов'!$C$8:$C$917)</f>
        <v>0</v>
      </c>
      <c r="M10255" s="572"/>
      <c r="N10255" s="573"/>
      <c r="O10255" s="573"/>
      <c r="P10255" s="573"/>
    </row>
    <row r="10256" spans="1:16" x14ac:dyDescent="0.25">
      <c r="A10256" s="77">
        <f>E10256*A10255*A10209</f>
        <v>0</v>
      </c>
      <c r="B10256" s="160"/>
      <c r="C10256" s="506"/>
      <c r="D10256" s="91"/>
      <c r="E10256" s="89">
        <v>20</v>
      </c>
      <c r="F10256">
        <f>SUMIF('список продуктов'!$A$8:$A$917,"="&amp;D11632,'список продуктов'!$C$8:$C$917)</f>
        <v>0</v>
      </c>
      <c r="M10256" s="572"/>
      <c r="N10256" s="573"/>
      <c r="O10256" s="573"/>
      <c r="P10256" s="573"/>
    </row>
    <row r="10257" spans="1:16" x14ac:dyDescent="0.25">
      <c r="A10257" s="77">
        <f>E10257*A10255*A10209</f>
        <v>0</v>
      </c>
      <c r="B10257" s="160"/>
      <c r="C10257" s="154"/>
      <c r="D10257" s="91" t="s">
        <v>1674</v>
      </c>
      <c r="E10257" s="89">
        <v>40</v>
      </c>
      <c r="F10257">
        <f>SUMIF('список продуктов'!$A$8:$A$917,"="&amp;D11633,'список продуктов'!$C$8:$C$917)</f>
        <v>0</v>
      </c>
      <c r="M10257" s="572"/>
      <c r="N10257" s="573"/>
      <c r="O10257" s="573"/>
      <c r="P10257" s="573"/>
    </row>
    <row r="10258" spans="1:16" x14ac:dyDescent="0.25">
      <c r="A10258" s="77">
        <f>E10258*A10255*A10209</f>
        <v>0</v>
      </c>
      <c r="B10258" s="160"/>
      <c r="C10258" s="154"/>
      <c r="D10258" s="91" t="s">
        <v>1804</v>
      </c>
      <c r="E10258" s="89">
        <v>5</v>
      </c>
      <c r="F10258">
        <f>SUMIF('список продуктов'!$A$8:$A$917,"="&amp;D11634,'список продуктов'!$C$8:$C$917)</f>
        <v>0</v>
      </c>
      <c r="M10258" s="572"/>
      <c r="N10258" s="573"/>
      <c r="O10258" s="573"/>
      <c r="P10258" s="573"/>
    </row>
    <row r="10259" spans="1:16" x14ac:dyDescent="0.25">
      <c r="B10259" s="166"/>
      <c r="C10259" s="109" t="s">
        <v>1955</v>
      </c>
      <c r="D10259" s="91"/>
      <c r="E10259" s="110"/>
      <c r="F10259">
        <f>SUMIF('список продуктов'!$A$8:$A$917,"="&amp;D11635,'список продуктов'!$C$8:$C$917)</f>
        <v>1</v>
      </c>
      <c r="M10259" s="572"/>
      <c r="N10259" s="573"/>
      <c r="O10259" s="573"/>
      <c r="P10259" s="573"/>
    </row>
    <row r="10260" spans="1:16" x14ac:dyDescent="0.25">
      <c r="A10260" s="77">
        <f>E10260*A10209*A10255</f>
        <v>0</v>
      </c>
      <c r="B10260" s="166"/>
      <c r="C10260" s="505"/>
      <c r="D10260" s="91" t="s">
        <v>1492</v>
      </c>
      <c r="E10260" s="80">
        <v>20.5</v>
      </c>
      <c r="F10260">
        <f>SUMIF('список продуктов'!$A$8:$A$917,"="&amp;D11636,'список продуктов'!$C$8:$C$917)</f>
        <v>1</v>
      </c>
      <c r="M10260" s="572"/>
      <c r="N10260" s="573"/>
      <c r="O10260" s="573"/>
      <c r="P10260" s="573"/>
    </row>
    <row r="10261" spans="1:16" x14ac:dyDescent="0.25">
      <c r="A10261" s="77">
        <f>E10261*A10255*A10209</f>
        <v>0</v>
      </c>
      <c r="B10261" s="166"/>
      <c r="C10261" s="505"/>
      <c r="D10261" s="91" t="s">
        <v>1315</v>
      </c>
      <c r="E10261" s="80">
        <v>52</v>
      </c>
      <c r="F10261">
        <f>SUMIF('список продуктов'!$A$8:$A$917,"="&amp;D11637,'список продуктов'!$C$8:$C$917)</f>
        <v>1</v>
      </c>
      <c r="M10261" s="572"/>
      <c r="N10261" s="573"/>
      <c r="O10261" s="573"/>
      <c r="P10261" s="573"/>
    </row>
    <row r="10262" spans="1:16" x14ac:dyDescent="0.25">
      <c r="A10262" s="77">
        <f>E10262*A10255*A10209</f>
        <v>0</v>
      </c>
      <c r="B10262" s="166"/>
      <c r="C10262" s="505"/>
      <c r="D10262" s="91" t="s">
        <v>2469</v>
      </c>
      <c r="E10262" s="80">
        <v>8</v>
      </c>
      <c r="F10262">
        <f>SUMIF('список продуктов'!$A$8:$A$917,"="&amp;D11638,'список продуктов'!$C$8:$C$917)</f>
        <v>1</v>
      </c>
      <c r="M10262" s="572"/>
      <c r="N10262" s="573"/>
      <c r="O10262" s="573"/>
      <c r="P10262" s="573"/>
    </row>
    <row r="10263" spans="1:16" x14ac:dyDescent="0.25">
      <c r="A10263" s="77">
        <f>E10263*A10209*A10255</f>
        <v>0</v>
      </c>
      <c r="B10263" s="166"/>
      <c r="C10263" s="505"/>
      <c r="D10263" s="91" t="s">
        <v>1262</v>
      </c>
      <c r="E10263" s="80">
        <v>0.5</v>
      </c>
      <c r="F10263">
        <f>SUMIF('список продуктов'!$A$8:$A$917,"="&amp;D11639,'список продуктов'!$C$8:$C$917)</f>
        <v>1</v>
      </c>
      <c r="M10263" s="572"/>
      <c r="N10263" s="573"/>
      <c r="O10263" s="573"/>
      <c r="P10263" s="573"/>
    </row>
    <row r="10264" spans="1:16" x14ac:dyDescent="0.25">
      <c r="A10264" s="77">
        <f>E10264*A10209*A10255</f>
        <v>0</v>
      </c>
      <c r="B10264" s="166"/>
      <c r="C10264" s="505"/>
      <c r="D10264" s="91" t="s">
        <v>1280</v>
      </c>
      <c r="E10264" s="80">
        <v>1.75</v>
      </c>
      <c r="F10264">
        <f>SUMIF('список продуктов'!$A$8:$A$917,"="&amp;D11640,'список продуктов'!$C$8:$C$917)</f>
        <v>1</v>
      </c>
      <c r="M10264" s="572"/>
      <c r="N10264" s="573"/>
      <c r="O10264" s="573"/>
      <c r="P10264" s="573"/>
    </row>
    <row r="10265" spans="1:16" ht="15.75" thickBot="1" x14ac:dyDescent="0.3">
      <c r="A10265" s="77">
        <f>E10265*A10209*A10255</f>
        <v>0</v>
      </c>
      <c r="B10265" s="166"/>
      <c r="C10265" s="505"/>
      <c r="D10265" s="91" t="s">
        <v>2591</v>
      </c>
      <c r="E10265" s="80">
        <v>3.5</v>
      </c>
      <c r="F10265">
        <f>SUMIF('список продуктов'!$A$8:$A$917,"="&amp;D11641,'список продуктов'!$C$8:$C$917)</f>
        <v>1</v>
      </c>
      <c r="M10265" s="572"/>
      <c r="N10265" s="573"/>
      <c r="O10265" s="573"/>
      <c r="P10265" s="573"/>
    </row>
    <row r="10266" spans="1:16" ht="15.75" thickBot="1" x14ac:dyDescent="0.3">
      <c r="A10266" s="229"/>
      <c r="B10266" s="231" t="s">
        <v>1526</v>
      </c>
      <c r="C10266" s="197" t="s">
        <v>216</v>
      </c>
      <c r="D10266" s="188"/>
      <c r="E10266" s="191">
        <f>SUM(E10268:E10285)</f>
        <v>227</v>
      </c>
      <c r="F10266">
        <f>SUMIF('список продуктов'!$A$8:$A$917,"="&amp;D11642,'список продуктов'!$C$8:$C$917)</f>
        <v>0</v>
      </c>
      <c r="G10266" t="s">
        <v>2926</v>
      </c>
      <c r="M10266" s="572"/>
      <c r="N10266" s="573"/>
      <c r="O10266" s="573"/>
      <c r="P10266" s="573"/>
    </row>
    <row r="10267" spans="1:16" x14ac:dyDescent="0.25">
      <c r="A10267" s="77">
        <f>E10267*A10266</f>
        <v>0</v>
      </c>
      <c r="B10267" s="286"/>
      <c r="C10267" s="535" t="s">
        <v>2624</v>
      </c>
      <c r="D10267" s="91" t="s">
        <v>2625</v>
      </c>
      <c r="E10267" s="89">
        <v>1</v>
      </c>
      <c r="F10267">
        <f>SUMIF('список продуктов'!$A$8:$A$917,"="&amp;D11643,'список продуктов'!$C$8:$C$917)</f>
        <v>0</v>
      </c>
      <c r="M10267" s="572"/>
      <c r="N10267" s="573"/>
      <c r="O10267" s="573"/>
      <c r="P10267" s="573"/>
    </row>
    <row r="10268" spans="1:16" ht="29.25" x14ac:dyDescent="0.25">
      <c r="A10268" s="129">
        <v>10</v>
      </c>
      <c r="B10268" s="160" t="s">
        <v>45</v>
      </c>
      <c r="C10268" s="154" t="s">
        <v>945</v>
      </c>
      <c r="D10268" s="91"/>
      <c r="E10268" s="89"/>
      <c r="F10268">
        <f>SUMIF('список продуктов'!$A$8:$A$917,"="&amp;D11644,'список продуктов'!$C$8:$C$917)</f>
        <v>0</v>
      </c>
      <c r="G10268" t="s">
        <v>2927</v>
      </c>
      <c r="M10268" s="572"/>
      <c r="N10268" s="573"/>
      <c r="O10268" s="573"/>
      <c r="P10268" s="573"/>
    </row>
    <row r="10269" spans="1:16" x14ac:dyDescent="0.25">
      <c r="A10269" s="77">
        <f>E10269*A10266*A10268</f>
        <v>0</v>
      </c>
      <c r="B10269" s="160"/>
      <c r="C10269" s="506"/>
      <c r="D10269" s="91" t="s">
        <v>2549</v>
      </c>
      <c r="E10269" s="89">
        <v>1</v>
      </c>
      <c r="F10269">
        <f>SUMIF('список продуктов'!$A$8:$A$917,"="&amp;D11645,'список продуктов'!$C$8:$C$917)</f>
        <v>1</v>
      </c>
      <c r="M10269" s="572"/>
      <c r="N10269" s="573"/>
      <c r="O10269" s="573"/>
      <c r="P10269" s="573"/>
    </row>
    <row r="10270" spans="1:16" x14ac:dyDescent="0.25">
      <c r="A10270" s="77">
        <f>E10270*A10266*A10268</f>
        <v>0</v>
      </c>
      <c r="B10270" s="160"/>
      <c r="C10270" s="506"/>
      <c r="D10270" s="91" t="s">
        <v>1711</v>
      </c>
      <c r="E10270" s="89">
        <v>10</v>
      </c>
      <c r="F10270">
        <f>SUMIF('список продуктов'!$A$8:$A$917,"="&amp;D11646,'список продуктов'!$C$8:$C$917)</f>
        <v>1</v>
      </c>
      <c r="M10270" s="572"/>
      <c r="N10270" s="573"/>
      <c r="O10270" s="573"/>
      <c r="P10270" s="573"/>
    </row>
    <row r="10271" spans="1:16" x14ac:dyDescent="0.25">
      <c r="A10271" s="77">
        <f>E10271*A10268*A10266</f>
        <v>0</v>
      </c>
      <c r="B10271" s="160"/>
      <c r="C10271" s="506"/>
      <c r="D10271" s="91" t="s">
        <v>924</v>
      </c>
      <c r="E10271" s="89">
        <v>20</v>
      </c>
      <c r="F10271">
        <f>SUMIF('список продуктов'!$A$8:$A$917,"="&amp;D11647,'список продуктов'!$C$8:$C$917)</f>
        <v>1</v>
      </c>
      <c r="M10271" s="572"/>
      <c r="N10271" s="573"/>
      <c r="O10271" s="573"/>
      <c r="P10271" s="573"/>
    </row>
    <row r="10272" spans="1:16" x14ac:dyDescent="0.25">
      <c r="A10272" s="77">
        <f>E10272*A10266*A10268</f>
        <v>0</v>
      </c>
      <c r="B10272" s="160"/>
      <c r="C10272" s="506"/>
      <c r="D10272" s="91" t="s">
        <v>1674</v>
      </c>
      <c r="E10272" s="89">
        <v>10</v>
      </c>
      <c r="F10272">
        <f>SUMIF('список продуктов'!$A$8:$A$917,"="&amp;D11648,'список продуктов'!$C$8:$C$917)</f>
        <v>1</v>
      </c>
      <c r="M10272" s="572"/>
      <c r="N10272" s="573"/>
      <c r="O10272" s="573"/>
      <c r="P10272" s="573"/>
    </row>
    <row r="10273" spans="1:16" x14ac:dyDescent="0.25">
      <c r="A10273" s="77">
        <f>E10273*A10266*A10268</f>
        <v>0</v>
      </c>
      <c r="B10273" s="160"/>
      <c r="C10273" s="506"/>
      <c r="D10273" s="91" t="s">
        <v>1939</v>
      </c>
      <c r="E10273" s="89">
        <v>10</v>
      </c>
      <c r="F10273">
        <f>SUMIF('список продуктов'!$A$8:$A$917,"="&amp;D11649,'список продуктов'!$C$8:$C$917)</f>
        <v>1</v>
      </c>
      <c r="M10273" s="572"/>
      <c r="N10273" s="573"/>
      <c r="O10273" s="573"/>
      <c r="P10273" s="573"/>
    </row>
    <row r="10274" spans="1:16" x14ac:dyDescent="0.25">
      <c r="A10274" s="77">
        <f>E10274*A10266*A10268</f>
        <v>0</v>
      </c>
      <c r="B10274" s="160"/>
      <c r="C10274" s="506"/>
      <c r="D10274" s="91" t="s">
        <v>1275</v>
      </c>
      <c r="E10274" s="89">
        <v>1</v>
      </c>
      <c r="F10274">
        <f>SUMIF('список продуктов'!$A$8:$A$917,"="&amp;#REF!,'список продуктов'!$C$8:$C$917)</f>
        <v>0</v>
      </c>
      <c r="M10274" s="572"/>
      <c r="N10274" s="573"/>
      <c r="O10274" s="573"/>
      <c r="P10274" s="573"/>
    </row>
    <row r="10275" spans="1:16" x14ac:dyDescent="0.25">
      <c r="A10275" s="77">
        <f>E10275*A10266*A10268</f>
        <v>0</v>
      </c>
      <c r="B10275" s="160"/>
      <c r="C10275" s="506"/>
      <c r="D10275" s="91" t="s">
        <v>1310</v>
      </c>
      <c r="E10275" s="89">
        <v>100</v>
      </c>
      <c r="F10275">
        <f>SUMIF('список продуктов'!$A$8:$A$917,"="&amp;#REF!,'список продуктов'!$C$8:$C$917)</f>
        <v>0</v>
      </c>
      <c r="M10275" s="572"/>
      <c r="N10275" s="573"/>
      <c r="O10275" s="573"/>
      <c r="P10275" s="573"/>
    </row>
    <row r="10276" spans="1:16" x14ac:dyDescent="0.25">
      <c r="A10276" s="77">
        <f>E10276*A10266*A10268</f>
        <v>0</v>
      </c>
      <c r="B10276" s="160"/>
      <c r="C10276" s="506"/>
      <c r="D10276" s="91" t="s">
        <v>1280</v>
      </c>
      <c r="E10276" s="89">
        <v>20</v>
      </c>
      <c r="F10276">
        <f>SUMIF('список продуктов'!$A$8:$A$917,"="&amp;#REF!,'список продуктов'!$C$8:$C$917)</f>
        <v>0</v>
      </c>
      <c r="M10276" s="572"/>
      <c r="N10276" s="573"/>
      <c r="O10276" s="573"/>
      <c r="P10276" s="573"/>
    </row>
    <row r="10277" spans="1:16" x14ac:dyDescent="0.25">
      <c r="A10277" s="77">
        <f>E10277*A10266*A10268</f>
        <v>0</v>
      </c>
      <c r="B10277" s="160"/>
      <c r="C10277" s="506"/>
      <c r="D10277" s="91" t="s">
        <v>1933</v>
      </c>
      <c r="E10277" s="89">
        <v>2</v>
      </c>
      <c r="F10277">
        <f>SUMIF('список продуктов'!$A$8:$A$917,"="&amp;#REF!,'список продуктов'!$C$8:$C$917)</f>
        <v>0</v>
      </c>
      <c r="M10277" s="572"/>
      <c r="N10277" s="573"/>
      <c r="O10277" s="573"/>
      <c r="P10277" s="573"/>
    </row>
    <row r="10278" spans="1:16" x14ac:dyDescent="0.25">
      <c r="A10278" s="129">
        <v>10</v>
      </c>
      <c r="B10278" s="160"/>
      <c r="C10278" s="506"/>
      <c r="D10278" s="91"/>
      <c r="E10278" s="89"/>
      <c r="F10278">
        <f>SUMIF('список продуктов'!$A$8:$A$917,"="&amp;D11753,'список продуктов'!$C$8:$C$917)</f>
        <v>0</v>
      </c>
      <c r="M10278" s="572"/>
      <c r="N10278" s="573"/>
      <c r="O10278" s="573"/>
      <c r="P10278" s="573"/>
    </row>
    <row r="10279" spans="1:16" ht="29.25" x14ac:dyDescent="0.25">
      <c r="B10279" s="160" t="s">
        <v>45</v>
      </c>
      <c r="C10279" s="154" t="s">
        <v>946</v>
      </c>
      <c r="D10279" s="91"/>
      <c r="E10279" s="89"/>
      <c r="F10279">
        <f>SUMIF('список продуктов'!$A$8:$A$917,"="&amp;D11754,'список продуктов'!$C$8:$C$917)</f>
        <v>1</v>
      </c>
      <c r="G10279" t="s">
        <v>2927</v>
      </c>
      <c r="M10279" s="572"/>
      <c r="N10279" s="573"/>
      <c r="O10279" s="573"/>
      <c r="P10279" s="573"/>
    </row>
    <row r="10280" spans="1:16" x14ac:dyDescent="0.25">
      <c r="A10280" s="77">
        <f>E10280*A10278*A10266</f>
        <v>0</v>
      </c>
      <c r="B10280" s="160"/>
      <c r="C10280" s="506"/>
      <c r="D10280" s="91" t="s">
        <v>2549</v>
      </c>
      <c r="E10280" s="89">
        <v>1</v>
      </c>
      <c r="F10280">
        <f>SUMIF('список продуктов'!$A$8:$A$917,"="&amp;D11755,'список продуктов'!$C$8:$C$917)</f>
        <v>1</v>
      </c>
      <c r="M10280" s="572"/>
      <c r="N10280" s="573"/>
      <c r="O10280" s="573"/>
      <c r="P10280" s="573"/>
    </row>
    <row r="10281" spans="1:16" x14ac:dyDescent="0.25">
      <c r="A10281" s="77">
        <f>E10281*A10278*A10266</f>
        <v>0</v>
      </c>
      <c r="B10281" s="160"/>
      <c r="C10281" s="506"/>
      <c r="D10281" s="91" t="s">
        <v>1671</v>
      </c>
      <c r="E10281" s="89">
        <v>10</v>
      </c>
      <c r="F10281">
        <f>SUMIF('список продуктов'!$A$8:$A$917,"="&amp;D11756,'список продуктов'!$C$8:$C$917)</f>
        <v>1</v>
      </c>
      <c r="M10281" s="572"/>
      <c r="N10281" s="573"/>
      <c r="O10281" s="573"/>
      <c r="P10281" s="573"/>
    </row>
    <row r="10282" spans="1:16" x14ac:dyDescent="0.25">
      <c r="A10282" s="77">
        <f>E10282*A10278*A10266</f>
        <v>0</v>
      </c>
      <c r="B10282" s="160"/>
      <c r="C10282" s="506"/>
      <c r="D10282" s="91" t="s">
        <v>1789</v>
      </c>
      <c r="E10282" s="89">
        <v>30</v>
      </c>
      <c r="F10282">
        <f>SUMIF('список продуктов'!$A$8:$A$917,"="&amp;D11757,'список продуктов'!$C$8:$C$917)</f>
        <v>1</v>
      </c>
      <c r="M10282" s="572"/>
      <c r="N10282" s="573"/>
      <c r="O10282" s="573"/>
      <c r="P10282" s="573"/>
    </row>
    <row r="10283" spans="1:16" x14ac:dyDescent="0.25">
      <c r="A10283" s="77">
        <f>E10283*A10278*A10266</f>
        <v>0</v>
      </c>
      <c r="B10283" s="160"/>
      <c r="C10283" s="506"/>
      <c r="D10283" s="91" t="s">
        <v>1551</v>
      </c>
      <c r="E10283" s="89">
        <v>1</v>
      </c>
      <c r="F10283">
        <f>SUMIF('список продуктов'!$A$8:$A$917,"="&amp;D11758,'список продуктов'!$C$8:$C$917)</f>
        <v>1</v>
      </c>
      <c r="M10283" s="572"/>
      <c r="N10283" s="573"/>
      <c r="O10283" s="573"/>
      <c r="P10283" s="573"/>
    </row>
    <row r="10284" spans="1:16" x14ac:dyDescent="0.25">
      <c r="A10284" s="77">
        <f>E10284*A10278*A10266</f>
        <v>0</v>
      </c>
      <c r="B10284" s="160"/>
      <c r="C10284" s="506"/>
      <c r="D10284" s="91" t="s">
        <v>1674</v>
      </c>
      <c r="E10284" s="89">
        <v>10</v>
      </c>
      <c r="F10284">
        <f>SUMIF('список продуктов'!$A$8:$A$917,"="&amp;D11759,'список продуктов'!$C$8:$C$917)</f>
        <v>1</v>
      </c>
      <c r="M10284" s="572"/>
      <c r="N10284" s="573"/>
      <c r="O10284" s="573"/>
      <c r="P10284" s="573"/>
    </row>
    <row r="10285" spans="1:16" ht="15.75" thickBot="1" x14ac:dyDescent="0.3">
      <c r="A10285" s="77">
        <f>E10285*A10278*A10266</f>
        <v>0</v>
      </c>
      <c r="B10285" s="160"/>
      <c r="C10285" s="506"/>
      <c r="D10285" s="91" t="s">
        <v>1275</v>
      </c>
      <c r="E10285" s="89">
        <v>1</v>
      </c>
      <c r="F10285">
        <f>SUMIF('список продуктов'!$A$8:$A$917,"="&amp;D11760,'список продуктов'!$C$8:$C$917)</f>
        <v>1</v>
      </c>
      <c r="M10285" s="572"/>
      <c r="N10285" s="573"/>
      <c r="O10285" s="573"/>
      <c r="P10285" s="573"/>
    </row>
    <row r="10286" spans="1:16" ht="15.75" thickBot="1" x14ac:dyDescent="0.3">
      <c r="A10286" s="229"/>
      <c r="B10286" s="231" t="s">
        <v>1353</v>
      </c>
      <c r="C10286" s="197" t="s">
        <v>217</v>
      </c>
      <c r="D10286" s="188"/>
      <c r="E10286" s="191">
        <f>SUM(E10288:E10300)</f>
        <v>89</v>
      </c>
      <c r="F10286">
        <f>SUMIF('список продуктов'!$A$8:$A$917,"="&amp;D11761,'список продуктов'!$C$8:$C$917)</f>
        <v>0</v>
      </c>
      <c r="G10286" t="s">
        <v>2926</v>
      </c>
      <c r="M10286" s="572"/>
      <c r="N10286" s="573"/>
      <c r="O10286" s="573"/>
      <c r="P10286" s="573"/>
    </row>
    <row r="10287" spans="1:16" x14ac:dyDescent="0.25">
      <c r="A10287" s="77">
        <f>E10287*A10286</f>
        <v>0</v>
      </c>
      <c r="B10287" s="286"/>
      <c r="C10287" s="535" t="s">
        <v>2624</v>
      </c>
      <c r="D10287" s="91" t="s">
        <v>2625</v>
      </c>
      <c r="E10287" s="89">
        <v>1</v>
      </c>
      <c r="F10287">
        <f>SUMIF('список продуктов'!$A$8:$A$917,"="&amp;D11762,'список продуктов'!$C$8:$C$917)</f>
        <v>0</v>
      </c>
      <c r="M10287" s="572"/>
      <c r="N10287" s="573"/>
      <c r="O10287" s="573"/>
      <c r="P10287" s="573"/>
    </row>
    <row r="10288" spans="1:16" ht="29.25" x14ac:dyDescent="0.25">
      <c r="A10288" s="129">
        <v>10</v>
      </c>
      <c r="B10288" s="160" t="s">
        <v>43</v>
      </c>
      <c r="C10288" s="154" t="s">
        <v>2735</v>
      </c>
      <c r="D10288" s="91"/>
      <c r="E10288" s="89"/>
      <c r="F10288">
        <f>SUMIF('список продуктов'!$A$8:$A$917,"="&amp;D11763,'список продуктов'!$C$8:$C$917)</f>
        <v>0</v>
      </c>
      <c r="M10288" s="572"/>
      <c r="N10288" s="573"/>
      <c r="O10288" s="573"/>
      <c r="P10288" s="573"/>
    </row>
    <row r="10289" spans="1:16" x14ac:dyDescent="0.25">
      <c r="A10289" s="77">
        <f>E10289*A10286*A10288</f>
        <v>0</v>
      </c>
      <c r="B10289" s="160"/>
      <c r="C10289" s="506"/>
      <c r="D10289" s="91" t="s">
        <v>2549</v>
      </c>
      <c r="E10289" s="89">
        <v>1</v>
      </c>
      <c r="F10289">
        <f>SUMIF('список продуктов'!$A$8:$A$917,"="&amp;D11764,'список продуктов'!$C$8:$C$917)</f>
        <v>1</v>
      </c>
      <c r="M10289" s="572"/>
      <c r="N10289" s="573"/>
      <c r="O10289" s="573"/>
      <c r="P10289" s="573"/>
    </row>
    <row r="10290" spans="1:16" x14ac:dyDescent="0.25">
      <c r="A10290" s="77">
        <f>E10290*A10286*A10288</f>
        <v>0</v>
      </c>
      <c r="B10290" s="160"/>
      <c r="C10290" s="506"/>
      <c r="D10290" s="91" t="s">
        <v>1538</v>
      </c>
      <c r="E10290" s="89">
        <v>20</v>
      </c>
      <c r="F10290">
        <f>SUMIF('список продуктов'!$A$8:$A$917,"="&amp;D11765,'список продуктов'!$C$8:$C$917)</f>
        <v>1</v>
      </c>
      <c r="M10290" s="572"/>
      <c r="N10290" s="573"/>
      <c r="O10290" s="573"/>
      <c r="P10290" s="573"/>
    </row>
    <row r="10291" spans="1:16" x14ac:dyDescent="0.25">
      <c r="A10291" s="77">
        <f>E10291*A10286*A10288</f>
        <v>0</v>
      </c>
      <c r="B10291" s="160"/>
      <c r="C10291" s="506"/>
      <c r="D10291" s="91" t="s">
        <v>1719</v>
      </c>
      <c r="E10291" s="89">
        <v>10</v>
      </c>
      <c r="F10291">
        <f>SUMIF('список продуктов'!$A$8:$A$917,"="&amp;D11766,'список продуктов'!$C$8:$C$917)</f>
        <v>1</v>
      </c>
      <c r="M10291" s="572"/>
      <c r="N10291" s="573"/>
      <c r="O10291" s="573"/>
      <c r="P10291" s="573"/>
    </row>
    <row r="10292" spans="1:16" x14ac:dyDescent="0.25">
      <c r="A10292" s="77">
        <f>E10292*A10286*A10288</f>
        <v>0</v>
      </c>
      <c r="B10292" s="160"/>
      <c r="C10292" s="506"/>
      <c r="D10292" s="91" t="s">
        <v>1763</v>
      </c>
      <c r="E10292" s="89">
        <v>10</v>
      </c>
      <c r="F10292">
        <f>SUMIF('список продуктов'!$A$8:$A$917,"="&amp;D11767,'список продуктов'!$C$8:$C$917)</f>
        <v>1</v>
      </c>
      <c r="M10292" s="572"/>
      <c r="N10292" s="573"/>
      <c r="O10292" s="573"/>
      <c r="P10292" s="573"/>
    </row>
    <row r="10293" spans="1:16" x14ac:dyDescent="0.25">
      <c r="A10293" s="77">
        <f>E10293*A10286*A10288</f>
        <v>0</v>
      </c>
      <c r="B10293" s="160"/>
      <c r="C10293" s="506"/>
      <c r="D10293" s="91" t="s">
        <v>1674</v>
      </c>
      <c r="E10293" s="89">
        <v>5</v>
      </c>
      <c r="F10293">
        <f>SUMIF('список продуктов'!$A$8:$A$917,"="&amp;D11768,'список продуктов'!$C$8:$C$917)</f>
        <v>1</v>
      </c>
      <c r="M10293" s="572"/>
      <c r="N10293" s="573"/>
      <c r="O10293" s="573"/>
      <c r="P10293" s="573"/>
    </row>
    <row r="10294" spans="1:16" x14ac:dyDescent="0.25">
      <c r="A10294" s="77">
        <f>E10294*A10286*A10288</f>
        <v>0</v>
      </c>
      <c r="B10294" s="160"/>
      <c r="C10294" s="506"/>
      <c r="D10294" s="91" t="s">
        <v>1275</v>
      </c>
      <c r="E10294" s="89">
        <v>1</v>
      </c>
      <c r="F10294">
        <f>SUMIF('список продуктов'!$A$8:$A$917,"="&amp;D11769,'список продуктов'!$C$8:$C$917)</f>
        <v>1</v>
      </c>
      <c r="M10294" s="572"/>
      <c r="N10294" s="573"/>
      <c r="O10294" s="573"/>
      <c r="P10294" s="573"/>
    </row>
    <row r="10295" spans="1:16" x14ac:dyDescent="0.25">
      <c r="A10295" s="129">
        <v>10</v>
      </c>
      <c r="B10295" s="160" t="s">
        <v>43</v>
      </c>
      <c r="C10295" s="154" t="s">
        <v>2736</v>
      </c>
      <c r="D10295" s="91"/>
      <c r="E10295" s="89"/>
      <c r="F10295">
        <f>SUMIF('список продуктов'!$A$8:$A$917,"="&amp;#REF!,'список продуктов'!$C$8:$C$917)</f>
        <v>0</v>
      </c>
      <c r="M10295" s="572"/>
      <c r="N10295" s="573"/>
      <c r="O10295" s="573"/>
      <c r="P10295" s="573"/>
    </row>
    <row r="10296" spans="1:16" x14ac:dyDescent="0.25">
      <c r="A10296" s="77">
        <f>E10296*A10295*A10286</f>
        <v>0</v>
      </c>
      <c r="B10296" s="160"/>
      <c r="C10296" s="154"/>
      <c r="D10296" s="91" t="s">
        <v>2549</v>
      </c>
      <c r="E10296" s="89">
        <v>1</v>
      </c>
      <c r="F10296">
        <f>SUMIF('список продуктов'!$A$8:$A$917,"="&amp;#REF!,'список продуктов'!$C$8:$C$917)</f>
        <v>0</v>
      </c>
      <c r="M10296" s="572"/>
      <c r="N10296" s="573"/>
      <c r="O10296" s="573"/>
      <c r="P10296" s="573"/>
    </row>
    <row r="10297" spans="1:16" x14ac:dyDescent="0.25">
      <c r="A10297" s="77">
        <f>E10297*A10295*A10286</f>
        <v>0</v>
      </c>
      <c r="B10297" s="160"/>
      <c r="C10297" s="154"/>
      <c r="D10297" s="91" t="s">
        <v>1537</v>
      </c>
      <c r="E10297" s="89">
        <v>20</v>
      </c>
      <c r="F10297">
        <f>SUMIF('список продуктов'!$A$8:$A$917,"="&amp;#REF!,'список продуктов'!$C$8:$C$917)</f>
        <v>0</v>
      </c>
      <c r="M10297" s="572"/>
      <c r="N10297" s="573"/>
      <c r="O10297" s="573"/>
      <c r="P10297" s="573"/>
    </row>
    <row r="10298" spans="1:16" x14ac:dyDescent="0.25">
      <c r="A10298" s="77">
        <f>E10298*A10295*A10286</f>
        <v>0</v>
      </c>
      <c r="B10298" s="160"/>
      <c r="C10298" s="154"/>
      <c r="D10298" s="91" t="s">
        <v>2341</v>
      </c>
      <c r="E10298" s="89">
        <v>10</v>
      </c>
      <c r="F10298">
        <f>SUMIF('список продуктов'!$A$8:$A$917,"="&amp;D11733,'список продуктов'!$C$8:$C$917)</f>
        <v>0</v>
      </c>
      <c r="M10298" s="572"/>
      <c r="N10298" s="573"/>
      <c r="O10298" s="573"/>
      <c r="P10298" s="573"/>
    </row>
    <row r="10299" spans="1:16" x14ac:dyDescent="0.25">
      <c r="A10299" s="77">
        <f>E10299*A10295*A10286</f>
        <v>0</v>
      </c>
      <c r="B10299" s="160"/>
      <c r="C10299" s="154"/>
      <c r="D10299" s="91" t="s">
        <v>1737</v>
      </c>
      <c r="E10299" s="89">
        <v>10</v>
      </c>
      <c r="F10299">
        <f>SUMIF('список продуктов'!$A$8:$A$917,"="&amp;D11734,'список продуктов'!$C$8:$C$917)</f>
        <v>1</v>
      </c>
      <c r="M10299" s="572"/>
      <c r="N10299" s="573"/>
      <c r="O10299" s="573"/>
      <c r="P10299" s="573"/>
    </row>
    <row r="10300" spans="1:16" ht="15.75" thickBot="1" x14ac:dyDescent="0.3">
      <c r="A10300" s="77">
        <f>E10300*A10295*A10286</f>
        <v>0</v>
      </c>
      <c r="B10300" s="160"/>
      <c r="C10300" s="154"/>
      <c r="D10300" s="91" t="s">
        <v>1275</v>
      </c>
      <c r="E10300" s="89">
        <v>1</v>
      </c>
      <c r="F10300">
        <f>SUMIF('список продуктов'!$A$8:$A$917,"="&amp;D11735,'список продуктов'!$C$8:$C$917)</f>
        <v>1</v>
      </c>
      <c r="M10300" s="572"/>
      <c r="N10300" s="573"/>
      <c r="O10300" s="573"/>
      <c r="P10300" s="573"/>
    </row>
    <row r="10301" spans="1:16" ht="15.75" thickBot="1" x14ac:dyDescent="0.3">
      <c r="A10301" s="229"/>
      <c r="B10301" s="190" t="s">
        <v>1353</v>
      </c>
      <c r="C10301" s="197" t="s">
        <v>218</v>
      </c>
      <c r="D10301" s="371"/>
      <c r="E10301" s="225">
        <f>SUM(E10303:E10309)</f>
        <v>57</v>
      </c>
      <c r="F10301">
        <f>SUMIF('список продуктов'!$A$8:$A$917,"="&amp;D11736,'список продуктов'!$C$8:$C$917)</f>
        <v>1</v>
      </c>
      <c r="G10301" t="s">
        <v>2926</v>
      </c>
      <c r="M10301" s="572"/>
      <c r="N10301" s="573"/>
      <c r="O10301" s="573"/>
      <c r="P10301" s="573"/>
    </row>
    <row r="10302" spans="1:16" x14ac:dyDescent="0.25">
      <c r="A10302" s="77">
        <f>E10302*A10301</f>
        <v>0</v>
      </c>
      <c r="B10302" s="287"/>
      <c r="C10302" s="535" t="s">
        <v>2624</v>
      </c>
      <c r="D10302" s="91" t="s">
        <v>2625</v>
      </c>
      <c r="E10302" s="89">
        <v>1</v>
      </c>
      <c r="F10302">
        <f>SUMIF('список продуктов'!$A$8:$A$917,"="&amp;D11737,'список продуктов'!$C$8:$C$917)</f>
        <v>1</v>
      </c>
      <c r="M10302" s="572"/>
      <c r="N10302" s="573"/>
      <c r="O10302" s="573"/>
      <c r="P10302" s="573"/>
    </row>
    <row r="10303" spans="1:16" ht="29.25" x14ac:dyDescent="0.25">
      <c r="A10303" s="129">
        <v>10</v>
      </c>
      <c r="B10303" s="160" t="s">
        <v>43</v>
      </c>
      <c r="C10303" s="154" t="s">
        <v>2737</v>
      </c>
      <c r="D10303" s="91"/>
      <c r="E10303" s="89"/>
      <c r="F10303">
        <f>SUMIF('список продуктов'!$A$8:$A$917,"="&amp;D11738,'список продуктов'!$C$8:$C$917)</f>
        <v>1</v>
      </c>
      <c r="M10303" s="572"/>
      <c r="N10303" s="573"/>
      <c r="O10303" s="573"/>
      <c r="P10303" s="573"/>
    </row>
    <row r="10304" spans="1:16" x14ac:dyDescent="0.25">
      <c r="A10304" s="77">
        <f>E10304*A10301*A10303</f>
        <v>0</v>
      </c>
      <c r="B10304" s="160"/>
      <c r="C10304" s="154"/>
      <c r="D10304" s="91" t="s">
        <v>2549</v>
      </c>
      <c r="E10304" s="89">
        <v>1</v>
      </c>
      <c r="F10304">
        <f>SUMIF('список продуктов'!$A$8:$A$917,"="&amp;D11739,'список продуктов'!$C$8:$C$917)</f>
        <v>1</v>
      </c>
      <c r="M10304" s="572"/>
      <c r="N10304" s="573"/>
      <c r="O10304" s="573"/>
      <c r="P10304" s="573"/>
    </row>
    <row r="10305" spans="1:16" x14ac:dyDescent="0.25">
      <c r="A10305" s="77">
        <f>E10305*A10301*A10303</f>
        <v>0</v>
      </c>
      <c r="B10305" s="160"/>
      <c r="C10305" s="154"/>
      <c r="D10305" s="91" t="s">
        <v>1589</v>
      </c>
      <c r="E10305" s="89">
        <v>20</v>
      </c>
      <c r="F10305">
        <f>SUMIF('список продуктов'!$A$8:$A$917,"="&amp;D11740,'список продуктов'!$C$8:$C$917)</f>
        <v>0</v>
      </c>
      <c r="M10305" s="572"/>
      <c r="N10305" s="573"/>
      <c r="O10305" s="573"/>
      <c r="P10305" s="573"/>
    </row>
    <row r="10306" spans="1:16" x14ac:dyDescent="0.25">
      <c r="A10306" s="77">
        <f>E10306*A10301*A10303</f>
        <v>0</v>
      </c>
      <c r="B10306" s="160"/>
      <c r="C10306" s="154"/>
      <c r="D10306" s="91" t="s">
        <v>1939</v>
      </c>
      <c r="E10306" s="89">
        <v>10</v>
      </c>
      <c r="F10306">
        <f>SUMIF('список продуктов'!$A$8:$A$917,"="&amp;D11741,'список продуктов'!$C$8:$C$917)</f>
        <v>0</v>
      </c>
      <c r="M10306" s="572"/>
      <c r="N10306" s="573"/>
      <c r="O10306" s="573"/>
      <c r="P10306" s="573"/>
    </row>
    <row r="10307" spans="1:16" x14ac:dyDescent="0.25">
      <c r="A10307" s="77">
        <f>E10307*A10301*A10303</f>
        <v>0</v>
      </c>
      <c r="B10307" s="160"/>
      <c r="C10307" s="154"/>
      <c r="D10307" s="91" t="s">
        <v>1711</v>
      </c>
      <c r="E10307" s="89">
        <v>20</v>
      </c>
      <c r="F10307">
        <f>SUMIF('список продуктов'!$A$8:$A$917,"="&amp;D11742,'список продуктов'!$C$8:$C$917)</f>
        <v>0</v>
      </c>
      <c r="M10307" s="572"/>
      <c r="N10307" s="573"/>
      <c r="O10307" s="573"/>
      <c r="P10307" s="573"/>
    </row>
    <row r="10308" spans="1:16" x14ac:dyDescent="0.25">
      <c r="A10308" s="77">
        <f>A10303*E10308*A10301</f>
        <v>0</v>
      </c>
      <c r="B10308" s="160"/>
      <c r="C10308" s="154"/>
      <c r="D10308" s="91" t="s">
        <v>1674</v>
      </c>
      <c r="E10308" s="89">
        <v>5</v>
      </c>
      <c r="F10308">
        <f>SUMIF('список продуктов'!$A$8:$A$917,"="&amp;D11743,'список продуктов'!$C$8:$C$917)</f>
        <v>0</v>
      </c>
      <c r="M10308" s="572"/>
      <c r="N10308" s="573"/>
      <c r="O10308" s="573"/>
      <c r="P10308" s="573"/>
    </row>
    <row r="10309" spans="1:16" x14ac:dyDescent="0.25">
      <c r="A10309" s="77">
        <f>E10309*A10301*A10303</f>
        <v>0</v>
      </c>
      <c r="B10309" s="160"/>
      <c r="C10309" s="154"/>
      <c r="D10309" s="91" t="s">
        <v>1275</v>
      </c>
      <c r="E10309" s="89">
        <v>1</v>
      </c>
      <c r="F10309">
        <f>SUMIF('список продуктов'!$A$8:$A$917,"="&amp;D11744,'список продуктов'!$C$8:$C$917)</f>
        <v>1</v>
      </c>
      <c r="M10309" s="572"/>
      <c r="N10309" s="573"/>
      <c r="O10309" s="573"/>
      <c r="P10309" s="573"/>
    </row>
    <row r="10310" spans="1:16" x14ac:dyDescent="0.25">
      <c r="A10310" s="129">
        <v>10</v>
      </c>
      <c r="B10310" s="160" t="s">
        <v>43</v>
      </c>
      <c r="C10310" s="154" t="s">
        <v>2738</v>
      </c>
      <c r="D10310" s="91"/>
      <c r="E10310" s="89"/>
      <c r="F10310">
        <f>SUMIF('список продуктов'!$A$8:$A$917,"="&amp;D11745,'список продуктов'!$C$8:$C$917)</f>
        <v>1</v>
      </c>
      <c r="M10310" s="572"/>
      <c r="N10310" s="573"/>
      <c r="O10310" s="573"/>
      <c r="P10310" s="573"/>
    </row>
    <row r="10311" spans="1:16" x14ac:dyDescent="0.25">
      <c r="A10311" s="77">
        <f>E10311*A10310*A10301</f>
        <v>0</v>
      </c>
      <c r="B10311" s="160"/>
      <c r="C10311" s="154"/>
      <c r="D10311" s="91" t="s">
        <v>2549</v>
      </c>
      <c r="E10311" s="89">
        <v>1</v>
      </c>
      <c r="F10311">
        <f>SUMIF('список продуктов'!$A$8:$A$917,"="&amp;D11746,'список продуктов'!$C$8:$C$917)</f>
        <v>1</v>
      </c>
      <c r="M10311" s="572"/>
      <c r="N10311" s="573"/>
      <c r="O10311" s="573"/>
      <c r="P10311" s="573"/>
    </row>
    <row r="10312" spans="1:16" x14ac:dyDescent="0.25">
      <c r="A10312" s="77">
        <f>E10312*A10310*A10301</f>
        <v>0</v>
      </c>
      <c r="B10312" s="160"/>
      <c r="C10312" s="154"/>
      <c r="D10312" s="91" t="s">
        <v>2204</v>
      </c>
      <c r="E10312" s="89">
        <v>25</v>
      </c>
      <c r="F10312">
        <f>SUMIF('список продуктов'!$A$8:$A$917,"="&amp;D11747,'список продуктов'!$C$8:$C$917)</f>
        <v>1</v>
      </c>
      <c r="M10312" s="572"/>
      <c r="N10312" s="573"/>
      <c r="O10312" s="573"/>
      <c r="P10312" s="573"/>
    </row>
    <row r="10313" spans="1:16" x14ac:dyDescent="0.25">
      <c r="A10313" s="77">
        <f>E10313*A10310*A10301</f>
        <v>0</v>
      </c>
      <c r="B10313" s="160"/>
      <c r="C10313" s="154"/>
      <c r="D10313" s="91" t="s">
        <v>2216</v>
      </c>
      <c r="E10313" s="89">
        <v>10</v>
      </c>
      <c r="F10313">
        <f>SUMIF('список продуктов'!$A$8:$A$917,"="&amp;D11748,'список продуктов'!$C$8:$C$917)</f>
        <v>1</v>
      </c>
      <c r="M10313" s="572"/>
      <c r="N10313" s="573"/>
      <c r="O10313" s="573"/>
      <c r="P10313" s="573"/>
    </row>
    <row r="10314" spans="1:16" x14ac:dyDescent="0.25">
      <c r="A10314" s="77">
        <f>E10314*A10310*A10301</f>
        <v>0</v>
      </c>
      <c r="B10314" s="160"/>
      <c r="C10314" s="154"/>
      <c r="D10314" s="91" t="s">
        <v>1815</v>
      </c>
      <c r="E10314" s="89">
        <v>5</v>
      </c>
      <c r="F10314">
        <f>SUMIF('список продуктов'!$A$8:$A$917,"="&amp;D11749,'список продуктов'!$C$8:$C$917)</f>
        <v>1</v>
      </c>
      <c r="M10314" s="572"/>
      <c r="N10314" s="573"/>
      <c r="O10314" s="573"/>
      <c r="P10314" s="573"/>
    </row>
    <row r="10315" spans="1:16" ht="15.75" thickBot="1" x14ac:dyDescent="0.3">
      <c r="A10315" s="77">
        <f>E10315*A10310*A10301</f>
        <v>0</v>
      </c>
      <c r="B10315" s="160"/>
      <c r="C10315" s="154"/>
      <c r="D10315" s="91" t="s">
        <v>2341</v>
      </c>
      <c r="E10315" s="89">
        <v>10</v>
      </c>
      <c r="F10315">
        <f>SUMIF('список продуктов'!$A$8:$A$917,"="&amp;D11750,'список продуктов'!$C$8:$C$917)</f>
        <v>1</v>
      </c>
      <c r="M10315" s="572"/>
      <c r="N10315" s="573"/>
      <c r="O10315" s="573"/>
      <c r="P10315" s="573"/>
    </row>
    <row r="10316" spans="1:16" ht="15.75" thickBot="1" x14ac:dyDescent="0.3">
      <c r="A10316" s="229"/>
      <c r="B10316" s="231" t="s">
        <v>940</v>
      </c>
      <c r="C10316" s="197" t="s">
        <v>219</v>
      </c>
      <c r="D10316" s="188"/>
      <c r="E10316" s="191">
        <f>SUM(E10318:E10329)</f>
        <v>93</v>
      </c>
      <c r="F10316">
        <f>SUMIF('список продуктов'!$A$8:$A$917,"="&amp;D11751,'список продуктов'!$C$8:$C$917)</f>
        <v>1</v>
      </c>
      <c r="G10316" t="s">
        <v>2926</v>
      </c>
      <c r="M10316" s="572"/>
      <c r="N10316" s="573"/>
      <c r="O10316" s="573"/>
      <c r="P10316" s="573"/>
    </row>
    <row r="10317" spans="1:16" x14ac:dyDescent="0.25">
      <c r="A10317" s="77">
        <f>E10317*A10316</f>
        <v>0</v>
      </c>
      <c r="B10317" s="286"/>
      <c r="C10317" s="535" t="s">
        <v>2624</v>
      </c>
      <c r="D10317" s="91" t="s">
        <v>2631</v>
      </c>
      <c r="E10317" s="89">
        <v>1</v>
      </c>
      <c r="F10317">
        <f>SUMIF('список продуктов'!$A$8:$A$917,"="&amp;D11752,'список продуктов'!$C$8:$C$917)</f>
        <v>1</v>
      </c>
      <c r="M10317" s="572"/>
      <c r="N10317" s="573"/>
      <c r="O10317" s="573"/>
      <c r="P10317" s="573"/>
    </row>
    <row r="10318" spans="1:16" ht="29.25" x14ac:dyDescent="0.25">
      <c r="A10318" s="129">
        <v>10</v>
      </c>
      <c r="B10318" s="160" t="s">
        <v>45</v>
      </c>
      <c r="C10318" s="154" t="s">
        <v>2739</v>
      </c>
      <c r="D10318" s="91"/>
      <c r="E10318" s="89"/>
      <c r="F10318">
        <f>SUMIF('список продуктов'!$A$8:$A$917,"="&amp;D11650,'список продуктов'!$C$8:$C$917)</f>
        <v>0</v>
      </c>
      <c r="M10318" s="572"/>
      <c r="N10318" s="573"/>
      <c r="O10318" s="573"/>
      <c r="P10318" s="573"/>
    </row>
    <row r="10319" spans="1:16" x14ac:dyDescent="0.25">
      <c r="A10319" s="77">
        <f>E10319*A10316*A10318</f>
        <v>0</v>
      </c>
      <c r="B10319" s="160"/>
      <c r="C10319" s="506"/>
      <c r="D10319" s="91" t="s">
        <v>2549</v>
      </c>
      <c r="E10319" s="89">
        <v>1</v>
      </c>
      <c r="F10319">
        <f>SUMIF('список продуктов'!$A$8:$A$917,"="&amp;D11651,'список продуктов'!$C$8:$C$917)</f>
        <v>1</v>
      </c>
      <c r="M10319" s="572"/>
      <c r="N10319" s="573"/>
      <c r="O10319" s="573"/>
      <c r="P10319" s="573"/>
    </row>
    <row r="10320" spans="1:16" x14ac:dyDescent="0.25">
      <c r="A10320" s="77">
        <f>E10320*A10316*A10318</f>
        <v>0</v>
      </c>
      <c r="B10320" s="160"/>
      <c r="C10320" s="506"/>
      <c r="D10320" s="91" t="s">
        <v>1648</v>
      </c>
      <c r="E10320" s="89">
        <v>30</v>
      </c>
      <c r="F10320">
        <f>SUMIF('список продуктов'!$A$8:$A$917,"="&amp;D11652,'список продуктов'!$C$8:$C$917)</f>
        <v>1</v>
      </c>
      <c r="M10320" s="572"/>
      <c r="N10320" s="573"/>
      <c r="O10320" s="573"/>
      <c r="P10320" s="573"/>
    </row>
    <row r="10321" spans="1:16" x14ac:dyDescent="0.25">
      <c r="A10321" s="77">
        <f>E10321*A10316*A10318</f>
        <v>0</v>
      </c>
      <c r="B10321" s="160"/>
      <c r="C10321" s="506"/>
      <c r="D10321" s="91" t="s">
        <v>2349</v>
      </c>
      <c r="E10321" s="89">
        <v>10</v>
      </c>
      <c r="F10321">
        <f>SUMIF('список продуктов'!$A$8:$A$917,"="&amp;D11653,'список продуктов'!$C$8:$C$917)</f>
        <v>1</v>
      </c>
      <c r="M10321" s="572"/>
      <c r="N10321" s="573"/>
      <c r="O10321" s="573"/>
      <c r="P10321" s="573"/>
    </row>
    <row r="10322" spans="1:16" x14ac:dyDescent="0.25">
      <c r="A10322" s="77">
        <f>E10322*A10316*A10318</f>
        <v>0</v>
      </c>
      <c r="B10322" s="160"/>
      <c r="C10322" s="506"/>
      <c r="D10322" s="91" t="s">
        <v>1815</v>
      </c>
      <c r="E10322" s="89">
        <v>5</v>
      </c>
      <c r="F10322">
        <f>SUMIF('список продуктов'!$A$8:$A$917,"="&amp;D11654,'список продуктов'!$C$8:$C$917)</f>
        <v>1</v>
      </c>
      <c r="M10322" s="572"/>
      <c r="N10322" s="573"/>
      <c r="O10322" s="573"/>
      <c r="P10322" s="573"/>
    </row>
    <row r="10323" spans="1:16" x14ac:dyDescent="0.25">
      <c r="A10323" s="129">
        <v>10</v>
      </c>
      <c r="B10323" s="160" t="s">
        <v>45</v>
      </c>
      <c r="C10323" s="154" t="s">
        <v>2740</v>
      </c>
      <c r="D10323" s="91"/>
      <c r="E10323" s="89"/>
      <c r="F10323">
        <f>SUMIF('список продуктов'!$A$8:$A$917,"="&amp;D11655,'список продуктов'!$C$8:$C$917)</f>
        <v>1</v>
      </c>
      <c r="M10323" s="572"/>
      <c r="N10323" s="573"/>
      <c r="O10323" s="573"/>
      <c r="P10323" s="573"/>
    </row>
    <row r="10324" spans="1:16" x14ac:dyDescent="0.25">
      <c r="A10324" s="77">
        <f>E10324*A10323*A10316</f>
        <v>0</v>
      </c>
      <c r="B10324" s="160"/>
      <c r="C10324" s="154"/>
      <c r="D10324" s="91" t="s">
        <v>2549</v>
      </c>
      <c r="E10324" s="89">
        <v>1</v>
      </c>
      <c r="F10324">
        <f>SUMIF('список продуктов'!$A$8:$A$917,"="&amp;D11656,'список продуктов'!$C$8:$C$917)</f>
        <v>1</v>
      </c>
      <c r="M10324" s="572"/>
      <c r="N10324" s="573"/>
      <c r="O10324" s="573"/>
      <c r="P10324" s="573"/>
    </row>
    <row r="10325" spans="1:16" x14ac:dyDescent="0.25">
      <c r="A10325" s="77">
        <f>E10325*A10323*A10316</f>
        <v>0</v>
      </c>
      <c r="B10325" s="160"/>
      <c r="C10325" s="154"/>
      <c r="D10325" s="91" t="s">
        <v>1789</v>
      </c>
      <c r="E10325" s="89">
        <v>15</v>
      </c>
      <c r="F10325">
        <f>SUMIF('список продуктов'!$A$8:$A$917,"="&amp;D11657,'список продуктов'!$C$8:$C$917)</f>
        <v>0</v>
      </c>
      <c r="M10325" s="572"/>
      <c r="N10325" s="573"/>
      <c r="O10325" s="573"/>
      <c r="P10325" s="573"/>
    </row>
    <row r="10326" spans="1:16" x14ac:dyDescent="0.25">
      <c r="A10326" s="77">
        <f>E10326*A10323*A10316</f>
        <v>0</v>
      </c>
      <c r="B10326" s="160"/>
      <c r="C10326" s="154"/>
      <c r="D10326" s="364" t="s">
        <v>2341</v>
      </c>
      <c r="E10326" s="89">
        <v>10</v>
      </c>
      <c r="F10326">
        <f>SUMIF('список продуктов'!$A$8:$A$917,"="&amp;D11658,'список продуктов'!$C$8:$C$917)</f>
        <v>0</v>
      </c>
      <c r="M10326" s="572"/>
      <c r="N10326" s="573"/>
      <c r="O10326" s="573"/>
      <c r="P10326" s="573"/>
    </row>
    <row r="10327" spans="1:16" x14ac:dyDescent="0.25">
      <c r="A10327" s="77">
        <f>E10327*A10323*A10316</f>
        <v>0</v>
      </c>
      <c r="B10327" s="160"/>
      <c r="C10327" s="154"/>
      <c r="D10327" s="91" t="s">
        <v>1668</v>
      </c>
      <c r="E10327" s="89">
        <v>15</v>
      </c>
      <c r="F10327">
        <f>SUMIF('список продуктов'!$A$8:$A$917,"="&amp;D11659,'список продуктов'!$C$8:$C$917)</f>
        <v>0</v>
      </c>
      <c r="M10327" s="572"/>
      <c r="N10327" s="573"/>
      <c r="O10327" s="573"/>
      <c r="P10327" s="573"/>
    </row>
    <row r="10328" spans="1:16" x14ac:dyDescent="0.25">
      <c r="A10328" s="77">
        <f>E10328*A10323*A10316</f>
        <v>0</v>
      </c>
      <c r="B10328" s="160"/>
      <c r="C10328" s="154"/>
      <c r="D10328" s="91" t="s">
        <v>1674</v>
      </c>
      <c r="E10328" s="89">
        <v>5</v>
      </c>
      <c r="F10328">
        <f>SUMIF('список продуктов'!$A$8:$A$917,"="&amp;D11660,'список продуктов'!$C$8:$C$917)</f>
        <v>0</v>
      </c>
      <c r="M10328" s="572"/>
      <c r="N10328" s="573"/>
      <c r="O10328" s="573"/>
      <c r="P10328" s="573"/>
    </row>
    <row r="10329" spans="1:16" ht="15.75" thickBot="1" x14ac:dyDescent="0.3">
      <c r="A10329" s="77">
        <f>E10329*A10323*A10316</f>
        <v>0</v>
      </c>
      <c r="B10329" s="160"/>
      <c r="C10329" s="154"/>
      <c r="D10329" s="91" t="s">
        <v>1275</v>
      </c>
      <c r="E10329" s="89">
        <v>1</v>
      </c>
      <c r="F10329">
        <f>SUMIF('список продуктов'!$A$8:$A$917,"="&amp;D11661,'список продуктов'!$C$8:$C$917)</f>
        <v>1</v>
      </c>
      <c r="M10329" s="572"/>
      <c r="N10329" s="573"/>
      <c r="O10329" s="573"/>
      <c r="P10329" s="573"/>
    </row>
    <row r="10330" spans="1:16" ht="15.75" thickBot="1" x14ac:dyDescent="0.3">
      <c r="A10330" s="229"/>
      <c r="B10330" s="293" t="s">
        <v>1526</v>
      </c>
      <c r="C10330" s="200" t="s">
        <v>1058</v>
      </c>
      <c r="D10330" s="380"/>
      <c r="E10330" s="191"/>
      <c r="F10330">
        <f>SUMIF('список продуктов'!$A$8:$A$917,"="&amp;D11662,'список продуктов'!$C$8:$C$917)</f>
        <v>1</v>
      </c>
      <c r="G10330" t="s">
        <v>2926</v>
      </c>
      <c r="M10330" s="572"/>
      <c r="N10330" s="573"/>
      <c r="O10330" s="573"/>
      <c r="P10330" s="573"/>
    </row>
    <row r="10331" spans="1:16" x14ac:dyDescent="0.25">
      <c r="A10331" s="77">
        <f>E10331*A10330</f>
        <v>0</v>
      </c>
      <c r="B10331" s="286"/>
      <c r="C10331" s="349" t="s">
        <v>2624</v>
      </c>
      <c r="D10331" s="91" t="s">
        <v>2625</v>
      </c>
      <c r="E10331" s="111">
        <v>1</v>
      </c>
      <c r="F10331">
        <f>SUMIF('список продуктов'!$A$8:$A$917,"="&amp;D11663,'список продуктов'!$C$8:$C$917)</f>
        <v>1</v>
      </c>
      <c r="M10331" s="572"/>
      <c r="N10331" s="573"/>
      <c r="O10331" s="573"/>
      <c r="P10331" s="573"/>
    </row>
    <row r="10332" spans="1:16" x14ac:dyDescent="0.25">
      <c r="A10332" s="129">
        <v>10</v>
      </c>
      <c r="B10332" s="160" t="s">
        <v>51</v>
      </c>
      <c r="C10332" s="303" t="s">
        <v>989</v>
      </c>
      <c r="D10332" s="91"/>
      <c r="E10332" s="88"/>
      <c r="F10332">
        <f>SUMIF('список продуктов'!$A$8:$A$917,"="&amp;D11664,'список продуктов'!$C$8:$C$917)</f>
        <v>1</v>
      </c>
      <c r="M10332" s="572"/>
      <c r="N10332" s="573"/>
      <c r="O10332" s="573"/>
      <c r="P10332" s="573"/>
    </row>
    <row r="10333" spans="1:16" x14ac:dyDescent="0.25">
      <c r="A10333" s="77">
        <f>E10333*A10332*A10330</f>
        <v>0</v>
      </c>
      <c r="B10333" s="160"/>
      <c r="C10333" s="154"/>
      <c r="D10333" s="91" t="s">
        <v>2549</v>
      </c>
      <c r="E10333" s="89">
        <v>1</v>
      </c>
      <c r="F10333">
        <f>SUMIF('список продуктов'!$A$8:$A$917,"="&amp;D11785,'список продуктов'!$C$8:$C$917)</f>
        <v>1</v>
      </c>
      <c r="M10333" s="572"/>
      <c r="N10333" s="573"/>
      <c r="O10333" s="573"/>
      <c r="P10333" s="573"/>
    </row>
    <row r="10334" spans="1:16" x14ac:dyDescent="0.25">
      <c r="A10334" s="77">
        <f>E10334*A10332*A10330</f>
        <v>0</v>
      </c>
      <c r="B10334" s="160"/>
      <c r="C10334" s="452"/>
      <c r="D10334" s="91"/>
      <c r="E10334" s="89"/>
      <c r="F10334">
        <f>SUMIF('список продуктов'!$A$8:$A$917,"="&amp;D11786,'список продуктов'!$C$8:$C$917)</f>
        <v>1</v>
      </c>
      <c r="M10334" s="572"/>
      <c r="N10334" s="573"/>
      <c r="O10334" s="573"/>
      <c r="P10334" s="573"/>
    </row>
    <row r="10335" spans="1:16" x14ac:dyDescent="0.25">
      <c r="B10335" s="160"/>
      <c r="C10335" s="155" t="s">
        <v>2034</v>
      </c>
      <c r="D10335" s="91"/>
      <c r="E10335" s="89"/>
      <c r="F10335">
        <f>SUMIF('список продуктов'!$A$8:$A$917,"="&amp;#REF!,'список продуктов'!$C$8:$C$917)</f>
        <v>0</v>
      </c>
      <c r="M10335" s="572"/>
      <c r="N10335" s="573"/>
      <c r="O10335" s="573"/>
      <c r="P10335" s="573"/>
    </row>
    <row r="10336" spans="1:16" x14ac:dyDescent="0.25">
      <c r="A10336" s="77">
        <f>E10336*A10332*A10330</f>
        <v>0</v>
      </c>
      <c r="B10336" s="160"/>
      <c r="C10336" s="154"/>
      <c r="D10336" s="368" t="s">
        <v>1737</v>
      </c>
      <c r="E10336" s="89">
        <v>5</v>
      </c>
      <c r="F10336">
        <f>SUMIF('список продуктов'!$A$8:$A$917,"="&amp;#REF!,'список продуктов'!$C$8:$C$917)</f>
        <v>0</v>
      </c>
      <c r="M10336" s="572"/>
      <c r="N10336" s="573"/>
      <c r="O10336" s="573"/>
      <c r="P10336" s="573"/>
    </row>
    <row r="10337" spans="1:16" x14ac:dyDescent="0.25">
      <c r="A10337" s="77">
        <f>E10337*A10332*A10330</f>
        <v>0</v>
      </c>
      <c r="B10337" s="160"/>
      <c r="C10337" s="154"/>
      <c r="D10337" s="368" t="s">
        <v>192</v>
      </c>
      <c r="E10337" s="89">
        <v>0.1</v>
      </c>
      <c r="F10337">
        <f>SUMIF('список продуктов'!$A$8:$A$917,"="&amp;#REF!,'список продуктов'!$C$8:$C$917)</f>
        <v>0</v>
      </c>
      <c r="M10337" s="572"/>
      <c r="N10337" s="573"/>
      <c r="O10337" s="573"/>
      <c r="P10337" s="573"/>
    </row>
    <row r="10338" spans="1:16" ht="29.25" x14ac:dyDescent="0.25">
      <c r="A10338" s="77">
        <f>E10338*A10332*A10330</f>
        <v>0</v>
      </c>
      <c r="B10338" s="160"/>
      <c r="C10338" s="153" t="s">
        <v>2140</v>
      </c>
      <c r="D10338" s="368" t="s">
        <v>2641</v>
      </c>
      <c r="E10338" s="89">
        <v>0.1</v>
      </c>
      <c r="F10338">
        <f>SUMIF('список продуктов'!$A$8:$A$917,"="&amp;#REF!,'список продуктов'!$C$8:$C$917)</f>
        <v>0</v>
      </c>
      <c r="M10338" s="572"/>
      <c r="N10338" s="573"/>
      <c r="O10338" s="573"/>
      <c r="P10338" s="573"/>
    </row>
    <row r="10339" spans="1:16" x14ac:dyDescent="0.25">
      <c r="A10339" s="77">
        <f>E10339*A10332*A10330</f>
        <v>0</v>
      </c>
      <c r="B10339" s="160"/>
      <c r="C10339" s="154"/>
      <c r="D10339" s="368" t="s">
        <v>1262</v>
      </c>
      <c r="E10339" s="89">
        <v>0.1</v>
      </c>
      <c r="F10339">
        <f>SUMIF('список продуктов'!$A$8:$A$917,"="&amp;D10448,'список продуктов'!$C$8:$C$917)</f>
        <v>0</v>
      </c>
      <c r="M10339" s="572"/>
      <c r="N10339" s="573"/>
      <c r="O10339" s="573"/>
      <c r="P10339" s="573"/>
    </row>
    <row r="10340" spans="1:16" x14ac:dyDescent="0.25">
      <c r="A10340" s="77">
        <f>E10340*A10332*A10330</f>
        <v>0</v>
      </c>
      <c r="B10340" s="160"/>
      <c r="C10340" s="154"/>
      <c r="D10340" s="368" t="s">
        <v>2399</v>
      </c>
      <c r="E10340" s="89">
        <v>0.1</v>
      </c>
      <c r="F10340">
        <f>SUMIF('список продуктов'!$A$8:$A$917,"="&amp;D10449,'список продуктов'!$C$8:$C$917)</f>
        <v>1</v>
      </c>
      <c r="M10340" s="572"/>
      <c r="N10340" s="573"/>
      <c r="O10340" s="573"/>
      <c r="P10340" s="573"/>
    </row>
    <row r="10341" spans="1:16" x14ac:dyDescent="0.25">
      <c r="B10341" s="160"/>
      <c r="C10341" s="154"/>
      <c r="D10341" s="91"/>
      <c r="E10341" s="89"/>
      <c r="F10341">
        <f>SUMIF('список продуктов'!$A$8:$A$917,"="&amp;D10450,'список продуктов'!$C$8:$C$917)</f>
        <v>1</v>
      </c>
      <c r="M10341" s="572"/>
      <c r="N10341" s="573"/>
      <c r="O10341" s="573"/>
      <c r="P10341" s="573"/>
    </row>
    <row r="10342" spans="1:16" x14ac:dyDescent="0.25">
      <c r="A10342" s="77">
        <f>E10342*A10332*A10330</f>
        <v>0</v>
      </c>
      <c r="B10342" s="160"/>
      <c r="C10342" s="154"/>
      <c r="D10342" s="91"/>
      <c r="E10342" s="89"/>
      <c r="F10342">
        <f>SUMIF('список продуктов'!$A$8:$A$917,"="&amp;D10451,'список продуктов'!$C$8:$C$917)</f>
        <v>1</v>
      </c>
      <c r="M10342" s="572"/>
      <c r="N10342" s="573"/>
      <c r="O10342" s="573"/>
      <c r="P10342" s="573"/>
    </row>
    <row r="10343" spans="1:16" x14ac:dyDescent="0.25">
      <c r="B10343" s="160"/>
      <c r="C10343" s="155" t="s">
        <v>2152</v>
      </c>
      <c r="D10343" s="91"/>
      <c r="E10343" s="89"/>
      <c r="F10343">
        <f>SUMIF('список продуктов'!$A$8:$A$917,"="&amp;D10452,'список продуктов'!$C$8:$C$917)</f>
        <v>1</v>
      </c>
      <c r="M10343" s="572"/>
      <c r="N10343" s="573"/>
      <c r="O10343" s="573"/>
      <c r="P10343" s="573"/>
    </row>
    <row r="10344" spans="1:16" ht="29.25" x14ac:dyDescent="0.25">
      <c r="A10344" s="77">
        <f>E10344*A10332*A10330</f>
        <v>0</v>
      </c>
      <c r="B10344" s="160"/>
      <c r="C10344" s="154" t="s">
        <v>2037</v>
      </c>
      <c r="D10344" s="368" t="s">
        <v>1665</v>
      </c>
      <c r="E10344" s="89">
        <v>20</v>
      </c>
      <c r="F10344">
        <f>SUMIF('список продуктов'!$A$8:$A$917,"="&amp;D10453,'список продуктов'!$C$8:$C$917)</f>
        <v>1</v>
      </c>
      <c r="M10344" s="572"/>
      <c r="N10344" s="573"/>
      <c r="O10344" s="573"/>
      <c r="P10344" s="573"/>
    </row>
    <row r="10345" spans="1:16" ht="29.25" x14ac:dyDescent="0.25">
      <c r="A10345" s="77">
        <f>E10345*A10332*A10330</f>
        <v>0</v>
      </c>
      <c r="B10345" s="160"/>
      <c r="C10345" s="154" t="s">
        <v>2038</v>
      </c>
      <c r="D10345" s="368" t="s">
        <v>2641</v>
      </c>
      <c r="E10345" s="89">
        <v>10</v>
      </c>
      <c r="F10345">
        <f>SUMIF('список продуктов'!$A$8:$A$917,"="&amp;D10454,'список продуктов'!$C$8:$C$917)</f>
        <v>1</v>
      </c>
      <c r="M10345" s="572"/>
      <c r="N10345" s="573"/>
      <c r="O10345" s="573"/>
      <c r="P10345" s="573"/>
    </row>
    <row r="10346" spans="1:16" x14ac:dyDescent="0.25">
      <c r="A10346" s="77">
        <f>E10346*A10332*A10330</f>
        <v>0</v>
      </c>
      <c r="B10346" s="160"/>
      <c r="C10346" s="154" t="s">
        <v>2153</v>
      </c>
      <c r="D10346" s="368" t="s">
        <v>1262</v>
      </c>
      <c r="E10346" s="89">
        <v>0.5</v>
      </c>
      <c r="F10346">
        <f>SUMIF('список продуктов'!$A$8:$A$917,"="&amp;D10455,'список продуктов'!$C$8:$C$917)</f>
        <v>1</v>
      </c>
      <c r="M10346" s="572"/>
      <c r="N10346" s="573"/>
      <c r="O10346" s="573"/>
      <c r="P10346" s="573"/>
    </row>
    <row r="10347" spans="1:16" ht="29.25" x14ac:dyDescent="0.25">
      <c r="B10347" s="160"/>
      <c r="C10347" s="154" t="s">
        <v>2041</v>
      </c>
      <c r="D10347" s="91"/>
      <c r="E10347" s="89"/>
      <c r="F10347">
        <f>SUMIF('список продуктов'!$A$8:$A$917,"="&amp;D10456,'список продуктов'!$C$8:$C$917)</f>
        <v>1</v>
      </c>
      <c r="M10347" s="572"/>
      <c r="N10347" s="573"/>
      <c r="O10347" s="573"/>
      <c r="P10347" s="573"/>
    </row>
    <row r="10348" spans="1:16" x14ac:dyDescent="0.25">
      <c r="B10348" s="160"/>
      <c r="C10348" s="452"/>
      <c r="D10348" s="91"/>
      <c r="E10348" s="89"/>
      <c r="F10348">
        <f>SUMIF('список продуктов'!$A$8:$A$917,"="&amp;D10457,'список продуктов'!$C$8:$C$917)</f>
        <v>1</v>
      </c>
      <c r="M10348" s="572"/>
      <c r="N10348" s="573"/>
      <c r="O10348" s="573"/>
      <c r="P10348" s="573"/>
    </row>
    <row r="10349" spans="1:16" x14ac:dyDescent="0.25">
      <c r="A10349" s="77">
        <f>E10349*A10332*A10330</f>
        <v>0</v>
      </c>
      <c r="B10349" s="160"/>
      <c r="C10349" s="452"/>
      <c r="D10349" s="91" t="s">
        <v>1789</v>
      </c>
      <c r="E10349" s="89">
        <v>10</v>
      </c>
      <c r="F10349">
        <f>SUMIF('список продуктов'!$A$8:$A$917,"="&amp;D10458,'список продуктов'!$C$8:$C$917)</f>
        <v>1</v>
      </c>
      <c r="M10349" s="572"/>
      <c r="N10349" s="573"/>
      <c r="O10349" s="573"/>
      <c r="P10349" s="573"/>
    </row>
    <row r="10350" spans="1:16" x14ac:dyDescent="0.25">
      <c r="A10350" s="77">
        <f>E10350*A10332*A10330</f>
        <v>0</v>
      </c>
      <c r="B10350" s="160"/>
      <c r="C10350" s="452"/>
      <c r="D10350" s="91" t="s">
        <v>1919</v>
      </c>
      <c r="E10350" s="89">
        <v>1</v>
      </c>
      <c r="F10350">
        <f>SUMIF('список продуктов'!$A$8:$A$917,"="&amp;D10459,'список продуктов'!$C$8:$C$917)</f>
        <v>1</v>
      </c>
      <c r="M10350" s="572"/>
      <c r="N10350" s="573"/>
      <c r="O10350" s="573"/>
      <c r="P10350" s="573"/>
    </row>
    <row r="10351" spans="1:16" x14ac:dyDescent="0.25">
      <c r="A10351" s="77">
        <f>E10351*A10332*A10330</f>
        <v>0</v>
      </c>
      <c r="B10351" s="160"/>
      <c r="C10351" s="452"/>
      <c r="D10351" s="91" t="s">
        <v>1275</v>
      </c>
      <c r="E10351" s="89">
        <v>1</v>
      </c>
      <c r="F10351">
        <f>SUMIF('список продуктов'!$A$8:$A$917,"="&amp;D10460,'список продуктов'!$C$8:$C$917)</f>
        <v>0</v>
      </c>
      <c r="M10351" s="572"/>
      <c r="N10351" s="573"/>
      <c r="O10351" s="573"/>
      <c r="P10351" s="573"/>
    </row>
    <row r="10352" spans="1:16" x14ac:dyDescent="0.25">
      <c r="B10352" s="160"/>
      <c r="C10352" s="154"/>
      <c r="D10352" s="91"/>
      <c r="E10352" s="89"/>
      <c r="F10352">
        <f>SUMIF('список продуктов'!$A$8:$A$917,"="&amp;D10461,'список продуктов'!$C$8:$C$917)</f>
        <v>1</v>
      </c>
      <c r="M10352" s="572"/>
      <c r="N10352" s="573"/>
      <c r="O10352" s="573"/>
      <c r="P10352" s="573"/>
    </row>
    <row r="10353" spans="1:16" ht="29.25" x14ac:dyDescent="0.25">
      <c r="A10353" s="129">
        <v>10</v>
      </c>
      <c r="B10353" s="160" t="s">
        <v>45</v>
      </c>
      <c r="C10353" s="290" t="s">
        <v>1232</v>
      </c>
      <c r="D10353" s="91"/>
      <c r="E10353" s="88"/>
      <c r="F10353">
        <f>SUMIF('список продуктов'!$A$8:$A$917,"="&amp;D10462,'список продуктов'!$C$8:$C$917)</f>
        <v>1</v>
      </c>
      <c r="M10353" s="572"/>
      <c r="N10353" s="573"/>
      <c r="O10353" s="573"/>
      <c r="P10353" s="573"/>
    </row>
    <row r="10354" spans="1:16" x14ac:dyDescent="0.25">
      <c r="A10354" s="77">
        <f>E10354*A10353*A10330</f>
        <v>0</v>
      </c>
      <c r="B10354" s="160"/>
      <c r="C10354" s="154"/>
      <c r="D10354" s="91" t="s">
        <v>2549</v>
      </c>
      <c r="E10354" s="89">
        <v>1</v>
      </c>
      <c r="F10354">
        <f>SUMIF('список продуктов'!$A$8:$A$917,"="&amp;D10463,'список продуктов'!$C$8:$C$917)</f>
        <v>1</v>
      </c>
      <c r="M10354" s="572"/>
      <c r="N10354" s="573"/>
      <c r="O10354" s="573"/>
      <c r="P10354" s="573"/>
    </row>
    <row r="10355" spans="1:16" x14ac:dyDescent="0.25">
      <c r="A10355" s="77">
        <f>E10355*A10353*A10330</f>
        <v>0</v>
      </c>
      <c r="B10355" s="160"/>
      <c r="C10355" s="452"/>
      <c r="D10355" s="91"/>
      <c r="E10355" s="89"/>
      <c r="F10355">
        <f>SUMIF('список продуктов'!$A$8:$A$917,"="&amp;D10464,'список продуктов'!$C$8:$C$917)</f>
        <v>1</v>
      </c>
      <c r="M10355" s="572"/>
      <c r="N10355" s="573"/>
      <c r="O10355" s="573"/>
      <c r="P10355" s="573"/>
    </row>
    <row r="10356" spans="1:16" x14ac:dyDescent="0.25">
      <c r="A10356" s="77">
        <f>E10356*A10353*A10330</f>
        <v>0</v>
      </c>
      <c r="B10356" s="160"/>
      <c r="C10356" s="154"/>
      <c r="D10356" s="91" t="s">
        <v>1840</v>
      </c>
      <c r="E10356" s="89">
        <v>15</v>
      </c>
      <c r="F10356">
        <f>SUMIF('список продуктов'!$A$8:$A$917,"="&amp;D10465,'список продуктов'!$C$8:$C$917)</f>
        <v>1</v>
      </c>
      <c r="M10356" s="572"/>
      <c r="N10356" s="573"/>
      <c r="O10356" s="573"/>
      <c r="P10356" s="573"/>
    </row>
    <row r="10357" spans="1:16" x14ac:dyDescent="0.25">
      <c r="A10357" s="77">
        <f>E10357*A10353*A10330</f>
        <v>0</v>
      </c>
      <c r="B10357" s="160"/>
      <c r="C10357" s="154"/>
      <c r="D10357" s="91" t="s">
        <v>1721</v>
      </c>
      <c r="E10357" s="89">
        <v>15</v>
      </c>
      <c r="F10357">
        <f>SUMIF('список продуктов'!$A$8:$A$917,"="&amp;D10466,'список продуктов'!$C$8:$C$917)</f>
        <v>1</v>
      </c>
      <c r="M10357" s="572"/>
      <c r="N10357" s="573"/>
      <c r="O10357" s="573"/>
      <c r="P10357" s="573"/>
    </row>
    <row r="10358" spans="1:16" x14ac:dyDescent="0.25">
      <c r="A10358" s="77">
        <f>E10358*A10353*A10330</f>
        <v>0</v>
      </c>
      <c r="B10358" s="160"/>
      <c r="C10358" s="154"/>
      <c r="D10358" s="91" t="s">
        <v>1796</v>
      </c>
      <c r="E10358" s="89">
        <v>5</v>
      </c>
      <c r="F10358">
        <f>SUMIF('список продуктов'!$A$8:$A$917,"="&amp;D10467,'список продуктов'!$C$8:$C$917)</f>
        <v>1</v>
      </c>
      <c r="M10358" s="572"/>
      <c r="N10358" s="573"/>
      <c r="O10358" s="573"/>
      <c r="P10358" s="573"/>
    </row>
    <row r="10359" spans="1:16" x14ac:dyDescent="0.25">
      <c r="B10359" s="160"/>
      <c r="C10359" s="155" t="s">
        <v>2052</v>
      </c>
      <c r="D10359" s="91"/>
      <c r="E10359" s="89"/>
      <c r="F10359">
        <f>SUMIF('список продуктов'!$A$8:$A$917,"="&amp;D10468,'список продуктов'!$C$8:$C$917)</f>
        <v>1</v>
      </c>
      <c r="M10359" s="572"/>
      <c r="N10359" s="573"/>
      <c r="O10359" s="573"/>
      <c r="P10359" s="573"/>
    </row>
    <row r="10360" spans="1:16" x14ac:dyDescent="0.25">
      <c r="A10360" s="77">
        <f>E10360*A10353*A10330</f>
        <v>0</v>
      </c>
      <c r="B10360" s="160"/>
      <c r="C10360" s="154"/>
      <c r="D10360" s="368" t="s">
        <v>1693</v>
      </c>
      <c r="E10360" s="89">
        <v>2</v>
      </c>
      <c r="F10360">
        <f>SUMIF('список продуктов'!$A$8:$A$917,"="&amp;D10469,'список продуктов'!$C$8:$C$917)</f>
        <v>1</v>
      </c>
      <c r="M10360" s="572"/>
      <c r="N10360" s="573"/>
      <c r="O10360" s="573"/>
      <c r="P10360" s="573"/>
    </row>
    <row r="10361" spans="1:16" x14ac:dyDescent="0.25">
      <c r="A10361" s="77">
        <f>E10361*A10353*A10330</f>
        <v>0</v>
      </c>
      <c r="B10361" s="160"/>
      <c r="C10361" s="154"/>
      <c r="D10361" s="368" t="s">
        <v>1719</v>
      </c>
      <c r="E10361" s="89">
        <v>1</v>
      </c>
      <c r="F10361">
        <f>SUMIF('список продуктов'!$A$8:$A$917,"="&amp;D10470,'список продуктов'!$C$8:$C$917)</f>
        <v>1</v>
      </c>
      <c r="M10361" s="572"/>
      <c r="N10361" s="573"/>
      <c r="O10361" s="573"/>
      <c r="P10361" s="573"/>
    </row>
    <row r="10362" spans="1:16" x14ac:dyDescent="0.25">
      <c r="A10362" s="77">
        <f>E10362*A10353*A10330</f>
        <v>0</v>
      </c>
      <c r="B10362" s="160"/>
      <c r="C10362" s="154" t="s">
        <v>2154</v>
      </c>
      <c r="D10362" s="368" t="s">
        <v>1719</v>
      </c>
      <c r="E10362" s="89">
        <v>1</v>
      </c>
      <c r="F10362">
        <f>SUMIF('список продуктов'!$A$8:$A$917,"="&amp;D10471,'список продуктов'!$C$8:$C$917)</f>
        <v>1</v>
      </c>
      <c r="M10362" s="572"/>
      <c r="N10362" s="573"/>
      <c r="O10362" s="573"/>
      <c r="P10362" s="573"/>
    </row>
    <row r="10363" spans="1:16" ht="15.75" thickBot="1" x14ac:dyDescent="0.3">
      <c r="A10363" s="77">
        <f>E10363*A10353*A10330</f>
        <v>0</v>
      </c>
      <c r="B10363" s="160"/>
      <c r="C10363" s="154"/>
      <c r="D10363" s="368" t="s">
        <v>1262</v>
      </c>
      <c r="E10363" s="89">
        <v>1</v>
      </c>
      <c r="F10363">
        <f>SUMIF('список продуктов'!$A$8:$A$917,"="&amp;D10472,'список продуктов'!$C$8:$C$917)</f>
        <v>1</v>
      </c>
      <c r="M10363" s="572"/>
      <c r="N10363" s="573"/>
      <c r="O10363" s="573"/>
      <c r="P10363" s="573"/>
    </row>
    <row r="10364" spans="1:16" ht="15.75" thickBot="1" x14ac:dyDescent="0.3">
      <c r="A10364" s="229"/>
      <c r="B10364" s="231" t="s">
        <v>940</v>
      </c>
      <c r="C10364" s="200" t="s">
        <v>1059</v>
      </c>
      <c r="D10364" s="188"/>
      <c r="E10364" s="191"/>
      <c r="F10364">
        <f>SUMIF('список продуктов'!$A$8:$A$917,"="&amp;D10473,'список продуктов'!$C$8:$C$917)</f>
        <v>1</v>
      </c>
      <c r="G10364" t="s">
        <v>2926</v>
      </c>
      <c r="M10364" s="572"/>
      <c r="N10364" s="573"/>
      <c r="O10364" s="573"/>
      <c r="P10364" s="573"/>
    </row>
    <row r="10365" spans="1:16" x14ac:dyDescent="0.25">
      <c r="A10365" s="77">
        <f>E10365*A10364</f>
        <v>0</v>
      </c>
      <c r="B10365" s="286"/>
      <c r="C10365" s="349" t="s">
        <v>2624</v>
      </c>
      <c r="D10365" s="91" t="s">
        <v>2625</v>
      </c>
      <c r="E10365" s="111">
        <v>1</v>
      </c>
      <c r="F10365">
        <f>SUMIF('список продуктов'!$A$8:$A$917,"="&amp;D10474,'список продуктов'!$C$8:$C$917)</f>
        <v>0</v>
      </c>
      <c r="M10365" s="572"/>
      <c r="N10365" s="573"/>
      <c r="O10365" s="573"/>
      <c r="P10365" s="573"/>
    </row>
    <row r="10366" spans="1:16" x14ac:dyDescent="0.25">
      <c r="A10366" s="129">
        <v>10</v>
      </c>
      <c r="B10366" s="160" t="s">
        <v>45</v>
      </c>
      <c r="C10366" s="290" t="s">
        <v>995</v>
      </c>
      <c r="D10366" s="91"/>
      <c r="E10366" s="88"/>
      <c r="F10366">
        <f>SUMIF('список продуктов'!$A$8:$A$917,"="&amp;D10475,'список продуктов'!$C$8:$C$917)</f>
        <v>0</v>
      </c>
      <c r="M10366" s="572"/>
      <c r="N10366" s="573"/>
      <c r="O10366" s="573"/>
      <c r="P10366" s="573"/>
    </row>
    <row r="10367" spans="1:16" x14ac:dyDescent="0.25">
      <c r="A10367" s="77">
        <f>E10367*A10366*A10364</f>
        <v>0</v>
      </c>
      <c r="B10367" s="160"/>
      <c r="C10367" s="311"/>
      <c r="D10367" s="91" t="s">
        <v>2549</v>
      </c>
      <c r="E10367" s="89">
        <v>1</v>
      </c>
      <c r="F10367">
        <f>SUMIF('список продуктов'!$A$8:$A$917,"="&amp;D10476,'список продуктов'!$C$8:$C$917)</f>
        <v>1</v>
      </c>
      <c r="M10367" s="572"/>
      <c r="N10367" s="573"/>
      <c r="O10367" s="573"/>
      <c r="P10367" s="573"/>
    </row>
    <row r="10368" spans="1:16" x14ac:dyDescent="0.25">
      <c r="A10368" s="77">
        <f>E10368*A10366*A10364</f>
        <v>0</v>
      </c>
      <c r="B10368" s="160"/>
      <c r="C10368" s="313"/>
      <c r="D10368" s="91" t="s">
        <v>1674</v>
      </c>
      <c r="E10368" s="89">
        <v>5</v>
      </c>
      <c r="F10368">
        <f>SUMIF('список продуктов'!$A$8:$A$917,"="&amp;D10477,'список продуктов'!$C$8:$C$917)</f>
        <v>1</v>
      </c>
      <c r="M10368" s="572"/>
      <c r="N10368" s="573"/>
      <c r="O10368" s="573"/>
      <c r="P10368" s="573"/>
    </row>
    <row r="10369" spans="1:16" x14ac:dyDescent="0.25">
      <c r="A10369" s="77">
        <f>E10369*A10366*A10364</f>
        <v>0</v>
      </c>
      <c r="B10369" s="160"/>
      <c r="C10369" s="311"/>
      <c r="D10369" s="91" t="s">
        <v>1004</v>
      </c>
      <c r="E10369" s="89">
        <v>10</v>
      </c>
      <c r="F10369">
        <f>SUMIF('список продуктов'!$A$8:$A$917,"="&amp;D6860,'список продуктов'!$C$8:$C$917)</f>
        <v>1</v>
      </c>
      <c r="M10369" s="572"/>
      <c r="N10369" s="573"/>
      <c r="O10369" s="573"/>
      <c r="P10369" s="573"/>
    </row>
    <row r="10370" spans="1:16" x14ac:dyDescent="0.25">
      <c r="A10370" s="77">
        <f>E10370*A10366*A10364</f>
        <v>0</v>
      </c>
      <c r="B10370" s="160"/>
      <c r="C10370" s="311"/>
      <c r="D10370" s="91" t="s">
        <v>1700</v>
      </c>
      <c r="E10370" s="89">
        <v>20</v>
      </c>
      <c r="F10370">
        <f>SUMIF('список продуктов'!$A$8:$A$917,"="&amp;D6861,'список продуктов'!$C$8:$C$917)</f>
        <v>1</v>
      </c>
      <c r="M10370" s="572"/>
      <c r="N10370" s="573"/>
      <c r="O10370" s="573"/>
      <c r="P10370" s="573"/>
    </row>
    <row r="10371" spans="1:16" x14ac:dyDescent="0.25">
      <c r="A10371" s="77">
        <f>E10371*A10366*A10364</f>
        <v>0</v>
      </c>
      <c r="B10371" s="160"/>
      <c r="C10371" s="311"/>
      <c r="D10371" s="91" t="s">
        <v>1796</v>
      </c>
      <c r="E10371" s="89">
        <v>2</v>
      </c>
      <c r="F10371">
        <f>SUMIF('список продуктов'!$A$8:$A$917,"="&amp;D6862,'список продуктов'!$C$8:$C$917)</f>
        <v>1</v>
      </c>
      <c r="M10371" s="572"/>
      <c r="N10371" s="573"/>
      <c r="O10371" s="573"/>
      <c r="P10371" s="573"/>
    </row>
    <row r="10372" spans="1:16" x14ac:dyDescent="0.25">
      <c r="A10372" s="77">
        <f>E10372*A10366*A10364</f>
        <v>0</v>
      </c>
      <c r="B10372" s="160"/>
      <c r="C10372" s="311"/>
      <c r="D10372" s="91" t="s">
        <v>2243</v>
      </c>
      <c r="E10372" s="89">
        <v>3</v>
      </c>
      <c r="F10372">
        <f>SUMIF('список продуктов'!$A$8:$A$917,"="&amp;D6863,'список продуктов'!$C$8:$C$917)</f>
        <v>1</v>
      </c>
      <c r="M10372" s="572"/>
      <c r="N10372" s="573"/>
      <c r="O10372" s="573"/>
      <c r="P10372" s="573"/>
    </row>
    <row r="10373" spans="1:16" x14ac:dyDescent="0.25">
      <c r="B10373" s="160"/>
      <c r="C10373" s="536" t="s">
        <v>2046</v>
      </c>
      <c r="D10373" s="91"/>
      <c r="E10373" s="89"/>
      <c r="F10373">
        <f>SUMIF('список продуктов'!$A$8:$A$917,"="&amp;D6864,'список продуктов'!$C$8:$C$917)</f>
        <v>1</v>
      </c>
      <c r="M10373" s="572"/>
      <c r="N10373" s="573"/>
      <c r="O10373" s="573"/>
      <c r="P10373" s="573"/>
    </row>
    <row r="10374" spans="1:16" x14ac:dyDescent="0.25">
      <c r="A10374" s="77">
        <f>E10374*A10366*A10364</f>
        <v>0</v>
      </c>
      <c r="B10374" s="160"/>
      <c r="C10374" s="311"/>
      <c r="D10374" s="368" t="s">
        <v>1276</v>
      </c>
      <c r="E10374" s="89">
        <v>0.3</v>
      </c>
      <c r="F10374">
        <f>SUMIF('список продуктов'!$A$8:$A$917,"="&amp;D6865,'список продуктов'!$C$8:$C$917)</f>
        <v>1</v>
      </c>
      <c r="M10374" s="572"/>
      <c r="N10374" s="573"/>
      <c r="O10374" s="573"/>
      <c r="P10374" s="573"/>
    </row>
    <row r="10375" spans="1:16" ht="29.25" x14ac:dyDescent="0.25">
      <c r="A10375" s="77">
        <f>E10375*A10366*A10364</f>
        <v>0</v>
      </c>
      <c r="B10375" s="160"/>
      <c r="C10375" s="311" t="s">
        <v>2047</v>
      </c>
      <c r="D10375" s="368" t="s">
        <v>2475</v>
      </c>
      <c r="E10375" s="89">
        <v>0.5</v>
      </c>
      <c r="F10375">
        <f>SUMIF('список продуктов'!$A$8:$A$917,"="&amp;D8280,'список продуктов'!$C$8:$C$917)</f>
        <v>0</v>
      </c>
      <c r="M10375" s="572"/>
      <c r="N10375" s="573"/>
      <c r="O10375" s="573"/>
      <c r="P10375" s="573"/>
    </row>
    <row r="10376" spans="1:16" x14ac:dyDescent="0.25">
      <c r="A10376" s="77">
        <f>E10376*A10366*A10364</f>
        <v>0</v>
      </c>
      <c r="B10376" s="160"/>
      <c r="C10376" s="311" t="s">
        <v>2048</v>
      </c>
      <c r="D10376" s="368" t="s">
        <v>1796</v>
      </c>
      <c r="E10376" s="89">
        <v>0.2</v>
      </c>
      <c r="F10376">
        <f>SUMIF('список продуктов'!$A$8:$A$917,"="&amp;D8281,'список продуктов'!$C$8:$C$917)</f>
        <v>1</v>
      </c>
      <c r="M10376" s="572"/>
      <c r="N10376" s="573"/>
      <c r="O10376" s="573"/>
      <c r="P10376" s="573"/>
    </row>
    <row r="10377" spans="1:16" x14ac:dyDescent="0.25">
      <c r="A10377" s="77">
        <f>E10377*A10366*A10364</f>
        <v>0</v>
      </c>
      <c r="B10377" s="160"/>
      <c r="C10377" s="311" t="s">
        <v>2155</v>
      </c>
      <c r="D10377" s="368" t="s">
        <v>925</v>
      </c>
      <c r="E10377" s="89">
        <v>0.2</v>
      </c>
      <c r="F10377">
        <f>SUMIF('список продуктов'!$A$8:$A$917,"="&amp;D8282,'список продуктов'!$C$8:$C$917)</f>
        <v>0</v>
      </c>
      <c r="M10377" s="572"/>
      <c r="N10377" s="573"/>
      <c r="O10377" s="573"/>
      <c r="P10377" s="573"/>
    </row>
    <row r="10378" spans="1:16" x14ac:dyDescent="0.25">
      <c r="A10378" s="77">
        <f>E10378*A10366*A10364</f>
        <v>0</v>
      </c>
      <c r="B10378" s="160"/>
      <c r="C10378" s="311"/>
      <c r="D10378" s="368" t="s">
        <v>1261</v>
      </c>
      <c r="E10378" s="89">
        <v>15</v>
      </c>
      <c r="F10378">
        <f>SUMIF('список продуктов'!$A$8:$A$917,"="&amp;D8283,'список продуктов'!$C$8:$C$917)</f>
        <v>1</v>
      </c>
      <c r="M10378" s="572"/>
      <c r="N10378" s="573"/>
      <c r="O10378" s="573"/>
      <c r="P10378" s="573"/>
    </row>
    <row r="10379" spans="1:16" x14ac:dyDescent="0.25">
      <c r="B10379" s="160"/>
      <c r="C10379" s="311"/>
      <c r="D10379" s="91"/>
      <c r="E10379" s="89"/>
      <c r="F10379">
        <f>SUMIF('список продуктов'!$A$8:$A$917,"="&amp;D8284,'список продуктов'!$C$8:$C$917)</f>
        <v>1</v>
      </c>
      <c r="M10379" s="572"/>
      <c r="N10379" s="573"/>
      <c r="O10379" s="573"/>
      <c r="P10379" s="573"/>
    </row>
    <row r="10380" spans="1:16" x14ac:dyDescent="0.25">
      <c r="A10380" s="129">
        <v>10</v>
      </c>
      <c r="B10380" s="160" t="s">
        <v>45</v>
      </c>
      <c r="C10380" s="290" t="s">
        <v>996</v>
      </c>
      <c r="D10380" s="91"/>
      <c r="E10380" s="88"/>
      <c r="F10380">
        <f>SUMIF('список продуктов'!$A$8:$A$917,"="&amp;D8285,'список продуктов'!$C$8:$C$917)</f>
        <v>1</v>
      </c>
      <c r="M10380" s="572"/>
      <c r="N10380" s="573"/>
      <c r="O10380" s="573"/>
      <c r="P10380" s="573"/>
    </row>
    <row r="10381" spans="1:16" x14ac:dyDescent="0.25">
      <c r="A10381" s="77">
        <f>E10381*A10380*A10364</f>
        <v>0</v>
      </c>
      <c r="B10381" s="160"/>
      <c r="C10381" s="311"/>
      <c r="D10381" s="91" t="s">
        <v>2549</v>
      </c>
      <c r="E10381" s="89">
        <v>1</v>
      </c>
      <c r="F10381">
        <f>SUMIF('список продуктов'!$A$8:$A$917,"="&amp;D8286,'список продуктов'!$C$8:$C$917)</f>
        <v>1</v>
      </c>
      <c r="M10381" s="572"/>
      <c r="N10381" s="573"/>
      <c r="O10381" s="573"/>
      <c r="P10381" s="573"/>
    </row>
    <row r="10382" spans="1:16" x14ac:dyDescent="0.25">
      <c r="A10382" s="77">
        <f>E10382*A10380*A10364</f>
        <v>0</v>
      </c>
      <c r="B10382" s="160"/>
      <c r="C10382" s="313"/>
      <c r="D10382" s="91"/>
      <c r="E10382" s="89"/>
      <c r="F10382">
        <f>SUMIF('список продуктов'!$A$8:$A$917,"="&amp;D8287,'список продуктов'!$C$8:$C$917)</f>
        <v>1</v>
      </c>
      <c r="M10382" s="572"/>
      <c r="N10382" s="573"/>
      <c r="O10382" s="573"/>
      <c r="P10382" s="573"/>
    </row>
    <row r="10383" spans="1:16" x14ac:dyDescent="0.25">
      <c r="A10383" s="77">
        <f>E10383*A10380*A10364</f>
        <v>0</v>
      </c>
      <c r="B10383" s="160"/>
      <c r="C10383" s="311"/>
      <c r="D10383" s="91"/>
      <c r="E10383" s="89"/>
      <c r="M10383" s="72"/>
      <c r="N10383" s="68"/>
      <c r="O10383" s="68"/>
      <c r="P10383" s="68"/>
    </row>
    <row r="10384" spans="1:16" x14ac:dyDescent="0.25">
      <c r="A10384" s="77">
        <f>E10384*A10380*A10364</f>
        <v>0</v>
      </c>
      <c r="B10384" s="160"/>
      <c r="C10384" s="311"/>
      <c r="D10384" s="91" t="s">
        <v>1551</v>
      </c>
      <c r="E10384" s="89">
        <v>1</v>
      </c>
      <c r="M10384" s="72"/>
      <c r="N10384" s="68"/>
      <c r="O10384" s="68"/>
      <c r="P10384" s="68"/>
    </row>
    <row r="10385" spans="1:16" x14ac:dyDescent="0.25">
      <c r="A10385" s="77">
        <f>E10385*A10380*A10364</f>
        <v>0</v>
      </c>
      <c r="B10385" s="160"/>
      <c r="C10385" s="311"/>
      <c r="D10385" s="91" t="s">
        <v>1821</v>
      </c>
      <c r="E10385" s="89">
        <v>5</v>
      </c>
      <c r="F10385">
        <f>SUMIF('список продуктов'!$A$8:$A$917,"="&amp;D8374,'список продуктов'!$C$8:$C$917)</f>
        <v>0</v>
      </c>
      <c r="M10385" s="572"/>
      <c r="N10385" s="573"/>
      <c r="O10385" s="573"/>
      <c r="P10385" s="573"/>
    </row>
    <row r="10386" spans="1:16" x14ac:dyDescent="0.25">
      <c r="B10386" s="160"/>
      <c r="C10386" s="536" t="s">
        <v>2029</v>
      </c>
      <c r="D10386" s="91"/>
      <c r="E10386" s="89"/>
      <c r="F10386">
        <f>SUMIF('список продуктов'!$A$8:$A$917,"="&amp;D8375,'список продуктов'!$C$8:$C$917)</f>
        <v>1</v>
      </c>
      <c r="M10386" s="572"/>
      <c r="N10386" s="573"/>
      <c r="O10386" s="573"/>
      <c r="P10386" s="573"/>
    </row>
    <row r="10387" spans="1:16" x14ac:dyDescent="0.25">
      <c r="A10387" s="77">
        <f>E10387*A10380*A10364</f>
        <v>0</v>
      </c>
      <c r="B10387" s="160"/>
      <c r="C10387" s="311"/>
      <c r="D10387" s="368" t="s">
        <v>1737</v>
      </c>
      <c r="E10387" s="89">
        <v>7</v>
      </c>
      <c r="F10387">
        <f>SUMIF('список продуктов'!$A$8:$A$917,"="&amp;D8376,'список продуктов'!$C$8:$C$917)</f>
        <v>1</v>
      </c>
      <c r="M10387" s="572"/>
      <c r="N10387" s="573"/>
      <c r="O10387" s="573"/>
      <c r="P10387" s="573"/>
    </row>
    <row r="10388" spans="1:16" x14ac:dyDescent="0.25">
      <c r="A10388" s="77">
        <f>E10388*A10380*A10364</f>
        <v>0</v>
      </c>
      <c r="B10388" s="160"/>
      <c r="C10388" s="311"/>
      <c r="D10388" s="368" t="s">
        <v>192</v>
      </c>
      <c r="E10388" s="89">
        <v>1</v>
      </c>
      <c r="F10388">
        <f>SUMIF('список продуктов'!$A$8:$A$917,"="&amp;D8377,'список продуктов'!$C$8:$C$917)</f>
        <v>1</v>
      </c>
      <c r="M10388" s="572"/>
      <c r="N10388" s="573"/>
      <c r="O10388" s="573"/>
      <c r="P10388" s="573"/>
    </row>
    <row r="10389" spans="1:16" x14ac:dyDescent="0.25">
      <c r="A10389" s="77">
        <f>E10389*A10380*A10364</f>
        <v>0</v>
      </c>
      <c r="B10389" s="160"/>
      <c r="C10389" s="311"/>
      <c r="D10389" s="368" t="s">
        <v>1757</v>
      </c>
      <c r="E10389" s="89">
        <v>2</v>
      </c>
      <c r="F10389">
        <f>SUMIF('список продуктов'!$A$8:$A$917,"="&amp;D8378,'список продуктов'!$C$8:$C$917)</f>
        <v>1</v>
      </c>
      <c r="M10389" s="572"/>
      <c r="N10389" s="573"/>
      <c r="O10389" s="573"/>
      <c r="P10389" s="573"/>
    </row>
    <row r="10390" spans="1:16" x14ac:dyDescent="0.25">
      <c r="A10390" s="77">
        <f>E10390*A10380*A10364</f>
        <v>0</v>
      </c>
      <c r="B10390" s="160"/>
      <c r="C10390" s="154"/>
      <c r="D10390" s="368" t="s">
        <v>1262</v>
      </c>
      <c r="E10390" s="89">
        <v>1</v>
      </c>
      <c r="F10390">
        <f>SUMIF('список продуктов'!$A$8:$A$917,"="&amp;D8379,'список продуктов'!$C$8:$C$917)</f>
        <v>1</v>
      </c>
      <c r="M10390" s="572"/>
      <c r="N10390" s="573"/>
      <c r="O10390" s="573"/>
      <c r="P10390" s="573"/>
    </row>
    <row r="10391" spans="1:16" ht="32.450000000000003" customHeight="1" x14ac:dyDescent="0.25">
      <c r="B10391" s="160"/>
      <c r="C10391" s="155" t="s">
        <v>2054</v>
      </c>
      <c r="D10391" s="368"/>
      <c r="E10391" s="89"/>
      <c r="F10391">
        <f>SUMIF('список продуктов'!$A$8:$A$917,"="&amp;D8290,'список продуктов'!$C$8:$C$917)</f>
        <v>0</v>
      </c>
      <c r="M10391" s="572"/>
      <c r="N10391" s="573"/>
      <c r="O10391" s="573"/>
      <c r="P10391" s="573"/>
    </row>
    <row r="10392" spans="1:16" ht="29.25" x14ac:dyDescent="0.25">
      <c r="A10392" s="77">
        <f>E10392*A10380*A10364</f>
        <v>0</v>
      </c>
      <c r="B10392" s="160"/>
      <c r="C10392" s="154" t="s">
        <v>2055</v>
      </c>
      <c r="D10392" s="368" t="s">
        <v>311</v>
      </c>
      <c r="E10392" s="89">
        <v>10</v>
      </c>
      <c r="F10392">
        <f>SUMIF('список продуктов'!$A$8:$A$917,"="&amp;D8291,'список продуктов'!$C$8:$C$917)</f>
        <v>1</v>
      </c>
      <c r="M10392" s="572"/>
      <c r="N10392" s="573"/>
      <c r="O10392" s="573"/>
      <c r="P10392" s="573"/>
    </row>
    <row r="10393" spans="1:16" ht="15.75" thickBot="1" x14ac:dyDescent="0.3">
      <c r="B10393" s="160"/>
      <c r="C10393" s="154" t="s">
        <v>2156</v>
      </c>
      <c r="D10393" s="368"/>
      <c r="E10393" s="89"/>
      <c r="F10393">
        <f>SUMIF('список продуктов'!$A$8:$A$917,"="&amp;D8292,'список продуктов'!$C$8:$C$917)</f>
        <v>1</v>
      </c>
      <c r="M10393" s="572"/>
      <c r="N10393" s="573"/>
      <c r="O10393" s="573"/>
      <c r="P10393" s="573"/>
    </row>
    <row r="10394" spans="1:16" ht="15.75" thickBot="1" x14ac:dyDescent="0.3">
      <c r="A10394" s="229"/>
      <c r="B10394" s="231" t="s">
        <v>2742</v>
      </c>
      <c r="C10394" s="200" t="s">
        <v>1060</v>
      </c>
      <c r="D10394" s="188"/>
      <c r="E10394" s="191"/>
      <c r="F10394">
        <f>SUMIF('список продуктов'!$A$8:$A$917,"="&amp;D8293,'список продуктов'!$C$8:$C$917)</f>
        <v>1</v>
      </c>
      <c r="G10394" t="s">
        <v>2926</v>
      </c>
      <c r="M10394" s="572"/>
      <c r="N10394" s="573"/>
      <c r="O10394" s="573"/>
      <c r="P10394" s="573"/>
    </row>
    <row r="10395" spans="1:16" x14ac:dyDescent="0.25">
      <c r="A10395" s="77">
        <f>E10395*A10394</f>
        <v>0</v>
      </c>
      <c r="B10395" s="286"/>
      <c r="C10395" s="349" t="s">
        <v>2624</v>
      </c>
      <c r="D10395" s="91" t="s">
        <v>2625</v>
      </c>
      <c r="E10395" s="111">
        <v>1</v>
      </c>
      <c r="F10395">
        <f>SUMIF('список продуктов'!$A$8:$A$917,"="&amp;D8294,'список продуктов'!$C$8:$C$917)</f>
        <v>1</v>
      </c>
      <c r="M10395" s="572"/>
      <c r="N10395" s="573"/>
      <c r="O10395" s="573"/>
      <c r="P10395" s="573"/>
    </row>
    <row r="10396" spans="1:16" ht="28.5" x14ac:dyDescent="0.25">
      <c r="A10396" s="129">
        <v>10</v>
      </c>
      <c r="B10396" s="160" t="s">
        <v>51</v>
      </c>
      <c r="C10396" s="325" t="s">
        <v>990</v>
      </c>
      <c r="D10396" s="91"/>
      <c r="E10396" s="88"/>
      <c r="F10396">
        <f>SUMIF('список продуктов'!$A$8:$A$917,"="&amp;D8295,'список продуктов'!$C$8:$C$917)</f>
        <v>1</v>
      </c>
      <c r="M10396" s="572"/>
      <c r="N10396" s="573"/>
      <c r="O10396" s="573"/>
      <c r="P10396" s="573"/>
    </row>
    <row r="10397" spans="1:16" x14ac:dyDescent="0.25">
      <c r="A10397" s="77">
        <f>E10397*A10396*A10394</f>
        <v>0</v>
      </c>
      <c r="B10397" s="160"/>
      <c r="C10397" s="311"/>
      <c r="D10397" s="91" t="s">
        <v>2549</v>
      </c>
      <c r="E10397" s="89">
        <v>1</v>
      </c>
      <c r="F10397">
        <f>SUMIF('список продуктов'!$A$8:$A$917,"="&amp;D8296,'список продуктов'!$C$8:$C$917)</f>
        <v>1</v>
      </c>
      <c r="M10397" s="572"/>
      <c r="N10397" s="573"/>
      <c r="O10397" s="573"/>
      <c r="P10397" s="573"/>
    </row>
    <row r="10398" spans="1:16" x14ac:dyDescent="0.25">
      <c r="A10398" s="77">
        <f>E10398*A10396*A10394</f>
        <v>0</v>
      </c>
      <c r="B10398" s="160"/>
      <c r="C10398" s="313"/>
      <c r="D10398" s="91" t="s">
        <v>1648</v>
      </c>
      <c r="E10398" s="89">
        <v>20</v>
      </c>
      <c r="F10398">
        <f>SUMIF('список продуктов'!$A$8:$A$917,"="&amp;D8297,'список продуктов'!$C$8:$C$917)</f>
        <v>1</v>
      </c>
      <c r="M10398" s="572"/>
      <c r="N10398" s="573"/>
      <c r="O10398" s="573"/>
      <c r="P10398" s="573"/>
    </row>
    <row r="10399" spans="1:16" x14ac:dyDescent="0.25">
      <c r="A10399" s="77">
        <f>E10399*A10396*A10394</f>
        <v>0</v>
      </c>
      <c r="B10399" s="160"/>
      <c r="C10399" s="311"/>
      <c r="D10399" s="91" t="s">
        <v>2216</v>
      </c>
      <c r="E10399" s="89">
        <v>5</v>
      </c>
      <c r="F10399">
        <f>SUMIF('список продуктов'!$A$8:$A$917,"="&amp;D8298,'список продуктов'!$C$8:$C$917)</f>
        <v>1</v>
      </c>
      <c r="M10399" s="572"/>
      <c r="N10399" s="573"/>
      <c r="O10399" s="573"/>
      <c r="P10399" s="573"/>
    </row>
    <row r="10400" spans="1:16" x14ac:dyDescent="0.25">
      <c r="A10400" s="77">
        <f>E10400*A10396*A10394</f>
        <v>0</v>
      </c>
      <c r="B10400" s="160"/>
      <c r="C10400" s="311"/>
      <c r="D10400" s="91" t="s">
        <v>1275</v>
      </c>
      <c r="E10400" s="89">
        <v>1</v>
      </c>
      <c r="M10400" s="72"/>
      <c r="N10400" s="68"/>
      <c r="O10400" s="68"/>
      <c r="P10400" s="68"/>
    </row>
    <row r="10401" spans="1:16" x14ac:dyDescent="0.25">
      <c r="A10401" s="77">
        <f>E10401*A10396*A10394</f>
        <v>0</v>
      </c>
      <c r="B10401" s="160"/>
      <c r="C10401" s="311"/>
      <c r="D10401" s="91"/>
      <c r="E10401" s="89"/>
      <c r="F10401">
        <f>SUMIF('список продуктов'!$A$8:$A$917,"="&amp;D8300,'список продуктов'!$C$8:$C$917)</f>
        <v>0</v>
      </c>
      <c r="M10401" s="572"/>
      <c r="N10401" s="573"/>
      <c r="O10401" s="573"/>
      <c r="P10401" s="573"/>
    </row>
    <row r="10402" spans="1:16" x14ac:dyDescent="0.25">
      <c r="B10402" s="160"/>
      <c r="C10402" s="536" t="s">
        <v>2157</v>
      </c>
      <c r="D10402" s="91"/>
      <c r="E10402" s="89"/>
      <c r="F10402">
        <f>SUMIF('список продуктов'!$A$8:$A$917,"="&amp;D8516,'список продуктов'!$C$8:$C$917)</f>
        <v>0</v>
      </c>
      <c r="M10402" s="572"/>
      <c r="N10402" s="573"/>
      <c r="O10402" s="573"/>
      <c r="P10402" s="573"/>
    </row>
    <row r="10403" spans="1:16" x14ac:dyDescent="0.25">
      <c r="A10403" s="77">
        <f>E10403*A10396*A10394</f>
        <v>0</v>
      </c>
      <c r="B10403" s="160"/>
      <c r="C10403" s="311"/>
      <c r="D10403" s="368" t="s">
        <v>2469</v>
      </c>
      <c r="E10403" s="89">
        <v>1</v>
      </c>
      <c r="F10403">
        <f>SUMIF('список продуктов'!$A$8:$A$917,"="&amp;D8517,'список продуктов'!$C$8:$C$917)</f>
        <v>1</v>
      </c>
      <c r="M10403" s="572"/>
      <c r="N10403" s="573"/>
      <c r="O10403" s="573"/>
      <c r="P10403" s="573"/>
    </row>
    <row r="10404" spans="1:16" x14ac:dyDescent="0.25">
      <c r="A10404" s="77">
        <f>E10404*A10396*A10394</f>
        <v>0</v>
      </c>
      <c r="B10404" s="160"/>
      <c r="C10404" s="311" t="s">
        <v>2043</v>
      </c>
      <c r="D10404" s="368" t="s">
        <v>2591</v>
      </c>
      <c r="E10404" s="89">
        <v>1</v>
      </c>
      <c r="F10404">
        <f>SUMIF('список продуктов'!$A$8:$A$917,"="&amp;D8538,'список продуктов'!$C$8:$C$917)</f>
        <v>0</v>
      </c>
      <c r="M10404" s="572"/>
      <c r="N10404" s="573"/>
      <c r="O10404" s="573"/>
      <c r="P10404" s="573"/>
    </row>
    <row r="10405" spans="1:16" x14ac:dyDescent="0.25">
      <c r="A10405" s="77">
        <f>E10405*A10396*A10394</f>
        <v>0</v>
      </c>
      <c r="B10405" s="160"/>
      <c r="C10405" s="311"/>
      <c r="D10405" s="368" t="s">
        <v>1796</v>
      </c>
      <c r="E10405" s="89">
        <v>0.1</v>
      </c>
      <c r="F10405">
        <f>SUMIF('список продуктов'!$A$8:$A$917,"="&amp;D8539,'список продуктов'!$C$8:$C$917)</f>
        <v>1</v>
      </c>
      <c r="M10405" s="572"/>
      <c r="N10405" s="573"/>
      <c r="O10405" s="573"/>
      <c r="P10405" s="573"/>
    </row>
    <row r="10406" spans="1:16" x14ac:dyDescent="0.25">
      <c r="A10406" s="77">
        <f>E10406*A10396*A10394</f>
        <v>0</v>
      </c>
      <c r="B10406" s="160"/>
      <c r="C10406" s="311"/>
      <c r="D10406" s="368" t="s">
        <v>192</v>
      </c>
      <c r="E10406" s="89">
        <v>0.5</v>
      </c>
      <c r="F10406">
        <f>SUMIF('список продуктов'!$A$8:$A$917,"="&amp;D8536,'список продуктов'!$C$8:$C$917)</f>
        <v>0</v>
      </c>
      <c r="M10406" s="572"/>
      <c r="N10406" s="573"/>
      <c r="O10406" s="573"/>
      <c r="P10406" s="573"/>
    </row>
    <row r="10407" spans="1:16" x14ac:dyDescent="0.25">
      <c r="A10407" s="77">
        <f>E10407*A10396*A10394</f>
        <v>0</v>
      </c>
      <c r="B10407" s="160"/>
      <c r="C10407" s="311"/>
      <c r="D10407" s="368" t="s">
        <v>798</v>
      </c>
      <c r="E10407" s="89">
        <v>0.1</v>
      </c>
      <c r="F10407">
        <f>SUMIF('список продуктов'!$A$8:$A$917,"="&amp;D8537,'список продуктов'!$C$8:$C$917)</f>
        <v>1</v>
      </c>
      <c r="M10407" s="572"/>
      <c r="N10407" s="573"/>
      <c r="O10407" s="573"/>
      <c r="P10407" s="573"/>
    </row>
    <row r="10408" spans="1:16" x14ac:dyDescent="0.25">
      <c r="B10408" s="160"/>
      <c r="C10408" s="311"/>
      <c r="D10408" s="91"/>
      <c r="E10408" s="89"/>
      <c r="F10408">
        <f>SUMIF('список продуктов'!$A$8:$A$917,"="&amp;D8518,'список продуктов'!$C$8:$C$917)</f>
        <v>0</v>
      </c>
      <c r="M10408" s="572"/>
      <c r="N10408" s="573"/>
      <c r="O10408" s="573"/>
      <c r="P10408" s="573"/>
    </row>
    <row r="10409" spans="1:16" x14ac:dyDescent="0.25">
      <c r="B10409" s="160"/>
      <c r="C10409" s="311"/>
      <c r="D10409" s="91"/>
      <c r="E10409" s="89"/>
      <c r="F10409">
        <f>SUMIF('список продуктов'!$A$8:$A$917,"="&amp;D8519,'список продуктов'!$C$8:$C$917)</f>
        <v>1</v>
      </c>
      <c r="M10409" s="572"/>
      <c r="N10409" s="573"/>
      <c r="O10409" s="573"/>
      <c r="P10409" s="573"/>
    </row>
    <row r="10410" spans="1:16" x14ac:dyDescent="0.25">
      <c r="A10410" s="129">
        <v>10</v>
      </c>
      <c r="B10410" s="160" t="s">
        <v>51</v>
      </c>
      <c r="C10410" s="325" t="s">
        <v>2741</v>
      </c>
      <c r="D10410" s="91"/>
      <c r="E10410" s="88"/>
      <c r="F10410">
        <f>SUMIF('список продуктов'!$A$8:$A$917,"="&amp;D8520,'список продуктов'!$C$8:$C$917)</f>
        <v>0</v>
      </c>
      <c r="M10410" s="572"/>
      <c r="N10410" s="573"/>
      <c r="O10410" s="573"/>
      <c r="P10410" s="573"/>
    </row>
    <row r="10411" spans="1:16" x14ac:dyDescent="0.25">
      <c r="A10411" s="77">
        <f>E10411*A10410*A10394</f>
        <v>0</v>
      </c>
      <c r="B10411" s="160"/>
      <c r="C10411" s="311"/>
      <c r="D10411" s="91" t="s">
        <v>2549</v>
      </c>
      <c r="E10411" s="89">
        <v>1</v>
      </c>
      <c r="F10411">
        <f>SUMIF('список продуктов'!$A$8:$A$917,"="&amp;D8521,'список продуктов'!$C$8:$C$917)</f>
        <v>1</v>
      </c>
      <c r="M10411" s="572"/>
      <c r="N10411" s="573"/>
      <c r="O10411" s="573"/>
      <c r="P10411" s="573"/>
    </row>
    <row r="10412" spans="1:16" x14ac:dyDescent="0.25">
      <c r="A10412" s="77">
        <f>E10412*A10410*A10394</f>
        <v>0</v>
      </c>
      <c r="B10412" s="160"/>
      <c r="C10412" s="536" t="s">
        <v>2601</v>
      </c>
      <c r="D10412" s="91" t="s">
        <v>1591</v>
      </c>
      <c r="E10412" s="80">
        <v>20</v>
      </c>
      <c r="F10412">
        <f>SUMIF('список продуктов'!$A$8:$A$917,"="&amp;D8522,'список продуктов'!$C$8:$C$917)</f>
        <v>0</v>
      </c>
      <c r="M10412" s="572"/>
      <c r="N10412" s="573"/>
      <c r="O10412" s="573"/>
      <c r="P10412" s="573"/>
    </row>
    <row r="10413" spans="1:16" x14ac:dyDescent="0.25">
      <c r="A10413" s="77">
        <f>E10413*A10410*A10394</f>
        <v>0</v>
      </c>
      <c r="B10413" s="160"/>
      <c r="C10413" s="313"/>
      <c r="D10413" s="91" t="s">
        <v>1758</v>
      </c>
      <c r="E10413" s="80">
        <v>5</v>
      </c>
      <c r="F10413">
        <f>SUMIF('список продуктов'!$A$8:$A$917,"="&amp;D8523,'список продуктов'!$C$8:$C$917)</f>
        <v>1</v>
      </c>
      <c r="M10413" s="572"/>
      <c r="N10413" s="573"/>
      <c r="O10413" s="573"/>
      <c r="P10413" s="573"/>
    </row>
    <row r="10414" spans="1:16" x14ac:dyDescent="0.25">
      <c r="A10414" s="77">
        <f>E10414*A10410*A10394</f>
        <v>0</v>
      </c>
      <c r="B10414" s="160"/>
      <c r="C10414" s="313"/>
      <c r="D10414" s="91" t="s">
        <v>1354</v>
      </c>
      <c r="E10414" s="80">
        <v>5</v>
      </c>
      <c r="F10414">
        <f>SUMIF('список продуктов'!$A$8:$A$917,"="&amp;D8524,'список продуктов'!$C$8:$C$917)</f>
        <v>0</v>
      </c>
      <c r="M10414" s="572"/>
      <c r="N10414" s="573"/>
      <c r="O10414" s="573"/>
      <c r="P10414" s="573"/>
    </row>
    <row r="10415" spans="1:16" x14ac:dyDescent="0.25">
      <c r="A10415" s="77">
        <f>E10415*A10410*A10394</f>
        <v>0</v>
      </c>
      <c r="B10415" s="160"/>
      <c r="C10415" s="313"/>
      <c r="D10415" s="91" t="s">
        <v>1262</v>
      </c>
      <c r="E10415" s="80">
        <v>0.01</v>
      </c>
      <c r="F10415">
        <f>SUMIF('список продуктов'!$A$8:$A$917,"="&amp;D8525,'список продуктов'!$C$8:$C$917)</f>
        <v>1</v>
      </c>
      <c r="M10415" s="572"/>
      <c r="N10415" s="573"/>
      <c r="O10415" s="573"/>
      <c r="P10415" s="573"/>
    </row>
    <row r="10416" spans="1:16" x14ac:dyDescent="0.25">
      <c r="A10416" s="77">
        <f>E10416*A10410*A10394</f>
        <v>0</v>
      </c>
      <c r="B10416" s="160"/>
      <c r="C10416" s="313"/>
      <c r="D10416" s="91" t="s">
        <v>2399</v>
      </c>
      <c r="E10416" s="80">
        <v>0.01</v>
      </c>
      <c r="F10416">
        <f>SUMIF('список продуктов'!$A$8:$A$917,"="&amp;D8526,'список продуктов'!$C$8:$C$917)</f>
        <v>0</v>
      </c>
      <c r="M10416" s="572"/>
      <c r="N10416" s="573"/>
      <c r="O10416" s="573"/>
      <c r="P10416" s="573"/>
    </row>
    <row r="10417" spans="1:16" x14ac:dyDescent="0.25">
      <c r="A10417" s="77">
        <f>E10417*A10410*A10394</f>
        <v>0</v>
      </c>
      <c r="B10417" s="160"/>
      <c r="C10417" s="313"/>
      <c r="D10417" s="91" t="s">
        <v>2591</v>
      </c>
      <c r="E10417" s="80">
        <v>0.01</v>
      </c>
      <c r="F10417">
        <f>SUMIF('список продуктов'!$A$8:$A$917,"="&amp;D8527,'список продуктов'!$C$8:$C$917)</f>
        <v>1</v>
      </c>
      <c r="M10417" s="572"/>
      <c r="N10417" s="573"/>
      <c r="O10417" s="573"/>
      <c r="P10417" s="573"/>
    </row>
    <row r="10418" spans="1:16" x14ac:dyDescent="0.25">
      <c r="A10418" s="77">
        <f>E10418*A10410*A10394</f>
        <v>0</v>
      </c>
      <c r="B10418" s="160"/>
      <c r="C10418" s="313"/>
      <c r="D10418" s="91" t="s">
        <v>1850</v>
      </c>
      <c r="E10418" s="80">
        <v>0.01</v>
      </c>
      <c r="F10418">
        <f>SUMIF('список продуктов'!$A$8:$A$917,"="&amp;D8528,'список продуктов'!$C$8:$C$917)</f>
        <v>0</v>
      </c>
      <c r="M10418" s="572"/>
      <c r="N10418" s="573"/>
      <c r="O10418" s="573"/>
      <c r="P10418" s="573"/>
    </row>
    <row r="10419" spans="1:16" x14ac:dyDescent="0.25">
      <c r="A10419" s="77">
        <f>E10419*A10410*A10394</f>
        <v>0</v>
      </c>
      <c r="B10419" s="160"/>
      <c r="C10419" s="313"/>
      <c r="D10419" s="91" t="s">
        <v>2486</v>
      </c>
      <c r="E10419" s="80">
        <v>0.01</v>
      </c>
      <c r="F10419">
        <f>SUMIF('список продуктов'!$A$8:$A$917,"="&amp;D8529,'список продуктов'!$C$8:$C$917)</f>
        <v>1</v>
      </c>
      <c r="M10419" s="572"/>
      <c r="N10419" s="573"/>
      <c r="O10419" s="573"/>
      <c r="P10419" s="573"/>
    </row>
    <row r="10420" spans="1:16" x14ac:dyDescent="0.25">
      <c r="A10420" s="77">
        <f>E10420*A10410*A10394</f>
        <v>0</v>
      </c>
      <c r="B10420" s="160"/>
      <c r="C10420" s="311"/>
      <c r="D10420" s="91" t="s">
        <v>2391</v>
      </c>
      <c r="E10420" s="80">
        <v>0.01</v>
      </c>
      <c r="F10420">
        <f>SUMIF('список продуктов'!$A$8:$A$917,"="&amp;D8530,'список продуктов'!$C$8:$C$917)</f>
        <v>1</v>
      </c>
      <c r="M10420" s="572"/>
      <c r="N10420" s="573"/>
      <c r="O10420" s="573"/>
      <c r="P10420" s="573"/>
    </row>
    <row r="10421" spans="1:16" x14ac:dyDescent="0.25">
      <c r="A10421" s="77">
        <f>E10421*A10410*A10394</f>
        <v>0</v>
      </c>
      <c r="B10421" s="160"/>
      <c r="C10421" s="311"/>
      <c r="D10421" s="91" t="s">
        <v>1275</v>
      </c>
      <c r="E10421" s="89">
        <v>1</v>
      </c>
      <c r="F10421">
        <f>SUMIF('список продуктов'!$A$8:$A$917,"="&amp;D8531,'список продуктов'!$C$8:$C$917)</f>
        <v>1</v>
      </c>
      <c r="M10421" s="572"/>
      <c r="N10421" s="573"/>
      <c r="O10421" s="573"/>
      <c r="P10421" s="573"/>
    </row>
    <row r="10422" spans="1:16" x14ac:dyDescent="0.25">
      <c r="B10422" s="160"/>
      <c r="C10422" s="313" t="s">
        <v>2158</v>
      </c>
      <c r="D10422" s="91"/>
      <c r="E10422" s="89"/>
      <c r="F10422">
        <f>SUMIF('список продуктов'!$A$8:$A$917,"="&amp;D8532,'список продуктов'!$C$8:$C$917)</f>
        <v>1</v>
      </c>
      <c r="M10422" s="572"/>
      <c r="N10422" s="573"/>
      <c r="O10422" s="573"/>
      <c r="P10422" s="573"/>
    </row>
    <row r="10423" spans="1:16" x14ac:dyDescent="0.25">
      <c r="A10423" s="77">
        <f>E10423*A10410*A10394</f>
        <v>0</v>
      </c>
      <c r="B10423" s="160"/>
      <c r="C10423" s="311" t="s">
        <v>2059</v>
      </c>
      <c r="D10423" s="368" t="s">
        <v>1736</v>
      </c>
      <c r="E10423" s="89">
        <v>6</v>
      </c>
      <c r="F10423">
        <f>SUMIF('список продуктов'!$A$8:$A$917,"="&amp;D8533,'список продуктов'!$C$8:$C$917)</f>
        <v>1</v>
      </c>
      <c r="M10423" s="572"/>
      <c r="N10423" s="573"/>
      <c r="O10423" s="573"/>
      <c r="P10423" s="573"/>
    </row>
    <row r="10424" spans="1:16" x14ac:dyDescent="0.25">
      <c r="A10424" s="77">
        <f>E10424*A10410*A10394</f>
        <v>0</v>
      </c>
      <c r="B10424" s="160"/>
      <c r="C10424" s="311" t="s">
        <v>2159</v>
      </c>
      <c r="D10424" s="368" t="s">
        <v>2475</v>
      </c>
      <c r="E10424" s="89">
        <v>1</v>
      </c>
      <c r="F10424">
        <f>SUMIF('список продуктов'!$A$8:$A$917,"="&amp;D8534,'список продуктов'!$C$8:$C$917)</f>
        <v>0</v>
      </c>
      <c r="M10424" s="572"/>
      <c r="N10424" s="573"/>
      <c r="O10424" s="573"/>
      <c r="P10424" s="573"/>
    </row>
    <row r="10425" spans="1:16" x14ac:dyDescent="0.25">
      <c r="A10425" s="77">
        <f>E10425*A10410*A10394</f>
        <v>0</v>
      </c>
      <c r="B10425" s="160"/>
      <c r="C10425" s="311" t="s">
        <v>2062</v>
      </c>
      <c r="D10425" s="368" t="s">
        <v>925</v>
      </c>
      <c r="E10425" s="89">
        <v>0.5</v>
      </c>
      <c r="F10425">
        <f>SUMIF('список продуктов'!$A$8:$A$917,"="&amp;D8535,'список продуктов'!$C$8:$C$917)</f>
        <v>1</v>
      </c>
      <c r="M10425" s="572"/>
      <c r="N10425" s="573"/>
      <c r="O10425" s="573"/>
      <c r="P10425" s="573"/>
    </row>
    <row r="10426" spans="1:16" x14ac:dyDescent="0.25">
      <c r="A10426" s="77">
        <f>E10426*A10410*A10394</f>
        <v>0</v>
      </c>
      <c r="B10426" s="160"/>
      <c r="C10426" s="311"/>
      <c r="D10426" s="368" t="s">
        <v>2376</v>
      </c>
      <c r="E10426" s="89">
        <v>0.5</v>
      </c>
      <c r="F10426">
        <f>SUMIF('список продуктов'!$A$8:$A$917,"="&amp;D8540,'список продуктов'!$C$8:$C$917)</f>
        <v>0</v>
      </c>
      <c r="M10426" s="572"/>
      <c r="N10426" s="573"/>
      <c r="O10426" s="573"/>
      <c r="P10426" s="573"/>
    </row>
    <row r="10427" spans="1:16" x14ac:dyDescent="0.25">
      <c r="A10427" s="77">
        <f>E10427*A10410*A10394</f>
        <v>0</v>
      </c>
      <c r="B10427" s="160"/>
      <c r="C10427" s="311"/>
      <c r="D10427" s="368" t="s">
        <v>1850</v>
      </c>
      <c r="E10427" s="89">
        <v>2</v>
      </c>
      <c r="F10427">
        <f>SUMIF('список продуктов'!$A$8:$A$917,"="&amp;D8541,'список продуктов'!$C$8:$C$917)</f>
        <v>1</v>
      </c>
      <c r="M10427" s="572"/>
      <c r="N10427" s="573"/>
      <c r="O10427" s="573"/>
      <c r="P10427" s="573"/>
    </row>
    <row r="10428" spans="1:16" x14ac:dyDescent="0.25">
      <c r="B10428" s="160"/>
      <c r="C10428" s="452"/>
      <c r="D10428" s="368"/>
      <c r="E10428" s="89"/>
      <c r="F10428">
        <f>SUMIF('список продуктов'!$A$8:$A$917,"="&amp;D8542,'список продуктов'!$C$8:$C$917)</f>
        <v>0</v>
      </c>
      <c r="M10428" s="572"/>
      <c r="N10428" s="573"/>
      <c r="O10428" s="573"/>
      <c r="P10428" s="573"/>
    </row>
    <row r="10429" spans="1:16" x14ac:dyDescent="0.25">
      <c r="B10429" s="160"/>
      <c r="C10429" s="154"/>
      <c r="D10429" s="368"/>
      <c r="E10429" s="89"/>
      <c r="F10429">
        <f>SUMIF('список продуктов'!$A$8:$A$917,"="&amp;D8543,'список продуктов'!$C$8:$C$917)</f>
        <v>1</v>
      </c>
      <c r="M10429" s="572"/>
      <c r="N10429" s="573"/>
      <c r="O10429" s="573"/>
      <c r="P10429" s="573"/>
    </row>
    <row r="10430" spans="1:16" x14ac:dyDescent="0.25">
      <c r="B10430" s="160"/>
      <c r="C10430" s="154"/>
      <c r="D10430" s="368"/>
      <c r="E10430" s="89"/>
      <c r="M10430" s="72"/>
      <c r="N10430" s="68"/>
      <c r="O10430" s="68"/>
      <c r="P10430" s="68"/>
    </row>
    <row r="10431" spans="1:16" ht="15.75" thickBot="1" x14ac:dyDescent="0.3">
      <c r="B10431" s="160"/>
      <c r="C10431" s="154"/>
      <c r="D10431" s="91"/>
      <c r="E10431" s="89"/>
      <c r="M10431" s="72"/>
      <c r="N10431" s="68"/>
      <c r="O10431" s="68"/>
      <c r="P10431" s="68"/>
    </row>
    <row r="10432" spans="1:16" ht="15.75" thickBot="1" x14ac:dyDescent="0.3">
      <c r="A10432" s="229"/>
      <c r="B10432" s="231" t="s">
        <v>940</v>
      </c>
      <c r="C10432" s="200" t="s">
        <v>1061</v>
      </c>
      <c r="D10432" s="188"/>
      <c r="E10432" s="191"/>
      <c r="F10432">
        <f>SUMIF('список продуктов'!$A$8:$A$917,"="&amp;D10499,'список продуктов'!$C$8:$C$917)</f>
        <v>0</v>
      </c>
      <c r="G10432" t="s">
        <v>2926</v>
      </c>
      <c r="M10432" s="572"/>
      <c r="N10432" s="573"/>
      <c r="O10432" s="573"/>
      <c r="P10432" s="573"/>
    </row>
    <row r="10433" spans="1:16" x14ac:dyDescent="0.25">
      <c r="A10433" s="77">
        <f>E10433*A10432</f>
        <v>0</v>
      </c>
      <c r="B10433" s="286"/>
      <c r="C10433" s="349" t="s">
        <v>2624</v>
      </c>
      <c r="D10433" s="91" t="s">
        <v>2625</v>
      </c>
      <c r="E10433" s="111">
        <v>1</v>
      </c>
      <c r="F10433">
        <f>SUMIF('список продуктов'!$A$8:$A$917,"="&amp;D10500,'список продуктов'!$C$8:$C$917)</f>
        <v>0</v>
      </c>
      <c r="M10433" s="572"/>
      <c r="N10433" s="573"/>
      <c r="O10433" s="573"/>
      <c r="P10433" s="573"/>
    </row>
    <row r="10434" spans="1:16" ht="29.25" x14ac:dyDescent="0.25">
      <c r="A10434" s="129">
        <v>10</v>
      </c>
      <c r="B10434" s="160" t="s">
        <v>45</v>
      </c>
      <c r="C10434" s="290" t="s">
        <v>2743</v>
      </c>
      <c r="D10434" s="91"/>
      <c r="E10434" s="88"/>
      <c r="F10434">
        <f>SUMIF('список продуктов'!$A$8:$A$917,"="&amp;D10501,'список продуктов'!$C$8:$C$917)</f>
        <v>1</v>
      </c>
      <c r="M10434" s="572"/>
      <c r="N10434" s="573"/>
      <c r="O10434" s="573"/>
      <c r="P10434" s="573"/>
    </row>
    <row r="10435" spans="1:16" x14ac:dyDescent="0.25">
      <c r="A10435" s="77">
        <f>E10435*A10434*A10432</f>
        <v>0</v>
      </c>
      <c r="B10435" s="160"/>
      <c r="C10435" s="311"/>
      <c r="D10435" s="91" t="s">
        <v>2549</v>
      </c>
      <c r="E10435" s="89">
        <v>1</v>
      </c>
      <c r="F10435">
        <f>SUMIF('список продуктов'!$A$8:$A$917,"="&amp;D10502,'список продуктов'!$C$8:$C$917)</f>
        <v>1</v>
      </c>
      <c r="M10435" s="572"/>
      <c r="N10435" s="573"/>
      <c r="O10435" s="573"/>
      <c r="P10435" s="573"/>
    </row>
    <row r="10436" spans="1:16" x14ac:dyDescent="0.25">
      <c r="A10436" s="77">
        <f>E10436*A10434*A10432</f>
        <v>0</v>
      </c>
      <c r="B10436" s="160"/>
      <c r="C10436" s="313"/>
      <c r="D10436" s="91" t="s">
        <v>1674</v>
      </c>
      <c r="E10436" s="89">
        <v>5</v>
      </c>
      <c r="F10436">
        <f>SUMIF('список продуктов'!$A$8:$A$917,"="&amp;D10503,'список продуктов'!$C$8:$C$917)</f>
        <v>1</v>
      </c>
      <c r="M10436" s="572"/>
      <c r="N10436" s="573"/>
      <c r="O10436" s="573"/>
      <c r="P10436" s="573"/>
    </row>
    <row r="10437" spans="1:16" x14ac:dyDescent="0.25">
      <c r="A10437" s="77">
        <f>E10437*A10434*A10432</f>
        <v>0</v>
      </c>
      <c r="B10437" s="160"/>
      <c r="C10437" s="311"/>
      <c r="D10437" s="91" t="s">
        <v>1662</v>
      </c>
      <c r="E10437" s="89">
        <v>20</v>
      </c>
      <c r="F10437">
        <f>SUMIF('список продуктов'!$A$8:$A$917,"="&amp;D10504,'список продуктов'!$C$8:$C$917)</f>
        <v>1</v>
      </c>
      <c r="M10437" s="572"/>
      <c r="N10437" s="573"/>
      <c r="O10437" s="573"/>
      <c r="P10437" s="573"/>
    </row>
    <row r="10438" spans="1:16" x14ac:dyDescent="0.25">
      <c r="A10438" s="77">
        <f>E10438*A10434*A10432</f>
        <v>0</v>
      </c>
      <c r="B10438" s="160"/>
      <c r="C10438" s="311"/>
      <c r="D10438" s="91" t="s">
        <v>925</v>
      </c>
      <c r="E10438" s="89">
        <v>5</v>
      </c>
      <c r="F10438">
        <f>SUMIF('список продуктов'!$A$8:$A$917,"="&amp;D10505,'список продуктов'!$C$8:$C$917)</f>
        <v>1</v>
      </c>
      <c r="M10438" s="572"/>
      <c r="N10438" s="573"/>
      <c r="O10438" s="573"/>
      <c r="P10438" s="573"/>
    </row>
    <row r="10439" spans="1:16" x14ac:dyDescent="0.25">
      <c r="A10439" s="77">
        <f>E10439*A10434*A10432</f>
        <v>0</v>
      </c>
      <c r="B10439" s="160"/>
      <c r="C10439" s="311"/>
      <c r="D10439" s="91" t="s">
        <v>2675</v>
      </c>
      <c r="E10439" s="89">
        <v>5</v>
      </c>
      <c r="F10439">
        <f>SUMIF('список продуктов'!$A$8:$A$917,"="&amp;D10506,'список продуктов'!$C$8:$C$917)</f>
        <v>1</v>
      </c>
      <c r="M10439" s="572"/>
      <c r="N10439" s="573"/>
      <c r="O10439" s="573"/>
      <c r="P10439" s="573"/>
    </row>
    <row r="10440" spans="1:16" x14ac:dyDescent="0.25">
      <c r="A10440" s="77">
        <f>E10440*A10434*A10432</f>
        <v>0</v>
      </c>
      <c r="B10440" s="160"/>
      <c r="C10440" s="311"/>
      <c r="D10440" s="91" t="s">
        <v>1796</v>
      </c>
      <c r="E10440" s="89">
        <v>2</v>
      </c>
      <c r="F10440">
        <f>SUMIF('список продуктов'!$A$8:$A$917,"="&amp;D10507,'список продуктов'!$C$8:$C$917)</f>
        <v>0</v>
      </c>
      <c r="M10440" s="572"/>
      <c r="N10440" s="573"/>
      <c r="O10440" s="573"/>
      <c r="P10440" s="573"/>
    </row>
    <row r="10441" spans="1:16" ht="29.25" x14ac:dyDescent="0.25">
      <c r="A10441" s="129">
        <v>10</v>
      </c>
      <c r="B10441" s="160" t="s">
        <v>45</v>
      </c>
      <c r="C10441" s="290" t="s">
        <v>997</v>
      </c>
      <c r="D10441" s="91"/>
      <c r="E10441" s="88"/>
      <c r="F10441">
        <f>SUMIF('список продуктов'!$A$8:$A$917,"="&amp;D10508,'список продуктов'!$C$8:$C$917)</f>
        <v>1</v>
      </c>
      <c r="M10441" s="572"/>
      <c r="N10441" s="573"/>
      <c r="O10441" s="573"/>
      <c r="P10441" s="573"/>
    </row>
    <row r="10442" spans="1:16" x14ac:dyDescent="0.25">
      <c r="A10442" s="77">
        <f>E10442*A10441*A10432</f>
        <v>0</v>
      </c>
      <c r="B10442" s="160"/>
      <c r="C10442" s="311"/>
      <c r="D10442" s="91" t="s">
        <v>2549</v>
      </c>
      <c r="E10442" s="89">
        <v>1</v>
      </c>
      <c r="F10442">
        <f>SUMIF('список продуктов'!$A$8:$A$917,"="&amp;D10509,'список продуктов'!$C$8:$C$917)</f>
        <v>1</v>
      </c>
      <c r="M10442" s="572"/>
      <c r="N10442" s="573"/>
      <c r="O10442" s="573"/>
      <c r="P10442" s="573"/>
    </row>
    <row r="10443" spans="1:16" x14ac:dyDescent="0.25">
      <c r="A10443" s="77">
        <f>E10443*A10441*A10432</f>
        <v>0</v>
      </c>
      <c r="B10443" s="160"/>
      <c r="C10443" s="452"/>
      <c r="D10443" s="91" t="s">
        <v>1674</v>
      </c>
      <c r="E10443" s="89">
        <v>5</v>
      </c>
      <c r="F10443">
        <f>SUMIF('список продуктов'!$A$8:$A$917,"="&amp;D10510,'список продуктов'!$C$8:$C$917)</f>
        <v>1</v>
      </c>
      <c r="M10443" s="572"/>
      <c r="N10443" s="573"/>
      <c r="O10443" s="573"/>
      <c r="P10443" s="573"/>
    </row>
    <row r="10444" spans="1:16" x14ac:dyDescent="0.25">
      <c r="A10444" s="77">
        <f>E10444*A10441*A10432</f>
        <v>0</v>
      </c>
      <c r="B10444" s="160"/>
      <c r="C10444" s="154"/>
      <c r="D10444" s="91" t="s">
        <v>2302</v>
      </c>
      <c r="E10444" s="89">
        <v>20</v>
      </c>
      <c r="F10444">
        <f>SUMIF('список продуктов'!$A$8:$A$917,"="&amp;D10511,'список продуктов'!$C$8:$C$917)</f>
        <v>1</v>
      </c>
      <c r="M10444" s="572"/>
      <c r="N10444" s="573"/>
      <c r="O10444" s="573"/>
      <c r="P10444" s="573"/>
    </row>
    <row r="10445" spans="1:16" x14ac:dyDescent="0.25">
      <c r="A10445" s="77">
        <f>E10445*A10441*A10432</f>
        <v>0</v>
      </c>
      <c r="B10445" s="160"/>
      <c r="C10445" s="154"/>
      <c r="D10445" s="91" t="s">
        <v>1936</v>
      </c>
      <c r="E10445" s="89">
        <v>10</v>
      </c>
      <c r="F10445">
        <f>SUMIF('список продуктов'!$A$8:$A$917,"="&amp;D10512,'список продуктов'!$C$8:$C$917)</f>
        <v>1</v>
      </c>
      <c r="M10445" s="572"/>
      <c r="N10445" s="573"/>
      <c r="O10445" s="573"/>
      <c r="P10445" s="573"/>
    </row>
    <row r="10446" spans="1:16" ht="15.75" thickBot="1" x14ac:dyDescent="0.3">
      <c r="A10446" s="77">
        <f>E10446*A10441*A10432</f>
        <v>0</v>
      </c>
      <c r="B10446" s="394"/>
      <c r="C10446" s="495"/>
      <c r="D10446" s="395" t="s">
        <v>1275</v>
      </c>
      <c r="E10446" s="396">
        <v>1</v>
      </c>
      <c r="F10446">
        <f>SUMIF('список продуктов'!$A$8:$A$917,"="&amp;D10513,'список продуктов'!$C$8:$C$917)</f>
        <v>1</v>
      </c>
      <c r="M10446" s="572"/>
      <c r="N10446" s="573"/>
      <c r="O10446" s="573"/>
      <c r="P10446" s="573"/>
    </row>
    <row r="10447" spans="1:16" ht="26.25" thickBot="1" x14ac:dyDescent="0.4">
      <c r="A10447" s="563" t="s">
        <v>2744</v>
      </c>
      <c r="B10447" s="588"/>
      <c r="C10447" s="588"/>
      <c r="D10447" s="588"/>
      <c r="E10447" s="589"/>
      <c r="F10447">
        <f>SUMIF('список продуктов'!$A$8:$A$917,"="&amp;D10514,'список продуктов'!$C$8:$C$917)</f>
        <v>1</v>
      </c>
      <c r="G10447" t="s">
        <v>2926</v>
      </c>
      <c r="M10447" s="572"/>
      <c r="N10447" s="573"/>
      <c r="O10447" s="573"/>
      <c r="P10447" s="573"/>
    </row>
    <row r="10448" spans="1:16" ht="15.75" thickBot="1" x14ac:dyDescent="0.3">
      <c r="A10448" s="229"/>
      <c r="B10448" s="231" t="s">
        <v>1353</v>
      </c>
      <c r="C10448" s="184" t="s">
        <v>2745</v>
      </c>
      <c r="D10448" s="188"/>
      <c r="E10448" s="232"/>
      <c r="F10448">
        <f>SUMIF('список продуктов'!$A$8:$A$917,"="&amp;D10515,'список продуктов'!$C$8:$C$917)</f>
        <v>1</v>
      </c>
      <c r="G10448" t="s">
        <v>2926</v>
      </c>
      <c r="M10448" s="572"/>
      <c r="N10448" s="573"/>
      <c r="O10448" s="573"/>
      <c r="P10448" s="573"/>
    </row>
    <row r="10449" spans="1:16" x14ac:dyDescent="0.25">
      <c r="A10449" s="77">
        <f>E10449*A10448</f>
        <v>0</v>
      </c>
      <c r="B10449" s="160"/>
      <c r="C10449" s="154"/>
      <c r="D10449" s="91" t="s">
        <v>2811</v>
      </c>
      <c r="E10449" s="89">
        <v>140</v>
      </c>
      <c r="F10449">
        <f>SUMIF('список продуктов'!$A$8:$A$917,"="&amp;D10516,'список продуктов'!$C$8:$C$917)</f>
        <v>0</v>
      </c>
      <c r="M10449" s="572"/>
      <c r="N10449" s="573"/>
      <c r="O10449" s="573"/>
      <c r="P10449" s="573"/>
    </row>
    <row r="10450" spans="1:16" x14ac:dyDescent="0.25">
      <c r="A10450" s="77">
        <f>E10450*A10448</f>
        <v>0</v>
      </c>
      <c r="B10450" s="160"/>
      <c r="C10450" s="452"/>
      <c r="D10450" s="91" t="s">
        <v>2302</v>
      </c>
      <c r="E10450" s="89">
        <v>140</v>
      </c>
      <c r="F10450">
        <f>SUMIF('список продуктов'!$A$8:$A$917,"="&amp;D10517,'список продуктов'!$C$8:$C$917)</f>
        <v>1</v>
      </c>
      <c r="M10450" s="572"/>
      <c r="N10450" s="573"/>
      <c r="O10450" s="573"/>
      <c r="P10450" s="573"/>
    </row>
    <row r="10451" spans="1:16" x14ac:dyDescent="0.25">
      <c r="A10451" s="77">
        <f>E10451*A10448</f>
        <v>0</v>
      </c>
      <c r="B10451" s="160"/>
      <c r="C10451" s="154"/>
      <c r="D10451" s="91" t="s">
        <v>919</v>
      </c>
      <c r="E10451" s="89">
        <v>140</v>
      </c>
      <c r="F10451">
        <f>SUMIF('список продуктов'!$A$8:$A$917,"="&amp;D10518,'список продуктов'!$C$8:$C$917)</f>
        <v>1</v>
      </c>
      <c r="M10451" s="572"/>
      <c r="N10451" s="573"/>
      <c r="O10451" s="573"/>
      <c r="P10451" s="573"/>
    </row>
    <row r="10452" spans="1:16" x14ac:dyDescent="0.25">
      <c r="A10452" s="77">
        <f>E10452*A10448</f>
        <v>0</v>
      </c>
      <c r="B10452" s="160"/>
      <c r="C10452" s="154"/>
      <c r="D10452" s="91" t="s">
        <v>920</v>
      </c>
      <c r="E10452" s="89">
        <v>120</v>
      </c>
      <c r="F10452">
        <f>SUMIF('список продуктов'!$A$8:$A$917,"="&amp;D10519,'список продуктов'!$C$8:$C$917)</f>
        <v>1</v>
      </c>
      <c r="M10452" s="572"/>
      <c r="N10452" s="573"/>
      <c r="O10452" s="573"/>
      <c r="P10452" s="573"/>
    </row>
    <row r="10453" spans="1:16" x14ac:dyDescent="0.25">
      <c r="A10453" s="77">
        <f>E10453*A10448</f>
        <v>0</v>
      </c>
      <c r="B10453" s="160"/>
      <c r="C10453" s="154"/>
      <c r="D10453" s="91" t="s">
        <v>921</v>
      </c>
      <c r="E10453" s="89">
        <v>140</v>
      </c>
      <c r="F10453">
        <f>SUMIF('список продуктов'!$A$8:$A$917,"="&amp;D10520,'список продуктов'!$C$8:$C$917)</f>
        <v>1</v>
      </c>
      <c r="M10453" s="572"/>
      <c r="N10453" s="573"/>
      <c r="O10453" s="573"/>
      <c r="P10453" s="573"/>
    </row>
    <row r="10454" spans="1:16" x14ac:dyDescent="0.25">
      <c r="A10454" s="77">
        <f>E10454*A10448</f>
        <v>0</v>
      </c>
      <c r="B10454" s="160"/>
      <c r="C10454" s="154"/>
      <c r="D10454" s="91" t="s">
        <v>922</v>
      </c>
      <c r="E10454" s="89">
        <v>70</v>
      </c>
      <c r="F10454">
        <f>SUMIF('список продуктов'!$A$8:$A$917,"="&amp;D10521,'список продуктов'!$C$8:$C$917)</f>
        <v>0</v>
      </c>
      <c r="M10454" s="572"/>
      <c r="N10454" s="573"/>
      <c r="O10454" s="573"/>
      <c r="P10454" s="573"/>
    </row>
    <row r="10455" spans="1:16" x14ac:dyDescent="0.25">
      <c r="A10455" s="77">
        <f>E10455*A10448</f>
        <v>0</v>
      </c>
      <c r="B10455" s="160"/>
      <c r="C10455" s="154"/>
      <c r="D10455" s="91" t="s">
        <v>923</v>
      </c>
      <c r="E10455" s="89">
        <v>70</v>
      </c>
      <c r="F10455">
        <f>SUMIF('список продуктов'!$A$8:$A$917,"="&amp;D10522,'список продуктов'!$C$8:$C$917)</f>
        <v>1</v>
      </c>
      <c r="M10455" s="572"/>
      <c r="N10455" s="573"/>
      <c r="O10455" s="573"/>
      <c r="P10455" s="573"/>
    </row>
    <row r="10456" spans="1:16" x14ac:dyDescent="0.25">
      <c r="A10456" s="77">
        <f>E10456*A10448</f>
        <v>0</v>
      </c>
      <c r="B10456" s="160"/>
      <c r="C10456" s="154"/>
      <c r="D10456" s="91" t="s">
        <v>927</v>
      </c>
      <c r="E10456" s="89">
        <v>50</v>
      </c>
      <c r="F10456">
        <f>SUMIF('список продуктов'!$A$8:$A$917,"="&amp;D10523,'список продуктов'!$C$8:$C$917)</f>
        <v>1</v>
      </c>
      <c r="M10456" s="572"/>
      <c r="N10456" s="573"/>
      <c r="O10456" s="573"/>
      <c r="P10456" s="573"/>
    </row>
    <row r="10457" spans="1:16" x14ac:dyDescent="0.25">
      <c r="A10457" s="77">
        <f>E10457*A10448</f>
        <v>0</v>
      </c>
      <c r="B10457" s="160"/>
      <c r="C10457" s="154"/>
      <c r="D10457" s="91" t="s">
        <v>2220</v>
      </c>
      <c r="E10457" s="89">
        <v>50</v>
      </c>
      <c r="F10457">
        <f>SUMIF('список продуктов'!$A$8:$A$917,"="&amp;D10524,'список продуктов'!$C$8:$C$917)</f>
        <v>1</v>
      </c>
      <c r="M10457" s="572"/>
      <c r="N10457" s="573"/>
      <c r="O10457" s="573"/>
      <c r="P10457" s="573"/>
    </row>
    <row r="10458" spans="1:16" x14ac:dyDescent="0.25">
      <c r="A10458" s="77">
        <f>E10458*A10448</f>
        <v>0</v>
      </c>
      <c r="B10458" s="160"/>
      <c r="C10458" s="154"/>
      <c r="D10458" s="91" t="s">
        <v>2216</v>
      </c>
      <c r="E10458" s="89">
        <v>100</v>
      </c>
      <c r="F10458">
        <f>SUMIF('список продуктов'!$A$8:$A$917,"="&amp;D10525,'список продуктов'!$C$8:$C$917)</f>
        <v>1</v>
      </c>
      <c r="M10458" s="572"/>
      <c r="N10458" s="573"/>
      <c r="O10458" s="573"/>
      <c r="P10458" s="573"/>
    </row>
    <row r="10459" spans="1:16" ht="15.75" thickBot="1" x14ac:dyDescent="0.3">
      <c r="A10459" s="77">
        <f>E10459*A10448</f>
        <v>0</v>
      </c>
      <c r="B10459" s="160"/>
      <c r="C10459" s="154"/>
      <c r="D10459" s="91" t="s">
        <v>1789</v>
      </c>
      <c r="E10459" s="89">
        <v>80</v>
      </c>
      <c r="F10459">
        <f>SUMIF('список продуктов'!$A$8:$A$917,"="&amp;D10526,'список продуктов'!$C$8:$C$917)</f>
        <v>1</v>
      </c>
      <c r="M10459" s="572"/>
      <c r="N10459" s="573"/>
      <c r="O10459" s="573"/>
      <c r="P10459" s="573"/>
    </row>
    <row r="10460" spans="1:16" ht="15.75" thickBot="1" x14ac:dyDescent="0.3">
      <c r="A10460" s="229"/>
      <c r="B10460" s="231" t="s">
        <v>1353</v>
      </c>
      <c r="C10460" s="184" t="s">
        <v>2746</v>
      </c>
      <c r="D10460" s="188"/>
      <c r="E10460" s="232"/>
      <c r="F10460">
        <f>SUMIF('список продуктов'!$A$8:$A$917,"="&amp;D10527,'список продуктов'!$C$8:$C$917)</f>
        <v>1</v>
      </c>
      <c r="G10460" t="s">
        <v>2926</v>
      </c>
      <c r="M10460" s="572"/>
      <c r="N10460" s="573"/>
      <c r="O10460" s="573"/>
      <c r="P10460" s="573"/>
    </row>
    <row r="10461" spans="1:16" x14ac:dyDescent="0.25">
      <c r="A10461" s="77">
        <f>E10461*A10460</f>
        <v>0</v>
      </c>
      <c r="B10461" s="160"/>
      <c r="C10461" s="154"/>
      <c r="D10461" s="91" t="s">
        <v>1662</v>
      </c>
      <c r="E10461" s="89">
        <v>120</v>
      </c>
      <c r="F10461">
        <f>SUMIF('список продуктов'!$A$8:$A$917,"="&amp;D10528,'список продуктов'!$C$8:$C$917)</f>
        <v>0</v>
      </c>
      <c r="M10461" s="572"/>
      <c r="N10461" s="573"/>
      <c r="O10461" s="573"/>
      <c r="P10461" s="573"/>
    </row>
    <row r="10462" spans="1:16" x14ac:dyDescent="0.25">
      <c r="A10462" s="77">
        <f>E10462*A10460</f>
        <v>0</v>
      </c>
      <c r="B10462" s="160"/>
      <c r="C10462" s="452"/>
      <c r="D10462" s="91" t="s">
        <v>924</v>
      </c>
      <c r="E10462" s="89">
        <v>120</v>
      </c>
      <c r="F10462">
        <f>SUMIF('список продуктов'!$A$8:$A$917,"="&amp;D10529,'список продуктов'!$C$8:$C$917)</f>
        <v>0</v>
      </c>
      <c r="M10462" s="572"/>
      <c r="N10462" s="573"/>
      <c r="O10462" s="573"/>
      <c r="P10462" s="573"/>
    </row>
    <row r="10463" spans="1:16" x14ac:dyDescent="0.25">
      <c r="A10463" s="77">
        <f>E10463*A10460</f>
        <v>0</v>
      </c>
      <c r="B10463" s="160"/>
      <c r="C10463" s="154"/>
      <c r="D10463" s="91" t="s">
        <v>1664</v>
      </c>
      <c r="E10463" s="89">
        <v>120</v>
      </c>
      <c r="F10463">
        <f>SUMIF('список продуктов'!$A$8:$A$917,"="&amp;D10530,'список продуктов'!$C$8:$C$917)</f>
        <v>0</v>
      </c>
      <c r="M10463" s="572"/>
      <c r="N10463" s="573"/>
      <c r="O10463" s="573"/>
      <c r="P10463" s="573"/>
    </row>
    <row r="10464" spans="1:16" x14ac:dyDescent="0.25">
      <c r="A10464" s="77">
        <f>E10464*A10460</f>
        <v>0</v>
      </c>
      <c r="B10464" s="160"/>
      <c r="C10464" s="154"/>
      <c r="D10464" s="91" t="s">
        <v>1677</v>
      </c>
      <c r="E10464" s="89">
        <v>120</v>
      </c>
      <c r="F10464">
        <f>SUMIF('список продуктов'!$A$8:$A$917,"="&amp;D10531,'список продуктов'!$C$8:$C$917)</f>
        <v>1</v>
      </c>
      <c r="M10464" s="572"/>
      <c r="N10464" s="573"/>
      <c r="O10464" s="573"/>
      <c r="P10464" s="573"/>
    </row>
    <row r="10465" spans="1:16" x14ac:dyDescent="0.25">
      <c r="A10465" s="77">
        <f>E10465*A10460</f>
        <v>0</v>
      </c>
      <c r="B10465" s="160"/>
      <c r="C10465" s="154"/>
      <c r="D10465" s="91" t="s">
        <v>2220</v>
      </c>
      <c r="E10465" s="89">
        <v>100</v>
      </c>
      <c r="F10465">
        <f>SUMIF('список продуктов'!$A$8:$A$917,"="&amp;D10532,'список продуктов'!$C$8:$C$917)</f>
        <v>1</v>
      </c>
      <c r="M10465" s="572"/>
      <c r="N10465" s="573"/>
      <c r="O10465" s="573"/>
      <c r="P10465" s="573"/>
    </row>
    <row r="10466" spans="1:16" x14ac:dyDescent="0.25">
      <c r="A10466" s="77">
        <f>E10466*A10460</f>
        <v>0</v>
      </c>
      <c r="B10466" s="160"/>
      <c r="C10466" s="154"/>
      <c r="D10466" s="91" t="s">
        <v>1789</v>
      </c>
      <c r="E10466" s="89">
        <v>50</v>
      </c>
      <c r="F10466">
        <f>SUMIF('список продуктов'!$A$8:$A$917,"="&amp;D10533,'список продуктов'!$C$8:$C$917)</f>
        <v>1</v>
      </c>
      <c r="M10466" s="572"/>
      <c r="N10466" s="573"/>
      <c r="O10466" s="573"/>
      <c r="P10466" s="573"/>
    </row>
    <row r="10467" spans="1:16" x14ac:dyDescent="0.25">
      <c r="A10467" s="77">
        <f>E10467*A10460</f>
        <v>0</v>
      </c>
      <c r="B10467" s="160"/>
      <c r="C10467" s="154"/>
      <c r="D10467" s="91" t="s">
        <v>2216</v>
      </c>
      <c r="E10467" s="89">
        <v>100</v>
      </c>
      <c r="F10467">
        <f>SUMIF('список продуктов'!$A$8:$A$917,"="&amp;D10534,'список продуктов'!$C$8:$C$917)</f>
        <v>1</v>
      </c>
      <c r="M10467" s="572"/>
      <c r="N10467" s="573"/>
      <c r="O10467" s="573"/>
      <c r="P10467" s="573"/>
    </row>
    <row r="10468" spans="1:16" x14ac:dyDescent="0.25">
      <c r="A10468" s="77">
        <f>E10468*A10460</f>
        <v>0</v>
      </c>
      <c r="B10468" s="160"/>
      <c r="C10468" s="154"/>
      <c r="D10468" s="91" t="s">
        <v>2838</v>
      </c>
      <c r="E10468" s="89">
        <v>100</v>
      </c>
      <c r="F10468">
        <f>SUMIF('список продуктов'!$A$8:$A$917,"="&amp;D10535,'список продуктов'!$C$8:$C$917)</f>
        <v>1</v>
      </c>
      <c r="M10468" s="572"/>
      <c r="N10468" s="573"/>
      <c r="O10468" s="573"/>
      <c r="P10468" s="573"/>
    </row>
    <row r="10469" spans="1:16" x14ac:dyDescent="0.25">
      <c r="A10469" s="77">
        <f>E10469*A10460</f>
        <v>0</v>
      </c>
      <c r="B10469" s="160"/>
      <c r="C10469" s="154"/>
      <c r="D10469" s="91" t="s">
        <v>922</v>
      </c>
      <c r="E10469" s="89">
        <v>70</v>
      </c>
      <c r="F10469">
        <f>SUMIF('список продуктов'!$A$8:$A$917,"="&amp;D10536,'список продуктов'!$C$8:$C$917)</f>
        <v>1</v>
      </c>
      <c r="M10469" s="572"/>
      <c r="N10469" s="573"/>
      <c r="O10469" s="573"/>
      <c r="P10469" s="573"/>
    </row>
    <row r="10470" spans="1:16" x14ac:dyDescent="0.25">
      <c r="A10470" s="77">
        <f>E10470*A10460</f>
        <v>0</v>
      </c>
      <c r="B10470" s="160"/>
      <c r="C10470" s="154"/>
      <c r="D10470" s="91" t="s">
        <v>923</v>
      </c>
      <c r="E10470" s="89">
        <v>70</v>
      </c>
      <c r="F10470">
        <f>SUMIF('список продуктов'!$A$8:$A$917,"="&amp;D10537,'список продуктов'!$C$8:$C$917)</f>
        <v>1</v>
      </c>
      <c r="M10470" s="572"/>
      <c r="N10470" s="573"/>
      <c r="O10470" s="573"/>
      <c r="P10470" s="573"/>
    </row>
    <row r="10471" spans="1:16" x14ac:dyDescent="0.25">
      <c r="A10471" s="77">
        <f>E10471*A10460</f>
        <v>0</v>
      </c>
      <c r="B10471" s="160"/>
      <c r="C10471" s="154"/>
      <c r="D10471" s="91" t="s">
        <v>925</v>
      </c>
      <c r="E10471" s="89">
        <v>70</v>
      </c>
      <c r="F10471">
        <f>SUMIF('список продуктов'!$A$8:$A$917,"="&amp;D10538,'список продуктов'!$C$8:$C$917)</f>
        <v>0</v>
      </c>
      <c r="M10471" s="572"/>
      <c r="N10471" s="573"/>
      <c r="O10471" s="573"/>
      <c r="P10471" s="573"/>
    </row>
    <row r="10472" spans="1:16" x14ac:dyDescent="0.25">
      <c r="A10472" s="77">
        <f>E10472*A10460</f>
        <v>0</v>
      </c>
      <c r="B10472" s="160"/>
      <c r="C10472" s="154"/>
      <c r="D10472" s="91" t="s">
        <v>2244</v>
      </c>
      <c r="E10472" s="89">
        <v>50</v>
      </c>
      <c r="F10472">
        <f>SUMIF('список продуктов'!$A$8:$A$917,"="&amp;D10539,'список продуктов'!$C$8:$C$917)</f>
        <v>1</v>
      </c>
      <c r="M10472" s="572"/>
      <c r="N10472" s="573"/>
      <c r="O10472" s="573"/>
      <c r="P10472" s="573"/>
    </row>
    <row r="10473" spans="1:16" ht="15.75" thickBot="1" x14ac:dyDescent="0.3">
      <c r="A10473" s="77">
        <f>E10473*A10460</f>
        <v>0</v>
      </c>
      <c r="B10473" s="160"/>
      <c r="C10473" s="154"/>
      <c r="D10473" s="91" t="s">
        <v>1793</v>
      </c>
      <c r="E10473" s="89">
        <v>10</v>
      </c>
      <c r="F10473">
        <f>SUMIF('список продуктов'!$A$8:$A$917,"="&amp;D10540,'список продуктов'!$C$8:$C$917)</f>
        <v>1</v>
      </c>
      <c r="M10473" s="572"/>
      <c r="N10473" s="573"/>
      <c r="O10473" s="573"/>
      <c r="P10473" s="573"/>
    </row>
    <row r="10474" spans="1:16" ht="15.75" thickBot="1" x14ac:dyDescent="0.3">
      <c r="A10474" s="229"/>
      <c r="B10474" s="231" t="s">
        <v>2748</v>
      </c>
      <c r="C10474" s="184" t="s">
        <v>2747</v>
      </c>
      <c r="D10474" s="188"/>
      <c r="E10474" s="232"/>
      <c r="F10474">
        <f>SUMIF('список продуктов'!$A$8:$A$917,"="&amp;D10541,'список продуктов'!$C$8:$C$917)</f>
        <v>1</v>
      </c>
      <c r="G10474" t="s">
        <v>2926</v>
      </c>
      <c r="M10474" s="572"/>
      <c r="N10474" s="573"/>
      <c r="O10474" s="573"/>
      <c r="P10474" s="573"/>
    </row>
    <row r="10475" spans="1:16" x14ac:dyDescent="0.25">
      <c r="B10475" s="160"/>
      <c r="C10475" s="155" t="s">
        <v>2032</v>
      </c>
      <c r="D10475" s="367"/>
      <c r="E10475" s="89"/>
      <c r="F10475">
        <f>SUMIF('список продуктов'!$A$8:$A$917,"="&amp;D10542,'список продуктов'!$C$8:$C$917)</f>
        <v>1</v>
      </c>
      <c r="M10475" s="572"/>
      <c r="N10475" s="573"/>
      <c r="O10475" s="573"/>
      <c r="P10475" s="573"/>
    </row>
    <row r="10476" spans="1:16" x14ac:dyDescent="0.25">
      <c r="A10476" s="77">
        <f>E10476*A10474</f>
        <v>0</v>
      </c>
      <c r="B10476" s="160"/>
      <c r="C10476" s="154"/>
      <c r="D10476" s="91" t="s">
        <v>1591</v>
      </c>
      <c r="E10476" s="89">
        <v>300</v>
      </c>
      <c r="F10476">
        <f>SUMIF('список продуктов'!$A$8:$A$917,"="&amp;D10543,'список продуктов'!$C$8:$C$917)</f>
        <v>1</v>
      </c>
      <c r="M10476" s="572"/>
      <c r="N10476" s="573"/>
      <c r="O10476" s="573"/>
      <c r="P10476" s="573"/>
    </row>
    <row r="10477" spans="1:16" x14ac:dyDescent="0.25">
      <c r="A10477" s="77">
        <f>E10477*A10474</f>
        <v>0</v>
      </c>
      <c r="B10477" s="160"/>
      <c r="C10477" s="452"/>
      <c r="D10477" s="91" t="s">
        <v>1262</v>
      </c>
      <c r="E10477" s="89">
        <v>10</v>
      </c>
      <c r="F10477">
        <f>SUMIF('список продуктов'!$A$8:$A$917,"="&amp;D10544,'список продуктов'!$C$8:$C$917)</f>
        <v>1</v>
      </c>
      <c r="M10477" s="572"/>
      <c r="N10477" s="573"/>
      <c r="O10477" s="573"/>
      <c r="P10477" s="573"/>
    </row>
    <row r="10478" spans="1:16" x14ac:dyDescent="0.25">
      <c r="A10478" s="77">
        <f>E10478*A10474</f>
        <v>0</v>
      </c>
      <c r="B10478" s="160"/>
      <c r="C10478" s="154"/>
      <c r="D10478" s="91" t="s">
        <v>2399</v>
      </c>
      <c r="E10478" s="89">
        <v>5</v>
      </c>
      <c r="F10478">
        <f>SUMIF('список продуктов'!$A$8:$A$917,"="&amp;D10545,'список продуктов'!$C$8:$C$917)</f>
        <v>1</v>
      </c>
      <c r="M10478" s="572"/>
      <c r="N10478" s="573"/>
      <c r="O10478" s="573"/>
      <c r="P10478" s="573"/>
    </row>
    <row r="10479" spans="1:16" x14ac:dyDescent="0.25">
      <c r="A10479" s="77">
        <f>E10479*A10474</f>
        <v>0</v>
      </c>
      <c r="B10479" s="160"/>
      <c r="C10479" s="154"/>
      <c r="D10479" s="91" t="s">
        <v>2485</v>
      </c>
      <c r="E10479" s="89">
        <v>25</v>
      </c>
      <c r="F10479">
        <f>SUMIF('список продуктов'!$A$8:$A$917,"="&amp;D10546,'список продуктов'!$C$8:$C$917)</f>
        <v>1</v>
      </c>
      <c r="M10479" s="572"/>
      <c r="N10479" s="573"/>
      <c r="O10479" s="573"/>
      <c r="P10479" s="573"/>
    </row>
    <row r="10480" spans="1:16" x14ac:dyDescent="0.25">
      <c r="A10480" s="77">
        <f>E10480*A10474</f>
        <v>0</v>
      </c>
      <c r="B10480" s="160"/>
      <c r="C10480" s="154"/>
      <c r="D10480" s="91" t="s">
        <v>1489</v>
      </c>
      <c r="E10480" s="89">
        <v>25</v>
      </c>
      <c r="F10480">
        <f>SUMIF('список продуктов'!$A$8:$A$917,"="&amp;D10547,'список продуктов'!$C$8:$C$917)</f>
        <v>1</v>
      </c>
      <c r="M10480" s="572"/>
      <c r="N10480" s="573"/>
      <c r="O10480" s="573"/>
      <c r="P10480" s="573"/>
    </row>
    <row r="10481" spans="1:16" x14ac:dyDescent="0.25">
      <c r="A10481" s="77">
        <f>E10481*A10474</f>
        <v>0</v>
      </c>
      <c r="B10481" s="160"/>
      <c r="C10481" s="154"/>
      <c r="D10481" s="91" t="s">
        <v>1850</v>
      </c>
      <c r="E10481" s="89">
        <v>20</v>
      </c>
      <c r="F10481">
        <f>SUMIF('список продуктов'!$A$8:$A$917,"="&amp;D10548,'список продуктов'!$C$8:$C$917)</f>
        <v>1</v>
      </c>
      <c r="M10481" s="572"/>
      <c r="N10481" s="573"/>
      <c r="O10481" s="573"/>
      <c r="P10481" s="573"/>
    </row>
    <row r="10482" spans="1:16" x14ac:dyDescent="0.25">
      <c r="B10482" s="160"/>
      <c r="C10482" s="155" t="s">
        <v>2033</v>
      </c>
      <c r="D10482" s="367"/>
      <c r="E10482" s="89"/>
      <c r="F10482">
        <f>SUMIF('список продуктов'!$A$8:$A$917,"="&amp;D10549,'список продуктов'!$C$8:$C$917)</f>
        <v>1</v>
      </c>
      <c r="M10482" s="572"/>
      <c r="N10482" s="573"/>
      <c r="O10482" s="573"/>
      <c r="P10482" s="573"/>
    </row>
    <row r="10483" spans="1:16" x14ac:dyDescent="0.25">
      <c r="A10483" s="77">
        <f>E10483*A10474</f>
        <v>0</v>
      </c>
      <c r="B10483" s="160"/>
      <c r="C10483" s="154"/>
      <c r="D10483" s="91" t="s">
        <v>1591</v>
      </c>
      <c r="E10483" s="89">
        <v>300</v>
      </c>
      <c r="F10483">
        <f>SUMIF('список продуктов'!$A$8:$A$917,"="&amp;D10550,'список продуктов'!$C$8:$C$917)</f>
        <v>1</v>
      </c>
      <c r="M10483" s="572"/>
      <c r="N10483" s="573"/>
      <c r="O10483" s="573"/>
      <c r="P10483" s="573"/>
    </row>
    <row r="10484" spans="1:16" x14ac:dyDescent="0.25">
      <c r="A10484" s="77">
        <f>E10484*A10474</f>
        <v>0</v>
      </c>
      <c r="B10484" s="160"/>
      <c r="C10484" s="452"/>
      <c r="D10484" s="91" t="s">
        <v>1262</v>
      </c>
      <c r="E10484" s="89">
        <v>10</v>
      </c>
      <c r="F10484">
        <f>SUMIF('список продуктов'!$A$8:$A$917,"="&amp;D10551,'список продуктов'!$C$8:$C$917)</f>
        <v>0</v>
      </c>
      <c r="M10484" s="572"/>
      <c r="N10484" s="573"/>
      <c r="O10484" s="573"/>
      <c r="P10484" s="573"/>
    </row>
    <row r="10485" spans="1:16" x14ac:dyDescent="0.25">
      <c r="A10485" s="77">
        <f>E10485*A10474</f>
        <v>0</v>
      </c>
      <c r="B10485" s="160"/>
      <c r="C10485" s="154"/>
      <c r="D10485" s="91" t="s">
        <v>2399</v>
      </c>
      <c r="E10485" s="89">
        <v>5</v>
      </c>
      <c r="F10485">
        <f>SUMIF('список продуктов'!$A$8:$A$917,"="&amp;D10552,'список продуктов'!$C$8:$C$917)</f>
        <v>1</v>
      </c>
      <c r="M10485" s="572"/>
      <c r="N10485" s="573"/>
      <c r="O10485" s="573"/>
      <c r="P10485" s="573"/>
    </row>
    <row r="10486" spans="1:16" x14ac:dyDescent="0.25">
      <c r="A10486" s="77">
        <f>E10486*A10474</f>
        <v>0</v>
      </c>
      <c r="B10486" s="160"/>
      <c r="C10486" s="154"/>
      <c r="D10486" s="91" t="s">
        <v>2485</v>
      </c>
      <c r="E10486" s="89">
        <v>25</v>
      </c>
      <c r="F10486">
        <f>SUMIF('список продуктов'!$A$8:$A$917,"="&amp;D10553,'список продуктов'!$C$8:$C$917)</f>
        <v>1</v>
      </c>
      <c r="M10486" s="572"/>
      <c r="N10486" s="573"/>
      <c r="O10486" s="573"/>
      <c r="P10486" s="573"/>
    </row>
    <row r="10487" spans="1:16" x14ac:dyDescent="0.25">
      <c r="A10487" s="77">
        <f>E10487*A10474</f>
        <v>0</v>
      </c>
      <c r="B10487" s="160"/>
      <c r="C10487" s="154"/>
      <c r="D10487" s="91" t="s">
        <v>1489</v>
      </c>
      <c r="E10487" s="89">
        <v>25</v>
      </c>
      <c r="F10487">
        <f>SUMIF('список продуктов'!$A$8:$A$917,"="&amp;D10554,'список продуктов'!$C$8:$C$917)</f>
        <v>1</v>
      </c>
      <c r="M10487" s="572"/>
      <c r="N10487" s="573"/>
      <c r="O10487" s="573"/>
      <c r="P10487" s="573"/>
    </row>
    <row r="10488" spans="1:16" x14ac:dyDescent="0.25">
      <c r="A10488" s="77">
        <f>E10488*A10474</f>
        <v>0</v>
      </c>
      <c r="B10488" s="160"/>
      <c r="C10488" s="154"/>
      <c r="D10488" s="91" t="s">
        <v>1850</v>
      </c>
      <c r="E10488" s="89">
        <v>20</v>
      </c>
      <c r="F10488">
        <f>SUMIF('список продуктов'!$A$8:$A$917,"="&amp;D10555,'список продуктов'!$C$8:$C$917)</f>
        <v>1</v>
      </c>
      <c r="M10488" s="572"/>
      <c r="N10488" s="573"/>
      <c r="O10488" s="573"/>
      <c r="P10488" s="573"/>
    </row>
    <row r="10489" spans="1:16" x14ac:dyDescent="0.25">
      <c r="A10489" s="77">
        <f>E10489*A10474</f>
        <v>0</v>
      </c>
      <c r="B10489" s="160"/>
      <c r="C10489" s="154"/>
      <c r="D10489" s="91" t="s">
        <v>2252</v>
      </c>
      <c r="E10489" s="89">
        <v>80</v>
      </c>
      <c r="F10489">
        <f>SUMIF('список продуктов'!$A$8:$A$917,"="&amp;D10556,'список продуктов'!$C$8:$C$917)</f>
        <v>1</v>
      </c>
      <c r="M10489" s="572"/>
      <c r="N10489" s="573"/>
      <c r="O10489" s="573"/>
      <c r="P10489" s="573"/>
    </row>
    <row r="10490" spans="1:16" x14ac:dyDescent="0.25">
      <c r="A10490" s="77">
        <f>E10490*A10474</f>
        <v>0</v>
      </c>
      <c r="B10490" s="160"/>
      <c r="C10490" s="154"/>
      <c r="D10490" s="91" t="s">
        <v>2404</v>
      </c>
      <c r="E10490" s="89">
        <v>15</v>
      </c>
      <c r="F10490">
        <f>SUMIF('список продуктов'!$A$8:$A$917,"="&amp;D10557,'список продуктов'!$C$8:$C$917)</f>
        <v>1</v>
      </c>
      <c r="M10490" s="572"/>
      <c r="N10490" s="573"/>
      <c r="O10490" s="573"/>
      <c r="P10490" s="573"/>
    </row>
    <row r="10491" spans="1:16" x14ac:dyDescent="0.25">
      <c r="B10491" s="160"/>
      <c r="C10491" s="452"/>
      <c r="D10491" s="91"/>
      <c r="E10491" s="89"/>
      <c r="F10491">
        <f>SUMIF('список продуктов'!$A$8:$A$917,"="&amp;D10558,'список продуктов'!$C$8:$C$917)</f>
        <v>1</v>
      </c>
      <c r="M10491" s="572"/>
      <c r="N10491" s="573"/>
      <c r="O10491" s="573"/>
      <c r="P10491" s="573"/>
    </row>
    <row r="10492" spans="1:16" x14ac:dyDescent="0.25">
      <c r="A10492" s="77">
        <f>E10492*A10474</f>
        <v>0</v>
      </c>
      <c r="B10492" s="160"/>
      <c r="C10492" s="154"/>
      <c r="D10492" s="91" t="s">
        <v>926</v>
      </c>
      <c r="E10492" s="89">
        <v>250</v>
      </c>
      <c r="F10492">
        <f>SUMIF('список продуктов'!$A$8:$A$917,"="&amp;D10559,'список продуктов'!$C$8:$C$917)</f>
        <v>0</v>
      </c>
      <c r="M10492" s="572"/>
      <c r="N10492" s="573"/>
      <c r="O10492" s="573"/>
      <c r="P10492" s="573"/>
    </row>
    <row r="10493" spans="1:16" x14ac:dyDescent="0.25">
      <c r="A10493" s="77">
        <f>E10493*A10474</f>
        <v>0</v>
      </c>
      <c r="B10493" s="160"/>
      <c r="C10493" s="154"/>
      <c r="D10493" s="91" t="s">
        <v>2220</v>
      </c>
      <c r="E10493" s="89">
        <v>100</v>
      </c>
      <c r="F10493">
        <f>SUMIF('список продуктов'!$A$8:$A$917,"="&amp;D10560,'список продуктов'!$C$8:$C$917)</f>
        <v>0</v>
      </c>
      <c r="M10493" s="572"/>
      <c r="N10493" s="573"/>
      <c r="O10493" s="573"/>
      <c r="P10493" s="573"/>
    </row>
    <row r="10494" spans="1:16" x14ac:dyDescent="0.25">
      <c r="A10494" s="77">
        <f>E10494*A10474</f>
        <v>0</v>
      </c>
      <c r="B10494" s="160"/>
      <c r="C10494" s="154"/>
      <c r="D10494" s="91" t="s">
        <v>1789</v>
      </c>
      <c r="E10494" s="89">
        <v>50</v>
      </c>
      <c r="F10494">
        <f>SUMIF('список продуктов'!$A$8:$A$917,"="&amp;D10561,'список продуктов'!$C$8:$C$917)</f>
        <v>0</v>
      </c>
      <c r="M10494" s="572"/>
      <c r="N10494" s="573"/>
      <c r="O10494" s="573"/>
      <c r="P10494" s="573"/>
    </row>
    <row r="10495" spans="1:16" x14ac:dyDescent="0.25">
      <c r="A10495" s="77">
        <f>E10495*A10474</f>
        <v>0</v>
      </c>
      <c r="B10495" s="160"/>
      <c r="C10495" s="154"/>
      <c r="D10495" s="91" t="s">
        <v>2216</v>
      </c>
      <c r="E10495" s="89">
        <v>100</v>
      </c>
      <c r="F10495">
        <f>SUMIF('список продуктов'!$A$8:$A$917,"="&amp;D10562,'список продуктов'!$C$8:$C$917)</f>
        <v>1</v>
      </c>
      <c r="M10495" s="572"/>
      <c r="N10495" s="573"/>
      <c r="O10495" s="573"/>
      <c r="P10495" s="573"/>
    </row>
    <row r="10496" spans="1:16" x14ac:dyDescent="0.25">
      <c r="A10496" s="77">
        <f>E10496*A10474</f>
        <v>0</v>
      </c>
      <c r="B10496" s="160"/>
      <c r="C10496" s="154"/>
      <c r="D10496" s="91" t="s">
        <v>923</v>
      </c>
      <c r="E10496" s="89">
        <v>70</v>
      </c>
      <c r="F10496">
        <f>SUMIF('список продуктов'!$A$8:$A$917,"="&amp;D10563,'список продуктов'!$C$8:$C$917)</f>
        <v>1</v>
      </c>
      <c r="M10496" s="572"/>
      <c r="N10496" s="573"/>
      <c r="O10496" s="573"/>
      <c r="P10496" s="573"/>
    </row>
    <row r="10497" spans="1:16" ht="15.75" thickBot="1" x14ac:dyDescent="0.3">
      <c r="A10497" s="77">
        <f>E10497*A10474</f>
        <v>0</v>
      </c>
      <c r="B10497" s="394"/>
      <c r="C10497" s="495"/>
      <c r="D10497" s="395" t="s">
        <v>922</v>
      </c>
      <c r="E10497" s="396">
        <v>70</v>
      </c>
      <c r="F10497">
        <f>SUMIF('список продуктов'!$A$8:$A$917,"="&amp;D10564,'список продуктов'!$C$8:$C$917)</f>
        <v>1</v>
      </c>
      <c r="M10497" s="572"/>
      <c r="N10497" s="573"/>
      <c r="O10497" s="573"/>
      <c r="P10497" s="573"/>
    </row>
    <row r="10498" spans="1:16" ht="26.25" thickBot="1" x14ac:dyDescent="0.4">
      <c r="A10498" s="563" t="s">
        <v>2749</v>
      </c>
      <c r="B10498" s="588"/>
      <c r="C10498" s="588"/>
      <c r="D10498" s="588"/>
      <c r="E10498" s="589"/>
      <c r="F10498">
        <f>SUMIF('список продуктов'!$A$8:$A$917,"="&amp;D10565,'список продуктов'!$C$8:$C$917)</f>
        <v>1</v>
      </c>
      <c r="G10498" t="s">
        <v>2926</v>
      </c>
      <c r="M10498" s="572"/>
      <c r="N10498" s="573"/>
      <c r="O10498" s="573"/>
      <c r="P10498" s="573"/>
    </row>
    <row r="10499" spans="1:16" ht="15.75" thickBot="1" x14ac:dyDescent="0.3">
      <c r="A10499" s="229"/>
      <c r="B10499" s="231" t="s">
        <v>969</v>
      </c>
      <c r="C10499" s="301" t="s">
        <v>2750</v>
      </c>
      <c r="D10499" s="188"/>
      <c r="E10499" s="191"/>
      <c r="F10499">
        <f>SUMIF('список продуктов'!$A$8:$A$917,"="&amp;D10566,'список продуктов'!$C$8:$C$917)</f>
        <v>0</v>
      </c>
      <c r="G10499" t="s">
        <v>2926</v>
      </c>
      <c r="M10499" s="572"/>
      <c r="N10499" s="573"/>
      <c r="O10499" s="573"/>
      <c r="P10499" s="573"/>
    </row>
    <row r="10500" spans="1:16" x14ac:dyDescent="0.25">
      <c r="A10500" s="129">
        <v>5</v>
      </c>
      <c r="B10500" s="278">
        <v>100</v>
      </c>
      <c r="C10500" s="290" t="s">
        <v>2751</v>
      </c>
      <c r="D10500" s="91"/>
      <c r="E10500" s="79">
        <v>196.5</v>
      </c>
      <c r="F10500">
        <f>SUMIF('список продуктов'!$A$8:$A$917,"="&amp;D10567,'список продуктов'!$C$8:$C$917)</f>
        <v>1</v>
      </c>
      <c r="M10500" s="572"/>
      <c r="N10500" s="573"/>
      <c r="O10500" s="573"/>
      <c r="P10500" s="573"/>
    </row>
    <row r="10501" spans="1:16" x14ac:dyDescent="0.25">
      <c r="A10501" s="77">
        <f>E10501*A10499*A10500</f>
        <v>0</v>
      </c>
      <c r="B10501" s="160"/>
      <c r="C10501" s="154"/>
      <c r="D10501" s="91" t="s">
        <v>1596</v>
      </c>
      <c r="E10501" s="80">
        <v>150</v>
      </c>
      <c r="F10501">
        <f>SUMIF('список продуктов'!$A$8:$A$917,"="&amp;D10568,'список продуктов'!$C$8:$C$917)</f>
        <v>1</v>
      </c>
      <c r="M10501" s="572"/>
      <c r="N10501" s="573"/>
      <c r="O10501" s="573"/>
      <c r="P10501" s="573"/>
    </row>
    <row r="10502" spans="1:16" x14ac:dyDescent="0.25">
      <c r="A10502" s="77">
        <f>E10502*A10499*A10500</f>
        <v>0</v>
      </c>
      <c r="B10502" s="160"/>
      <c r="C10502" s="154"/>
      <c r="D10502" s="91" t="s">
        <v>1756</v>
      </c>
      <c r="E10502" s="80">
        <v>25</v>
      </c>
      <c r="F10502">
        <f>SUMIF('список продуктов'!$A$8:$A$917,"="&amp;D10569,'список продуктов'!$C$8:$C$917)</f>
        <v>1</v>
      </c>
      <c r="M10502" s="572"/>
      <c r="N10502" s="573"/>
      <c r="O10502" s="573"/>
      <c r="P10502" s="573"/>
    </row>
    <row r="10503" spans="1:16" x14ac:dyDescent="0.25">
      <c r="A10503" s="77">
        <f>E10503*A10499*A10500</f>
        <v>0</v>
      </c>
      <c r="B10503" s="160"/>
      <c r="C10503" s="154"/>
      <c r="D10503" s="91" t="s">
        <v>2337</v>
      </c>
      <c r="E10503" s="80">
        <v>7</v>
      </c>
      <c r="F10503">
        <f>SUMIF('список продуктов'!$A$8:$A$917,"="&amp;D10570,'список продуктов'!$C$8:$C$917)</f>
        <v>1</v>
      </c>
      <c r="M10503" s="572"/>
      <c r="N10503" s="573"/>
      <c r="O10503" s="573"/>
      <c r="P10503" s="573"/>
    </row>
    <row r="10504" spans="1:16" x14ac:dyDescent="0.25">
      <c r="A10504" s="77">
        <f>E10504*A10499*A10500</f>
        <v>0</v>
      </c>
      <c r="B10504" s="160"/>
      <c r="C10504" s="154"/>
      <c r="D10504" s="91" t="s">
        <v>1280</v>
      </c>
      <c r="E10504" s="80">
        <v>5</v>
      </c>
      <c r="F10504">
        <f>SUMIF('список продуктов'!$A$8:$A$917,"="&amp;D10571,'список продуктов'!$C$8:$C$917)</f>
        <v>1</v>
      </c>
      <c r="M10504" s="572"/>
      <c r="N10504" s="573"/>
      <c r="O10504" s="573"/>
      <c r="P10504" s="573"/>
    </row>
    <row r="10505" spans="1:16" x14ac:dyDescent="0.25">
      <c r="A10505" s="77">
        <f>A10500*E10505*A10499</f>
        <v>0</v>
      </c>
      <c r="B10505" s="160"/>
      <c r="C10505" s="154"/>
      <c r="D10505" s="91" t="s">
        <v>2389</v>
      </c>
      <c r="E10505" s="80">
        <v>3</v>
      </c>
      <c r="F10505">
        <f>SUMIF('список продуктов'!$A$8:$A$917,"="&amp;D10572,'список продуктов'!$C$8:$C$917)</f>
        <v>1</v>
      </c>
      <c r="M10505" s="572"/>
      <c r="N10505" s="573"/>
      <c r="O10505" s="573"/>
      <c r="P10505" s="573"/>
    </row>
    <row r="10506" spans="1:16" x14ac:dyDescent="0.25">
      <c r="A10506" s="77">
        <f>E10506*A10499*A10500</f>
        <v>0</v>
      </c>
      <c r="B10506" s="160"/>
      <c r="C10506" s="154"/>
      <c r="D10506" s="91" t="s">
        <v>2591</v>
      </c>
      <c r="E10506" s="80">
        <v>6.5</v>
      </c>
      <c r="F10506">
        <f>SUMIF('список продуктов'!$A$8:$A$917,"="&amp;D10573,'список продуктов'!$C$8:$C$917)</f>
        <v>1</v>
      </c>
      <c r="M10506" s="572"/>
      <c r="N10506" s="573"/>
      <c r="O10506" s="573"/>
      <c r="P10506" s="573"/>
    </row>
    <row r="10507" spans="1:16" x14ac:dyDescent="0.25">
      <c r="A10507" s="129">
        <v>5</v>
      </c>
      <c r="B10507" s="278" t="s">
        <v>33</v>
      </c>
      <c r="C10507" s="302" t="s">
        <v>2752</v>
      </c>
      <c r="D10507" s="91"/>
      <c r="E10507" s="79">
        <v>170</v>
      </c>
      <c r="F10507">
        <f>SUMIF('список продуктов'!$A$8:$A$917,"="&amp;D10574,'список продуктов'!$C$8:$C$917)</f>
        <v>1</v>
      </c>
      <c r="M10507" s="572"/>
      <c r="N10507" s="573"/>
      <c r="O10507" s="573"/>
      <c r="P10507" s="573"/>
    </row>
    <row r="10508" spans="1:16" x14ac:dyDescent="0.25">
      <c r="A10508" s="77">
        <f>E10508*A10507*A10499</f>
        <v>0</v>
      </c>
      <c r="B10508" s="160"/>
      <c r="C10508" s="154"/>
      <c r="D10508" s="91" t="s">
        <v>1365</v>
      </c>
      <c r="E10508" s="80">
        <v>110</v>
      </c>
      <c r="F10508">
        <f>SUMIF('список продуктов'!$A$8:$A$917,"="&amp;D10575,'список продуктов'!$C$8:$C$917)</f>
        <v>0</v>
      </c>
      <c r="M10508" s="572"/>
      <c r="N10508" s="573"/>
      <c r="O10508" s="573"/>
      <c r="P10508" s="573"/>
    </row>
    <row r="10509" spans="1:16" x14ac:dyDescent="0.25">
      <c r="A10509" s="77">
        <f>E10509*A10507*A10499</f>
        <v>0</v>
      </c>
      <c r="B10509" s="160"/>
      <c r="C10509" s="154"/>
      <c r="D10509" s="91" t="s">
        <v>1489</v>
      </c>
      <c r="E10509" s="80">
        <v>12</v>
      </c>
      <c r="F10509">
        <f>SUMIF('список продуктов'!$A$8:$A$917,"="&amp;D10576,'список продуктов'!$C$8:$C$917)</f>
        <v>0</v>
      </c>
      <c r="M10509" s="572"/>
      <c r="N10509" s="573"/>
      <c r="O10509" s="573"/>
      <c r="P10509" s="573"/>
    </row>
    <row r="10510" spans="1:16" x14ac:dyDescent="0.25">
      <c r="A10510" s="77">
        <f>E10510*A10507*A10499</f>
        <v>0</v>
      </c>
      <c r="B10510" s="160"/>
      <c r="C10510" s="154"/>
      <c r="D10510" s="91" t="s">
        <v>192</v>
      </c>
      <c r="E10510" s="80">
        <v>12</v>
      </c>
      <c r="F10510">
        <f>SUMIF('список продуктов'!$A$8:$A$917,"="&amp;D10577,'список продуктов'!$C$8:$C$917)</f>
        <v>0</v>
      </c>
      <c r="M10510" s="572"/>
      <c r="N10510" s="573"/>
      <c r="O10510" s="573"/>
      <c r="P10510" s="573"/>
    </row>
    <row r="10511" spans="1:16" x14ac:dyDescent="0.25">
      <c r="A10511" s="77">
        <f>E10511*A10507*A10499</f>
        <v>0</v>
      </c>
      <c r="B10511" s="160"/>
      <c r="C10511" s="154"/>
      <c r="D10511" s="91" t="s">
        <v>1719</v>
      </c>
      <c r="E10511" s="80">
        <v>7</v>
      </c>
      <c r="F10511">
        <f>SUMIF('список продуктов'!$A$8:$A$917,"="&amp;D10578,'список продуктов'!$C$8:$C$917)</f>
        <v>1</v>
      </c>
      <c r="M10511" s="572"/>
      <c r="N10511" s="573"/>
      <c r="O10511" s="573"/>
      <c r="P10511" s="573"/>
    </row>
    <row r="10512" spans="1:16" x14ac:dyDescent="0.25">
      <c r="A10512" s="77">
        <f>E10512*A10507*A10499</f>
        <v>0</v>
      </c>
      <c r="B10512" s="160"/>
      <c r="C10512" s="154"/>
      <c r="D10512" s="91" t="s">
        <v>1793</v>
      </c>
      <c r="E10512" s="80">
        <v>2.5</v>
      </c>
      <c r="F10512">
        <f>SUMIF('список продуктов'!$A$8:$A$917,"="&amp;D10579,'список продуктов'!$C$8:$C$917)</f>
        <v>1</v>
      </c>
      <c r="M10512" s="572"/>
      <c r="N10512" s="573"/>
      <c r="O10512" s="573"/>
      <c r="P10512" s="573"/>
    </row>
    <row r="10513" spans="1:16" x14ac:dyDescent="0.25">
      <c r="A10513" s="77">
        <f>E10513*A10507*A10499</f>
        <v>0</v>
      </c>
      <c r="B10513" s="160"/>
      <c r="C10513" s="154"/>
      <c r="D10513" s="91" t="s">
        <v>1262</v>
      </c>
      <c r="E10513" s="80">
        <v>0.5</v>
      </c>
      <c r="F10513">
        <f>SUMIF('список продуктов'!$A$8:$A$917,"="&amp;D10580,'список продуктов'!$C$8:$C$917)</f>
        <v>1</v>
      </c>
      <c r="M10513" s="572"/>
      <c r="N10513" s="573"/>
      <c r="O10513" s="573"/>
      <c r="P10513" s="573"/>
    </row>
    <row r="10514" spans="1:16" x14ac:dyDescent="0.25">
      <c r="A10514" s="77">
        <f>E10514*A10507*A10499</f>
        <v>0</v>
      </c>
      <c r="B10514" s="160"/>
      <c r="C10514" s="154"/>
      <c r="D10514" s="91" t="s">
        <v>2399</v>
      </c>
      <c r="E10514" s="80">
        <v>0.5</v>
      </c>
      <c r="F10514">
        <f>SUMIF('список продуктов'!$A$8:$A$917,"="&amp;D10581,'список продуктов'!$C$8:$C$917)</f>
        <v>1</v>
      </c>
      <c r="M10514" s="572"/>
      <c r="N10514" s="573"/>
      <c r="O10514" s="573"/>
      <c r="P10514" s="573"/>
    </row>
    <row r="10515" spans="1:16" x14ac:dyDescent="0.25">
      <c r="A10515" s="77">
        <f>E10515*A10507*A10499</f>
        <v>0</v>
      </c>
      <c r="B10515" s="160"/>
      <c r="C10515" s="154"/>
      <c r="D10515" s="91" t="s">
        <v>2546</v>
      </c>
      <c r="E10515" s="80">
        <v>1</v>
      </c>
      <c r="F10515">
        <f>SUMIF('список продуктов'!$A$8:$A$917,"="&amp;D10582,'список продуктов'!$C$8:$C$917)</f>
        <v>1</v>
      </c>
      <c r="M10515" s="572"/>
      <c r="N10515" s="573"/>
      <c r="O10515" s="573"/>
      <c r="P10515" s="573"/>
    </row>
    <row r="10516" spans="1:16" x14ac:dyDescent="0.25">
      <c r="A10516" s="77">
        <f>E10516*A10507*A10499</f>
        <v>0</v>
      </c>
      <c r="B10516" s="160"/>
      <c r="C10516" s="455" t="s">
        <v>1972</v>
      </c>
      <c r="D10516" s="91"/>
      <c r="E10516" s="80"/>
      <c r="F10516">
        <f>SUMIF('список продуктов'!$A$8:$A$917,"="&amp;D10583,'список продуктов'!$C$8:$C$917)</f>
        <v>1</v>
      </c>
      <c r="M10516" s="572"/>
      <c r="N10516" s="573"/>
      <c r="O10516" s="573"/>
      <c r="P10516" s="573"/>
    </row>
    <row r="10517" spans="1:16" x14ac:dyDescent="0.25">
      <c r="A10517" s="77">
        <f>E10517*A10507*A10499</f>
        <v>0</v>
      </c>
      <c r="B10517" s="160"/>
      <c r="C10517" s="154"/>
      <c r="D10517" s="91" t="s">
        <v>2541</v>
      </c>
      <c r="E10517" s="80">
        <v>12</v>
      </c>
      <c r="F10517">
        <f>SUMIF('список продуктов'!$A$8:$A$917,"="&amp;D10584,'список продуктов'!$C$8:$C$917)</f>
        <v>1</v>
      </c>
      <c r="M10517" s="572"/>
      <c r="N10517" s="573"/>
      <c r="O10517" s="573"/>
      <c r="P10517" s="573"/>
    </row>
    <row r="10518" spans="1:16" x14ac:dyDescent="0.25">
      <c r="A10518" s="77">
        <f>E10518*A10507*A10499</f>
        <v>0</v>
      </c>
      <c r="B10518" s="160"/>
      <c r="C10518" s="154"/>
      <c r="D10518" s="91" t="s">
        <v>1793</v>
      </c>
      <c r="E10518" s="80">
        <v>2.5</v>
      </c>
      <c r="F10518">
        <f>SUMIF('список продуктов'!$A$8:$A$917,"="&amp;D10585,'список продуктов'!$C$8:$C$917)</f>
        <v>1</v>
      </c>
      <c r="M10518" s="572"/>
      <c r="N10518" s="573"/>
      <c r="O10518" s="573"/>
      <c r="P10518" s="573"/>
    </row>
    <row r="10519" spans="1:16" x14ac:dyDescent="0.25">
      <c r="A10519" s="77">
        <f>E10519*A10507*A10499</f>
        <v>0</v>
      </c>
      <c r="B10519" s="160"/>
      <c r="C10519" s="154"/>
      <c r="D10519" s="91" t="s">
        <v>1719</v>
      </c>
      <c r="E10519" s="80">
        <v>7</v>
      </c>
      <c r="F10519">
        <f>SUMIF('список продуктов'!$A$8:$A$917,"="&amp;D10586,'список продуктов'!$C$8:$C$917)</f>
        <v>0</v>
      </c>
      <c r="M10519" s="572"/>
      <c r="N10519" s="573"/>
      <c r="O10519" s="573"/>
      <c r="P10519" s="573"/>
    </row>
    <row r="10520" spans="1:16" x14ac:dyDescent="0.25">
      <c r="A10520" s="77">
        <f>E10520*A10519*A10499</f>
        <v>0</v>
      </c>
      <c r="B10520" s="160"/>
      <c r="C10520" s="154"/>
      <c r="D10520" s="91" t="s">
        <v>1805</v>
      </c>
      <c r="E10520" s="80">
        <v>3</v>
      </c>
      <c r="F10520">
        <f>SUMIF('список продуктов'!$A$8:$A$917,"="&amp;D10587,'список продуктов'!$C$8:$C$917)</f>
        <v>1</v>
      </c>
      <c r="M10520" s="572"/>
      <c r="N10520" s="573"/>
      <c r="O10520" s="573"/>
      <c r="P10520" s="573"/>
    </row>
    <row r="10521" spans="1:16" x14ac:dyDescent="0.25">
      <c r="A10521" s="129">
        <v>2</v>
      </c>
      <c r="B10521" s="278" t="s">
        <v>115</v>
      </c>
      <c r="C10521" s="303" t="s">
        <v>523</v>
      </c>
      <c r="D10521" s="91"/>
      <c r="E10521" s="88">
        <v>355</v>
      </c>
      <c r="F10521">
        <f>SUMIF('список продуктов'!$A$8:$A$917,"="&amp;D10588,'список продуктов'!$C$8:$C$917)</f>
        <v>1</v>
      </c>
      <c r="M10521" s="572"/>
      <c r="N10521" s="573"/>
      <c r="O10521" s="573"/>
      <c r="P10521" s="573"/>
    </row>
    <row r="10522" spans="1:16" x14ac:dyDescent="0.25">
      <c r="A10522" s="77">
        <f>E10522*A10499*A10521</f>
        <v>0</v>
      </c>
      <c r="B10522" s="160"/>
      <c r="C10522" s="154"/>
      <c r="D10522" s="91" t="s">
        <v>1365</v>
      </c>
      <c r="E10522" s="89">
        <v>200</v>
      </c>
      <c r="F10522">
        <f>SUMIF('список продуктов'!$A$8:$A$917,"="&amp;D10589,'список продуктов'!$C$8:$C$917)</f>
        <v>1</v>
      </c>
      <c r="M10522" s="572"/>
      <c r="N10522" s="573"/>
      <c r="O10522" s="573"/>
      <c r="P10522" s="573"/>
    </row>
    <row r="10523" spans="1:16" x14ac:dyDescent="0.25">
      <c r="A10523" s="77">
        <f>E10523*A10521*A10499</f>
        <v>0</v>
      </c>
      <c r="B10523" s="160"/>
      <c r="C10523" s="154"/>
      <c r="D10523" s="91" t="s">
        <v>2469</v>
      </c>
      <c r="E10523" s="89">
        <v>40</v>
      </c>
      <c r="F10523">
        <f>SUMIF('список продуктов'!$A$8:$A$917,"="&amp;D10590,'список продуктов'!$C$8:$C$917)</f>
        <v>1</v>
      </c>
      <c r="M10523" s="572"/>
      <c r="N10523" s="573"/>
      <c r="O10523" s="573"/>
      <c r="P10523" s="573"/>
    </row>
    <row r="10524" spans="1:16" x14ac:dyDescent="0.25">
      <c r="A10524" s="77">
        <f>E10524*A10521*A10499</f>
        <v>0</v>
      </c>
      <c r="B10524" s="160"/>
      <c r="C10524" s="154"/>
      <c r="D10524" s="91" t="s">
        <v>1924</v>
      </c>
      <c r="E10524" s="89">
        <v>40</v>
      </c>
      <c r="F10524">
        <f>SUMIF('список продуктов'!$A$8:$A$917,"="&amp;D10591,'список продуктов'!$C$8:$C$917)</f>
        <v>1</v>
      </c>
      <c r="M10524" s="572"/>
      <c r="N10524" s="573"/>
      <c r="O10524" s="573"/>
      <c r="P10524" s="573"/>
    </row>
    <row r="10525" spans="1:16" ht="29.25" x14ac:dyDescent="0.25">
      <c r="A10525" s="77">
        <f>E10525*A10521*A10499</f>
        <v>0</v>
      </c>
      <c r="B10525" s="160"/>
      <c r="C10525" s="154"/>
      <c r="D10525" s="91" t="s">
        <v>2641</v>
      </c>
      <c r="E10525" s="89">
        <v>30</v>
      </c>
      <c r="F10525">
        <f>SUMIF('список продуктов'!$A$8:$A$917,"="&amp;D10592,'список продуктов'!$C$8:$C$917)</f>
        <v>1</v>
      </c>
      <c r="M10525" s="572"/>
      <c r="N10525" s="573"/>
      <c r="O10525" s="573"/>
      <c r="P10525" s="573"/>
    </row>
    <row r="10526" spans="1:16" x14ac:dyDescent="0.25">
      <c r="A10526" s="77">
        <f>E10526*A10521*A10499</f>
        <v>0</v>
      </c>
      <c r="B10526" s="160"/>
      <c r="C10526" s="154"/>
      <c r="D10526" s="91" t="s">
        <v>1688</v>
      </c>
      <c r="E10526" s="89">
        <v>30</v>
      </c>
      <c r="F10526">
        <f>SUMIF('список продуктов'!$A$8:$A$917,"="&amp;D10593,'список продуктов'!$C$8:$C$917)</f>
        <v>1</v>
      </c>
      <c r="M10526" s="572"/>
      <c r="N10526" s="573"/>
      <c r="O10526" s="573"/>
      <c r="P10526" s="573"/>
    </row>
    <row r="10527" spans="1:16" x14ac:dyDescent="0.25">
      <c r="A10527" s="77">
        <f>E10527*A10521*A10499</f>
        <v>0</v>
      </c>
      <c r="B10527" s="160"/>
      <c r="C10527" s="452"/>
      <c r="D10527" s="91" t="s">
        <v>2472</v>
      </c>
      <c r="E10527" s="89">
        <v>15</v>
      </c>
      <c r="F10527">
        <f>SUMIF('список продуктов'!$A$8:$A$917,"="&amp;D10594,'список продуктов'!$C$8:$C$917)</f>
        <v>1</v>
      </c>
      <c r="M10527" s="572"/>
      <c r="N10527" s="573"/>
      <c r="O10527" s="573"/>
      <c r="P10527" s="573"/>
    </row>
    <row r="10528" spans="1:16" ht="15.75" thickBot="1" x14ac:dyDescent="0.3">
      <c r="B10528" s="160"/>
      <c r="C10528" s="154"/>
      <c r="D10528" s="91"/>
      <c r="E10528" s="89"/>
      <c r="F10528">
        <f>SUMIF('список продуктов'!$A$8:$A$917,"="&amp;D10595,'список продуктов'!$C$8:$C$917)</f>
        <v>1</v>
      </c>
      <c r="M10528" s="572"/>
      <c r="N10528" s="573"/>
      <c r="O10528" s="573"/>
      <c r="P10528" s="573"/>
    </row>
    <row r="10529" spans="1:16" ht="15.75" thickBot="1" x14ac:dyDescent="0.3">
      <c r="A10529" s="229"/>
      <c r="B10529" s="231" t="s">
        <v>970</v>
      </c>
      <c r="C10529" s="301" t="s">
        <v>2753</v>
      </c>
      <c r="D10529" s="188"/>
      <c r="E10529" s="191"/>
      <c r="F10529">
        <f>SUMIF('список продуктов'!$A$8:$A$917,"="&amp;D10596,'список продуктов'!$C$8:$C$917)</f>
        <v>1</v>
      </c>
      <c r="G10529" t="s">
        <v>2926</v>
      </c>
      <c r="M10529" s="572"/>
      <c r="N10529" s="573"/>
      <c r="O10529" s="573"/>
      <c r="P10529" s="573"/>
    </row>
    <row r="10530" spans="1:16" ht="29.25" x14ac:dyDescent="0.25">
      <c r="A10530" s="129">
        <v>5</v>
      </c>
      <c r="B10530" s="278">
        <v>100</v>
      </c>
      <c r="C10530" s="290" t="s">
        <v>531</v>
      </c>
      <c r="D10530" s="91"/>
      <c r="E10530" s="79">
        <v>190.5</v>
      </c>
      <c r="F10530">
        <f>SUMIF('список продуктов'!$A$8:$A$917,"="&amp;D10597,'список продуктов'!$C$8:$C$917)</f>
        <v>1</v>
      </c>
      <c r="M10530" s="572"/>
      <c r="N10530" s="573"/>
      <c r="O10530" s="573"/>
      <c r="P10530" s="573"/>
    </row>
    <row r="10531" spans="1:16" x14ac:dyDescent="0.25">
      <c r="A10531" s="77">
        <f>E10531*A10529*A10530</f>
        <v>0</v>
      </c>
      <c r="B10531" s="286"/>
      <c r="C10531" s="311"/>
      <c r="D10531" s="91" t="s">
        <v>1626</v>
      </c>
      <c r="E10531" s="80">
        <v>120</v>
      </c>
      <c r="F10531">
        <f>SUMIF('список продуктов'!$A$8:$A$917,"="&amp;D10598,'список продуктов'!$C$8:$C$917)</f>
        <v>1</v>
      </c>
      <c r="M10531" s="572"/>
      <c r="N10531" s="573"/>
      <c r="O10531" s="573"/>
      <c r="P10531" s="573"/>
    </row>
    <row r="10532" spans="1:16" x14ac:dyDescent="0.25">
      <c r="A10532" s="77">
        <f>E10532*A10529*A10530</f>
        <v>0</v>
      </c>
      <c r="B10532" s="286"/>
      <c r="C10532" s="311"/>
      <c r="D10532" s="91" t="s">
        <v>1272</v>
      </c>
      <c r="E10532" s="80">
        <v>2.5</v>
      </c>
      <c r="F10532">
        <f>SUMIF('список продуктов'!$A$8:$A$917,"="&amp;D10599,'список продуктов'!$C$8:$C$917)</f>
        <v>0</v>
      </c>
      <c r="M10532" s="572"/>
      <c r="N10532" s="573"/>
      <c r="O10532" s="573"/>
      <c r="P10532" s="573"/>
    </row>
    <row r="10533" spans="1:16" x14ac:dyDescent="0.25">
      <c r="A10533" s="77">
        <f>E10533*A10529*A10530</f>
        <v>0</v>
      </c>
      <c r="B10533" s="286"/>
      <c r="C10533" s="311"/>
      <c r="D10533" s="91" t="s">
        <v>1262</v>
      </c>
      <c r="E10533" s="80">
        <v>1</v>
      </c>
      <c r="F10533">
        <f>SUMIF('список продуктов'!$A$8:$A$917,"="&amp;D10600,'список продуктов'!$C$8:$C$917)</f>
        <v>1</v>
      </c>
      <c r="M10533" s="572"/>
      <c r="N10533" s="573"/>
      <c r="O10533" s="573"/>
      <c r="P10533" s="573"/>
    </row>
    <row r="10534" spans="1:16" x14ac:dyDescent="0.25">
      <c r="A10534" s="77">
        <f>E10534*A10529*A10530</f>
        <v>0</v>
      </c>
      <c r="B10534" s="286"/>
      <c r="C10534" s="311"/>
      <c r="D10534" s="91" t="s">
        <v>2399</v>
      </c>
      <c r="E10534" s="80">
        <v>1</v>
      </c>
      <c r="F10534">
        <f>SUMIF('список продуктов'!$A$8:$A$917,"="&amp;D10601,'список продуктов'!$C$8:$C$917)</f>
        <v>1</v>
      </c>
      <c r="M10534" s="572"/>
      <c r="N10534" s="573"/>
      <c r="O10534" s="573"/>
      <c r="P10534" s="573"/>
    </row>
    <row r="10535" spans="1:16" x14ac:dyDescent="0.25">
      <c r="A10535" s="77">
        <f>E10535*A10529*A10530</f>
        <v>0</v>
      </c>
      <c r="B10535" s="286"/>
      <c r="C10535" s="311"/>
      <c r="D10535" s="91" t="s">
        <v>1758</v>
      </c>
      <c r="E10535" s="80">
        <v>60</v>
      </c>
      <c r="F10535">
        <f>SUMIF('список продуктов'!$A$8:$A$917,"="&amp;D10602,'список продуктов'!$C$8:$C$917)</f>
        <v>0</v>
      </c>
      <c r="M10535" s="572"/>
      <c r="N10535" s="573"/>
      <c r="O10535" s="573"/>
      <c r="P10535" s="573"/>
    </row>
    <row r="10536" spans="1:16" x14ac:dyDescent="0.25">
      <c r="A10536" s="77">
        <f>E10536*A10529*A10530</f>
        <v>0</v>
      </c>
      <c r="B10536" s="286"/>
      <c r="C10536" s="311"/>
      <c r="D10536" s="91" t="s">
        <v>2339</v>
      </c>
      <c r="E10536" s="80">
        <v>5</v>
      </c>
      <c r="F10536">
        <f>SUMIF('список продуктов'!$A$8:$A$917,"="&amp;D10603,'список продуктов'!$C$8:$C$917)</f>
        <v>1</v>
      </c>
      <c r="M10536" s="572"/>
      <c r="N10536" s="573"/>
      <c r="O10536" s="573"/>
      <c r="P10536" s="573"/>
    </row>
    <row r="10537" spans="1:16" x14ac:dyDescent="0.25">
      <c r="A10537" s="77">
        <f>E10537*A10529*A10530</f>
        <v>0</v>
      </c>
      <c r="B10537" s="286"/>
      <c r="C10537" s="311"/>
      <c r="D10537" s="91" t="s">
        <v>2546</v>
      </c>
      <c r="E10537" s="80">
        <v>1</v>
      </c>
      <c r="F10537">
        <f>SUMIF('список продуктов'!$A$8:$A$917,"="&amp;D10604,'список продуктов'!$C$8:$C$917)</f>
        <v>1</v>
      </c>
      <c r="M10537" s="572"/>
      <c r="N10537" s="573"/>
      <c r="O10537" s="573"/>
      <c r="P10537" s="573"/>
    </row>
    <row r="10538" spans="1:16" x14ac:dyDescent="0.25">
      <c r="A10538" s="129">
        <v>2</v>
      </c>
      <c r="B10538" s="287" t="s">
        <v>85</v>
      </c>
      <c r="C10538" s="303" t="s">
        <v>2754</v>
      </c>
      <c r="D10538" s="91"/>
      <c r="E10538" s="88">
        <v>375</v>
      </c>
      <c r="F10538">
        <f>SUMIF('список продуктов'!$A$8:$A$917,"="&amp;D10605,'список продуктов'!$C$8:$C$917)</f>
        <v>0</v>
      </c>
      <c r="M10538" s="572"/>
      <c r="N10538" s="573"/>
      <c r="O10538" s="573"/>
      <c r="P10538" s="573"/>
    </row>
    <row r="10539" spans="1:16" x14ac:dyDescent="0.25">
      <c r="A10539" s="77">
        <f>E10539*A10538*A10529</f>
        <v>0</v>
      </c>
      <c r="B10539" s="286"/>
      <c r="C10539" s="311"/>
      <c r="D10539" s="91" t="s">
        <v>1632</v>
      </c>
      <c r="E10539" s="89">
        <v>110</v>
      </c>
      <c r="F10539">
        <f>SUMIF('список продуктов'!$A$8:$A$917,"="&amp;D10606,'список продуктов'!$C$8:$C$917)</f>
        <v>0</v>
      </c>
      <c r="M10539" s="572"/>
      <c r="N10539" s="573"/>
      <c r="O10539" s="573"/>
      <c r="P10539" s="573"/>
    </row>
    <row r="10540" spans="1:16" x14ac:dyDescent="0.25">
      <c r="A10540" s="77">
        <f>E10540*A10538*A10529</f>
        <v>0</v>
      </c>
      <c r="B10540" s="286"/>
      <c r="C10540" s="311"/>
      <c r="D10540" s="91" t="s">
        <v>313</v>
      </c>
      <c r="E10540" s="89">
        <v>30</v>
      </c>
      <c r="F10540">
        <f>SUMIF('список продуктов'!$A$8:$A$917,"="&amp;D10607,'список продуктов'!$C$8:$C$917)</f>
        <v>1</v>
      </c>
      <c r="M10540" s="572"/>
      <c r="N10540" s="573"/>
      <c r="O10540" s="573"/>
      <c r="P10540" s="573"/>
    </row>
    <row r="10541" spans="1:16" x14ac:dyDescent="0.25">
      <c r="A10541" s="77">
        <f>E10541*A10538*A10529</f>
        <v>0</v>
      </c>
      <c r="B10541" s="286"/>
      <c r="C10541" s="311"/>
      <c r="D10541" s="91" t="s">
        <v>2292</v>
      </c>
      <c r="E10541" s="89">
        <v>15</v>
      </c>
      <c r="F10541">
        <f>SUMIF('список продуктов'!$A$8:$A$917,"="&amp;D10608,'список продуктов'!$C$8:$C$917)</f>
        <v>1</v>
      </c>
      <c r="M10541" s="572"/>
      <c r="N10541" s="573"/>
      <c r="O10541" s="573"/>
      <c r="P10541" s="573"/>
    </row>
    <row r="10542" spans="1:16" x14ac:dyDescent="0.25">
      <c r="A10542" s="77">
        <f>E10542*A10538*A10529</f>
        <v>0</v>
      </c>
      <c r="B10542" s="286"/>
      <c r="C10542" s="311"/>
      <c r="D10542" s="91" t="s">
        <v>1634</v>
      </c>
      <c r="E10542" s="89">
        <v>10</v>
      </c>
      <c r="F10542">
        <f>SUMIF('список продуктов'!$A$8:$A$917,"="&amp;D10609,'список продуктов'!$C$8:$C$917)</f>
        <v>1</v>
      </c>
      <c r="M10542" s="572"/>
      <c r="N10542" s="573"/>
      <c r="O10542" s="573"/>
      <c r="P10542" s="573"/>
    </row>
    <row r="10543" spans="1:16" x14ac:dyDescent="0.25">
      <c r="A10543" s="77">
        <f>E10543*A10538*A10529</f>
        <v>0</v>
      </c>
      <c r="B10543" s="286"/>
      <c r="C10543" s="311"/>
      <c r="D10543" s="91" t="s">
        <v>1262</v>
      </c>
      <c r="E10543" s="89">
        <v>3</v>
      </c>
      <c r="F10543">
        <f>SUMIF('список продуктов'!$A$8:$A$917,"="&amp;D10610,'список продуктов'!$C$8:$C$917)</f>
        <v>1</v>
      </c>
      <c r="M10543" s="572"/>
      <c r="N10543" s="573"/>
      <c r="O10543" s="573"/>
      <c r="P10543" s="573"/>
    </row>
    <row r="10544" spans="1:16" x14ac:dyDescent="0.25">
      <c r="A10544" s="77">
        <f>E10544*A10538*A10529</f>
        <v>0</v>
      </c>
      <c r="B10544" s="286"/>
      <c r="C10544" s="311"/>
      <c r="D10544" s="91" t="s">
        <v>2546</v>
      </c>
      <c r="E10544" s="89">
        <v>2</v>
      </c>
      <c r="F10544">
        <f>SUMIF('список продуктов'!$A$8:$A$917,"="&amp;D10611,'список продуктов'!$C$8:$C$917)</f>
        <v>0</v>
      </c>
      <c r="M10544" s="572"/>
      <c r="N10544" s="573"/>
      <c r="O10544" s="573"/>
      <c r="P10544" s="573"/>
    </row>
    <row r="10545" spans="1:16" x14ac:dyDescent="0.25">
      <c r="A10545" s="77">
        <f>E10545*A10538*A10529</f>
        <v>0</v>
      </c>
      <c r="B10545" s="286"/>
      <c r="C10545" s="311"/>
      <c r="D10545" s="91" t="s">
        <v>2475</v>
      </c>
      <c r="E10545" s="89">
        <v>60</v>
      </c>
      <c r="F10545">
        <f>SUMIF('список продуктов'!$A$8:$A$917,"="&amp;D10612,'список продуктов'!$C$8:$C$917)</f>
        <v>1</v>
      </c>
      <c r="M10545" s="572"/>
      <c r="N10545" s="573"/>
      <c r="O10545" s="573"/>
      <c r="P10545" s="573"/>
    </row>
    <row r="10546" spans="1:16" x14ac:dyDescent="0.25">
      <c r="A10546" s="77">
        <f>E10546*A10538*A10529</f>
        <v>0</v>
      </c>
      <c r="B10546" s="286"/>
      <c r="C10546" s="311"/>
      <c r="D10546" s="91" t="s">
        <v>2257</v>
      </c>
      <c r="E10546" s="89">
        <v>40</v>
      </c>
      <c r="F10546">
        <f>SUMIF('список продуктов'!$A$8:$A$917,"="&amp;D10613,'список продуктов'!$C$8:$C$917)</f>
        <v>1</v>
      </c>
      <c r="M10546" s="572"/>
      <c r="N10546" s="573"/>
      <c r="O10546" s="573"/>
      <c r="P10546" s="573"/>
    </row>
    <row r="10547" spans="1:16" x14ac:dyDescent="0.25">
      <c r="A10547" s="77">
        <f>E10547*A10538*A10529</f>
        <v>0</v>
      </c>
      <c r="B10547" s="286"/>
      <c r="C10547" s="311"/>
      <c r="D10547" s="91" t="s">
        <v>2486</v>
      </c>
      <c r="E10547" s="89">
        <v>5</v>
      </c>
      <c r="F10547">
        <f>SUMIF('список продуктов'!$A$8:$A$917,"="&amp;D10614,'список продуктов'!$C$8:$C$917)</f>
        <v>1</v>
      </c>
      <c r="M10547" s="572"/>
      <c r="N10547" s="573"/>
      <c r="O10547" s="573"/>
      <c r="P10547" s="573"/>
    </row>
    <row r="10548" spans="1:16" x14ac:dyDescent="0.25">
      <c r="A10548" s="77">
        <f>E10548*A10538*A10529</f>
        <v>0</v>
      </c>
      <c r="B10548" s="286"/>
      <c r="C10548" s="311"/>
      <c r="D10548" s="91" t="s">
        <v>1850</v>
      </c>
      <c r="E10548" s="89">
        <v>10</v>
      </c>
      <c r="F10548">
        <f>SUMIF('список продуктов'!$A$8:$A$917,"="&amp;D10615,'список продуктов'!$C$8:$C$917)</f>
        <v>1</v>
      </c>
      <c r="M10548" s="572"/>
      <c r="N10548" s="573"/>
      <c r="O10548" s="573"/>
      <c r="P10548" s="573"/>
    </row>
    <row r="10549" spans="1:16" x14ac:dyDescent="0.25">
      <c r="A10549" s="77">
        <f>E10549*A10538*A10529</f>
        <v>0</v>
      </c>
      <c r="B10549" s="286"/>
      <c r="C10549" s="311"/>
      <c r="D10549" s="91" t="s">
        <v>1272</v>
      </c>
      <c r="E10549" s="89">
        <v>10</v>
      </c>
      <c r="F10549">
        <f>SUMIF('список продуктов'!$A$8:$A$917,"="&amp;D10616,'список продуктов'!$C$8:$C$917)</f>
        <v>0</v>
      </c>
      <c r="M10549" s="572"/>
      <c r="N10549" s="573"/>
      <c r="O10549" s="573"/>
      <c r="P10549" s="573"/>
    </row>
    <row r="10550" spans="1:16" x14ac:dyDescent="0.25">
      <c r="A10550" s="77">
        <f>E10550*A10538*A10529</f>
        <v>0</v>
      </c>
      <c r="B10550" s="286"/>
      <c r="C10550" s="311"/>
      <c r="D10550" s="91" t="s">
        <v>1671</v>
      </c>
      <c r="E10550" s="89">
        <v>30</v>
      </c>
      <c r="F10550">
        <f>SUMIF('список продуктов'!$A$8:$A$917,"="&amp;D10617,'список продуктов'!$C$8:$C$917)</f>
        <v>1</v>
      </c>
      <c r="M10550" s="572"/>
      <c r="N10550" s="573"/>
      <c r="O10550" s="573"/>
      <c r="P10550" s="573"/>
    </row>
    <row r="10551" spans="1:16" x14ac:dyDescent="0.25">
      <c r="A10551" s="129">
        <v>5</v>
      </c>
      <c r="B10551" s="286" t="s">
        <v>48</v>
      </c>
      <c r="C10551" s="303" t="s">
        <v>873</v>
      </c>
      <c r="D10551" s="91"/>
      <c r="E10551" s="88">
        <v>128</v>
      </c>
      <c r="F10551">
        <f>SUMIF('список продуктов'!$A$8:$A$917,"="&amp;D10618,'список продуктов'!$C$8:$C$917)</f>
        <v>1</v>
      </c>
      <c r="M10551" s="572"/>
      <c r="N10551" s="573"/>
      <c r="O10551" s="573"/>
      <c r="P10551" s="573"/>
    </row>
    <row r="10552" spans="1:16" x14ac:dyDescent="0.25">
      <c r="A10552" s="77">
        <f>E10552*A10551*A10529</f>
        <v>0</v>
      </c>
      <c r="B10552" s="286"/>
      <c r="C10552" s="311"/>
      <c r="D10552" s="91" t="s">
        <v>1641</v>
      </c>
      <c r="E10552" s="89">
        <v>60</v>
      </c>
      <c r="F10552">
        <f>SUMIF('список продуктов'!$A$8:$A$917,"="&amp;D10619,'список продуктов'!$C$8:$C$917)</f>
        <v>1</v>
      </c>
      <c r="M10552" s="572"/>
      <c r="N10552" s="573"/>
      <c r="O10552" s="573"/>
      <c r="P10552" s="573"/>
    </row>
    <row r="10553" spans="1:16" x14ac:dyDescent="0.25">
      <c r="A10553" s="77">
        <f>E10553*A10551*A10529</f>
        <v>0</v>
      </c>
      <c r="B10553" s="286"/>
      <c r="C10553" s="311"/>
      <c r="D10553" s="91" t="s">
        <v>1758</v>
      </c>
      <c r="E10553" s="89">
        <v>10</v>
      </c>
      <c r="F10553">
        <f>SUMIF('список продуктов'!$A$8:$A$917,"="&amp;D10620,'список продуктов'!$C$8:$C$917)</f>
        <v>0</v>
      </c>
      <c r="M10553" s="572"/>
      <c r="N10553" s="573"/>
      <c r="O10553" s="573"/>
      <c r="P10553" s="573"/>
    </row>
    <row r="10554" spans="1:16" x14ac:dyDescent="0.25">
      <c r="A10554" s="77">
        <f>E10554*A10551*A10529</f>
        <v>0</v>
      </c>
      <c r="B10554" s="286"/>
      <c r="C10554" s="311"/>
      <c r="D10554" s="91" t="s">
        <v>1272</v>
      </c>
      <c r="E10554" s="89">
        <v>3</v>
      </c>
      <c r="F10554">
        <f>SUMIF('список продуктов'!$A$8:$A$917,"="&amp;D10621,'список продуктов'!$C$8:$C$917)</f>
        <v>1</v>
      </c>
      <c r="M10554" s="572"/>
      <c r="N10554" s="573"/>
      <c r="O10554" s="573"/>
      <c r="P10554" s="573"/>
    </row>
    <row r="10555" spans="1:16" x14ac:dyDescent="0.25">
      <c r="A10555" s="77">
        <f>E10555*A10551*A10529</f>
        <v>0</v>
      </c>
      <c r="B10555" s="286"/>
      <c r="C10555" s="311"/>
      <c r="D10555" s="91" t="s">
        <v>2500</v>
      </c>
      <c r="E10555" s="89">
        <v>20</v>
      </c>
      <c r="F10555">
        <f>SUMIF('список продуктов'!$A$8:$A$917,"="&amp;D10622,'список продуктов'!$C$8:$C$917)</f>
        <v>1</v>
      </c>
      <c r="M10555" s="572"/>
      <c r="N10555" s="573"/>
      <c r="O10555" s="573"/>
      <c r="P10555" s="573"/>
    </row>
    <row r="10556" spans="1:16" x14ac:dyDescent="0.25">
      <c r="A10556" s="77">
        <f>E10556*A10551*A10529</f>
        <v>0</v>
      </c>
      <c r="B10556" s="286"/>
      <c r="C10556" s="311"/>
      <c r="D10556" s="91" t="s">
        <v>2345</v>
      </c>
      <c r="E10556" s="89">
        <v>20</v>
      </c>
      <c r="F10556">
        <f>SUMIF('список продуктов'!$A$8:$A$917,"="&amp;D10623,'список продуктов'!$C$8:$C$917)</f>
        <v>1</v>
      </c>
      <c r="M10556" s="572"/>
      <c r="N10556" s="573"/>
      <c r="O10556" s="573"/>
      <c r="P10556" s="573"/>
    </row>
    <row r="10557" spans="1:16" x14ac:dyDescent="0.25">
      <c r="A10557" s="77">
        <f>E10557*A10551*A10529</f>
        <v>0</v>
      </c>
      <c r="B10557" s="286"/>
      <c r="C10557" s="311"/>
      <c r="D10557" s="91" t="s">
        <v>1478</v>
      </c>
      <c r="E10557" s="89">
        <v>5</v>
      </c>
      <c r="F10557">
        <f>SUMIF('список продуктов'!$A$8:$A$917,"="&amp;D10624,'список продуктов'!$C$8:$C$917)</f>
        <v>1</v>
      </c>
      <c r="M10557" s="572"/>
      <c r="N10557" s="573"/>
      <c r="O10557" s="573"/>
      <c r="P10557" s="573"/>
    </row>
    <row r="10558" spans="1:16" x14ac:dyDescent="0.25">
      <c r="A10558" s="77">
        <f>E10558*A10551*A10529</f>
        <v>0</v>
      </c>
      <c r="B10558" s="160"/>
      <c r="C10558" s="154"/>
      <c r="D10558" s="91" t="s">
        <v>313</v>
      </c>
      <c r="E10558" s="89">
        <v>10</v>
      </c>
      <c r="F10558">
        <f>SUMIF('список продуктов'!$A$8:$A$917,"="&amp;D10625,'список продуктов'!$C$8:$C$917)</f>
        <v>0</v>
      </c>
      <c r="M10558" s="572"/>
      <c r="N10558" s="573"/>
      <c r="O10558" s="573"/>
      <c r="P10558" s="573"/>
    </row>
    <row r="10559" spans="1:16" ht="15.75" thickBot="1" x14ac:dyDescent="0.3">
      <c r="B10559" s="160"/>
      <c r="C10559" s="154"/>
      <c r="D10559" s="91"/>
      <c r="E10559" s="89"/>
      <c r="F10559">
        <f>SUMIF('список продуктов'!$A$8:$A$917,"="&amp;D10626,'список продуктов'!$C$8:$C$917)</f>
        <v>1</v>
      </c>
      <c r="M10559" s="572"/>
      <c r="N10559" s="573"/>
      <c r="O10559" s="573"/>
      <c r="P10559" s="573"/>
    </row>
    <row r="10560" spans="1:16" ht="15.75" thickBot="1" x14ac:dyDescent="0.3">
      <c r="A10560" s="229"/>
      <c r="B10560" s="231" t="s">
        <v>971</v>
      </c>
      <c r="C10560" s="301" t="s">
        <v>2755</v>
      </c>
      <c r="D10560" s="188"/>
      <c r="E10560" s="232"/>
      <c r="F10560">
        <f>SUMIF('список продуктов'!$A$8:$A$917,"="&amp;D10627,'список продуктов'!$C$8:$C$917)</f>
        <v>1</v>
      </c>
      <c r="G10560" t="s">
        <v>2926</v>
      </c>
      <c r="M10560" s="572"/>
      <c r="N10560" s="573"/>
      <c r="O10560" s="573"/>
      <c r="P10560" s="573"/>
    </row>
    <row r="10561" spans="1:16" x14ac:dyDescent="0.25">
      <c r="A10561" s="129">
        <v>2</v>
      </c>
      <c r="B10561" s="161" t="s">
        <v>972</v>
      </c>
      <c r="C10561" s="304" t="s">
        <v>2756</v>
      </c>
      <c r="D10561" s="91"/>
      <c r="E10561" s="88">
        <f>SUM(E10562:E10565)</f>
        <v>133</v>
      </c>
      <c r="F10561">
        <f>SUMIF('список продуктов'!$A$8:$A$917,"="&amp;D10628,'список продуктов'!$C$8:$C$917)</f>
        <v>1</v>
      </c>
      <c r="M10561" s="572"/>
      <c r="N10561" s="573"/>
      <c r="O10561" s="573"/>
      <c r="P10561" s="573"/>
    </row>
    <row r="10562" spans="1:16" x14ac:dyDescent="0.25">
      <c r="A10562" s="77">
        <f>E10562*A10561*A10560</f>
        <v>0</v>
      </c>
      <c r="B10562" s="286"/>
      <c r="C10562" s="311"/>
      <c r="D10562" s="91" t="s">
        <v>1648</v>
      </c>
      <c r="E10562" s="89">
        <v>80</v>
      </c>
      <c r="F10562">
        <f>SUMIF('список продуктов'!$A$8:$A$917,"="&amp;D10629,'список продуктов'!$C$8:$C$917)</f>
        <v>1</v>
      </c>
      <c r="M10562" s="572"/>
      <c r="N10562" s="573"/>
      <c r="O10562" s="573"/>
      <c r="P10562" s="573"/>
    </row>
    <row r="10563" spans="1:16" x14ac:dyDescent="0.25">
      <c r="A10563" s="77">
        <f>E10563*A10561*A10560</f>
        <v>0</v>
      </c>
      <c r="B10563" s="286"/>
      <c r="C10563" s="311"/>
      <c r="D10563" s="91" t="s">
        <v>1666</v>
      </c>
      <c r="E10563" s="89">
        <v>20</v>
      </c>
      <c r="F10563">
        <f>SUMIF('список продуктов'!$A$8:$A$917,"="&amp;D10630,'список продуктов'!$C$8:$C$917)</f>
        <v>0</v>
      </c>
      <c r="M10563" s="572"/>
      <c r="N10563" s="573"/>
      <c r="O10563" s="573"/>
      <c r="P10563" s="573"/>
    </row>
    <row r="10564" spans="1:16" x14ac:dyDescent="0.25">
      <c r="A10564" s="77">
        <f>E10564*A10561*A10560</f>
        <v>0</v>
      </c>
      <c r="B10564" s="286"/>
      <c r="C10564" s="311"/>
      <c r="D10564" s="91" t="s">
        <v>1793</v>
      </c>
      <c r="E10564" s="89">
        <v>3</v>
      </c>
      <c r="F10564">
        <f>SUMIF('список продуктов'!$A$8:$A$917,"="&amp;D10631,'список продуктов'!$C$8:$C$917)</f>
        <v>1</v>
      </c>
      <c r="M10564" s="572"/>
      <c r="N10564" s="573"/>
      <c r="O10564" s="573"/>
      <c r="P10564" s="573"/>
    </row>
    <row r="10565" spans="1:16" x14ac:dyDescent="0.25">
      <c r="A10565" s="77">
        <f>E10565*A10561*A10560</f>
        <v>0</v>
      </c>
      <c r="B10565" s="286"/>
      <c r="C10565" s="311"/>
      <c r="D10565" s="91" t="s">
        <v>2336</v>
      </c>
      <c r="E10565" s="89">
        <v>30</v>
      </c>
      <c r="F10565">
        <f>SUMIF('список продуктов'!$A$8:$A$917,"="&amp;D10632,'список продуктов'!$C$8:$C$917)</f>
        <v>1</v>
      </c>
      <c r="M10565" s="572"/>
      <c r="N10565" s="573"/>
      <c r="O10565" s="573"/>
      <c r="P10565" s="573"/>
    </row>
    <row r="10566" spans="1:16" x14ac:dyDescent="0.25">
      <c r="A10566" s="129">
        <v>5</v>
      </c>
      <c r="B10566" s="278">
        <v>100</v>
      </c>
      <c r="C10566" s="290" t="s">
        <v>2757</v>
      </c>
      <c r="D10566" s="91"/>
      <c r="E10566" s="79">
        <f>SUM(E10567:E10574)</f>
        <v>177</v>
      </c>
      <c r="F10566">
        <f>SUMIF('список продуктов'!$A$8:$A$917,"="&amp;D10633,'список продуктов'!$C$8:$C$917)</f>
        <v>1</v>
      </c>
      <c r="M10566" s="572"/>
      <c r="N10566" s="573"/>
      <c r="O10566" s="573"/>
      <c r="P10566" s="573"/>
    </row>
    <row r="10567" spans="1:16" x14ac:dyDescent="0.25">
      <c r="A10567" s="77">
        <f>E10567*A10566*A10560</f>
        <v>0</v>
      </c>
      <c r="B10567" s="286"/>
      <c r="C10567" s="311"/>
      <c r="D10567" s="91" t="s">
        <v>2404</v>
      </c>
      <c r="E10567" s="80">
        <v>1</v>
      </c>
      <c r="F10567">
        <f>SUMIF('список продуктов'!$A$8:$A$917,"="&amp;D10634,'список продуктов'!$C$8:$C$917)</f>
        <v>0</v>
      </c>
      <c r="M10567" s="572"/>
      <c r="N10567" s="573"/>
      <c r="O10567" s="573"/>
      <c r="P10567" s="573"/>
    </row>
    <row r="10568" spans="1:16" x14ac:dyDescent="0.25">
      <c r="A10568" s="77">
        <f>E10568*A10566*A10560</f>
        <v>0</v>
      </c>
      <c r="B10568" s="286"/>
      <c r="C10568" s="311"/>
      <c r="D10568" s="91" t="s">
        <v>2337</v>
      </c>
      <c r="E10568" s="80">
        <v>5</v>
      </c>
      <c r="F10568">
        <f>SUMIF('список продуктов'!$A$8:$A$917,"="&amp;D10635,'список продуктов'!$C$8:$C$917)</f>
        <v>1</v>
      </c>
      <c r="M10568" s="572"/>
      <c r="N10568" s="573"/>
      <c r="O10568" s="573"/>
      <c r="P10568" s="573"/>
    </row>
    <row r="10569" spans="1:16" x14ac:dyDescent="0.25">
      <c r="A10569" s="77">
        <f>E10569*A10566*A10560</f>
        <v>0</v>
      </c>
      <c r="B10569" s="286"/>
      <c r="C10569" s="311"/>
      <c r="D10569" s="91" t="s">
        <v>2591</v>
      </c>
      <c r="E10569" s="80">
        <v>5</v>
      </c>
      <c r="F10569">
        <f>SUMIF('список продуктов'!$A$8:$A$917,"="&amp;D10636,'список продуктов'!$C$8:$C$917)</f>
        <v>1</v>
      </c>
      <c r="M10569" s="572"/>
      <c r="N10569" s="573"/>
      <c r="O10569" s="573"/>
      <c r="P10569" s="573"/>
    </row>
    <row r="10570" spans="1:16" x14ac:dyDescent="0.25">
      <c r="A10570" s="77">
        <f>E10570*A10566*A10560</f>
        <v>0</v>
      </c>
      <c r="B10570" s="286"/>
      <c r="C10570" s="311"/>
      <c r="D10570" s="91" t="s">
        <v>1647</v>
      </c>
      <c r="E10570" s="80">
        <v>125</v>
      </c>
      <c r="F10570">
        <f>SUMIF('список продуктов'!$A$8:$A$917,"="&amp;D10637,'список продуктов'!$C$8:$C$917)</f>
        <v>1</v>
      </c>
      <c r="M10570" s="572"/>
      <c r="N10570" s="573"/>
      <c r="O10570" s="573"/>
      <c r="P10570" s="573"/>
    </row>
    <row r="10571" spans="1:16" x14ac:dyDescent="0.25">
      <c r="A10571" s="77">
        <f>E10571*A10566*A10560</f>
        <v>0</v>
      </c>
      <c r="B10571" s="286"/>
      <c r="C10571" s="311"/>
      <c r="D10571" s="91" t="s">
        <v>1262</v>
      </c>
      <c r="E10571" s="80">
        <v>1</v>
      </c>
      <c r="F10571">
        <f>SUMIF('список продуктов'!$A$8:$A$917,"="&amp;D10638,'список продуктов'!$C$8:$C$917)</f>
        <v>1</v>
      </c>
      <c r="M10571" s="572"/>
      <c r="N10571" s="573"/>
      <c r="O10571" s="573"/>
      <c r="P10571" s="573"/>
    </row>
    <row r="10572" spans="1:16" x14ac:dyDescent="0.25">
      <c r="A10572" s="77">
        <f>E10572*A10566*A10560</f>
        <v>0</v>
      </c>
      <c r="B10572" s="286"/>
      <c r="C10572" s="311"/>
      <c r="D10572" s="365" t="s">
        <v>1739</v>
      </c>
      <c r="E10572" s="80">
        <v>10</v>
      </c>
      <c r="F10572">
        <f>SUMIF('список продуктов'!$A$8:$A$917,"="&amp;D10639,'список продуктов'!$C$8:$C$917)</f>
        <v>0</v>
      </c>
      <c r="M10572" s="572"/>
      <c r="N10572" s="573"/>
      <c r="O10572" s="573"/>
      <c r="P10572" s="573"/>
    </row>
    <row r="10573" spans="1:16" x14ac:dyDescent="0.25">
      <c r="A10573" s="77">
        <f>E10573*A10566*A10560</f>
        <v>0</v>
      </c>
      <c r="B10573" s="286"/>
      <c r="C10573" s="311"/>
      <c r="D10573" s="91" t="s">
        <v>1745</v>
      </c>
      <c r="E10573" s="80">
        <v>15</v>
      </c>
      <c r="F10573">
        <f>SUMIF('список продуктов'!$A$8:$A$917,"="&amp;D10640,'список продуктов'!$C$8:$C$917)</f>
        <v>1</v>
      </c>
      <c r="M10573" s="572"/>
      <c r="N10573" s="573"/>
      <c r="O10573" s="573"/>
      <c r="P10573" s="573"/>
    </row>
    <row r="10574" spans="1:16" x14ac:dyDescent="0.25">
      <c r="A10574" s="77">
        <f>E10574*A10566*A10560</f>
        <v>0</v>
      </c>
      <c r="B10574" s="286"/>
      <c r="C10574" s="311"/>
      <c r="D10574" s="91" t="s">
        <v>1789</v>
      </c>
      <c r="E10574" s="80">
        <v>15</v>
      </c>
      <c r="F10574">
        <f>SUMIF('список продуктов'!$A$8:$A$917,"="&amp;D10641,'список продуктов'!$C$8:$C$917)</f>
        <v>1</v>
      </c>
      <c r="M10574" s="572"/>
      <c r="N10574" s="573"/>
      <c r="O10574" s="573"/>
      <c r="P10574" s="573"/>
    </row>
    <row r="10575" spans="1:16" ht="15.75" thickBot="1" x14ac:dyDescent="0.3">
      <c r="A10575" s="77">
        <f>E10575*A10566*A10560</f>
        <v>0</v>
      </c>
      <c r="B10575" s="160"/>
      <c r="C10575" s="154"/>
      <c r="D10575" s="91"/>
      <c r="E10575" s="89"/>
      <c r="F10575">
        <f>SUMIF('список продуктов'!$A$8:$A$917,"="&amp;D10642,'список продуктов'!$C$8:$C$917)</f>
        <v>1</v>
      </c>
      <c r="M10575" s="572"/>
      <c r="N10575" s="573"/>
      <c r="O10575" s="573"/>
      <c r="P10575" s="573"/>
    </row>
    <row r="10576" spans="1:16" ht="15.75" thickBot="1" x14ac:dyDescent="0.3">
      <c r="A10576" s="229"/>
      <c r="B10576" s="231" t="s">
        <v>973</v>
      </c>
      <c r="C10576" s="305" t="s">
        <v>2759</v>
      </c>
      <c r="D10576" s="188"/>
      <c r="E10576" s="191"/>
      <c r="F10576">
        <f>SUMIF('список продуктов'!$A$8:$A$917,"="&amp;D10643,'список продуктов'!$C$8:$C$917)</f>
        <v>1</v>
      </c>
      <c r="G10576" t="s">
        <v>2926</v>
      </c>
      <c r="M10576" s="572"/>
      <c r="N10576" s="573"/>
      <c r="O10576" s="573"/>
      <c r="P10576" s="573"/>
    </row>
    <row r="10577" spans="1:16" x14ac:dyDescent="0.25">
      <c r="A10577" s="129">
        <v>5</v>
      </c>
      <c r="B10577" s="278">
        <v>200</v>
      </c>
      <c r="C10577" s="537" t="s">
        <v>668</v>
      </c>
      <c r="D10577" s="91"/>
      <c r="E10577" s="79">
        <f>SUM(E10578:E10585)</f>
        <v>252</v>
      </c>
      <c r="F10577">
        <f>SUMIF('список продуктов'!$A$8:$A$917,"="&amp;D10644,'список продуктов'!$C$8:$C$917)</f>
        <v>0</v>
      </c>
      <c r="M10577" s="572"/>
      <c r="N10577" s="573"/>
      <c r="O10577" s="573"/>
      <c r="P10577" s="573"/>
    </row>
    <row r="10578" spans="1:16" x14ac:dyDescent="0.25">
      <c r="A10578" s="77">
        <f>E10578*A10577*A10576</f>
        <v>0</v>
      </c>
      <c r="B10578" s="285"/>
      <c r="C10578" s="311"/>
      <c r="D10578" s="91" t="s">
        <v>1752</v>
      </c>
      <c r="E10578" s="80">
        <v>140</v>
      </c>
      <c r="F10578">
        <f>SUMIF('список продуктов'!$A$8:$A$917,"="&amp;D10645,'список продуктов'!$C$8:$C$917)</f>
        <v>1</v>
      </c>
      <c r="M10578" s="572"/>
      <c r="N10578" s="573"/>
      <c r="O10578" s="573"/>
      <c r="P10578" s="573"/>
    </row>
    <row r="10579" spans="1:16" x14ac:dyDescent="0.25">
      <c r="A10579" s="77">
        <f>E10579*A10577*A10576</f>
        <v>0</v>
      </c>
      <c r="B10579" s="285"/>
      <c r="C10579" s="311"/>
      <c r="D10579" s="91" t="s">
        <v>1492</v>
      </c>
      <c r="E10579" s="80">
        <v>15</v>
      </c>
      <c r="F10579">
        <f>SUMIF('список продуктов'!$A$8:$A$917,"="&amp;D10646,'список продуктов'!$C$8:$C$917)</f>
        <v>1</v>
      </c>
      <c r="M10579" s="572"/>
      <c r="N10579" s="573"/>
      <c r="O10579" s="573"/>
      <c r="P10579" s="573"/>
    </row>
    <row r="10580" spans="1:16" ht="16.5" customHeight="1" x14ac:dyDescent="0.25">
      <c r="A10580" s="77">
        <f>E10580*A10577*A10576</f>
        <v>0</v>
      </c>
      <c r="B10580" s="285"/>
      <c r="C10580" s="311"/>
      <c r="D10580" s="91" t="s">
        <v>2469</v>
      </c>
      <c r="E10580" s="80">
        <v>20</v>
      </c>
      <c r="F10580">
        <f>SUMIF('список продуктов'!$A$8:$A$917,"="&amp;D10647,'список продуктов'!$C$8:$C$917)</f>
        <v>1</v>
      </c>
      <c r="M10580" s="572"/>
      <c r="N10580" s="573"/>
      <c r="O10580" s="573"/>
      <c r="P10580" s="573"/>
    </row>
    <row r="10581" spans="1:16" x14ac:dyDescent="0.25">
      <c r="A10581" s="77">
        <f>E10581*A10577*A10576</f>
        <v>0</v>
      </c>
      <c r="B10581" s="285"/>
      <c r="C10581" s="311"/>
      <c r="D10581" s="91" t="s">
        <v>1924</v>
      </c>
      <c r="E10581" s="80">
        <v>25</v>
      </c>
      <c r="F10581">
        <f>SUMIF('список продуктов'!$A$8:$A$917,"="&amp;D10142,'список продуктов'!$C$8:$C$917)</f>
        <v>0</v>
      </c>
      <c r="M10581" s="572"/>
      <c r="N10581" s="573"/>
      <c r="O10581" s="573"/>
      <c r="P10581" s="573"/>
    </row>
    <row r="10582" spans="1:16" x14ac:dyDescent="0.25">
      <c r="A10582" s="77">
        <f>E10582*A10577*A10576</f>
        <v>0</v>
      </c>
      <c r="B10582" s="285"/>
      <c r="C10582" s="311"/>
      <c r="D10582" s="91" t="s">
        <v>1262</v>
      </c>
      <c r="E10582" s="80">
        <v>1</v>
      </c>
      <c r="M10582" s="72"/>
      <c r="N10582" s="68"/>
      <c r="O10582" s="68"/>
      <c r="P10582" s="68"/>
    </row>
    <row r="10583" spans="1:16" x14ac:dyDescent="0.25">
      <c r="A10583" s="77">
        <f>E10583*A10577*A10576</f>
        <v>0</v>
      </c>
      <c r="B10583" s="285"/>
      <c r="C10583" s="311"/>
      <c r="D10583" s="91" t="s">
        <v>2399</v>
      </c>
      <c r="E10583" s="80">
        <v>1</v>
      </c>
      <c r="F10583">
        <f>SUMIF('список продуктов'!$A$8:$A$917,"="&amp;D10144,'список продуктов'!$C$8:$C$917)</f>
        <v>0</v>
      </c>
      <c r="M10583" s="572"/>
      <c r="N10583" s="573"/>
      <c r="O10583" s="573"/>
      <c r="P10583" s="573"/>
    </row>
    <row r="10584" spans="1:16" x14ac:dyDescent="0.25">
      <c r="A10584" s="77">
        <f>E10584*A10577*A10576</f>
        <v>0</v>
      </c>
      <c r="B10584" s="285"/>
      <c r="C10584" s="311"/>
      <c r="D10584" s="91" t="s">
        <v>2591</v>
      </c>
      <c r="E10584" s="80">
        <v>20</v>
      </c>
      <c r="F10584">
        <f>SUMIF('список продуктов'!$A$8:$A$917,"="&amp;D10145,'список продуктов'!$C$8:$C$917)</f>
        <v>1</v>
      </c>
      <c r="M10584" s="572"/>
      <c r="N10584" s="573"/>
      <c r="O10584" s="573"/>
      <c r="P10584" s="573"/>
    </row>
    <row r="10585" spans="1:16" x14ac:dyDescent="0.25">
      <c r="A10585" s="77">
        <f>E10585*A10577*A10576</f>
        <v>0</v>
      </c>
      <c r="B10585" s="285"/>
      <c r="C10585" s="311"/>
      <c r="D10585" s="91" t="s">
        <v>1268</v>
      </c>
      <c r="E10585" s="80">
        <v>30</v>
      </c>
      <c r="F10585">
        <f>SUMIF('список продуктов'!$A$8:$A$917,"="&amp;D10146,'список продуктов'!$C$8:$C$917)</f>
        <v>1</v>
      </c>
      <c r="M10585" s="572"/>
      <c r="N10585" s="573"/>
      <c r="O10585" s="573"/>
      <c r="P10585" s="573"/>
    </row>
    <row r="10586" spans="1:16" x14ac:dyDescent="0.25">
      <c r="A10586" s="129">
        <v>2</v>
      </c>
      <c r="B10586" s="278">
        <v>200</v>
      </c>
      <c r="C10586" s="289" t="s">
        <v>2760</v>
      </c>
      <c r="D10586" s="91"/>
      <c r="E10586" s="79">
        <v>298</v>
      </c>
      <c r="F10586">
        <f>SUMIF('список продуктов'!$A$8:$A$917,"="&amp;D10147,'список продуктов'!$C$8:$C$917)</f>
        <v>1</v>
      </c>
      <c r="M10586" s="572"/>
      <c r="N10586" s="573"/>
      <c r="O10586" s="573"/>
      <c r="P10586" s="573"/>
    </row>
    <row r="10587" spans="1:16" x14ac:dyDescent="0.25">
      <c r="A10587" s="77">
        <f>E10587*A10586*A10576</f>
        <v>0</v>
      </c>
      <c r="B10587" s="286"/>
      <c r="C10587" s="311"/>
      <c r="D10587" s="91" t="s">
        <v>1745</v>
      </c>
      <c r="E10587" s="80">
        <v>45</v>
      </c>
      <c r="F10587">
        <f>SUMIF('список продуктов'!$A$8:$A$917,"="&amp;D10148,'список продуктов'!$C$8:$C$917)</f>
        <v>1</v>
      </c>
      <c r="M10587" s="572"/>
      <c r="N10587" s="573"/>
      <c r="O10587" s="573"/>
      <c r="P10587" s="573"/>
    </row>
    <row r="10588" spans="1:16" x14ac:dyDescent="0.25">
      <c r="A10588" s="77">
        <f>E10588*A10586*A10576</f>
        <v>0</v>
      </c>
      <c r="B10588" s="286"/>
      <c r="C10588" s="311"/>
      <c r="D10588" s="91" t="s">
        <v>311</v>
      </c>
      <c r="E10588" s="80">
        <v>45</v>
      </c>
      <c r="F10588">
        <f>SUMIF('список продуктов'!$A$8:$A$917,"="&amp;D10149,'список продуктов'!$C$8:$C$917)</f>
        <v>1</v>
      </c>
      <c r="M10588" s="572"/>
      <c r="N10588" s="573"/>
      <c r="O10588" s="573"/>
      <c r="P10588" s="573"/>
    </row>
    <row r="10589" spans="1:16" x14ac:dyDescent="0.25">
      <c r="A10589" s="77">
        <f>E10589*A10586*A10576</f>
        <v>0</v>
      </c>
      <c r="B10589" s="286"/>
      <c r="C10589" s="311"/>
      <c r="D10589" s="365" t="s">
        <v>1477</v>
      </c>
      <c r="E10589" s="80">
        <v>45</v>
      </c>
      <c r="F10589">
        <f>SUMIF('список продуктов'!$A$8:$A$917,"="&amp;D10150,'список продуктов'!$C$8:$C$917)</f>
        <v>1</v>
      </c>
      <c r="M10589" s="572"/>
      <c r="N10589" s="573"/>
      <c r="O10589" s="573"/>
      <c r="P10589" s="573"/>
    </row>
    <row r="10590" spans="1:16" x14ac:dyDescent="0.25">
      <c r="A10590" s="77">
        <f>E10590*A10586*A10576</f>
        <v>0</v>
      </c>
      <c r="B10590" s="286"/>
      <c r="C10590" s="311"/>
      <c r="D10590" s="91" t="s">
        <v>313</v>
      </c>
      <c r="E10590" s="80">
        <v>45</v>
      </c>
      <c r="F10590">
        <f>SUMIF('список продуктов'!$A$8:$A$917,"="&amp;D10151,'список продуктов'!$C$8:$C$917)</f>
        <v>1</v>
      </c>
      <c r="M10590" s="572"/>
      <c r="N10590" s="573"/>
      <c r="O10590" s="573"/>
      <c r="P10590" s="573"/>
    </row>
    <row r="10591" spans="1:16" x14ac:dyDescent="0.25">
      <c r="A10591" s="77">
        <f>E10591*A10586*A10576</f>
        <v>0</v>
      </c>
      <c r="B10591" s="286"/>
      <c r="C10591" s="311"/>
      <c r="D10591" s="91" t="s">
        <v>1758</v>
      </c>
      <c r="E10591" s="80">
        <v>45</v>
      </c>
      <c r="F10591">
        <f>SUMIF('список продуктов'!$A$8:$A$917,"="&amp;D10152,'список продуктов'!$C$8:$C$917)</f>
        <v>1</v>
      </c>
      <c r="M10591" s="572"/>
      <c r="N10591" s="573"/>
      <c r="O10591" s="573"/>
      <c r="P10591" s="573"/>
    </row>
    <row r="10592" spans="1:16" x14ac:dyDescent="0.25">
      <c r="A10592" s="77">
        <f>E10592*A10586*A10576</f>
        <v>0</v>
      </c>
      <c r="B10592" s="286"/>
      <c r="C10592" s="311"/>
      <c r="D10592" s="91" t="s">
        <v>2546</v>
      </c>
      <c r="E10592" s="80">
        <v>3</v>
      </c>
      <c r="F10592">
        <f>SUMIF('список продуктов'!$A$8:$A$917,"="&amp;D10153,'список продуктов'!$C$8:$C$917)</f>
        <v>1</v>
      </c>
      <c r="M10592" s="572"/>
      <c r="N10592" s="573"/>
      <c r="O10592" s="573"/>
      <c r="P10592" s="573"/>
    </row>
    <row r="10593" spans="1:16" x14ac:dyDescent="0.25">
      <c r="A10593" s="77">
        <f>E10593*A10586*A10576</f>
        <v>0</v>
      </c>
      <c r="B10593" s="286"/>
      <c r="C10593" s="311"/>
      <c r="D10593" s="91" t="s">
        <v>1805</v>
      </c>
      <c r="E10593" s="80">
        <v>10</v>
      </c>
      <c r="F10593">
        <f>SUMIF('список продуктов'!$A$8:$A$917,"="&amp;D10154,'список продуктов'!$C$8:$C$917)</f>
        <v>1</v>
      </c>
      <c r="M10593" s="572"/>
      <c r="N10593" s="573"/>
      <c r="O10593" s="573"/>
      <c r="P10593" s="573"/>
    </row>
    <row r="10594" spans="1:16" x14ac:dyDescent="0.25">
      <c r="A10594" s="77">
        <f>E10594*A10586*A10576</f>
        <v>0</v>
      </c>
      <c r="B10594" s="286"/>
      <c r="C10594" s="311"/>
      <c r="D10594" s="91" t="s">
        <v>1262</v>
      </c>
      <c r="E10594" s="80">
        <v>1</v>
      </c>
      <c r="F10594">
        <f>SUMIF('список продуктов'!$A$8:$A$917,"="&amp;D10155,'список продуктов'!$C$8:$C$917)</f>
        <v>1</v>
      </c>
      <c r="M10594" s="572"/>
      <c r="N10594" s="573"/>
      <c r="O10594" s="573"/>
      <c r="P10594" s="573"/>
    </row>
    <row r="10595" spans="1:16" x14ac:dyDescent="0.25">
      <c r="A10595" s="77">
        <f>E10595*A10586*A10576</f>
        <v>0</v>
      </c>
      <c r="B10595" s="286"/>
      <c r="C10595" s="311"/>
      <c r="D10595" s="91" t="s">
        <v>2591</v>
      </c>
      <c r="E10595" s="80">
        <v>10</v>
      </c>
      <c r="F10595">
        <f>SUMIF('список продуктов'!$A$8:$A$917,"="&amp;D10156,'список продуктов'!$C$8:$C$917)</f>
        <v>1</v>
      </c>
      <c r="M10595" s="572"/>
      <c r="N10595" s="573"/>
      <c r="O10595" s="573"/>
      <c r="P10595" s="573"/>
    </row>
    <row r="10596" spans="1:16" x14ac:dyDescent="0.25">
      <c r="A10596" s="77">
        <f>E10596*A10586*A10576</f>
        <v>0</v>
      </c>
      <c r="B10596" s="286"/>
      <c r="C10596" s="311"/>
      <c r="D10596" s="91" t="s">
        <v>1797</v>
      </c>
      <c r="E10596" s="80">
        <v>3</v>
      </c>
      <c r="M10596" s="72"/>
      <c r="N10596" s="68"/>
      <c r="O10596" s="68"/>
      <c r="P10596" s="68"/>
    </row>
    <row r="10597" spans="1:16" x14ac:dyDescent="0.25">
      <c r="A10597" s="77">
        <f>E10597*A10586*A10576</f>
        <v>0</v>
      </c>
      <c r="B10597" s="286"/>
      <c r="C10597" s="311"/>
      <c r="D10597" s="91" t="s">
        <v>2334</v>
      </c>
      <c r="E10597" s="80">
        <v>1</v>
      </c>
      <c r="F10597">
        <f>SUMIF('список продуктов'!$A$8:$A$917,"="&amp;D10158,'список продуктов'!$C$8:$C$917)</f>
        <v>0</v>
      </c>
      <c r="M10597" s="572"/>
      <c r="N10597" s="573"/>
      <c r="O10597" s="573"/>
      <c r="P10597" s="573"/>
    </row>
    <row r="10598" spans="1:16" x14ac:dyDescent="0.25">
      <c r="A10598" s="77">
        <f>E10598*A10586*A10576</f>
        <v>0</v>
      </c>
      <c r="B10598" s="286"/>
      <c r="C10598" s="311"/>
      <c r="D10598" s="365" t="s">
        <v>1739</v>
      </c>
      <c r="E10598" s="80">
        <v>45</v>
      </c>
      <c r="F10598">
        <f>SUMIF('список продуктов'!$A$8:$A$917,"="&amp;D10159,'список продуктов'!$C$8:$C$917)</f>
        <v>1</v>
      </c>
      <c r="M10598" s="572"/>
      <c r="N10598" s="573"/>
      <c r="O10598" s="573"/>
      <c r="P10598" s="573"/>
    </row>
    <row r="10599" spans="1:16" x14ac:dyDescent="0.25">
      <c r="A10599" s="129">
        <v>5</v>
      </c>
      <c r="B10599" s="278">
        <v>100</v>
      </c>
      <c r="C10599" s="290" t="s">
        <v>686</v>
      </c>
      <c r="D10599" s="91"/>
      <c r="E10599" s="79">
        <v>133</v>
      </c>
      <c r="F10599">
        <f>SUMIF('список продуктов'!$A$8:$A$917,"="&amp;D10160,'список продуктов'!$C$8:$C$917)</f>
        <v>1</v>
      </c>
      <c r="M10599" s="572"/>
      <c r="N10599" s="573"/>
      <c r="O10599" s="573"/>
      <c r="P10599" s="573"/>
    </row>
    <row r="10600" spans="1:16" x14ac:dyDescent="0.25">
      <c r="A10600" s="77">
        <f>E10600*A10599*A10576</f>
        <v>0</v>
      </c>
      <c r="B10600" s="286"/>
      <c r="C10600" s="311"/>
      <c r="D10600" s="91" t="s">
        <v>1753</v>
      </c>
      <c r="E10600" s="80">
        <v>100</v>
      </c>
      <c r="F10600">
        <f>SUMIF('список продуктов'!$A$8:$A$917,"="&amp;D10161,'список продуктов'!$C$8:$C$917)</f>
        <v>1</v>
      </c>
      <c r="M10600" s="572"/>
      <c r="N10600" s="573"/>
      <c r="O10600" s="573"/>
      <c r="P10600" s="573"/>
    </row>
    <row r="10601" spans="1:16" x14ac:dyDescent="0.25">
      <c r="A10601" s="77">
        <f>E10601*A10599*A10576</f>
        <v>0</v>
      </c>
      <c r="B10601" s="286"/>
      <c r="C10601" s="311"/>
      <c r="D10601" s="91" t="s">
        <v>1850</v>
      </c>
      <c r="E10601" s="80">
        <v>4.5</v>
      </c>
      <c r="F10601">
        <f>SUMIF('список продуктов'!$A$8:$A$917,"="&amp;D10162,'список продуктов'!$C$8:$C$917)</f>
        <v>1</v>
      </c>
      <c r="M10601" s="572"/>
      <c r="N10601" s="573"/>
      <c r="O10601" s="573"/>
      <c r="P10601" s="573"/>
    </row>
    <row r="10602" spans="1:16" x14ac:dyDescent="0.25">
      <c r="A10602" s="77">
        <f>E10602*A10599*A10576</f>
        <v>0</v>
      </c>
      <c r="B10602" s="286"/>
      <c r="C10602" s="311"/>
      <c r="D10602" s="91" t="s">
        <v>1315</v>
      </c>
      <c r="E10602" s="80">
        <v>6.5</v>
      </c>
      <c r="F10602">
        <f>SUMIF('список продуктов'!$A$8:$A$917,"="&amp;D10163,'список продуктов'!$C$8:$C$917)</f>
        <v>1</v>
      </c>
      <c r="M10602" s="572"/>
      <c r="N10602" s="573"/>
      <c r="O10602" s="573"/>
      <c r="P10602" s="573"/>
    </row>
    <row r="10603" spans="1:16" x14ac:dyDescent="0.25">
      <c r="A10603" s="77">
        <f>E10603*A10599*A10576</f>
        <v>0</v>
      </c>
      <c r="B10603" s="286"/>
      <c r="C10603" s="311"/>
      <c r="D10603" s="91" t="s">
        <v>1692</v>
      </c>
      <c r="E10603" s="80">
        <v>10</v>
      </c>
      <c r="F10603">
        <f>SUMIF('список продуктов'!$A$8:$A$917,"="&amp;D10164,'список продуктов'!$C$8:$C$917)</f>
        <v>1</v>
      </c>
      <c r="M10603" s="572"/>
      <c r="N10603" s="573"/>
      <c r="O10603" s="573"/>
      <c r="P10603" s="573"/>
    </row>
    <row r="10604" spans="1:16" ht="15.75" thickBot="1" x14ac:dyDescent="0.3">
      <c r="A10604" s="77">
        <f>E10604*A10599*A10576</f>
        <v>0</v>
      </c>
      <c r="B10604" s="160"/>
      <c r="C10604" s="154"/>
      <c r="D10604" s="91" t="s">
        <v>1795</v>
      </c>
      <c r="E10604" s="80">
        <v>12</v>
      </c>
      <c r="F10604">
        <f>SUMIF('список продуктов'!$A$8:$A$917,"="&amp;D10165,'список продуктов'!$C$8:$C$917)</f>
        <v>1</v>
      </c>
      <c r="M10604" s="572"/>
      <c r="N10604" s="573"/>
      <c r="O10604" s="573"/>
      <c r="P10604" s="573"/>
    </row>
    <row r="10605" spans="1:16" ht="15.75" thickBot="1" x14ac:dyDescent="0.3">
      <c r="A10605" s="229"/>
      <c r="B10605" s="231" t="s">
        <v>974</v>
      </c>
      <c r="C10605" s="301" t="s">
        <v>2758</v>
      </c>
      <c r="D10605" s="188"/>
      <c r="E10605" s="210"/>
      <c r="F10605">
        <f>SUMIF('список продуктов'!$A$8:$A$917,"="&amp;D10166,'список продуктов'!$C$8:$C$917)</f>
        <v>1</v>
      </c>
      <c r="G10605" t="s">
        <v>2926</v>
      </c>
      <c r="M10605" s="572"/>
      <c r="N10605" s="573"/>
      <c r="O10605" s="573"/>
      <c r="P10605" s="573"/>
    </row>
    <row r="10606" spans="1:16" x14ac:dyDescent="0.25">
      <c r="A10606" s="129">
        <v>5</v>
      </c>
      <c r="B10606" s="278">
        <v>35</v>
      </c>
      <c r="C10606" s="306" t="s">
        <v>975</v>
      </c>
      <c r="D10606" s="91"/>
      <c r="E10606" s="79">
        <f>SUM(E10607:E10618)</f>
        <v>75.3</v>
      </c>
      <c r="F10606">
        <f>SUMIF('список продуктов'!$A$8:$A$917,"="&amp;D10167,'список продуктов'!$C$8:$C$917)</f>
        <v>1</v>
      </c>
      <c r="M10606" s="572"/>
      <c r="N10606" s="573"/>
      <c r="O10606" s="573"/>
      <c r="P10606" s="573"/>
    </row>
    <row r="10607" spans="1:16" x14ac:dyDescent="0.25">
      <c r="A10607" s="77">
        <f>E10607*A10606*A10605</f>
        <v>0</v>
      </c>
      <c r="B10607" s="285"/>
      <c r="C10607" s="538"/>
      <c r="D10607" s="91" t="s">
        <v>1533</v>
      </c>
      <c r="E10607" s="80">
        <v>35</v>
      </c>
      <c r="F10607">
        <f>SUMIF('список продуктов'!$A$8:$A$917,"="&amp;D10168,'список продуктов'!$C$8:$C$917)</f>
        <v>1</v>
      </c>
      <c r="M10607" s="572"/>
      <c r="N10607" s="573"/>
      <c r="O10607" s="573"/>
      <c r="P10607" s="573"/>
    </row>
    <row r="10608" spans="1:16" x14ac:dyDescent="0.25">
      <c r="A10608" s="77">
        <f>E10608*A10606*A10605</f>
        <v>0</v>
      </c>
      <c r="B10608" s="285"/>
      <c r="C10608" s="538"/>
      <c r="D10608" s="91" t="s">
        <v>1492</v>
      </c>
      <c r="E10608" s="80">
        <v>10</v>
      </c>
      <c r="F10608">
        <f>SUMIF('список продуктов'!$A$8:$A$917,"="&amp;D10169,'список продуктов'!$C$8:$C$917)</f>
        <v>1</v>
      </c>
      <c r="M10608" s="572"/>
      <c r="N10608" s="573"/>
      <c r="O10608" s="573"/>
      <c r="P10608" s="573"/>
    </row>
    <row r="10609" spans="1:16" x14ac:dyDescent="0.25">
      <c r="A10609" s="77">
        <f>E10609*A10606*A10605</f>
        <v>0</v>
      </c>
      <c r="B10609" s="285"/>
      <c r="C10609" s="538"/>
      <c r="D10609" s="91" t="s">
        <v>2591</v>
      </c>
      <c r="E10609" s="80">
        <v>6</v>
      </c>
      <c r="M10609" s="72"/>
      <c r="N10609" s="68"/>
      <c r="O10609" s="68"/>
      <c r="P10609" s="68"/>
    </row>
    <row r="10610" spans="1:16" x14ac:dyDescent="0.25">
      <c r="A10610" s="77">
        <f>E10610*A10606*A10605</f>
        <v>0</v>
      </c>
      <c r="B10610" s="285"/>
      <c r="C10610" s="538"/>
      <c r="D10610" s="91" t="s">
        <v>2491</v>
      </c>
      <c r="E10610" s="80">
        <v>6</v>
      </c>
      <c r="F10610">
        <f>SUMIF('список продуктов'!$A$8:$A$917,"="&amp;D10171,'список продуктов'!$C$8:$C$917)</f>
        <v>0</v>
      </c>
      <c r="M10610" s="572"/>
      <c r="N10610" s="573"/>
      <c r="O10610" s="573"/>
      <c r="P10610" s="573"/>
    </row>
    <row r="10611" spans="1:16" x14ac:dyDescent="0.25">
      <c r="A10611" s="77">
        <f>E10611*A10606*A10605</f>
        <v>0</v>
      </c>
      <c r="B10611" s="285"/>
      <c r="C10611" s="538"/>
      <c r="D10611" s="91" t="s">
        <v>1315</v>
      </c>
      <c r="E10611" s="80">
        <v>6</v>
      </c>
      <c r="F10611">
        <f>SUMIF('список продуктов'!$A$8:$A$917,"="&amp;D10172,'список продуктов'!$C$8:$C$917)</f>
        <v>1</v>
      </c>
      <c r="M10611" s="572"/>
      <c r="N10611" s="573"/>
      <c r="O10611" s="573"/>
      <c r="P10611" s="573"/>
    </row>
    <row r="10612" spans="1:16" x14ac:dyDescent="0.25">
      <c r="A10612" s="77">
        <f>E10612*A10606*A10605</f>
        <v>0</v>
      </c>
      <c r="B10612" s="285"/>
      <c r="C10612" s="538"/>
      <c r="D10612" s="91" t="s">
        <v>1262</v>
      </c>
      <c r="E10612" s="80">
        <v>0.1</v>
      </c>
      <c r="F10612">
        <f>SUMIF('список продуктов'!$A$8:$A$917,"="&amp;D10173,'список продуктов'!$C$8:$C$917)</f>
        <v>1</v>
      </c>
      <c r="M10612" s="572"/>
      <c r="N10612" s="573"/>
      <c r="O10612" s="573"/>
      <c r="P10612" s="573"/>
    </row>
    <row r="10613" spans="1:16" x14ac:dyDescent="0.25">
      <c r="A10613" s="77">
        <f>E10613*A10606*A10605</f>
        <v>0</v>
      </c>
      <c r="B10613" s="285"/>
      <c r="C10613" s="538"/>
      <c r="D10613" s="91" t="s">
        <v>2399</v>
      </c>
      <c r="E10613" s="80">
        <v>0.1</v>
      </c>
      <c r="F10613">
        <f>SUMIF('список продуктов'!$A$8:$A$917,"="&amp;D10174,'список продуктов'!$C$8:$C$917)</f>
        <v>1</v>
      </c>
      <c r="M10613" s="572"/>
      <c r="N10613" s="573"/>
      <c r="O10613" s="573"/>
      <c r="P10613" s="573"/>
    </row>
    <row r="10614" spans="1:16" x14ac:dyDescent="0.25">
      <c r="A10614" s="77">
        <f>E10614*A10606*A10605</f>
        <v>0</v>
      </c>
      <c r="B10614" s="285"/>
      <c r="C10614" s="538"/>
      <c r="D10614" s="91" t="s">
        <v>192</v>
      </c>
      <c r="E10614" s="80">
        <v>1</v>
      </c>
      <c r="F10614">
        <f>SUMIF('список продуктов'!$A$8:$A$917,"="&amp;D10175,'список продуктов'!$C$8:$C$917)</f>
        <v>1</v>
      </c>
      <c r="M10614" s="572"/>
      <c r="N10614" s="573"/>
      <c r="O10614" s="573"/>
      <c r="P10614" s="573"/>
    </row>
    <row r="10615" spans="1:16" x14ac:dyDescent="0.25">
      <c r="A10615" s="77">
        <f>E10615*A10606*A10605</f>
        <v>0</v>
      </c>
      <c r="B10615" s="285"/>
      <c r="C10615" s="538"/>
      <c r="D10615" s="91" t="s">
        <v>2469</v>
      </c>
      <c r="E10615" s="80">
        <v>6</v>
      </c>
      <c r="F10615">
        <f>SUMIF('список продуктов'!$A$8:$A$917,"="&amp;D10176,'список продуктов'!$C$8:$C$917)</f>
        <v>1</v>
      </c>
      <c r="M10615" s="572"/>
      <c r="N10615" s="573"/>
      <c r="O10615" s="573"/>
      <c r="P10615" s="573"/>
    </row>
    <row r="10616" spans="1:16" x14ac:dyDescent="0.25">
      <c r="A10616" s="77">
        <f>E10616*A10606*A10605</f>
        <v>0</v>
      </c>
      <c r="B10616" s="285"/>
      <c r="C10616" s="538"/>
      <c r="D10616" s="91" t="s">
        <v>1355</v>
      </c>
      <c r="E10616" s="80">
        <v>1</v>
      </c>
      <c r="F10616">
        <f>SUMIF('список продуктов'!$A$8:$A$917,"="&amp;D10177,'список продуктов'!$C$8:$C$917)</f>
        <v>1</v>
      </c>
      <c r="M10616" s="572"/>
      <c r="N10616" s="573"/>
      <c r="O10616" s="573"/>
      <c r="P10616" s="573"/>
    </row>
    <row r="10617" spans="1:16" x14ac:dyDescent="0.25">
      <c r="A10617" s="77">
        <f>E10617*A10606*A10605</f>
        <v>0</v>
      </c>
      <c r="B10617" s="285"/>
      <c r="C10617" s="538"/>
      <c r="D10617" s="91" t="s">
        <v>1927</v>
      </c>
      <c r="E10617" s="80">
        <v>0.1</v>
      </c>
      <c r="M10617" s="72"/>
      <c r="N10617" s="68"/>
      <c r="O10617" s="68"/>
      <c r="P10617" s="68"/>
    </row>
    <row r="10618" spans="1:16" x14ac:dyDescent="0.25">
      <c r="A10618" s="77">
        <f>E10618*A10606*A10605</f>
        <v>0</v>
      </c>
      <c r="B10618" s="285"/>
      <c r="C10618" s="538"/>
      <c r="D10618" s="91" t="s">
        <v>1268</v>
      </c>
      <c r="E10618" s="80">
        <v>4</v>
      </c>
      <c r="F10618">
        <f>SUMIF('список продуктов'!$A$8:$A$917,"="&amp;D10114,'список продуктов'!$C$8:$C$917)</f>
        <v>0</v>
      </c>
      <c r="M10618" s="572"/>
      <c r="N10618" s="573"/>
      <c r="O10618" s="573"/>
      <c r="P10618" s="573"/>
    </row>
    <row r="10619" spans="1:16" x14ac:dyDescent="0.25">
      <c r="A10619" s="77">
        <f>E10619*A10606*A10605</f>
        <v>0</v>
      </c>
      <c r="B10619" s="286"/>
      <c r="C10619" s="311"/>
      <c r="D10619" s="91" t="s">
        <v>2330</v>
      </c>
      <c r="E10619" s="89">
        <v>15</v>
      </c>
      <c r="M10619" s="72"/>
      <c r="N10619" s="68"/>
      <c r="O10619" s="68"/>
      <c r="P10619" s="68"/>
    </row>
    <row r="10620" spans="1:16" x14ac:dyDescent="0.25">
      <c r="A10620" s="129">
        <v>5</v>
      </c>
      <c r="B10620" s="278">
        <v>35</v>
      </c>
      <c r="C10620" s="306" t="s">
        <v>976</v>
      </c>
      <c r="D10620" s="91"/>
      <c r="E10620" s="79">
        <f>SUM(E10621:E10632)</f>
        <v>75.3</v>
      </c>
      <c r="F10620">
        <f>SUMIF('список продуктов'!$A$8:$A$917,"="&amp;D10116,'список продуктов'!$C$8:$C$917)</f>
        <v>0</v>
      </c>
      <c r="M10620" s="572"/>
      <c r="N10620" s="573"/>
      <c r="O10620" s="573"/>
      <c r="P10620" s="573"/>
    </row>
    <row r="10621" spans="1:16" x14ac:dyDescent="0.25">
      <c r="A10621" s="77">
        <f>E10621*A10620*A10605</f>
        <v>0</v>
      </c>
      <c r="B10621" s="285"/>
      <c r="C10621" s="538"/>
      <c r="D10621" s="91" t="s">
        <v>1583</v>
      </c>
      <c r="E10621" s="80">
        <v>35</v>
      </c>
      <c r="F10621">
        <f>SUMIF('список продуктов'!$A$8:$A$917,"="&amp;D10117,'список продуктов'!$C$8:$C$917)</f>
        <v>1</v>
      </c>
      <c r="M10621" s="572"/>
      <c r="N10621" s="573"/>
      <c r="O10621" s="573"/>
      <c r="P10621" s="573"/>
    </row>
    <row r="10622" spans="1:16" x14ac:dyDescent="0.25">
      <c r="A10622" s="77">
        <f>E10622*A10620*A10605</f>
        <v>0</v>
      </c>
      <c r="B10622" s="285"/>
      <c r="C10622" s="538"/>
      <c r="D10622" s="91" t="s">
        <v>1492</v>
      </c>
      <c r="E10622" s="80">
        <v>10</v>
      </c>
      <c r="F10622">
        <f>SUMIF('список продуктов'!$A$8:$A$917,"="&amp;D10118,'список продуктов'!$C$8:$C$917)</f>
        <v>1</v>
      </c>
      <c r="M10622" s="572"/>
      <c r="N10622" s="573"/>
      <c r="O10622" s="573"/>
      <c r="P10622" s="573"/>
    </row>
    <row r="10623" spans="1:16" x14ac:dyDescent="0.25">
      <c r="A10623" s="77">
        <f>E10623*A10620*A10605</f>
        <v>0</v>
      </c>
      <c r="B10623" s="285"/>
      <c r="C10623" s="538"/>
      <c r="D10623" s="91" t="s">
        <v>2591</v>
      </c>
      <c r="E10623" s="80">
        <v>6</v>
      </c>
      <c r="F10623">
        <f>SUMIF('список продуктов'!$A$8:$A$917,"="&amp;D10119,'список продуктов'!$C$8:$C$917)</f>
        <v>1</v>
      </c>
      <c r="M10623" s="572"/>
      <c r="N10623" s="573"/>
      <c r="O10623" s="573"/>
      <c r="P10623" s="573"/>
    </row>
    <row r="10624" spans="1:16" x14ac:dyDescent="0.25">
      <c r="A10624" s="77">
        <f>E10624*A10620*A10605</f>
        <v>0</v>
      </c>
      <c r="B10624" s="285"/>
      <c r="C10624" s="538"/>
      <c r="D10624" s="91" t="s">
        <v>2491</v>
      </c>
      <c r="E10624" s="80">
        <v>6</v>
      </c>
      <c r="F10624">
        <f>SUMIF('список продуктов'!$A$8:$A$917,"="&amp;D10120,'список продуктов'!$C$8:$C$917)</f>
        <v>1</v>
      </c>
      <c r="M10624" s="572"/>
      <c r="N10624" s="573"/>
      <c r="O10624" s="573"/>
      <c r="P10624" s="573"/>
    </row>
    <row r="10625" spans="1:16" x14ac:dyDescent="0.25">
      <c r="A10625" s="77">
        <f>E10625*A10620*A10605</f>
        <v>0</v>
      </c>
      <c r="B10625" s="285"/>
      <c r="C10625" s="538"/>
      <c r="D10625" s="91" t="s">
        <v>1315</v>
      </c>
      <c r="E10625" s="80">
        <v>6</v>
      </c>
      <c r="F10625">
        <f>SUMIF('список продуктов'!$A$8:$A$917,"="&amp;D10121,'список продуктов'!$C$8:$C$917)</f>
        <v>1</v>
      </c>
      <c r="M10625" s="572"/>
      <c r="N10625" s="573"/>
      <c r="O10625" s="573"/>
      <c r="P10625" s="573"/>
    </row>
    <row r="10626" spans="1:16" x14ac:dyDescent="0.25">
      <c r="A10626" s="77">
        <f>E10626*A10620*A10605</f>
        <v>0</v>
      </c>
      <c r="B10626" s="285"/>
      <c r="C10626" s="538"/>
      <c r="D10626" s="91" t="s">
        <v>1262</v>
      </c>
      <c r="E10626" s="80">
        <v>0.1</v>
      </c>
      <c r="F10626">
        <f>SUMIF('список продуктов'!$A$8:$A$917,"="&amp;D10122,'список продуктов'!$C$8:$C$917)</f>
        <v>1</v>
      </c>
      <c r="M10626" s="572"/>
      <c r="N10626" s="573"/>
      <c r="O10626" s="573"/>
      <c r="P10626" s="573"/>
    </row>
    <row r="10627" spans="1:16" x14ac:dyDescent="0.25">
      <c r="A10627" s="77">
        <f>E10627*A10620*A10605</f>
        <v>0</v>
      </c>
      <c r="B10627" s="285"/>
      <c r="C10627" s="538"/>
      <c r="D10627" s="91" t="s">
        <v>2399</v>
      </c>
      <c r="E10627" s="80">
        <v>0.1</v>
      </c>
      <c r="F10627">
        <f>SUMIF('список продуктов'!$A$8:$A$917,"="&amp;D10123,'список продуктов'!$C$8:$C$917)</f>
        <v>1</v>
      </c>
      <c r="M10627" s="572"/>
      <c r="N10627" s="573"/>
      <c r="O10627" s="573"/>
      <c r="P10627" s="573"/>
    </row>
    <row r="10628" spans="1:16" x14ac:dyDescent="0.25">
      <c r="A10628" s="77">
        <f>E10628*A10620*A10605</f>
        <v>0</v>
      </c>
      <c r="B10628" s="285"/>
      <c r="C10628" s="538"/>
      <c r="D10628" s="91" t="s">
        <v>192</v>
      </c>
      <c r="E10628" s="80">
        <v>1</v>
      </c>
      <c r="F10628">
        <f>SUMIF('список продуктов'!$A$8:$A$917,"="&amp;D10124,'список продуктов'!$C$8:$C$917)</f>
        <v>1</v>
      </c>
      <c r="M10628" s="572"/>
      <c r="N10628" s="573"/>
      <c r="O10628" s="573"/>
      <c r="P10628" s="573"/>
    </row>
    <row r="10629" spans="1:16" ht="15.75" customHeight="1" x14ac:dyDescent="0.25">
      <c r="A10629" s="77">
        <f>E10629*A10620*A10605</f>
        <v>0</v>
      </c>
      <c r="B10629" s="285"/>
      <c r="C10629" s="538"/>
      <c r="D10629" s="91" t="s">
        <v>2469</v>
      </c>
      <c r="E10629" s="80">
        <v>6</v>
      </c>
      <c r="F10629">
        <f>SUMIF('список продуктов'!$A$8:$A$917,"="&amp;D10125,'список продуктов'!$C$8:$C$917)</f>
        <v>1</v>
      </c>
      <c r="M10629" s="572"/>
      <c r="N10629" s="573"/>
      <c r="O10629" s="573"/>
      <c r="P10629" s="573"/>
    </row>
    <row r="10630" spans="1:16" x14ac:dyDescent="0.25">
      <c r="A10630" s="77">
        <f>E10630*A10620*A10605</f>
        <v>0</v>
      </c>
      <c r="B10630" s="285"/>
      <c r="C10630" s="538"/>
      <c r="D10630" s="91" t="s">
        <v>1355</v>
      </c>
      <c r="E10630" s="80">
        <v>1</v>
      </c>
      <c r="F10630">
        <f>SUMIF('список продуктов'!$A$8:$A$917,"="&amp;D10126,'список продуктов'!$C$8:$C$917)</f>
        <v>0</v>
      </c>
      <c r="M10630" s="572"/>
      <c r="N10630" s="573"/>
      <c r="O10630" s="573"/>
      <c r="P10630" s="573"/>
    </row>
    <row r="10631" spans="1:16" x14ac:dyDescent="0.25">
      <c r="A10631" s="77">
        <f>E10631*A10620*A10605</f>
        <v>0</v>
      </c>
      <c r="B10631" s="285"/>
      <c r="C10631" s="538"/>
      <c r="D10631" s="91" t="s">
        <v>1927</v>
      </c>
      <c r="E10631" s="80">
        <v>0.1</v>
      </c>
      <c r="F10631">
        <f>SUMIF('список продуктов'!$A$8:$A$917,"="&amp;D10127,'список продуктов'!$C$8:$C$917)</f>
        <v>1</v>
      </c>
      <c r="M10631" s="572"/>
      <c r="N10631" s="573"/>
      <c r="O10631" s="573"/>
      <c r="P10631" s="573"/>
    </row>
    <row r="10632" spans="1:16" x14ac:dyDescent="0.25">
      <c r="A10632" s="77">
        <f>E10632*A10620*A10605</f>
        <v>0</v>
      </c>
      <c r="B10632" s="285"/>
      <c r="C10632" s="538"/>
      <c r="D10632" s="91" t="s">
        <v>1268</v>
      </c>
      <c r="E10632" s="80">
        <v>4</v>
      </c>
      <c r="F10632">
        <f>SUMIF('список продуктов'!$A$8:$A$917,"="&amp;D10128,'список продуктов'!$C$8:$C$917)</f>
        <v>1</v>
      </c>
      <c r="M10632" s="572"/>
      <c r="N10632" s="573"/>
      <c r="O10632" s="573"/>
      <c r="P10632" s="573"/>
    </row>
    <row r="10633" spans="1:16" x14ac:dyDescent="0.25">
      <c r="A10633" s="77">
        <f>E10633*A10620*A10605</f>
        <v>0</v>
      </c>
      <c r="B10633" s="285"/>
      <c r="C10633" s="538"/>
      <c r="D10633" s="91" t="s">
        <v>2346</v>
      </c>
      <c r="E10633" s="80">
        <v>15</v>
      </c>
      <c r="F10633">
        <f>SUMIF('список продуктов'!$A$8:$A$917,"="&amp;D10129,'список продуктов'!$C$8:$C$917)</f>
        <v>1</v>
      </c>
      <c r="M10633" s="572"/>
      <c r="N10633" s="573"/>
      <c r="O10633" s="573"/>
      <c r="P10633" s="573"/>
    </row>
    <row r="10634" spans="1:16" x14ac:dyDescent="0.25">
      <c r="A10634" s="129">
        <v>5</v>
      </c>
      <c r="B10634" s="278">
        <v>35</v>
      </c>
      <c r="C10634" s="306" t="s">
        <v>977</v>
      </c>
      <c r="D10634" s="91"/>
      <c r="E10634" s="79">
        <f>SUM(E10635:E10646)</f>
        <v>75.3</v>
      </c>
      <c r="F10634">
        <f>SUMIF('список продуктов'!$A$8:$A$917,"="&amp;D10130,'список продуктов'!$C$8:$C$917)</f>
        <v>1</v>
      </c>
      <c r="M10634" s="572"/>
      <c r="N10634" s="573"/>
      <c r="O10634" s="573"/>
      <c r="P10634" s="573"/>
    </row>
    <row r="10635" spans="1:16" x14ac:dyDescent="0.25">
      <c r="A10635" s="77">
        <f>E10635*A10634*A10605</f>
        <v>0</v>
      </c>
      <c r="B10635" s="285"/>
      <c r="C10635" s="538"/>
      <c r="D10635" s="91" t="s">
        <v>1541</v>
      </c>
      <c r="E10635" s="80">
        <v>35</v>
      </c>
      <c r="F10635">
        <f>SUMIF('список продуктов'!$A$8:$A$917,"="&amp;D10131,'список продуктов'!$C$8:$C$917)</f>
        <v>1</v>
      </c>
      <c r="M10635" s="572"/>
      <c r="N10635" s="573"/>
      <c r="O10635" s="573"/>
      <c r="P10635" s="573"/>
    </row>
    <row r="10636" spans="1:16" x14ac:dyDescent="0.25">
      <c r="A10636" s="77">
        <f>E10636*A10634*A10605</f>
        <v>0</v>
      </c>
      <c r="B10636" s="285"/>
      <c r="C10636" s="538"/>
      <c r="D10636" s="91" t="s">
        <v>1492</v>
      </c>
      <c r="E10636" s="80">
        <v>10</v>
      </c>
      <c r="F10636">
        <f>SUMIF('список продуктов'!$A$8:$A$917,"="&amp;D10132,'список продуктов'!$C$8:$C$917)</f>
        <v>1</v>
      </c>
      <c r="M10636" s="572"/>
      <c r="N10636" s="573"/>
      <c r="O10636" s="573"/>
      <c r="P10636" s="573"/>
    </row>
    <row r="10637" spans="1:16" x14ac:dyDescent="0.25">
      <c r="A10637" s="77">
        <f>E10637*A10634*A10605</f>
        <v>0</v>
      </c>
      <c r="B10637" s="285"/>
      <c r="C10637" s="538"/>
      <c r="D10637" s="91" t="s">
        <v>2591</v>
      </c>
      <c r="E10637" s="80">
        <v>6</v>
      </c>
      <c r="F10637">
        <f>SUMIF('список продуктов'!$A$8:$A$917,"="&amp;D10133,'список продуктов'!$C$8:$C$917)</f>
        <v>1</v>
      </c>
      <c r="M10637" s="572"/>
      <c r="N10637" s="573"/>
      <c r="O10637" s="573"/>
      <c r="P10637" s="573"/>
    </row>
    <row r="10638" spans="1:16" x14ac:dyDescent="0.25">
      <c r="A10638" s="77">
        <f>E10638*A10634*A10605</f>
        <v>0</v>
      </c>
      <c r="B10638" s="285"/>
      <c r="C10638" s="538"/>
      <c r="D10638" s="91" t="s">
        <v>2491</v>
      </c>
      <c r="E10638" s="80">
        <v>6</v>
      </c>
      <c r="F10638">
        <f>SUMIF('список продуктов'!$A$8:$A$917,"="&amp;D10134,'список продуктов'!$C$8:$C$917)</f>
        <v>0</v>
      </c>
      <c r="M10638" s="572"/>
      <c r="N10638" s="573"/>
      <c r="O10638" s="573"/>
      <c r="P10638" s="573"/>
    </row>
    <row r="10639" spans="1:16" x14ac:dyDescent="0.25">
      <c r="A10639" s="77">
        <f>E10639*A10634*A10605</f>
        <v>0</v>
      </c>
      <c r="B10639" s="285"/>
      <c r="C10639" s="538"/>
      <c r="D10639" s="91" t="s">
        <v>1315</v>
      </c>
      <c r="E10639" s="80">
        <v>6</v>
      </c>
      <c r="F10639">
        <f>SUMIF('список продуктов'!$A$8:$A$917,"="&amp;D10135,'список продуктов'!$C$8:$C$917)</f>
        <v>0</v>
      </c>
      <c r="M10639" s="572"/>
      <c r="N10639" s="573"/>
      <c r="O10639" s="573"/>
      <c r="P10639" s="573"/>
    </row>
    <row r="10640" spans="1:16" x14ac:dyDescent="0.25">
      <c r="A10640" s="77">
        <f>E10640*A10634*A10605</f>
        <v>0</v>
      </c>
      <c r="B10640" s="285"/>
      <c r="C10640" s="538"/>
      <c r="D10640" s="91" t="s">
        <v>1262</v>
      </c>
      <c r="E10640" s="80">
        <v>0.1</v>
      </c>
      <c r="F10640">
        <f>SUMIF('список продуктов'!$A$8:$A$917,"="&amp;D10136,'список продуктов'!$C$8:$C$917)</f>
        <v>0</v>
      </c>
      <c r="M10640" s="572"/>
      <c r="N10640" s="573"/>
      <c r="O10640" s="573"/>
      <c r="P10640" s="573"/>
    </row>
    <row r="10641" spans="1:16" x14ac:dyDescent="0.25">
      <c r="A10641" s="77">
        <f>E10641*A10634*A10605</f>
        <v>0</v>
      </c>
      <c r="B10641" s="285"/>
      <c r="C10641" s="538"/>
      <c r="D10641" s="91" t="s">
        <v>2399</v>
      </c>
      <c r="E10641" s="80">
        <v>0.1</v>
      </c>
      <c r="F10641">
        <f>SUMIF('список продуктов'!$A$8:$A$917,"="&amp;D10137,'список продуктов'!$C$8:$C$917)</f>
        <v>1</v>
      </c>
      <c r="M10641" s="572"/>
      <c r="N10641" s="573"/>
      <c r="O10641" s="573"/>
      <c r="P10641" s="573"/>
    </row>
    <row r="10642" spans="1:16" x14ac:dyDescent="0.25">
      <c r="A10642" s="77">
        <f>E10642*A10634*A10605</f>
        <v>0</v>
      </c>
      <c r="B10642" s="285"/>
      <c r="C10642" s="538"/>
      <c r="D10642" s="91" t="s">
        <v>192</v>
      </c>
      <c r="E10642" s="80">
        <v>1</v>
      </c>
      <c r="F10642">
        <f>SUMIF('список продуктов'!$A$8:$A$917,"="&amp;D10138,'список продуктов'!$C$8:$C$917)</f>
        <v>1</v>
      </c>
      <c r="M10642" s="572"/>
      <c r="N10642" s="573"/>
      <c r="O10642" s="573"/>
      <c r="P10642" s="573"/>
    </row>
    <row r="10643" spans="1:16" x14ac:dyDescent="0.25">
      <c r="A10643" s="77">
        <f>E10643*A10634*A10605</f>
        <v>0</v>
      </c>
      <c r="B10643" s="285"/>
      <c r="C10643" s="538"/>
      <c r="D10643" s="91" t="s">
        <v>2469</v>
      </c>
      <c r="E10643" s="80">
        <v>6</v>
      </c>
      <c r="F10643">
        <f>SUMIF('список продуктов'!$A$8:$A$917,"="&amp;D10139,'список продуктов'!$C$8:$C$917)</f>
        <v>1</v>
      </c>
      <c r="M10643" s="572"/>
      <c r="N10643" s="573"/>
      <c r="O10643" s="573"/>
      <c r="P10643" s="573"/>
    </row>
    <row r="10644" spans="1:16" x14ac:dyDescent="0.25">
      <c r="A10644" s="77">
        <f>E10644*A10634*A10605</f>
        <v>0</v>
      </c>
      <c r="B10644" s="285"/>
      <c r="C10644" s="538"/>
      <c r="D10644" s="91" t="s">
        <v>1355</v>
      </c>
      <c r="E10644" s="80">
        <v>1</v>
      </c>
      <c r="F10644">
        <f>SUMIF('список продуктов'!$A$8:$A$917,"="&amp;D10140,'список продуктов'!$C$8:$C$917)</f>
        <v>1</v>
      </c>
      <c r="M10644" s="572"/>
      <c r="N10644" s="573"/>
      <c r="O10644" s="573"/>
      <c r="P10644" s="573"/>
    </row>
    <row r="10645" spans="1:16" x14ac:dyDescent="0.25">
      <c r="A10645" s="77">
        <f>E10645*A10634*A10605</f>
        <v>0</v>
      </c>
      <c r="B10645" s="285"/>
      <c r="C10645" s="538"/>
      <c r="D10645" s="91" t="s">
        <v>1927</v>
      </c>
      <c r="E10645" s="80">
        <v>0.1</v>
      </c>
      <c r="F10645">
        <f>SUMIF('список продуктов'!$A$8:$A$917,"="&amp;D10141,'список продуктов'!$C$8:$C$917)</f>
        <v>1</v>
      </c>
      <c r="M10645" s="572"/>
      <c r="N10645" s="573"/>
      <c r="O10645" s="573"/>
      <c r="P10645" s="573"/>
    </row>
    <row r="10646" spans="1:16" x14ac:dyDescent="0.25">
      <c r="A10646" s="77">
        <f>E10646*A10634*A10605</f>
        <v>0</v>
      </c>
      <c r="B10646" s="285"/>
      <c r="C10646" s="538"/>
      <c r="D10646" s="91" t="s">
        <v>1268</v>
      </c>
      <c r="E10646" s="80">
        <v>4</v>
      </c>
      <c r="F10646">
        <f>SUMIF('список продуктов'!$A$8:$A$917,"="&amp;D8629,'список продуктов'!$C$8:$C$917)</f>
        <v>0</v>
      </c>
      <c r="M10646" s="572"/>
      <c r="N10646" s="573"/>
      <c r="O10646" s="573"/>
      <c r="P10646" s="573"/>
    </row>
    <row r="10647" spans="1:16" ht="15.75" thickBot="1" x14ac:dyDescent="0.3">
      <c r="A10647" s="77">
        <f>E10647*A10634*A10605</f>
        <v>0</v>
      </c>
      <c r="B10647" s="404"/>
      <c r="C10647" s="539"/>
      <c r="D10647" s="395" t="s">
        <v>978</v>
      </c>
      <c r="E10647" s="405">
        <v>15</v>
      </c>
      <c r="F10647">
        <f>SUMIF('список продуктов'!$A$8:$A$917,"="&amp;D8630,'список продуктов'!$C$8:$C$917)</f>
        <v>1</v>
      </c>
      <c r="M10647" s="572"/>
      <c r="N10647" s="573"/>
      <c r="O10647" s="573"/>
      <c r="P10647" s="573"/>
    </row>
    <row r="10648" spans="1:16" ht="26.25" thickBot="1" x14ac:dyDescent="0.4">
      <c r="A10648" s="563" t="s">
        <v>1235</v>
      </c>
      <c r="B10648" s="588"/>
      <c r="C10648" s="588"/>
      <c r="D10648" s="588"/>
      <c r="E10648" s="589"/>
      <c r="F10648">
        <f>SUMIF('список продуктов'!$A$8:$A$917,"="&amp;D8631,'список продуктов'!$C$8:$C$917)</f>
        <v>1</v>
      </c>
      <c r="G10648" t="s">
        <v>2926</v>
      </c>
      <c r="M10648" s="572"/>
      <c r="N10648" s="573"/>
      <c r="O10648" s="573"/>
      <c r="P10648" s="573"/>
    </row>
    <row r="10649" spans="1:16" ht="15.75" thickBot="1" x14ac:dyDescent="0.3">
      <c r="A10649" s="229"/>
      <c r="B10649" s="231" t="s">
        <v>1236</v>
      </c>
      <c r="C10649" s="330" t="s">
        <v>2761</v>
      </c>
      <c r="D10649" s="188"/>
      <c r="E10649" s="191"/>
      <c r="F10649">
        <f>SUMIF('список продуктов'!$A$8:$A$917,"="&amp;D8632,'список продуктов'!$C$8:$C$917)</f>
        <v>1</v>
      </c>
      <c r="G10649" t="s">
        <v>2926</v>
      </c>
      <c r="M10649" s="572"/>
      <c r="N10649" s="573"/>
      <c r="O10649" s="573"/>
      <c r="P10649" s="573"/>
    </row>
    <row r="10650" spans="1:16" x14ac:dyDescent="0.25">
      <c r="A10650" s="77">
        <f>E10650*A10649</f>
        <v>0</v>
      </c>
      <c r="B10650" s="286"/>
      <c r="C10650" s="354" t="s">
        <v>2624</v>
      </c>
      <c r="D10650" s="91" t="s">
        <v>2633</v>
      </c>
      <c r="E10650" s="350">
        <v>1</v>
      </c>
      <c r="F10650">
        <f>SUMIF('список продуктов'!$A$8:$A$917,"="&amp;D8633,'список продуктов'!$C$8:$C$917)</f>
        <v>1</v>
      </c>
      <c r="M10650" s="572"/>
      <c r="N10650" s="573"/>
      <c r="O10650" s="573"/>
      <c r="P10650" s="573"/>
    </row>
    <row r="10651" spans="1:16" x14ac:dyDescent="0.25">
      <c r="A10651" s="129">
        <v>3</v>
      </c>
      <c r="B10651" s="160">
        <v>200</v>
      </c>
      <c r="C10651" s="290" t="s">
        <v>2762</v>
      </c>
      <c r="D10651" s="91"/>
      <c r="E10651" s="79">
        <f>SUM(E10652:E10657)</f>
        <v>229</v>
      </c>
      <c r="F10651">
        <f>SUMIF('список продуктов'!$A$8:$A$917,"="&amp;D8634,'список продуктов'!$C$8:$C$917)</f>
        <v>1</v>
      </c>
      <c r="M10651" s="572"/>
      <c r="N10651" s="573"/>
      <c r="O10651" s="573"/>
      <c r="P10651" s="573"/>
    </row>
    <row r="10652" spans="1:16" x14ac:dyDescent="0.25">
      <c r="A10652" s="77">
        <f>E10652*A10651*A10649</f>
        <v>0</v>
      </c>
      <c r="B10652" s="160"/>
      <c r="C10652" s="449"/>
      <c r="D10652" s="91" t="s">
        <v>1771</v>
      </c>
      <c r="E10652" s="80">
        <v>78</v>
      </c>
      <c r="F10652">
        <f>SUMIF('список продуктов'!$A$8:$A$917,"="&amp;D8635,'список продуктов'!$C$8:$C$917)</f>
        <v>1</v>
      </c>
      <c r="M10652" s="572"/>
      <c r="N10652" s="573"/>
      <c r="O10652" s="573"/>
      <c r="P10652" s="573"/>
    </row>
    <row r="10653" spans="1:16" x14ac:dyDescent="0.25">
      <c r="A10653" s="77">
        <f>E10653*A10651*A10649</f>
        <v>0</v>
      </c>
      <c r="B10653" s="160"/>
      <c r="C10653" s="449"/>
      <c r="D10653" s="91" t="s">
        <v>1763</v>
      </c>
      <c r="E10653" s="80">
        <v>66</v>
      </c>
      <c r="F10653">
        <f>SUMIF('список продуктов'!$A$8:$A$917,"="&amp;D8636,'список продуктов'!$C$8:$C$917)</f>
        <v>0</v>
      </c>
      <c r="M10653" s="572"/>
      <c r="N10653" s="573"/>
      <c r="O10653" s="573"/>
      <c r="P10653" s="573"/>
    </row>
    <row r="10654" spans="1:16" x14ac:dyDescent="0.25">
      <c r="A10654" s="77">
        <f>E10654*A10651*A10649</f>
        <v>0</v>
      </c>
      <c r="B10654" s="160"/>
      <c r="C10654" s="449"/>
      <c r="D10654" s="91" t="s">
        <v>1805</v>
      </c>
      <c r="E10654" s="80">
        <v>10</v>
      </c>
      <c r="F10654">
        <f>SUMIF('список продуктов'!$A$8:$A$917,"="&amp;D8637,'список продуктов'!$C$8:$C$917)</f>
        <v>1</v>
      </c>
      <c r="M10654" s="572"/>
      <c r="N10654" s="573"/>
      <c r="O10654" s="573"/>
      <c r="P10654" s="573"/>
    </row>
    <row r="10655" spans="1:16" x14ac:dyDescent="0.25">
      <c r="A10655" s="77">
        <f>E10655*A10651*A10649</f>
        <v>0</v>
      </c>
      <c r="B10655" s="160"/>
      <c r="C10655" s="449"/>
      <c r="D10655" s="91" t="s">
        <v>313</v>
      </c>
      <c r="E10655" s="80">
        <v>45</v>
      </c>
      <c r="F10655">
        <f>SUMIF('список продуктов'!$A$8:$A$917,"="&amp;D8638,'список продуктов'!$C$8:$C$917)</f>
        <v>1</v>
      </c>
      <c r="M10655" s="572"/>
      <c r="N10655" s="573"/>
      <c r="O10655" s="573"/>
      <c r="P10655" s="573"/>
    </row>
    <row r="10656" spans="1:16" x14ac:dyDescent="0.25">
      <c r="A10656" s="77">
        <f>E10656*A10651*A10649</f>
        <v>0</v>
      </c>
      <c r="B10656" s="160"/>
      <c r="C10656" s="449"/>
      <c r="D10656" s="91" t="s">
        <v>1795</v>
      </c>
      <c r="E10656" s="80">
        <v>20</v>
      </c>
      <c r="F10656">
        <f>SUMIF('список продуктов'!$A$8:$A$917,"="&amp;D8639,'список продуктов'!$C$8:$C$917)</f>
        <v>1</v>
      </c>
      <c r="M10656" s="572"/>
      <c r="N10656" s="573"/>
      <c r="O10656" s="573"/>
      <c r="P10656" s="573"/>
    </row>
    <row r="10657" spans="1:16" x14ac:dyDescent="0.25">
      <c r="A10657" s="85">
        <f>E10657*A10651*A10649</f>
        <v>0</v>
      </c>
      <c r="B10657" s="163"/>
      <c r="C10657" s="449"/>
      <c r="D10657" s="91" t="s">
        <v>1811</v>
      </c>
      <c r="E10657" s="80">
        <v>10</v>
      </c>
      <c r="F10657">
        <f>SUMIF('список продуктов'!$A$8:$A$917,"="&amp;D8640,'список продуктов'!$C$8:$C$917)</f>
        <v>1</v>
      </c>
      <c r="M10657" s="572"/>
      <c r="N10657" s="573"/>
      <c r="O10657" s="573"/>
      <c r="P10657" s="573"/>
    </row>
    <row r="10658" spans="1:16" x14ac:dyDescent="0.25">
      <c r="A10658" s="129">
        <v>5</v>
      </c>
      <c r="B10658" s="160" t="s">
        <v>171</v>
      </c>
      <c r="C10658" s="290" t="s">
        <v>1037</v>
      </c>
      <c r="D10658" s="91"/>
      <c r="E10658" s="88"/>
      <c r="F10658">
        <f>SUMIF('список продуктов'!$A$8:$A$917,"="&amp;D8641,'список продуктов'!$C$8:$C$917)</f>
        <v>0</v>
      </c>
      <c r="M10658" s="572"/>
      <c r="N10658" s="573"/>
      <c r="O10658" s="573"/>
      <c r="P10658" s="573"/>
    </row>
    <row r="10659" spans="1:16" x14ac:dyDescent="0.25">
      <c r="A10659" s="77">
        <f>E10659*A10658*A10649</f>
        <v>0</v>
      </c>
      <c r="B10659" s="160"/>
      <c r="C10659" s="154"/>
      <c r="D10659" s="91" t="s">
        <v>1365</v>
      </c>
      <c r="E10659" s="89">
        <v>120</v>
      </c>
      <c r="F10659">
        <f>SUMIF('список продуктов'!$A$8:$A$917,"="&amp;D8642,'список продуктов'!$C$8:$C$917)</f>
        <v>1</v>
      </c>
      <c r="M10659" s="572"/>
      <c r="N10659" s="573"/>
      <c r="O10659" s="573"/>
      <c r="P10659" s="573"/>
    </row>
    <row r="10660" spans="1:16" x14ac:dyDescent="0.25">
      <c r="A10660" s="77">
        <f>E10660*A10658*A10649</f>
        <v>0</v>
      </c>
      <c r="B10660" s="160"/>
      <c r="C10660" s="154" t="s">
        <v>2543</v>
      </c>
      <c r="D10660" s="91" t="s">
        <v>1887</v>
      </c>
      <c r="E10660" s="89">
        <v>10</v>
      </c>
      <c r="F10660">
        <f>SUMIF('список продуктов'!$A$8:$A$917,"="&amp;D8643,'список продуктов'!$C$8:$C$917)</f>
        <v>1</v>
      </c>
      <c r="M10660" s="572"/>
      <c r="N10660" s="573"/>
      <c r="O10660" s="573"/>
      <c r="P10660" s="573"/>
    </row>
    <row r="10661" spans="1:16" ht="29.25" x14ac:dyDescent="0.25">
      <c r="A10661" s="77">
        <f>E10661*A10658*A10649</f>
        <v>0</v>
      </c>
      <c r="B10661" s="160"/>
      <c r="C10661" s="154" t="s">
        <v>2544</v>
      </c>
      <c r="D10661" s="91" t="s">
        <v>1745</v>
      </c>
      <c r="E10661" s="89">
        <v>20</v>
      </c>
      <c r="F10661">
        <f>SUMIF('список продуктов'!$A$8:$A$917,"="&amp;D8644,'список продуктов'!$C$8:$C$917)</f>
        <v>1</v>
      </c>
      <c r="M10661" s="572"/>
      <c r="N10661" s="573"/>
      <c r="O10661" s="573"/>
      <c r="P10661" s="573"/>
    </row>
    <row r="10662" spans="1:16" x14ac:dyDescent="0.25">
      <c r="A10662" s="77">
        <f>E10662*A10658*A10649</f>
        <v>0</v>
      </c>
      <c r="B10662" s="160"/>
      <c r="C10662" s="154" t="s">
        <v>2141</v>
      </c>
      <c r="D10662" s="91" t="s">
        <v>1919</v>
      </c>
      <c r="E10662" s="89">
        <v>5</v>
      </c>
      <c r="F10662">
        <f>SUMIF('список продуктов'!$A$8:$A$917,"="&amp;D8645,'список продуктов'!$C$8:$C$917)</f>
        <v>1</v>
      </c>
      <c r="M10662" s="572"/>
      <c r="N10662" s="573"/>
      <c r="O10662" s="573"/>
      <c r="P10662" s="573"/>
    </row>
    <row r="10663" spans="1:16" x14ac:dyDescent="0.25">
      <c r="A10663" s="77">
        <f>E10663*A10658*A10649</f>
        <v>0</v>
      </c>
      <c r="B10663" s="160"/>
      <c r="C10663" s="154" t="s">
        <v>2142</v>
      </c>
      <c r="D10663" s="91" t="s">
        <v>1275</v>
      </c>
      <c r="E10663" s="89">
        <v>5</v>
      </c>
      <c r="F10663">
        <f>SUMIF('список продуктов'!$A$8:$A$917,"="&amp;D8646,'список продуктов'!$C$8:$C$917)</f>
        <v>1</v>
      </c>
      <c r="M10663" s="572"/>
      <c r="N10663" s="573"/>
      <c r="O10663" s="573"/>
      <c r="P10663" s="573"/>
    </row>
    <row r="10664" spans="1:16" x14ac:dyDescent="0.25">
      <c r="B10664" s="160"/>
      <c r="C10664" s="154" t="s">
        <v>2143</v>
      </c>
      <c r="D10664" s="91"/>
      <c r="E10664" s="89"/>
      <c r="F10664">
        <f>SUMIF('список продуктов'!$A$8:$A$917,"="&amp;D8647,'список продуктов'!$C$8:$C$917)</f>
        <v>0</v>
      </c>
      <c r="M10664" s="572"/>
      <c r="N10664" s="573"/>
      <c r="O10664" s="573"/>
      <c r="P10664" s="573"/>
    </row>
    <row r="10665" spans="1:16" ht="29.25" x14ac:dyDescent="0.25">
      <c r="A10665" s="77">
        <f>E10665*A10658*A10649</f>
        <v>0</v>
      </c>
      <c r="B10665" s="160"/>
      <c r="C10665" s="154" t="s">
        <v>2161</v>
      </c>
      <c r="D10665" s="368" t="s">
        <v>194</v>
      </c>
      <c r="E10665" s="89">
        <v>5</v>
      </c>
      <c r="F10665">
        <f>SUMIF('список продуктов'!$A$8:$A$917,"="&amp;D8648,'список продуктов'!$C$8:$C$917)</f>
        <v>1</v>
      </c>
      <c r="M10665" s="572"/>
      <c r="N10665" s="573"/>
      <c r="O10665" s="573"/>
      <c r="P10665" s="573"/>
    </row>
    <row r="10666" spans="1:16" ht="29.25" x14ac:dyDescent="0.25">
      <c r="A10666" s="77">
        <f>E10666*A10658*A10649</f>
        <v>0</v>
      </c>
      <c r="B10666" s="160"/>
      <c r="C10666" s="154" t="s">
        <v>2145</v>
      </c>
      <c r="D10666" s="368" t="s">
        <v>1262</v>
      </c>
      <c r="E10666" s="89">
        <v>15</v>
      </c>
      <c r="F10666">
        <f>SUMIF('список продуктов'!$A$8:$A$917,"="&amp;D8649,'список продуктов'!$C$8:$C$917)</f>
        <v>1</v>
      </c>
      <c r="M10666" s="572"/>
      <c r="N10666" s="573"/>
      <c r="O10666" s="573"/>
      <c r="P10666" s="573"/>
    </row>
    <row r="10667" spans="1:16" x14ac:dyDescent="0.25">
      <c r="B10667" s="160"/>
      <c r="C10667" s="154" t="s">
        <v>2146</v>
      </c>
      <c r="D10667" s="368"/>
      <c r="E10667" s="89"/>
      <c r="F10667">
        <f>SUMIF('список продуктов'!$A$8:$A$917,"="&amp;D8650,'список продуктов'!$C$8:$C$917)</f>
        <v>1</v>
      </c>
      <c r="M10667" s="572"/>
      <c r="N10667" s="573"/>
      <c r="O10667" s="573"/>
      <c r="P10667" s="573"/>
    </row>
    <row r="10668" spans="1:16" x14ac:dyDescent="0.25">
      <c r="B10668" s="160"/>
      <c r="C10668" s="154"/>
      <c r="D10668" s="368"/>
      <c r="E10668" s="89"/>
      <c r="F10668">
        <f>SUMIF('список продуктов'!$A$8:$A$917,"="&amp;D8651,'список продуктов'!$C$8:$C$917)</f>
        <v>1</v>
      </c>
      <c r="M10668" s="572"/>
      <c r="N10668" s="573"/>
      <c r="O10668" s="573"/>
      <c r="P10668" s="573"/>
    </row>
    <row r="10669" spans="1:16" ht="29.25" x14ac:dyDescent="0.25">
      <c r="A10669" s="129">
        <v>8</v>
      </c>
      <c r="B10669" s="160">
        <v>100</v>
      </c>
      <c r="C10669" s="290" t="s">
        <v>2763</v>
      </c>
      <c r="D10669" s="91"/>
      <c r="E10669" s="79">
        <f>SUM(E10670:E10676)</f>
        <v>190.5</v>
      </c>
      <c r="F10669">
        <f>SUMIF('список продуктов'!$A$8:$A$917,"="&amp;D8652,'список продуктов'!$C$8:$C$917)</f>
        <v>0</v>
      </c>
      <c r="M10669" s="572"/>
      <c r="N10669" s="573"/>
      <c r="O10669" s="573"/>
      <c r="P10669" s="573"/>
    </row>
    <row r="10670" spans="1:16" x14ac:dyDescent="0.25">
      <c r="A10670" s="77">
        <f>E10670*A10669*A10649</f>
        <v>0</v>
      </c>
      <c r="B10670" s="160"/>
      <c r="C10670" s="154"/>
      <c r="D10670" s="91" t="s">
        <v>1626</v>
      </c>
      <c r="E10670" s="80">
        <v>120</v>
      </c>
      <c r="F10670">
        <f>SUMIF('список продуктов'!$A$8:$A$917,"="&amp;D8653,'список продуктов'!$C$8:$C$917)</f>
        <v>1</v>
      </c>
      <c r="M10670" s="572"/>
      <c r="N10670" s="573"/>
      <c r="O10670" s="573"/>
      <c r="P10670" s="573"/>
    </row>
    <row r="10671" spans="1:16" x14ac:dyDescent="0.25">
      <c r="A10671" s="77">
        <f>E10671*A10669*A10649</f>
        <v>0</v>
      </c>
      <c r="B10671" s="160"/>
      <c r="C10671" s="154"/>
      <c r="D10671" s="91" t="s">
        <v>1272</v>
      </c>
      <c r="E10671" s="80">
        <v>2.5</v>
      </c>
      <c r="F10671">
        <f>SUMIF('список продуктов'!$A$8:$A$917,"="&amp;D8654,'список продуктов'!$C$8:$C$917)</f>
        <v>1</v>
      </c>
      <c r="M10671" s="572"/>
      <c r="N10671" s="573"/>
      <c r="O10671" s="573"/>
      <c r="P10671" s="573"/>
    </row>
    <row r="10672" spans="1:16" x14ac:dyDescent="0.25">
      <c r="A10672" s="77">
        <f>E10672*A10669*A10649</f>
        <v>0</v>
      </c>
      <c r="B10672" s="160"/>
      <c r="C10672" s="154"/>
      <c r="D10672" s="91" t="s">
        <v>1262</v>
      </c>
      <c r="E10672" s="80">
        <v>1</v>
      </c>
      <c r="F10672">
        <f>SUMIF('список продуктов'!$A$8:$A$917,"="&amp;D8655,'список продуктов'!$C$8:$C$917)</f>
        <v>1</v>
      </c>
      <c r="M10672" s="572"/>
      <c r="N10672" s="573"/>
      <c r="O10672" s="573"/>
      <c r="P10672" s="573"/>
    </row>
    <row r="10673" spans="1:16" x14ac:dyDescent="0.25">
      <c r="A10673" s="77">
        <f>E10673*A10669*A10649</f>
        <v>0</v>
      </c>
      <c r="B10673" s="160"/>
      <c r="C10673" s="154"/>
      <c r="D10673" s="91" t="s">
        <v>2399</v>
      </c>
      <c r="E10673" s="80">
        <v>1</v>
      </c>
      <c r="F10673">
        <f>SUMIF('список продуктов'!$A$8:$A$917,"="&amp;D8656,'список продуктов'!$C$8:$C$917)</f>
        <v>1</v>
      </c>
      <c r="M10673" s="572"/>
      <c r="N10673" s="573"/>
      <c r="O10673" s="573"/>
      <c r="P10673" s="573"/>
    </row>
    <row r="10674" spans="1:16" x14ac:dyDescent="0.25">
      <c r="A10674" s="77">
        <f>E10674*A10669*A10649</f>
        <v>0</v>
      </c>
      <c r="B10674" s="160"/>
      <c r="C10674" s="154"/>
      <c r="D10674" s="91" t="s">
        <v>1758</v>
      </c>
      <c r="E10674" s="80">
        <v>60</v>
      </c>
      <c r="F10674">
        <f>SUMIF('список продуктов'!$A$8:$A$917,"="&amp;D8657,'список продуктов'!$C$8:$C$917)</f>
        <v>0</v>
      </c>
      <c r="M10674" s="572"/>
      <c r="N10674" s="573"/>
      <c r="O10674" s="573"/>
      <c r="P10674" s="573"/>
    </row>
    <row r="10675" spans="1:16" x14ac:dyDescent="0.25">
      <c r="A10675" s="77">
        <f>E10675*A10669*A10649</f>
        <v>0</v>
      </c>
      <c r="B10675" s="160"/>
      <c r="C10675" s="154"/>
      <c r="D10675" s="91" t="s">
        <v>2339</v>
      </c>
      <c r="E10675" s="80">
        <v>5</v>
      </c>
      <c r="F10675">
        <f>SUMIF('список продуктов'!$A$8:$A$917,"="&amp;D8658,'список продуктов'!$C$8:$C$917)</f>
        <v>1</v>
      </c>
      <c r="M10675" s="572"/>
      <c r="N10675" s="573"/>
      <c r="O10675" s="573"/>
      <c r="P10675" s="573"/>
    </row>
    <row r="10676" spans="1:16" x14ac:dyDescent="0.25">
      <c r="A10676" s="77">
        <f>E10676*A10669*A10649</f>
        <v>0</v>
      </c>
      <c r="B10676" s="160"/>
      <c r="C10676" s="154"/>
      <c r="D10676" s="91" t="s">
        <v>2546</v>
      </c>
      <c r="E10676" s="80">
        <v>1</v>
      </c>
      <c r="F10676">
        <f>SUMIF('список продуктов'!$A$8:$A$917,"="&amp;D8659,'список продуктов'!$C$8:$C$917)</f>
        <v>1</v>
      </c>
      <c r="M10676" s="572"/>
      <c r="N10676" s="573"/>
      <c r="O10676" s="573"/>
      <c r="P10676" s="573"/>
    </row>
    <row r="10677" spans="1:16" x14ac:dyDescent="0.25">
      <c r="A10677" s="129">
        <v>4</v>
      </c>
      <c r="B10677" s="160" t="s">
        <v>14</v>
      </c>
      <c r="C10677" s="290" t="s">
        <v>551</v>
      </c>
      <c r="D10677" s="91"/>
      <c r="E10677" s="79">
        <f>SUM(E10678:E10685)</f>
        <v>240</v>
      </c>
      <c r="F10677">
        <f>SUMIF('список продуктов'!$A$8:$A$917,"="&amp;D8660,'список продуктов'!$C$8:$C$917)</f>
        <v>1</v>
      </c>
      <c r="M10677" s="572"/>
      <c r="N10677" s="573"/>
      <c r="O10677" s="573"/>
      <c r="P10677" s="573"/>
    </row>
    <row r="10678" spans="1:16" x14ac:dyDescent="0.25">
      <c r="A10678" s="77">
        <f>E10678*A10677*A10649</f>
        <v>0</v>
      </c>
      <c r="B10678" s="160"/>
      <c r="D10678" s="91" t="s">
        <v>1866</v>
      </c>
      <c r="E10678" s="80">
        <v>60</v>
      </c>
      <c r="F10678">
        <f>SUMIF('список продуктов'!$A$8:$A$917,"="&amp;D8661,'список продуктов'!$C$8:$C$917)</f>
        <v>1</v>
      </c>
      <c r="M10678" s="572"/>
      <c r="N10678" s="573"/>
      <c r="O10678" s="573"/>
      <c r="P10678" s="573"/>
    </row>
    <row r="10679" spans="1:16" x14ac:dyDescent="0.25">
      <c r="A10679" s="77">
        <f>E10679*A10677*A10649</f>
        <v>0</v>
      </c>
      <c r="B10679" s="160"/>
      <c r="C10679" s="449"/>
      <c r="D10679" s="91" t="s">
        <v>1867</v>
      </c>
      <c r="E10679" s="80">
        <v>60</v>
      </c>
      <c r="F10679">
        <f>SUMIF('список продуктов'!$A$8:$A$917,"="&amp;D8662,'список продуктов'!$C$8:$C$917)</f>
        <v>0</v>
      </c>
      <c r="M10679" s="572"/>
      <c r="N10679" s="573"/>
      <c r="O10679" s="573"/>
      <c r="P10679" s="573"/>
    </row>
    <row r="10680" spans="1:16" x14ac:dyDescent="0.25">
      <c r="A10680" s="77">
        <f>E10680*A10677*A10649</f>
        <v>0</v>
      </c>
      <c r="B10680" s="160"/>
      <c r="C10680" s="449"/>
      <c r="D10680" s="91" t="s">
        <v>1868</v>
      </c>
      <c r="E10680" s="80">
        <v>60</v>
      </c>
      <c r="F10680">
        <f>SUMIF('список продуктов'!$A$8:$A$917,"="&amp;D8663,'список продуктов'!$C$8:$C$917)</f>
        <v>1</v>
      </c>
      <c r="M10680" s="572"/>
      <c r="N10680" s="573"/>
      <c r="O10680" s="573"/>
      <c r="P10680" s="573"/>
    </row>
    <row r="10681" spans="1:16" x14ac:dyDescent="0.25">
      <c r="A10681" s="77">
        <f>E10681*A10677*A10649</f>
        <v>0</v>
      </c>
      <c r="B10681" s="160"/>
      <c r="C10681" s="449"/>
      <c r="D10681" s="91" t="s">
        <v>2324</v>
      </c>
      <c r="E10681" s="80">
        <v>20</v>
      </c>
      <c r="F10681">
        <f>SUMIF('список продуктов'!$A$8:$A$917,"="&amp;D8664,'список продуктов'!$C$8:$C$917)</f>
        <v>1</v>
      </c>
      <c r="M10681" s="572"/>
      <c r="N10681" s="573"/>
      <c r="O10681" s="573"/>
      <c r="P10681" s="573"/>
    </row>
    <row r="10682" spans="1:16" x14ac:dyDescent="0.25">
      <c r="A10682" s="77">
        <f>E10682*A10677*A10649</f>
        <v>0</v>
      </c>
      <c r="B10682" s="160"/>
      <c r="C10682" s="449"/>
      <c r="D10682" s="91" t="s">
        <v>1945</v>
      </c>
      <c r="E10682" s="80">
        <v>10</v>
      </c>
      <c r="F10682">
        <f>SUMIF('список продуктов'!$A$8:$A$917,"="&amp;D8665,'список продуктов'!$C$8:$C$917)</f>
        <v>1</v>
      </c>
      <c r="M10682" s="572"/>
      <c r="N10682" s="573"/>
      <c r="O10682" s="573"/>
      <c r="P10682" s="573"/>
    </row>
    <row r="10683" spans="1:16" x14ac:dyDescent="0.25">
      <c r="A10683" s="77">
        <f>E10683*A10677*A10649</f>
        <v>0</v>
      </c>
      <c r="B10683" s="160"/>
      <c r="C10683" s="449"/>
      <c r="D10683" s="91" t="s">
        <v>1805</v>
      </c>
      <c r="E10683" s="80">
        <v>10</v>
      </c>
      <c r="F10683">
        <f>SUMIF('список продуктов'!$A$8:$A$917,"="&amp;D8666,'список продуктов'!$C$8:$C$917)</f>
        <v>1</v>
      </c>
      <c r="M10683" s="572"/>
      <c r="N10683" s="573"/>
      <c r="O10683" s="573"/>
      <c r="P10683" s="573"/>
    </row>
    <row r="10684" spans="1:16" x14ac:dyDescent="0.25">
      <c r="A10684" s="77">
        <f>E10684*A10677*A10649</f>
        <v>0</v>
      </c>
      <c r="B10684" s="160"/>
      <c r="C10684" s="449"/>
      <c r="D10684" s="91" t="s">
        <v>1736</v>
      </c>
      <c r="E10684" s="80">
        <v>5</v>
      </c>
      <c r="F10684">
        <f>SUMIF('список продуктов'!$A$8:$A$917,"="&amp;D8667,'список продуктов'!$C$8:$C$917)</f>
        <v>1</v>
      </c>
      <c r="M10684" s="572"/>
      <c r="N10684" s="573"/>
      <c r="O10684" s="573"/>
      <c r="P10684" s="573"/>
    </row>
    <row r="10685" spans="1:16" x14ac:dyDescent="0.25">
      <c r="A10685" s="77">
        <f>E10685*A10677*A10649</f>
        <v>0</v>
      </c>
      <c r="B10685" s="160"/>
      <c r="C10685" s="449"/>
      <c r="D10685" s="91" t="s">
        <v>2591</v>
      </c>
      <c r="E10685" s="80">
        <v>15</v>
      </c>
      <c r="F10685">
        <f>SUMIF('список продуктов'!$A$8:$A$917,"="&amp;#REF!,'список продуктов'!$C$8:$C$917)</f>
        <v>0</v>
      </c>
      <c r="M10685" s="572"/>
      <c r="N10685" s="573"/>
      <c r="O10685" s="573"/>
      <c r="P10685" s="573"/>
    </row>
    <row r="10686" spans="1:16" x14ac:dyDescent="0.25">
      <c r="A10686" s="129">
        <v>2</v>
      </c>
      <c r="B10686" s="160">
        <v>200</v>
      </c>
      <c r="C10686" s="290" t="s">
        <v>2760</v>
      </c>
      <c r="D10686" s="91"/>
      <c r="E10686" s="79">
        <f>SUM(E10687:E10698)</f>
        <v>298</v>
      </c>
      <c r="F10686">
        <f>SUMIF('список продуктов'!$A$8:$A$917,"="&amp;#REF!,'список продуктов'!$C$8:$C$917)</f>
        <v>0</v>
      </c>
      <c r="M10686" s="572"/>
      <c r="N10686" s="573"/>
      <c r="O10686" s="573"/>
      <c r="P10686" s="573"/>
    </row>
    <row r="10687" spans="1:16" x14ac:dyDescent="0.25">
      <c r="A10687" s="77">
        <f>E10687*A10686*A10649</f>
        <v>0</v>
      </c>
      <c r="B10687" s="160"/>
      <c r="D10687" s="91" t="s">
        <v>1745</v>
      </c>
      <c r="E10687" s="80">
        <v>45</v>
      </c>
      <c r="F10687">
        <f>SUMIF('список продуктов'!$A$8:$A$917,"="&amp;D6057,'список продуктов'!$C$8:$C$917)</f>
        <v>0</v>
      </c>
      <c r="M10687" s="572"/>
      <c r="N10687" s="573"/>
      <c r="O10687" s="573"/>
      <c r="P10687" s="573"/>
    </row>
    <row r="10688" spans="1:16" x14ac:dyDescent="0.25">
      <c r="A10688" s="77">
        <f>E10688*A10686*A10649</f>
        <v>0</v>
      </c>
      <c r="B10688" s="160"/>
      <c r="C10688" s="449"/>
      <c r="D10688" s="91" t="s">
        <v>311</v>
      </c>
      <c r="E10688" s="80">
        <v>45</v>
      </c>
      <c r="F10688">
        <f>SUMIF('список продуктов'!$A$8:$A$917,"="&amp;D6058,'список продуктов'!$C$8:$C$917)</f>
        <v>1</v>
      </c>
      <c r="M10688" s="572"/>
      <c r="N10688" s="573"/>
      <c r="O10688" s="573"/>
      <c r="P10688" s="573"/>
    </row>
    <row r="10689" spans="1:16" x14ac:dyDescent="0.25">
      <c r="A10689" s="77">
        <f>E10689*A10686*A10649</f>
        <v>0</v>
      </c>
      <c r="B10689" s="160"/>
      <c r="C10689" s="449"/>
      <c r="D10689" s="365" t="s">
        <v>1477</v>
      </c>
      <c r="E10689" s="80">
        <v>45</v>
      </c>
      <c r="F10689">
        <f>SUMIF('список продуктов'!$A$8:$A$917,"="&amp;D6059,'список продуктов'!$C$8:$C$917)</f>
        <v>0</v>
      </c>
      <c r="M10689" s="572"/>
      <c r="N10689" s="573"/>
      <c r="O10689" s="573"/>
      <c r="P10689" s="573"/>
    </row>
    <row r="10690" spans="1:16" x14ac:dyDescent="0.25">
      <c r="A10690" s="77">
        <f>E10690*A10686*A10649</f>
        <v>0</v>
      </c>
      <c r="B10690" s="160"/>
      <c r="C10690" s="449"/>
      <c r="D10690" s="91" t="s">
        <v>313</v>
      </c>
      <c r="E10690" s="80">
        <v>45</v>
      </c>
      <c r="F10690">
        <f>SUMIF('список продуктов'!$A$8:$A$917,"="&amp;D6060,'список продуктов'!$C$8:$C$917)</f>
        <v>0</v>
      </c>
      <c r="M10690" s="572"/>
      <c r="N10690" s="573"/>
      <c r="O10690" s="573"/>
      <c r="P10690" s="573"/>
    </row>
    <row r="10691" spans="1:16" x14ac:dyDescent="0.25">
      <c r="A10691" s="77">
        <f>E10691*A10686*A10649</f>
        <v>0</v>
      </c>
      <c r="B10691" s="160"/>
      <c r="C10691" s="449"/>
      <c r="D10691" s="91" t="s">
        <v>1758</v>
      </c>
      <c r="E10691" s="80">
        <v>45</v>
      </c>
      <c r="F10691">
        <f>SUMIF('список продуктов'!$A$8:$A$917,"="&amp;D6061,'список продуктов'!$C$8:$C$917)</f>
        <v>1</v>
      </c>
      <c r="M10691" s="572"/>
      <c r="N10691" s="573"/>
      <c r="O10691" s="573"/>
      <c r="P10691" s="573"/>
    </row>
    <row r="10692" spans="1:16" x14ac:dyDescent="0.25">
      <c r="A10692" s="77">
        <f>E10692*A10686*A10649</f>
        <v>0</v>
      </c>
      <c r="B10692" s="160"/>
      <c r="C10692" s="449"/>
      <c r="D10692" s="91" t="s">
        <v>2546</v>
      </c>
      <c r="E10692" s="80">
        <v>3</v>
      </c>
      <c r="F10692">
        <f>SUMIF('список продуктов'!$A$8:$A$917,"="&amp;D6062,'список продуктов'!$C$8:$C$917)</f>
        <v>1</v>
      </c>
      <c r="M10692" s="572"/>
      <c r="N10692" s="573"/>
      <c r="O10692" s="573"/>
      <c r="P10692" s="573"/>
    </row>
    <row r="10693" spans="1:16" x14ac:dyDescent="0.25">
      <c r="A10693" s="77">
        <f>E10693*A10686*A10649</f>
        <v>0</v>
      </c>
      <c r="B10693" s="160"/>
      <c r="C10693" s="449"/>
      <c r="D10693" s="91" t="s">
        <v>1805</v>
      </c>
      <c r="E10693" s="80">
        <v>10</v>
      </c>
      <c r="F10693">
        <f>SUMIF('список продуктов'!$A$8:$A$917,"="&amp;D6063,'список продуктов'!$C$8:$C$917)</f>
        <v>1</v>
      </c>
      <c r="M10693" s="572"/>
      <c r="N10693" s="573"/>
      <c r="O10693" s="573"/>
      <c r="P10693" s="573"/>
    </row>
    <row r="10694" spans="1:16" x14ac:dyDescent="0.25">
      <c r="A10694" s="77">
        <f>E10694*A10686*A10649</f>
        <v>0</v>
      </c>
      <c r="B10694" s="160"/>
      <c r="C10694" s="449"/>
      <c r="D10694" s="91" t="s">
        <v>1262</v>
      </c>
      <c r="E10694" s="80">
        <v>1</v>
      </c>
      <c r="F10694">
        <f>SUMIF('список продуктов'!$A$8:$A$917,"="&amp;D6064,'список продуктов'!$C$8:$C$917)</f>
        <v>1</v>
      </c>
      <c r="M10694" s="572"/>
      <c r="N10694" s="573"/>
      <c r="O10694" s="573"/>
      <c r="P10694" s="573"/>
    </row>
    <row r="10695" spans="1:16" x14ac:dyDescent="0.25">
      <c r="A10695" s="77">
        <f>E10695*A10686*A10649</f>
        <v>0</v>
      </c>
      <c r="B10695" s="160"/>
      <c r="C10695" s="449"/>
      <c r="D10695" s="91" t="s">
        <v>2591</v>
      </c>
      <c r="E10695" s="80">
        <v>10</v>
      </c>
      <c r="F10695">
        <f>SUMIF('список продуктов'!$A$8:$A$917,"="&amp;D6065,'список продуктов'!$C$8:$C$917)</f>
        <v>1</v>
      </c>
      <c r="M10695" s="572"/>
      <c r="N10695" s="573"/>
      <c r="O10695" s="573"/>
      <c r="P10695" s="573"/>
    </row>
    <row r="10696" spans="1:16" x14ac:dyDescent="0.25">
      <c r="A10696" s="77">
        <f>E10696*A10686*A10649</f>
        <v>0</v>
      </c>
      <c r="B10696" s="160"/>
      <c r="C10696" s="449"/>
      <c r="D10696" s="91" t="s">
        <v>1797</v>
      </c>
      <c r="E10696" s="80">
        <v>3</v>
      </c>
      <c r="F10696">
        <f>SUMIF('список продуктов'!$A$8:$A$917,"="&amp;D6066,'список продуктов'!$C$8:$C$917)</f>
        <v>0</v>
      </c>
      <c r="M10696" s="572"/>
      <c r="N10696" s="573"/>
      <c r="O10696" s="573"/>
      <c r="P10696" s="573"/>
    </row>
    <row r="10697" spans="1:16" x14ac:dyDescent="0.25">
      <c r="A10697" s="77">
        <f>E10697*A10686*A10649</f>
        <v>0</v>
      </c>
      <c r="B10697" s="160"/>
      <c r="C10697" s="449"/>
      <c r="D10697" s="91" t="s">
        <v>2334</v>
      </c>
      <c r="E10697" s="80">
        <v>1</v>
      </c>
      <c r="F10697">
        <f>SUMIF('список продуктов'!$A$8:$A$917,"="&amp;D6067,'список продуктов'!$C$8:$C$917)</f>
        <v>0</v>
      </c>
      <c r="M10697" s="572"/>
      <c r="N10697" s="573"/>
      <c r="O10697" s="573"/>
      <c r="P10697" s="573"/>
    </row>
    <row r="10698" spans="1:16" x14ac:dyDescent="0.25">
      <c r="A10698" s="77">
        <f>E10698*A10686*A10649</f>
        <v>0</v>
      </c>
      <c r="B10698" s="160"/>
      <c r="C10698" s="449"/>
      <c r="D10698" s="365" t="s">
        <v>1739</v>
      </c>
      <c r="E10698" s="80">
        <v>45</v>
      </c>
      <c r="F10698">
        <f>SUMIF('список продуктов'!$A$8:$A$917,"="&amp;D6068,'список продуктов'!$C$8:$C$917)</f>
        <v>0</v>
      </c>
      <c r="M10698" s="572"/>
      <c r="N10698" s="573"/>
      <c r="O10698" s="573"/>
      <c r="P10698" s="573"/>
    </row>
    <row r="10699" spans="1:16" x14ac:dyDescent="0.25">
      <c r="A10699" s="129">
        <v>3</v>
      </c>
      <c r="B10699" s="160">
        <v>150</v>
      </c>
      <c r="C10699" s="290" t="s">
        <v>963</v>
      </c>
      <c r="D10699" s="91"/>
      <c r="E10699" s="79">
        <f>SUM(E10700:E10705)</f>
        <v>242</v>
      </c>
      <c r="F10699">
        <f>SUMIF('список продуктов'!$A$8:$A$917,"="&amp;D6069,'список продуктов'!$C$8:$C$917)</f>
        <v>1</v>
      </c>
      <c r="M10699" s="572"/>
      <c r="N10699" s="573"/>
      <c r="O10699" s="573"/>
      <c r="P10699" s="573"/>
    </row>
    <row r="10700" spans="1:16" x14ac:dyDescent="0.25">
      <c r="A10700" s="77">
        <f>E10700*A10699*A10649</f>
        <v>0</v>
      </c>
      <c r="B10700" s="166"/>
      <c r="C10700" s="154"/>
      <c r="D10700" s="91" t="s">
        <v>1753</v>
      </c>
      <c r="E10700" s="80">
        <v>200</v>
      </c>
      <c r="F10700">
        <f>SUMIF('список продуктов'!$A$8:$A$917,"="&amp;D6070,'список продуктов'!$C$8:$C$917)</f>
        <v>1</v>
      </c>
      <c r="M10700" s="572"/>
      <c r="N10700" s="573"/>
      <c r="O10700" s="573"/>
      <c r="P10700" s="573"/>
    </row>
    <row r="10701" spans="1:16" x14ac:dyDescent="0.25">
      <c r="A10701" s="77">
        <f>E10701*A10699*A10649</f>
        <v>0</v>
      </c>
      <c r="B10701" s="166"/>
      <c r="C10701" s="154"/>
      <c r="D10701" s="91" t="s">
        <v>1478</v>
      </c>
      <c r="E10701" s="80">
        <v>5</v>
      </c>
      <c r="F10701">
        <f>SUMIF('список продуктов'!$A$8:$A$917,"="&amp;D6071,'список продуктов'!$C$8:$C$917)</f>
        <v>1</v>
      </c>
      <c r="M10701" s="572"/>
      <c r="N10701" s="573"/>
      <c r="O10701" s="573"/>
      <c r="P10701" s="573"/>
    </row>
    <row r="10702" spans="1:16" x14ac:dyDescent="0.25">
      <c r="A10702" s="77">
        <f>E10702*A10699*A10649</f>
        <v>0</v>
      </c>
      <c r="B10702" s="166"/>
      <c r="C10702" s="154"/>
      <c r="D10702" s="91" t="s">
        <v>2591</v>
      </c>
      <c r="E10702" s="80">
        <v>30</v>
      </c>
      <c r="F10702">
        <f>SUMIF('список продуктов'!$A$8:$A$917,"="&amp;D6072,'список продуктов'!$C$8:$C$917)</f>
        <v>0</v>
      </c>
      <c r="M10702" s="572"/>
      <c r="N10702" s="573"/>
      <c r="O10702" s="573"/>
      <c r="P10702" s="573"/>
    </row>
    <row r="10703" spans="1:16" x14ac:dyDescent="0.25">
      <c r="A10703" s="77">
        <f>E10703*A10699*A10649</f>
        <v>0</v>
      </c>
      <c r="B10703" s="166"/>
      <c r="C10703" s="154"/>
      <c r="D10703" s="91" t="s">
        <v>1262</v>
      </c>
      <c r="E10703" s="80">
        <v>1</v>
      </c>
      <c r="F10703">
        <f>SUMIF('список продуктов'!$A$8:$A$917,"="&amp;D6073,'список продуктов'!$C$8:$C$917)</f>
        <v>0</v>
      </c>
      <c r="M10703" s="572"/>
      <c r="N10703" s="573"/>
      <c r="O10703" s="573"/>
      <c r="P10703" s="573"/>
    </row>
    <row r="10704" spans="1:16" x14ac:dyDescent="0.25">
      <c r="A10704" s="77">
        <f>E10704*A10699*A10649</f>
        <v>0</v>
      </c>
      <c r="B10704" s="166"/>
      <c r="C10704" s="154"/>
      <c r="D10704" s="91" t="s">
        <v>2393</v>
      </c>
      <c r="E10704" s="80">
        <v>1</v>
      </c>
      <c r="F10704">
        <f>SUMIF('список продуктов'!$A$8:$A$917,"="&amp;D6074,'список продуктов'!$C$8:$C$917)</f>
        <v>1</v>
      </c>
      <c r="M10704" s="572"/>
      <c r="N10704" s="573"/>
      <c r="O10704" s="573"/>
      <c r="P10704" s="573"/>
    </row>
    <row r="10705" spans="1:16" x14ac:dyDescent="0.25">
      <c r="A10705" s="77">
        <f>E10705*A10699*A10649</f>
        <v>0</v>
      </c>
      <c r="B10705" s="166"/>
      <c r="C10705" s="154"/>
      <c r="D10705" s="91" t="s">
        <v>1355</v>
      </c>
      <c r="E10705" s="80">
        <v>5</v>
      </c>
      <c r="F10705">
        <f>SUMIF('список продуктов'!$A$8:$A$917,"="&amp;D6075,'список продуктов'!$C$8:$C$917)</f>
        <v>1</v>
      </c>
      <c r="M10705" s="572"/>
      <c r="N10705" s="573"/>
      <c r="O10705" s="573"/>
      <c r="P10705" s="573"/>
    </row>
    <row r="10706" spans="1:16" x14ac:dyDescent="0.25">
      <c r="A10706" s="129">
        <v>3</v>
      </c>
      <c r="B10706" s="160">
        <v>100</v>
      </c>
      <c r="C10706" s="290" t="s">
        <v>295</v>
      </c>
      <c r="D10706" s="91"/>
      <c r="E10706" s="88">
        <f>SUM(E10707:E10711)</f>
        <v>137</v>
      </c>
      <c r="F10706">
        <f>SUMIF('список продуктов'!$A$8:$A$917,"="&amp;D6076,'список продуктов'!$C$8:$C$917)</f>
        <v>1</v>
      </c>
      <c r="M10706" s="572"/>
      <c r="N10706" s="573"/>
      <c r="O10706" s="573"/>
      <c r="P10706" s="573"/>
    </row>
    <row r="10707" spans="1:16" x14ac:dyDescent="0.25">
      <c r="A10707" s="77">
        <f>E10707*A10706*A10649</f>
        <v>0</v>
      </c>
      <c r="B10707" s="160"/>
      <c r="C10707" s="154"/>
      <c r="D10707" s="91" t="s">
        <v>211</v>
      </c>
      <c r="E10707" s="89">
        <v>65</v>
      </c>
      <c r="F10707">
        <f>SUMIF('список продуктов'!$A$8:$A$917,"="&amp;D6077,'список продуктов'!$C$8:$C$917)</f>
        <v>0</v>
      </c>
      <c r="M10707" s="572"/>
      <c r="N10707" s="573"/>
      <c r="O10707" s="573"/>
      <c r="P10707" s="573"/>
    </row>
    <row r="10708" spans="1:16" x14ac:dyDescent="0.25">
      <c r="A10708" s="77">
        <f>E10708*A10706*A10649</f>
        <v>0</v>
      </c>
      <c r="B10708" s="160"/>
      <c r="C10708" s="154"/>
      <c r="D10708" s="91" t="s">
        <v>1676</v>
      </c>
      <c r="E10708" s="89">
        <v>60</v>
      </c>
      <c r="F10708">
        <f>SUMIF('список продуктов'!$A$8:$A$917,"="&amp;D6078,'список продуктов'!$C$8:$C$917)</f>
        <v>0</v>
      </c>
      <c r="M10708" s="572"/>
      <c r="N10708" s="573"/>
      <c r="O10708" s="573"/>
      <c r="P10708" s="573"/>
    </row>
    <row r="10709" spans="1:16" x14ac:dyDescent="0.25">
      <c r="A10709" s="77">
        <f>E10709*A10706*A10649</f>
        <v>0</v>
      </c>
      <c r="B10709" s="160"/>
      <c r="C10709" s="154"/>
      <c r="D10709" s="91" t="s">
        <v>1850</v>
      </c>
      <c r="E10709" s="89">
        <v>5</v>
      </c>
      <c r="F10709">
        <f>SUMIF('список продуктов'!$A$8:$A$917,"="&amp;D6079,'список продуктов'!$C$8:$C$917)</f>
        <v>1</v>
      </c>
      <c r="M10709" s="572"/>
      <c r="N10709" s="573"/>
      <c r="O10709" s="573"/>
      <c r="P10709" s="573"/>
    </row>
    <row r="10710" spans="1:16" x14ac:dyDescent="0.25">
      <c r="A10710" s="77">
        <f>E10710*A10706*A10649</f>
        <v>0</v>
      </c>
      <c r="B10710" s="160"/>
      <c r="C10710" s="154"/>
      <c r="D10710" s="91" t="s">
        <v>1794</v>
      </c>
      <c r="E10710" s="89">
        <v>5</v>
      </c>
      <c r="F10710">
        <f>SUMIF('список продуктов'!$A$8:$A$917,"="&amp;D6131,'список продуктов'!$C$8:$C$917)</f>
        <v>1</v>
      </c>
      <c r="M10710" s="572"/>
      <c r="N10710" s="573"/>
      <c r="O10710" s="573"/>
      <c r="P10710" s="573"/>
    </row>
    <row r="10711" spans="1:16" x14ac:dyDescent="0.25">
      <c r="A10711" s="77">
        <f>A10706*E10711*A10649</f>
        <v>0</v>
      </c>
      <c r="B10711" s="160"/>
      <c r="C10711" s="154"/>
      <c r="D10711" s="91" t="s">
        <v>2393</v>
      </c>
      <c r="E10711" s="89">
        <v>2</v>
      </c>
      <c r="F10711">
        <f>SUMIF('список продуктов'!$A$8:$A$917,"="&amp;D6132,'список продуктов'!$C$8:$C$917)</f>
        <v>0</v>
      </c>
      <c r="M10711" s="572"/>
      <c r="N10711" s="573"/>
      <c r="O10711" s="573"/>
      <c r="P10711" s="573"/>
    </row>
    <row r="10712" spans="1:16" x14ac:dyDescent="0.25">
      <c r="A10712" s="129">
        <v>1</v>
      </c>
      <c r="B10712" s="160">
        <v>50</v>
      </c>
      <c r="C10712" s="290" t="s">
        <v>196</v>
      </c>
      <c r="D10712" s="91"/>
      <c r="E10712" s="79">
        <f>SUM(E10713:E10720)</f>
        <v>51.65</v>
      </c>
      <c r="F10712">
        <f>SUMIF('список продуктов'!$A$8:$A$917,"="&amp;D6133,'список продуктов'!$C$8:$C$917)</f>
        <v>0</v>
      </c>
      <c r="M10712" s="572"/>
      <c r="N10712" s="573"/>
      <c r="O10712" s="573"/>
      <c r="P10712" s="573"/>
    </row>
    <row r="10713" spans="1:16" x14ac:dyDescent="0.25">
      <c r="A10713" s="77">
        <f>E10713*A10712*A10649</f>
        <v>0</v>
      </c>
      <c r="B10713" s="160"/>
      <c r="C10713" s="154"/>
      <c r="D10713" s="91" t="s">
        <v>2324</v>
      </c>
      <c r="E10713" s="80">
        <v>30</v>
      </c>
      <c r="F10713">
        <f>SUMIF('список продуктов'!$A$8:$A$917,"="&amp;D6134,'список продуктов'!$C$8:$C$917)</f>
        <v>1</v>
      </c>
      <c r="M10713" s="572"/>
      <c r="N10713" s="573"/>
      <c r="O10713" s="573"/>
      <c r="P10713" s="573"/>
    </row>
    <row r="10714" spans="1:16" x14ac:dyDescent="0.25">
      <c r="A10714" s="77">
        <f>E10714*A10712*A10649</f>
        <v>0</v>
      </c>
      <c r="B10714" s="160"/>
      <c r="C10714" s="154"/>
      <c r="D10714" s="91" t="s">
        <v>1478</v>
      </c>
      <c r="E10714" s="80">
        <v>0.15</v>
      </c>
      <c r="F10714">
        <f>SUMIF('список продуктов'!$A$8:$A$917,"="&amp;D6135,'список продуктов'!$C$8:$C$917)</f>
        <v>1</v>
      </c>
      <c r="M10714" s="572"/>
      <c r="N10714" s="573"/>
      <c r="O10714" s="573"/>
      <c r="P10714" s="573"/>
    </row>
    <row r="10715" spans="1:16" x14ac:dyDescent="0.25">
      <c r="A10715" s="77">
        <f>E10715*A10712*A10649</f>
        <v>0</v>
      </c>
      <c r="B10715" s="160"/>
      <c r="C10715" s="154"/>
      <c r="D10715" s="91" t="s">
        <v>313</v>
      </c>
      <c r="E10715" s="80">
        <v>12.5</v>
      </c>
      <c r="F10715">
        <f>SUMIF('список продуктов'!$A$8:$A$917,"="&amp;D6136,'список продуктов'!$C$8:$C$917)</f>
        <v>1</v>
      </c>
      <c r="M10715" s="572"/>
      <c r="N10715" s="573"/>
      <c r="O10715" s="573"/>
      <c r="P10715" s="573"/>
    </row>
    <row r="10716" spans="1:16" x14ac:dyDescent="0.25">
      <c r="A10716" s="77">
        <f>E10716*A10712*A10649</f>
        <v>0</v>
      </c>
      <c r="B10716" s="160"/>
      <c r="C10716" s="154"/>
      <c r="D10716" s="91" t="s">
        <v>1758</v>
      </c>
      <c r="E10716" s="80">
        <v>2.5</v>
      </c>
      <c r="F10716">
        <f>SUMIF('список продуктов'!$A$8:$A$917,"="&amp;D6137,'список продуктов'!$C$8:$C$917)</f>
        <v>1</v>
      </c>
      <c r="M10716" s="572"/>
      <c r="N10716" s="573"/>
      <c r="O10716" s="573"/>
      <c r="P10716" s="573"/>
    </row>
    <row r="10717" spans="1:16" x14ac:dyDescent="0.25">
      <c r="A10717" s="77">
        <f>E10717*A10712*A10649</f>
        <v>0</v>
      </c>
      <c r="B10717" s="160"/>
      <c r="C10717" s="154"/>
      <c r="D10717" s="91" t="s">
        <v>1794</v>
      </c>
      <c r="E10717" s="80">
        <v>0.5</v>
      </c>
      <c r="F10717">
        <f>SUMIF('список продуктов'!$A$8:$A$917,"="&amp;D6138,'список продуктов'!$C$8:$C$917)</f>
        <v>1</v>
      </c>
      <c r="M10717" s="572"/>
      <c r="N10717" s="573"/>
      <c r="O10717" s="573"/>
      <c r="P10717" s="573"/>
    </row>
    <row r="10718" spans="1:16" x14ac:dyDescent="0.25">
      <c r="A10718" s="77">
        <f>E10718*A10712*A10649</f>
        <v>0</v>
      </c>
      <c r="B10718" s="160"/>
      <c r="C10718" s="154"/>
      <c r="D10718" s="91" t="s">
        <v>1804</v>
      </c>
      <c r="E10718" s="80">
        <v>0.5</v>
      </c>
      <c r="F10718">
        <f>SUMIF('список продуктов'!$A$8:$A$917,"="&amp;D6139,'список продуктов'!$C$8:$C$917)</f>
        <v>1</v>
      </c>
      <c r="M10718" s="572"/>
      <c r="N10718" s="573"/>
      <c r="O10718" s="573"/>
      <c r="P10718" s="573"/>
    </row>
    <row r="10719" spans="1:16" x14ac:dyDescent="0.25">
      <c r="A10719" s="77">
        <f>E10719*A10712*A10649</f>
        <v>0</v>
      </c>
      <c r="B10719" s="160"/>
      <c r="C10719" s="154"/>
      <c r="D10719" s="91" t="s">
        <v>1797</v>
      </c>
      <c r="E10719" s="80">
        <v>0.5</v>
      </c>
      <c r="F10719">
        <f>SUMIF('список продуктов'!$A$8:$A$917,"="&amp;D6140,'список продуктов'!$C$8:$C$917)</f>
        <v>0</v>
      </c>
      <c r="M10719" s="572"/>
      <c r="N10719" s="573"/>
      <c r="O10719" s="573"/>
      <c r="P10719" s="573"/>
    </row>
    <row r="10720" spans="1:16" x14ac:dyDescent="0.25">
      <c r="A10720" s="77">
        <f>E10720*A10712*A10649</f>
        <v>0</v>
      </c>
      <c r="B10720" s="160"/>
      <c r="C10720" s="154"/>
      <c r="D10720" s="91" t="s">
        <v>2477</v>
      </c>
      <c r="E10720" s="80">
        <v>5</v>
      </c>
      <c r="F10720">
        <f>SUMIF('список продуктов'!$A$8:$A$917,"="&amp;D6141,'список продуктов'!$C$8:$C$917)</f>
        <v>1</v>
      </c>
      <c r="M10720" s="572"/>
      <c r="N10720" s="573"/>
      <c r="O10720" s="573"/>
      <c r="P10720" s="573"/>
    </row>
    <row r="10721" spans="1:16" x14ac:dyDescent="0.25">
      <c r="A10721" s="129">
        <v>1</v>
      </c>
      <c r="B10721" s="160">
        <v>50</v>
      </c>
      <c r="C10721" s="290" t="s">
        <v>198</v>
      </c>
      <c r="D10721" s="91"/>
      <c r="E10721" s="79">
        <f>SUM(E10722:E10722)</f>
        <v>50</v>
      </c>
      <c r="F10721">
        <f>SUMIF('список продуктов'!$A$8:$A$917,"="&amp;D6142,'список продуктов'!$C$8:$C$917)</f>
        <v>1</v>
      </c>
      <c r="M10721" s="572"/>
      <c r="N10721" s="573"/>
      <c r="O10721" s="573"/>
      <c r="P10721" s="573"/>
    </row>
    <row r="10722" spans="1:16" x14ac:dyDescent="0.25">
      <c r="A10722" s="77">
        <f>E10722*A10721*A10649</f>
        <v>0</v>
      </c>
      <c r="B10722" s="160"/>
      <c r="C10722" s="154"/>
      <c r="D10722" s="91" t="s">
        <v>198</v>
      </c>
      <c r="E10722" s="80">
        <v>50</v>
      </c>
      <c r="F10722">
        <f>SUMIF('список продуктов'!$A$8:$A$917,"="&amp;D6143,'список продуктов'!$C$8:$C$917)</f>
        <v>1</v>
      </c>
      <c r="M10722" s="572"/>
      <c r="N10722" s="573"/>
      <c r="O10722" s="573"/>
      <c r="P10722" s="573"/>
    </row>
    <row r="10723" spans="1:16" x14ac:dyDescent="0.25">
      <c r="A10723" s="129">
        <v>1</v>
      </c>
      <c r="B10723" s="160"/>
      <c r="C10723" s="141" t="s">
        <v>1237</v>
      </c>
      <c r="D10723" s="91"/>
      <c r="E10723" s="89"/>
      <c r="F10723">
        <f>SUMIF('список продуктов'!$A$8:$A$917,"="&amp;D6144,'список продуктов'!$C$8:$C$917)</f>
        <v>1</v>
      </c>
      <c r="M10723" s="572"/>
      <c r="N10723" s="573"/>
      <c r="O10723" s="573"/>
      <c r="P10723" s="573"/>
    </row>
    <row r="10724" spans="1:16" x14ac:dyDescent="0.25">
      <c r="B10724" s="160"/>
      <c r="C10724" s="154" t="s">
        <v>1238</v>
      </c>
      <c r="D10724" s="91"/>
      <c r="E10724" s="89"/>
      <c r="F10724">
        <f>SUMIF('список продуктов'!$A$8:$A$917,"="&amp;D6145,'список продуктов'!$C$8:$C$917)</f>
        <v>1</v>
      </c>
      <c r="M10724" s="572"/>
      <c r="N10724" s="573"/>
      <c r="O10724" s="573"/>
      <c r="P10724" s="573"/>
    </row>
    <row r="10725" spans="1:16" x14ac:dyDescent="0.25">
      <c r="A10725" s="77">
        <f>E10725*A10723*A10649</f>
        <v>0</v>
      </c>
      <c r="B10725" s="160"/>
      <c r="C10725" s="154"/>
      <c r="D10725" s="91" t="s">
        <v>1238</v>
      </c>
      <c r="E10725" s="89">
        <v>10</v>
      </c>
      <c r="F10725">
        <f>SUMIF('список продуктов'!$A$8:$A$917,"="&amp;D6146,'список продуктов'!$C$8:$C$917)</f>
        <v>0</v>
      </c>
      <c r="M10725" s="572"/>
      <c r="N10725" s="573"/>
      <c r="O10725" s="573"/>
      <c r="P10725" s="573"/>
    </row>
    <row r="10726" spans="1:16" x14ac:dyDescent="0.25">
      <c r="B10726" s="160"/>
      <c r="C10726" s="154" t="s">
        <v>1241</v>
      </c>
      <c r="D10726" s="91"/>
      <c r="E10726" s="89"/>
      <c r="F10726">
        <f>SUMIF('список продуктов'!$A$8:$A$917,"="&amp;D6147,'список продуктов'!$C$8:$C$917)</f>
        <v>0</v>
      </c>
      <c r="M10726" s="572"/>
      <c r="N10726" s="573"/>
      <c r="O10726" s="573"/>
      <c r="P10726" s="573"/>
    </row>
    <row r="10727" spans="1:16" x14ac:dyDescent="0.25">
      <c r="A10727" s="77">
        <f>E10727*A10723*A10649</f>
        <v>0</v>
      </c>
      <c r="B10727" s="160"/>
      <c r="C10727" s="154"/>
      <c r="D10727" s="91" t="s">
        <v>1241</v>
      </c>
      <c r="E10727" s="89">
        <v>10</v>
      </c>
      <c r="F10727">
        <f>SUMIF('список продуктов'!$A$8:$A$917,"="&amp;D6148,'список продуктов'!$C$8:$C$917)</f>
        <v>1</v>
      </c>
      <c r="M10727" s="572"/>
      <c r="N10727" s="573"/>
      <c r="O10727" s="573"/>
      <c r="P10727" s="573"/>
    </row>
    <row r="10728" spans="1:16" x14ac:dyDescent="0.25">
      <c r="B10728" s="160"/>
      <c r="C10728" s="154" t="s">
        <v>1240</v>
      </c>
      <c r="D10728" s="91"/>
      <c r="E10728" s="89"/>
      <c r="F10728">
        <f>SUMIF('список продуктов'!$A$8:$A$917,"="&amp;D6149,'список продуктов'!$C$8:$C$917)</f>
        <v>0</v>
      </c>
      <c r="M10728" s="572"/>
      <c r="N10728" s="573"/>
      <c r="O10728" s="573"/>
      <c r="P10728" s="573"/>
    </row>
    <row r="10729" spans="1:16" x14ac:dyDescent="0.25">
      <c r="A10729" s="77">
        <f>E10729*A10723*A10649</f>
        <v>0</v>
      </c>
      <c r="B10729" s="160"/>
      <c r="C10729" s="154"/>
      <c r="D10729" s="91" t="s">
        <v>1240</v>
      </c>
      <c r="E10729" s="89">
        <v>10</v>
      </c>
      <c r="F10729">
        <f>SUMIF('список продуктов'!$A$8:$A$917,"="&amp;D6150,'список продуктов'!$C$8:$C$917)</f>
        <v>1</v>
      </c>
      <c r="M10729" s="572"/>
      <c r="N10729" s="573"/>
      <c r="O10729" s="573"/>
      <c r="P10729" s="573"/>
    </row>
    <row r="10730" spans="1:16" x14ac:dyDescent="0.25">
      <c r="B10730" s="160"/>
      <c r="C10730" s="154" t="s">
        <v>1239</v>
      </c>
      <c r="D10730" s="91"/>
      <c r="E10730" s="89"/>
      <c r="F10730">
        <f>SUMIF('список продуктов'!$A$8:$A$917,"="&amp;D6151,'список продуктов'!$C$8:$C$917)</f>
        <v>1</v>
      </c>
      <c r="M10730" s="572"/>
      <c r="N10730" s="573"/>
      <c r="O10730" s="573"/>
      <c r="P10730" s="573"/>
    </row>
    <row r="10731" spans="1:16" ht="15.75" thickBot="1" x14ac:dyDescent="0.3">
      <c r="A10731" s="77">
        <f>E10731*A10723*A10649</f>
        <v>0</v>
      </c>
      <c r="B10731" s="160"/>
      <c r="C10731" s="154"/>
      <c r="D10731" s="91" t="s">
        <v>1242</v>
      </c>
      <c r="E10731" s="89">
        <v>1</v>
      </c>
      <c r="F10731">
        <f>SUMIF('список продуктов'!$A$8:$A$917,"="&amp;D6152,'список продуктов'!$C$8:$C$917)</f>
        <v>1</v>
      </c>
      <c r="M10731" s="572"/>
      <c r="N10731" s="573"/>
      <c r="O10731" s="573"/>
      <c r="P10731" s="573"/>
    </row>
    <row r="10732" spans="1:16" ht="15.75" thickBot="1" x14ac:dyDescent="0.3">
      <c r="A10732" s="229"/>
      <c r="B10732" s="231" t="s">
        <v>1243</v>
      </c>
      <c r="C10732" s="330" t="s">
        <v>2764</v>
      </c>
      <c r="D10732" s="188"/>
      <c r="E10732" s="191"/>
      <c r="F10732">
        <f>SUMIF('список продуктов'!$A$8:$A$917,"="&amp;D6153,'список продуктов'!$C$8:$C$917)</f>
        <v>0</v>
      </c>
      <c r="G10732" t="s">
        <v>2926</v>
      </c>
      <c r="M10732" s="572"/>
      <c r="N10732" s="573"/>
      <c r="O10732" s="573"/>
      <c r="P10732" s="573"/>
    </row>
    <row r="10733" spans="1:16" x14ac:dyDescent="0.25">
      <c r="A10733" s="77">
        <f>E10733*A10732</f>
        <v>0</v>
      </c>
      <c r="B10733" s="286"/>
      <c r="C10733" s="354" t="s">
        <v>2624</v>
      </c>
      <c r="D10733" s="91" t="s">
        <v>2633</v>
      </c>
      <c r="E10733" s="350">
        <v>1</v>
      </c>
      <c r="F10733">
        <f>SUMIF('список продуктов'!$A$8:$A$917,"="&amp;D6154,'список продуктов'!$C$8:$C$917)</f>
        <v>1</v>
      </c>
      <c r="M10733" s="572"/>
      <c r="N10733" s="573"/>
      <c r="O10733" s="573"/>
      <c r="P10733" s="573"/>
    </row>
    <row r="10734" spans="1:16" ht="29.25" x14ac:dyDescent="0.25">
      <c r="A10734" s="129">
        <v>3</v>
      </c>
      <c r="B10734" s="160">
        <v>200</v>
      </c>
      <c r="C10734" s="290" t="s">
        <v>289</v>
      </c>
      <c r="D10734" s="91"/>
      <c r="E10734" s="79">
        <f>SUM(E10735:E10740)</f>
        <v>229</v>
      </c>
      <c r="F10734">
        <f>SUMIF('список продуктов'!$A$8:$A$917,"="&amp;D6155,'список продуктов'!$C$8:$C$917)</f>
        <v>1</v>
      </c>
      <c r="M10734" s="572"/>
      <c r="N10734" s="573"/>
      <c r="O10734" s="573"/>
      <c r="P10734" s="573"/>
    </row>
    <row r="10735" spans="1:16" x14ac:dyDescent="0.25">
      <c r="A10735" s="77">
        <f>E10735*A10734*A10732</f>
        <v>0</v>
      </c>
      <c r="B10735" s="160"/>
      <c r="C10735" s="449"/>
      <c r="D10735" s="91" t="s">
        <v>1771</v>
      </c>
      <c r="E10735" s="80">
        <v>78</v>
      </c>
      <c r="F10735">
        <f>SUMIF('список продуктов'!$A$8:$A$917,"="&amp;D6156,'список продуктов'!$C$8:$C$917)</f>
        <v>1</v>
      </c>
      <c r="M10735" s="572"/>
      <c r="N10735" s="573"/>
      <c r="O10735" s="573"/>
      <c r="P10735" s="573"/>
    </row>
    <row r="10736" spans="1:16" x14ac:dyDescent="0.25">
      <c r="A10736" s="77">
        <f>E10736*A10734*A10732</f>
        <v>0</v>
      </c>
      <c r="B10736" s="160"/>
      <c r="C10736" s="449"/>
      <c r="D10736" s="91" t="s">
        <v>1763</v>
      </c>
      <c r="E10736" s="80">
        <v>66</v>
      </c>
      <c r="F10736">
        <f>SUMIF('список продуктов'!$A$8:$A$917,"="&amp;D6157,'список продуктов'!$C$8:$C$917)</f>
        <v>1</v>
      </c>
      <c r="M10736" s="572"/>
      <c r="N10736" s="573"/>
      <c r="O10736" s="573"/>
      <c r="P10736" s="573"/>
    </row>
    <row r="10737" spans="1:16" x14ac:dyDescent="0.25">
      <c r="A10737" s="77">
        <f>E10737*A10734*A10732</f>
        <v>0</v>
      </c>
      <c r="B10737" s="160"/>
      <c r="C10737" s="449"/>
      <c r="D10737" s="91" t="s">
        <v>1805</v>
      </c>
      <c r="E10737" s="80">
        <v>10</v>
      </c>
      <c r="F10737">
        <f>SUMIF('список продуктов'!$A$8:$A$917,"="&amp;D6158,'список продуктов'!$C$8:$C$917)</f>
        <v>0</v>
      </c>
      <c r="M10737" s="572"/>
      <c r="N10737" s="573"/>
      <c r="O10737" s="573"/>
      <c r="P10737" s="573"/>
    </row>
    <row r="10738" spans="1:16" x14ac:dyDescent="0.25">
      <c r="A10738" s="77">
        <f>E10738*A10734*A10732</f>
        <v>0</v>
      </c>
      <c r="B10738" s="160"/>
      <c r="C10738" s="449"/>
      <c r="D10738" s="91" t="s">
        <v>313</v>
      </c>
      <c r="E10738" s="80">
        <v>45</v>
      </c>
      <c r="F10738">
        <f>SUMIF('список продуктов'!$A$8:$A$917,"="&amp;D6159,'список продуктов'!$C$8:$C$917)</f>
        <v>1</v>
      </c>
      <c r="M10738" s="572"/>
      <c r="N10738" s="573"/>
      <c r="O10738" s="573"/>
      <c r="P10738" s="573"/>
    </row>
    <row r="10739" spans="1:16" x14ac:dyDescent="0.25">
      <c r="A10739" s="77">
        <f>E10739*A10734*A10732</f>
        <v>0</v>
      </c>
      <c r="B10739" s="160"/>
      <c r="C10739" s="449"/>
      <c r="D10739" s="91" t="s">
        <v>1795</v>
      </c>
      <c r="E10739" s="80">
        <v>20</v>
      </c>
      <c r="F10739">
        <f>SUMIF('список продуктов'!$A$8:$A$917,"="&amp;D6160,'список продуктов'!$C$8:$C$917)</f>
        <v>0</v>
      </c>
      <c r="M10739" s="572"/>
      <c r="N10739" s="573"/>
      <c r="O10739" s="573"/>
      <c r="P10739" s="573"/>
    </row>
    <row r="10740" spans="1:16" x14ac:dyDescent="0.25">
      <c r="A10740" s="85">
        <f>E10740*A10734*A10732</f>
        <v>0</v>
      </c>
      <c r="B10740" s="163"/>
      <c r="C10740" s="449"/>
      <c r="D10740" s="91" t="s">
        <v>1811</v>
      </c>
      <c r="E10740" s="80">
        <v>10</v>
      </c>
      <c r="F10740">
        <f>SUMIF('список продуктов'!$A$8:$A$917,"="&amp;D6161,'список продуктов'!$C$8:$C$917)</f>
        <v>0</v>
      </c>
      <c r="M10740" s="572"/>
      <c r="N10740" s="573"/>
      <c r="O10740" s="573"/>
      <c r="P10740" s="573"/>
    </row>
    <row r="10741" spans="1:16" x14ac:dyDescent="0.25">
      <c r="A10741" s="129">
        <v>4</v>
      </c>
      <c r="B10741" s="160" t="s">
        <v>74</v>
      </c>
      <c r="C10741" s="290" t="s">
        <v>426</v>
      </c>
      <c r="D10741" s="91"/>
      <c r="E10741" s="79">
        <f>SUM(E10742:E10752)</f>
        <v>303</v>
      </c>
      <c r="F10741">
        <f>SUMIF('список продуктов'!$A$8:$A$917,"="&amp;D6162,'список продуктов'!$C$8:$C$917)</f>
        <v>1</v>
      </c>
      <c r="M10741" s="572"/>
      <c r="N10741" s="573"/>
      <c r="O10741" s="573"/>
      <c r="P10741" s="573"/>
    </row>
    <row r="10742" spans="1:16" x14ac:dyDescent="0.25">
      <c r="A10742" s="77">
        <f>E10742*A10741*A10732</f>
        <v>0</v>
      </c>
      <c r="B10742" s="166"/>
      <c r="C10742" s="154"/>
      <c r="D10742" s="91" t="s">
        <v>2452</v>
      </c>
      <c r="E10742" s="80">
        <v>1</v>
      </c>
      <c r="F10742">
        <f>SUMIF('список продуктов'!$A$8:$A$917,"="&amp;D6163,'список продуктов'!$C$8:$C$917)</f>
        <v>1</v>
      </c>
      <c r="M10742" s="572"/>
      <c r="N10742" s="573"/>
      <c r="O10742" s="573"/>
      <c r="P10742" s="573"/>
    </row>
    <row r="10743" spans="1:16" x14ac:dyDescent="0.25">
      <c r="A10743" s="77">
        <f>E10743*A10741*A10732</f>
        <v>0</v>
      </c>
      <c r="B10743" s="166"/>
      <c r="C10743" s="154"/>
      <c r="D10743" s="91" t="s">
        <v>1678</v>
      </c>
      <c r="E10743" s="80">
        <v>20</v>
      </c>
      <c r="F10743">
        <f>SUMIF('список продуктов'!$A$8:$A$917,"="&amp;D6164,'список продуктов'!$C$8:$C$917)</f>
        <v>0</v>
      </c>
      <c r="M10743" s="572"/>
      <c r="N10743" s="573"/>
      <c r="O10743" s="573"/>
      <c r="P10743" s="573"/>
    </row>
    <row r="10744" spans="1:16" x14ac:dyDescent="0.25">
      <c r="A10744" s="77">
        <f>E10744*A10741*A10732</f>
        <v>0</v>
      </c>
      <c r="B10744" s="166"/>
      <c r="C10744" s="154"/>
      <c r="D10744" s="91" t="s">
        <v>1643</v>
      </c>
      <c r="E10744" s="80">
        <v>100</v>
      </c>
      <c r="F10744">
        <f>SUMIF('список продуктов'!$A$8:$A$917,"="&amp;D6165,'список продуктов'!$C$8:$C$917)</f>
        <v>1</v>
      </c>
      <c r="M10744" s="572"/>
      <c r="N10744" s="573"/>
      <c r="O10744" s="573"/>
      <c r="P10744" s="573"/>
    </row>
    <row r="10745" spans="1:16" x14ac:dyDescent="0.25">
      <c r="A10745" s="77">
        <f>E10745*A10741*A10732</f>
        <v>0</v>
      </c>
      <c r="B10745" s="166"/>
      <c r="C10745" s="154"/>
      <c r="D10745" s="91" t="s">
        <v>2292</v>
      </c>
      <c r="E10745" s="80">
        <v>40</v>
      </c>
      <c r="F10745">
        <f>SUMIF('список продуктов'!$A$8:$A$917,"="&amp;D6166,'список продуктов'!$C$8:$C$917)</f>
        <v>1</v>
      </c>
      <c r="M10745" s="572"/>
      <c r="N10745" s="573"/>
      <c r="O10745" s="573"/>
      <c r="P10745" s="573"/>
    </row>
    <row r="10746" spans="1:16" x14ac:dyDescent="0.25">
      <c r="A10746" s="77">
        <f>E10746*A10741*A10732</f>
        <v>0</v>
      </c>
      <c r="B10746" s="166"/>
      <c r="C10746" s="154"/>
      <c r="D10746" s="91" t="s">
        <v>313</v>
      </c>
      <c r="E10746" s="80">
        <v>60</v>
      </c>
      <c r="F10746">
        <f>SUMIF('список продуктов'!$A$8:$A$917,"="&amp;D6167,'список продуктов'!$C$8:$C$917)</f>
        <v>1</v>
      </c>
      <c r="M10746" s="572"/>
      <c r="N10746" s="573"/>
      <c r="O10746" s="573"/>
      <c r="P10746" s="573"/>
    </row>
    <row r="10747" spans="1:16" x14ac:dyDescent="0.25">
      <c r="A10747" s="77">
        <f>E10747*A10741*A10732</f>
        <v>0</v>
      </c>
      <c r="B10747" s="166"/>
      <c r="C10747" s="154"/>
      <c r="D10747" s="91" t="s">
        <v>1758</v>
      </c>
      <c r="E10747" s="80">
        <v>30</v>
      </c>
      <c r="F10747">
        <f>SUMIF('список продуктов'!$A$8:$A$917,"="&amp;D6168,'список продуктов'!$C$8:$C$917)</f>
        <v>1</v>
      </c>
      <c r="M10747" s="572"/>
      <c r="N10747" s="573"/>
      <c r="O10747" s="573"/>
      <c r="P10747" s="573"/>
    </row>
    <row r="10748" spans="1:16" x14ac:dyDescent="0.25">
      <c r="A10748" s="77">
        <f>E10748*A10741*A10732</f>
        <v>0</v>
      </c>
      <c r="B10748" s="166"/>
      <c r="C10748" s="154"/>
      <c r="D10748" s="91" t="s">
        <v>2324</v>
      </c>
      <c r="E10748" s="80">
        <v>10</v>
      </c>
      <c r="F10748">
        <f>SUMIF('список продуктов'!$A$8:$A$917,"="&amp;D6169,'список продуктов'!$C$8:$C$917)</f>
        <v>0</v>
      </c>
      <c r="M10748" s="572"/>
      <c r="N10748" s="573"/>
      <c r="O10748" s="573"/>
      <c r="P10748" s="573"/>
    </row>
    <row r="10749" spans="1:16" x14ac:dyDescent="0.25">
      <c r="A10749" s="77">
        <f>A10741*E10749*A10732</f>
        <v>0</v>
      </c>
      <c r="B10749" s="166"/>
      <c r="C10749" s="154"/>
      <c r="D10749" s="91" t="s">
        <v>1805</v>
      </c>
      <c r="E10749" s="80">
        <v>20</v>
      </c>
      <c r="F10749">
        <f>SUMIF('список продуктов'!$A$8:$A$917,"="&amp;D6170,'список продуктов'!$C$8:$C$917)</f>
        <v>1</v>
      </c>
      <c r="M10749" s="572"/>
      <c r="N10749" s="573"/>
      <c r="O10749" s="573"/>
      <c r="P10749" s="573"/>
    </row>
    <row r="10750" spans="1:16" x14ac:dyDescent="0.25">
      <c r="A10750" s="77">
        <f>A10741*E10750*A10732</f>
        <v>0</v>
      </c>
      <c r="B10750" s="166"/>
      <c r="C10750" s="154"/>
      <c r="D10750" s="91" t="s">
        <v>1268</v>
      </c>
      <c r="E10750" s="80">
        <v>7</v>
      </c>
      <c r="F10750">
        <f>SUMIF('список продуктов'!$A$8:$A$917,"="&amp;D6171,'список продуктов'!$C$8:$C$917)</f>
        <v>0</v>
      </c>
      <c r="M10750" s="572"/>
      <c r="N10750" s="573"/>
      <c r="O10750" s="573"/>
      <c r="P10750" s="573"/>
    </row>
    <row r="10751" spans="1:16" x14ac:dyDescent="0.25">
      <c r="A10751" s="77">
        <f>E10751*A10741*A10732</f>
        <v>0</v>
      </c>
      <c r="B10751" s="166"/>
      <c r="C10751" s="154"/>
      <c r="D10751" s="91" t="s">
        <v>798</v>
      </c>
      <c r="E10751" s="80">
        <v>5</v>
      </c>
      <c r="F10751">
        <f>SUMIF('список продуктов'!$A$8:$A$917,"="&amp;D6172,'список продуктов'!$C$8:$C$917)</f>
        <v>0</v>
      </c>
      <c r="M10751" s="572"/>
      <c r="N10751" s="573"/>
      <c r="O10751" s="573"/>
      <c r="P10751" s="573"/>
    </row>
    <row r="10752" spans="1:16" x14ac:dyDescent="0.25">
      <c r="A10752" s="77">
        <f>A10741*E10752*A10732</f>
        <v>0</v>
      </c>
      <c r="B10752" s="166"/>
      <c r="C10752" s="154"/>
      <c r="D10752" s="91" t="s">
        <v>1832</v>
      </c>
      <c r="E10752" s="80">
        <v>10</v>
      </c>
      <c r="F10752">
        <f>SUMIF('список продуктов'!$A$8:$A$917,"="&amp;D6173,'список продуктов'!$C$8:$C$917)</f>
        <v>0</v>
      </c>
      <c r="M10752" s="572"/>
      <c r="N10752" s="573"/>
      <c r="O10752" s="573"/>
      <c r="P10752" s="573"/>
    </row>
    <row r="10753" spans="1:16" x14ac:dyDescent="0.25">
      <c r="A10753" s="129">
        <v>8</v>
      </c>
      <c r="B10753" s="160">
        <v>100</v>
      </c>
      <c r="C10753" s="290" t="s">
        <v>544</v>
      </c>
      <c r="D10753" s="91"/>
      <c r="E10753" s="79">
        <f>SUM(E10754:E10764)</f>
        <v>204</v>
      </c>
      <c r="F10753">
        <f>SUMIF('список продуктов'!$A$8:$A$917,"="&amp;D6174,'список продуктов'!$C$8:$C$917)</f>
        <v>0</v>
      </c>
      <c r="M10753" s="572"/>
      <c r="N10753" s="573"/>
      <c r="O10753" s="573"/>
      <c r="P10753" s="573"/>
    </row>
    <row r="10754" spans="1:16" x14ac:dyDescent="0.25">
      <c r="A10754" s="77">
        <f>E10754*A10753*A10732</f>
        <v>0</v>
      </c>
      <c r="B10754" s="160"/>
      <c r="C10754" s="154"/>
      <c r="D10754" s="91" t="s">
        <v>1625</v>
      </c>
      <c r="E10754" s="80">
        <v>125</v>
      </c>
      <c r="F10754">
        <f>SUMIF('список продуктов'!$A$8:$A$917,"="&amp;D6175,'список продуктов'!$C$8:$C$917)</f>
        <v>0</v>
      </c>
      <c r="M10754" s="572"/>
      <c r="N10754" s="573"/>
      <c r="O10754" s="573"/>
      <c r="P10754" s="573"/>
    </row>
    <row r="10755" spans="1:16" x14ac:dyDescent="0.25">
      <c r="A10755" s="77">
        <f>E10755*A10753*A10732</f>
        <v>0</v>
      </c>
      <c r="B10755" s="160"/>
      <c r="C10755" s="154"/>
      <c r="D10755" s="91" t="s">
        <v>1758</v>
      </c>
      <c r="E10755" s="80">
        <v>25</v>
      </c>
      <c r="F10755">
        <f>SUMIF('список продуктов'!$A$8:$A$917,"="&amp;D6176,'список продуктов'!$C$8:$C$917)</f>
        <v>0</v>
      </c>
      <c r="M10755" s="572"/>
      <c r="N10755" s="573"/>
      <c r="O10755" s="573"/>
      <c r="P10755" s="573"/>
    </row>
    <row r="10756" spans="1:16" x14ac:dyDescent="0.25">
      <c r="A10756" s="77">
        <f>E10756*A10753*A10732</f>
        <v>0</v>
      </c>
      <c r="B10756" s="160"/>
      <c r="C10756" s="154"/>
      <c r="D10756" s="91" t="s">
        <v>1705</v>
      </c>
      <c r="E10756" s="80">
        <v>12</v>
      </c>
      <c r="F10756">
        <f>SUMIF('список продуктов'!$A$8:$A$917,"="&amp;D6177,'список продуктов'!$C$8:$C$917)</f>
        <v>0</v>
      </c>
      <c r="M10756" s="572"/>
      <c r="N10756" s="573"/>
      <c r="O10756" s="573"/>
      <c r="P10756" s="573"/>
    </row>
    <row r="10757" spans="1:16" x14ac:dyDescent="0.25">
      <c r="A10757" s="77">
        <f>E10757*A10753*A10732</f>
        <v>0</v>
      </c>
      <c r="B10757" s="160"/>
      <c r="C10757" s="154"/>
      <c r="D10757" s="91" t="s">
        <v>1262</v>
      </c>
      <c r="E10757" s="80">
        <v>5</v>
      </c>
      <c r="F10757">
        <f>SUMIF('список продуктов'!$A$8:$A$917,"="&amp;D6178,'список продуктов'!$C$8:$C$917)</f>
        <v>1</v>
      </c>
      <c r="M10757" s="572"/>
      <c r="N10757" s="573"/>
      <c r="O10757" s="573"/>
      <c r="P10757" s="573"/>
    </row>
    <row r="10758" spans="1:16" x14ac:dyDescent="0.25">
      <c r="A10758" s="77">
        <f>E10758*A10753*A10732</f>
        <v>0</v>
      </c>
      <c r="B10758" s="160"/>
      <c r="C10758" s="154"/>
      <c r="D10758" s="91" t="s">
        <v>925</v>
      </c>
      <c r="E10758" s="80">
        <v>7</v>
      </c>
      <c r="F10758">
        <f>SUMIF('список продуктов'!$A$8:$A$917,"="&amp;D6179,'список продуктов'!$C$8:$C$917)</f>
        <v>1</v>
      </c>
      <c r="M10758" s="572"/>
      <c r="N10758" s="573"/>
      <c r="O10758" s="573"/>
      <c r="P10758" s="573"/>
    </row>
    <row r="10759" spans="1:16" x14ac:dyDescent="0.25">
      <c r="A10759" s="77">
        <f>E10759*A10753*A10732</f>
        <v>0</v>
      </c>
      <c r="B10759" s="160"/>
      <c r="C10759" s="154"/>
      <c r="D10759" s="91" t="s">
        <v>1478</v>
      </c>
      <c r="E10759" s="80">
        <v>5</v>
      </c>
      <c r="F10759">
        <f>SUMIF('список продуктов'!$A$8:$A$917,"="&amp;D6180,'список продуктов'!$C$8:$C$917)</f>
        <v>1</v>
      </c>
      <c r="M10759" s="572"/>
      <c r="N10759" s="573"/>
      <c r="O10759" s="573"/>
      <c r="P10759" s="573"/>
    </row>
    <row r="10760" spans="1:16" x14ac:dyDescent="0.25">
      <c r="A10760" s="77">
        <f>E10760*A10753*A10732</f>
        <v>0</v>
      </c>
      <c r="B10760" s="160"/>
      <c r="C10760" s="154"/>
      <c r="D10760" s="91" t="s">
        <v>2403</v>
      </c>
      <c r="E10760" s="80">
        <v>2</v>
      </c>
      <c r="F10760">
        <f>SUMIF('список продуктов'!$A$8:$A$917,"="&amp;D6181,'список продуктов'!$C$8:$C$917)</f>
        <v>1</v>
      </c>
      <c r="M10760" s="572"/>
      <c r="N10760" s="573"/>
      <c r="O10760" s="573"/>
      <c r="P10760" s="573"/>
    </row>
    <row r="10761" spans="1:16" x14ac:dyDescent="0.25">
      <c r="A10761" s="77">
        <f>E10761*A10753*A10732</f>
        <v>0</v>
      </c>
      <c r="B10761" s="160"/>
      <c r="C10761" s="154"/>
      <c r="D10761" s="91" t="s">
        <v>2337</v>
      </c>
      <c r="E10761" s="80">
        <v>10</v>
      </c>
      <c r="F10761">
        <f>SUMIF('список продуктов'!$A$8:$A$917,"="&amp;D6182,'список продуктов'!$C$8:$C$917)</f>
        <v>0</v>
      </c>
      <c r="M10761" s="572"/>
      <c r="N10761" s="573"/>
      <c r="O10761" s="573"/>
      <c r="P10761" s="573"/>
    </row>
    <row r="10762" spans="1:16" x14ac:dyDescent="0.25">
      <c r="A10762" s="77">
        <f>E10762*A10753*A10732</f>
        <v>0</v>
      </c>
      <c r="B10762" s="160"/>
      <c r="C10762" s="154"/>
      <c r="D10762" s="91" t="s">
        <v>2591</v>
      </c>
      <c r="E10762" s="80">
        <v>7</v>
      </c>
      <c r="F10762">
        <f>SUMIF('список продуктов'!$A$8:$A$917,"="&amp;D6183,'список продуктов'!$C$8:$C$917)</f>
        <v>1</v>
      </c>
      <c r="M10762" s="572"/>
      <c r="N10762" s="573"/>
      <c r="O10762" s="573"/>
      <c r="P10762" s="573"/>
    </row>
    <row r="10763" spans="1:16" x14ac:dyDescent="0.25">
      <c r="A10763" s="77">
        <f>E10763*A10753*A10732</f>
        <v>0</v>
      </c>
      <c r="B10763" s="160"/>
      <c r="C10763" s="154"/>
      <c r="D10763" s="91" t="s">
        <v>2546</v>
      </c>
      <c r="E10763" s="80">
        <v>3</v>
      </c>
      <c r="F10763">
        <f>SUMIF('список продуктов'!$A$8:$A$917,"="&amp;D6184,'список продуктов'!$C$8:$C$917)</f>
        <v>0</v>
      </c>
      <c r="M10763" s="572"/>
      <c r="N10763" s="573"/>
      <c r="O10763" s="573"/>
      <c r="P10763" s="573"/>
    </row>
    <row r="10764" spans="1:16" x14ac:dyDescent="0.25">
      <c r="A10764" s="77">
        <f>E10764*A10753*A10732</f>
        <v>0</v>
      </c>
      <c r="B10764" s="160"/>
      <c r="C10764" s="154"/>
      <c r="D10764" s="91" t="s">
        <v>1797</v>
      </c>
      <c r="E10764" s="80">
        <v>3</v>
      </c>
      <c r="F10764">
        <f>SUMIF('список продуктов'!$A$8:$A$917,"="&amp;D6185,'список продуктов'!$C$8:$C$917)</f>
        <v>0</v>
      </c>
      <c r="M10764" s="572"/>
      <c r="N10764" s="573"/>
      <c r="O10764" s="573"/>
      <c r="P10764" s="573"/>
    </row>
    <row r="10765" spans="1:16" x14ac:dyDescent="0.25">
      <c r="A10765" s="129">
        <v>4</v>
      </c>
      <c r="B10765" s="160" t="s">
        <v>92</v>
      </c>
      <c r="C10765" s="290" t="s">
        <v>481</v>
      </c>
      <c r="D10765" s="91"/>
      <c r="E10765" s="79">
        <f>SUM(E10766:E10774)</f>
        <v>440</v>
      </c>
      <c r="F10765">
        <f>SUMIF('список продуктов'!$A$8:$A$917,"="&amp;D6186,'список продуктов'!$C$8:$C$917)</f>
        <v>0</v>
      </c>
      <c r="M10765" s="572"/>
      <c r="N10765" s="573"/>
      <c r="O10765" s="573"/>
      <c r="P10765" s="573"/>
    </row>
    <row r="10766" spans="1:16" x14ac:dyDescent="0.25">
      <c r="A10766" s="77">
        <f>E10766*A10765*A10732</f>
        <v>0</v>
      </c>
      <c r="B10766" s="166"/>
      <c r="C10766" s="485"/>
      <c r="D10766" s="91" t="s">
        <v>1598</v>
      </c>
      <c r="E10766" s="80">
        <v>315</v>
      </c>
      <c r="F10766">
        <f>SUMIF('список продуктов'!$A$8:$A$917,"="&amp;D6187,'список продуктов'!$C$8:$C$917)</f>
        <v>0</v>
      </c>
      <c r="M10766" s="572"/>
      <c r="N10766" s="573"/>
      <c r="O10766" s="573"/>
      <c r="P10766" s="573"/>
    </row>
    <row r="10767" spans="1:16" x14ac:dyDescent="0.25">
      <c r="A10767" s="77">
        <f>E10767*A10765*A10732</f>
        <v>0</v>
      </c>
      <c r="B10767" s="166"/>
      <c r="C10767" s="485"/>
      <c r="D10767" s="91" t="s">
        <v>2337</v>
      </c>
      <c r="E10767" s="80">
        <v>10</v>
      </c>
      <c r="F10767">
        <f>SUMIF('список продуктов'!$A$8:$A$917,"="&amp;D6188,'список продуктов'!$C$8:$C$917)</f>
        <v>1</v>
      </c>
      <c r="M10767" s="572"/>
      <c r="N10767" s="573"/>
      <c r="O10767" s="573"/>
      <c r="P10767" s="573"/>
    </row>
    <row r="10768" spans="1:16" x14ac:dyDescent="0.25">
      <c r="A10768" s="77">
        <f>E10768*A10765*A10732</f>
        <v>0</v>
      </c>
      <c r="B10768" s="166"/>
      <c r="C10768" s="485"/>
      <c r="D10768" s="91" t="s">
        <v>2334</v>
      </c>
      <c r="E10768" s="80">
        <v>5</v>
      </c>
      <c r="M10768" s="72"/>
      <c r="N10768" s="68"/>
      <c r="O10768" s="68"/>
      <c r="P10768" s="68"/>
    </row>
    <row r="10769" spans="1:16" x14ac:dyDescent="0.25">
      <c r="A10769" s="77">
        <f>E10769*A10765*A10732</f>
        <v>0</v>
      </c>
      <c r="B10769" s="166"/>
      <c r="C10769" s="485"/>
      <c r="D10769" s="91" t="s">
        <v>2546</v>
      </c>
      <c r="E10769" s="80">
        <v>2</v>
      </c>
      <c r="M10769" s="72"/>
      <c r="N10769" s="68"/>
      <c r="O10769" s="68"/>
      <c r="P10769" s="68"/>
    </row>
    <row r="10770" spans="1:16" x14ac:dyDescent="0.25">
      <c r="A10770" s="77">
        <f>E10770*A10765*A10732</f>
        <v>0</v>
      </c>
      <c r="B10770" s="166"/>
      <c r="C10770" s="485"/>
      <c r="D10770" s="91" t="s">
        <v>1945</v>
      </c>
      <c r="E10770" s="80">
        <v>25</v>
      </c>
      <c r="M10770" s="72"/>
      <c r="N10770" s="68"/>
      <c r="O10770" s="68"/>
      <c r="P10770" s="68"/>
    </row>
    <row r="10771" spans="1:16" x14ac:dyDescent="0.25">
      <c r="A10771" s="77">
        <f>E10771*A10765*A10732</f>
        <v>0</v>
      </c>
      <c r="B10771" s="166"/>
      <c r="C10771" s="485"/>
      <c r="D10771" s="91" t="s">
        <v>2591</v>
      </c>
      <c r="E10771" s="80">
        <v>30</v>
      </c>
      <c r="M10771" s="72"/>
      <c r="N10771" s="68"/>
      <c r="O10771" s="68"/>
      <c r="P10771" s="68"/>
    </row>
    <row r="10772" spans="1:16" x14ac:dyDescent="0.25">
      <c r="A10772" s="77">
        <f>E10772*A10765*A10732</f>
        <v>0</v>
      </c>
      <c r="B10772" s="166"/>
      <c r="C10772" s="485"/>
      <c r="D10772" s="365" t="s">
        <v>1265</v>
      </c>
      <c r="E10772" s="80">
        <v>0</v>
      </c>
      <c r="M10772" s="72"/>
      <c r="N10772" s="68"/>
      <c r="O10772" s="68"/>
      <c r="P10772" s="68"/>
    </row>
    <row r="10773" spans="1:16" x14ac:dyDescent="0.25">
      <c r="A10773" s="77">
        <f>E10773*A10765*A10732</f>
        <v>0</v>
      </c>
      <c r="B10773" s="166"/>
      <c r="C10773" s="485"/>
      <c r="D10773" s="91" t="s">
        <v>1355</v>
      </c>
      <c r="E10773" s="80">
        <v>3</v>
      </c>
      <c r="M10773" s="72"/>
      <c r="N10773" s="68"/>
      <c r="O10773" s="68"/>
      <c r="P10773" s="68"/>
    </row>
    <row r="10774" spans="1:16" x14ac:dyDescent="0.25">
      <c r="A10774" s="77">
        <f>E10774*A10765*A10732</f>
        <v>0</v>
      </c>
      <c r="B10774" s="166"/>
      <c r="C10774" s="485"/>
      <c r="D10774" s="91" t="s">
        <v>196</v>
      </c>
      <c r="E10774" s="80">
        <v>50</v>
      </c>
      <c r="F10774">
        <f>SUMIF('список продуктов'!$A$8:$A$917,"="&amp;D6195,'список продуктов'!$C$8:$C$917)</f>
        <v>1</v>
      </c>
      <c r="M10774" s="572"/>
      <c r="N10774" s="573"/>
      <c r="O10774" s="573"/>
      <c r="P10774" s="573"/>
    </row>
    <row r="10775" spans="1:16" x14ac:dyDescent="0.25">
      <c r="A10775" s="129">
        <v>4</v>
      </c>
      <c r="B10775" s="160">
        <v>100</v>
      </c>
      <c r="C10775" s="290" t="s">
        <v>686</v>
      </c>
      <c r="D10775" s="91"/>
      <c r="E10775" s="79">
        <f>SUM(E10776:E10780)</f>
        <v>133</v>
      </c>
      <c r="F10775">
        <f>SUMIF('список продуктов'!$A$8:$A$917,"="&amp;D6196,'список продуктов'!$C$8:$C$917)</f>
        <v>1</v>
      </c>
      <c r="M10775" s="572"/>
      <c r="N10775" s="573"/>
      <c r="O10775" s="573"/>
      <c r="P10775" s="573"/>
    </row>
    <row r="10776" spans="1:16" x14ac:dyDescent="0.25">
      <c r="A10776" s="77">
        <f>E10776*A10775*A10732</f>
        <v>0</v>
      </c>
      <c r="B10776" s="160"/>
      <c r="C10776" s="154"/>
      <c r="D10776" s="91" t="s">
        <v>1753</v>
      </c>
      <c r="E10776" s="80">
        <v>100</v>
      </c>
      <c r="F10776">
        <f>SUMIF('список продуктов'!$A$8:$A$917,"="&amp;D6197,'список продуктов'!$C$8:$C$917)</f>
        <v>1</v>
      </c>
      <c r="M10776" s="572"/>
      <c r="N10776" s="573"/>
      <c r="O10776" s="573"/>
      <c r="P10776" s="573"/>
    </row>
    <row r="10777" spans="1:16" x14ac:dyDescent="0.25">
      <c r="A10777" s="77">
        <f>E10777*A10775*A10732</f>
        <v>0</v>
      </c>
      <c r="B10777" s="160"/>
      <c r="C10777" s="154"/>
      <c r="D10777" s="91" t="s">
        <v>1850</v>
      </c>
      <c r="E10777" s="80">
        <v>4.5</v>
      </c>
      <c r="F10777">
        <f>SUMIF('список продуктов'!$A$8:$A$917,"="&amp;D6198,'список продуктов'!$C$8:$C$917)</f>
        <v>0</v>
      </c>
      <c r="M10777" s="572"/>
      <c r="N10777" s="573"/>
      <c r="O10777" s="573"/>
      <c r="P10777" s="573"/>
    </row>
    <row r="10778" spans="1:16" x14ac:dyDescent="0.25">
      <c r="A10778" s="77">
        <f>E10778*A10775*A10732</f>
        <v>0</v>
      </c>
      <c r="B10778" s="160"/>
      <c r="C10778" s="154"/>
      <c r="D10778" s="91" t="s">
        <v>1315</v>
      </c>
      <c r="E10778" s="80">
        <v>6.5</v>
      </c>
      <c r="F10778">
        <f>SUMIF('список продуктов'!$A$8:$A$917,"="&amp;D6199,'список продуктов'!$C$8:$C$917)</f>
        <v>1</v>
      </c>
      <c r="M10778" s="572"/>
      <c r="N10778" s="573"/>
      <c r="O10778" s="573"/>
      <c r="P10778" s="573"/>
    </row>
    <row r="10779" spans="1:16" x14ac:dyDescent="0.25">
      <c r="A10779" s="77">
        <f>E10779*A10775*A10732</f>
        <v>0</v>
      </c>
      <c r="B10779" s="160"/>
      <c r="C10779" s="154"/>
      <c r="D10779" s="91" t="s">
        <v>1692</v>
      </c>
      <c r="E10779" s="80">
        <v>10</v>
      </c>
      <c r="F10779">
        <f>SUMIF('список продуктов'!$A$8:$A$917,"="&amp;D6200,'список продуктов'!$C$8:$C$917)</f>
        <v>1</v>
      </c>
      <c r="M10779" s="572"/>
      <c r="N10779" s="573"/>
      <c r="O10779" s="573"/>
      <c r="P10779" s="573"/>
    </row>
    <row r="10780" spans="1:16" x14ac:dyDescent="0.25">
      <c r="A10780" s="77">
        <f>E10780*A10775*A10732</f>
        <v>0</v>
      </c>
      <c r="B10780" s="160"/>
      <c r="C10780" s="154"/>
      <c r="D10780" s="91" t="s">
        <v>1795</v>
      </c>
      <c r="E10780" s="80">
        <v>12</v>
      </c>
      <c r="F10780">
        <f>SUMIF('список продуктов'!$A$8:$A$917,"="&amp;D6201,'список продуктов'!$C$8:$C$917)</f>
        <v>1</v>
      </c>
      <c r="M10780" s="572"/>
      <c r="N10780" s="573"/>
      <c r="O10780" s="573"/>
      <c r="P10780" s="573"/>
    </row>
    <row r="10781" spans="1:16" x14ac:dyDescent="0.25">
      <c r="A10781" s="129">
        <v>4</v>
      </c>
      <c r="B10781" s="160" t="s">
        <v>170</v>
      </c>
      <c r="C10781" s="290" t="s">
        <v>671</v>
      </c>
      <c r="D10781" s="91"/>
      <c r="E10781" s="79">
        <f>SUM(E10782:E10799)</f>
        <v>893.65</v>
      </c>
      <c r="F10781">
        <f>SUMIF('список продуктов'!$A$8:$A$917,"="&amp;D6202,'список продуктов'!$C$8:$C$917)</f>
        <v>1</v>
      </c>
      <c r="M10781" s="572"/>
      <c r="N10781" s="573"/>
      <c r="O10781" s="573"/>
      <c r="P10781" s="573"/>
    </row>
    <row r="10782" spans="1:16" x14ac:dyDescent="0.25">
      <c r="A10782" s="77">
        <f>E10782*A10781*A10732</f>
        <v>0</v>
      </c>
      <c r="B10782" s="172"/>
      <c r="C10782" s="154"/>
      <c r="D10782" s="91" t="s">
        <v>2450</v>
      </c>
      <c r="E10782" s="80">
        <v>1</v>
      </c>
      <c r="F10782">
        <f>SUMIF('список продуктов'!$A$8:$A$917,"="&amp;D6203,'список продуктов'!$C$8:$C$917)</f>
        <v>1</v>
      </c>
      <c r="M10782" s="572"/>
      <c r="N10782" s="573"/>
      <c r="O10782" s="573"/>
      <c r="P10782" s="573"/>
    </row>
    <row r="10783" spans="1:16" x14ac:dyDescent="0.25">
      <c r="A10783" s="77">
        <f>E10783*A10781*A10732</f>
        <v>0</v>
      </c>
      <c r="B10783" s="160"/>
      <c r="C10783" s="154"/>
      <c r="D10783" s="91" t="s">
        <v>1246</v>
      </c>
      <c r="E10783" s="80">
        <v>80</v>
      </c>
      <c r="F10783">
        <f>SUMIF('список продуктов'!$A$8:$A$917,"="&amp;D6204,'список продуктов'!$C$8:$C$917)</f>
        <v>0</v>
      </c>
      <c r="M10783" s="572"/>
      <c r="N10783" s="573"/>
      <c r="O10783" s="573"/>
      <c r="P10783" s="573"/>
    </row>
    <row r="10784" spans="1:16" x14ac:dyDescent="0.25">
      <c r="A10784" s="77">
        <f>E10784*A10781*A10732</f>
        <v>0</v>
      </c>
      <c r="B10784" s="160"/>
      <c r="C10784" s="154"/>
      <c r="D10784" s="365" t="s">
        <v>1739</v>
      </c>
      <c r="E10784" s="80">
        <v>150</v>
      </c>
      <c r="F10784">
        <f>SUMIF('список продуктов'!$A$8:$A$917,"="&amp;D6205,'список продуктов'!$C$8:$C$917)</f>
        <v>1</v>
      </c>
      <c r="M10784" s="572"/>
      <c r="N10784" s="573"/>
      <c r="O10784" s="573"/>
      <c r="P10784" s="573"/>
    </row>
    <row r="10785" spans="1:16" x14ac:dyDescent="0.25">
      <c r="A10785" s="77">
        <f>E10785*A10781*A10732</f>
        <v>0</v>
      </c>
      <c r="B10785" s="160"/>
      <c r="C10785" s="154"/>
      <c r="D10785" s="91" t="s">
        <v>2591</v>
      </c>
      <c r="E10785" s="80">
        <v>15</v>
      </c>
      <c r="F10785">
        <f>SUMIF('список продуктов'!$A$8:$A$917,"="&amp;D6206,'список продуктов'!$C$8:$C$917)</f>
        <v>1</v>
      </c>
      <c r="M10785" s="572"/>
      <c r="N10785" s="573"/>
      <c r="O10785" s="573"/>
      <c r="P10785" s="573"/>
    </row>
    <row r="10786" spans="1:16" ht="29.25" x14ac:dyDescent="0.25">
      <c r="A10786" s="129">
        <v>2</v>
      </c>
      <c r="B10786" s="160">
        <v>200</v>
      </c>
      <c r="C10786" s="290" t="s">
        <v>679</v>
      </c>
      <c r="D10786" s="91"/>
      <c r="E10786" s="79">
        <f>SUM(E10787:E10798)</f>
        <v>298</v>
      </c>
      <c r="F10786">
        <f>SUMIF('список продуктов'!$A$8:$A$917,"="&amp;D6207,'список продуктов'!$C$8:$C$917)</f>
        <v>1</v>
      </c>
      <c r="M10786" s="572"/>
      <c r="N10786" s="573"/>
      <c r="O10786" s="573"/>
      <c r="P10786" s="573"/>
    </row>
    <row r="10787" spans="1:16" x14ac:dyDescent="0.25">
      <c r="A10787" s="77">
        <f>E10787*A10786*A10732</f>
        <v>0</v>
      </c>
      <c r="B10787" s="160"/>
      <c r="D10787" s="91" t="s">
        <v>1745</v>
      </c>
      <c r="E10787" s="80">
        <v>45</v>
      </c>
      <c r="F10787">
        <f>SUMIF('список продуктов'!$A$8:$A$917,"="&amp;D6208,'список продуктов'!$C$8:$C$917)</f>
        <v>1</v>
      </c>
      <c r="M10787" s="572"/>
      <c r="N10787" s="573"/>
      <c r="O10787" s="573"/>
      <c r="P10787" s="573"/>
    </row>
    <row r="10788" spans="1:16" x14ac:dyDescent="0.25">
      <c r="A10788" s="77">
        <f>E10788*A10786*A10732</f>
        <v>0</v>
      </c>
      <c r="B10788" s="160"/>
      <c r="C10788" s="449"/>
      <c r="D10788" s="91" t="s">
        <v>311</v>
      </c>
      <c r="E10788" s="80">
        <v>45</v>
      </c>
      <c r="F10788">
        <f>SUMIF('список продуктов'!$A$8:$A$917,"="&amp;D6209,'список продуктов'!$C$8:$C$917)</f>
        <v>1</v>
      </c>
      <c r="M10788" s="572"/>
      <c r="N10788" s="573"/>
      <c r="O10788" s="573"/>
      <c r="P10788" s="573"/>
    </row>
    <row r="10789" spans="1:16" x14ac:dyDescent="0.25">
      <c r="A10789" s="77">
        <f>E10789*A10786*A10732</f>
        <v>0</v>
      </c>
      <c r="B10789" s="160"/>
      <c r="C10789" s="449"/>
      <c r="D10789" s="365" t="s">
        <v>1477</v>
      </c>
      <c r="E10789" s="80">
        <v>45</v>
      </c>
      <c r="F10789">
        <f>SUMIF('список продуктов'!$A$8:$A$917,"="&amp;D6210,'список продуктов'!$C$8:$C$917)</f>
        <v>0</v>
      </c>
      <c r="M10789" s="572"/>
      <c r="N10789" s="573"/>
      <c r="O10789" s="573"/>
      <c r="P10789" s="573"/>
    </row>
    <row r="10790" spans="1:16" x14ac:dyDescent="0.25">
      <c r="A10790" s="77">
        <f>E10790*A10786*A10732</f>
        <v>0</v>
      </c>
      <c r="B10790" s="160"/>
      <c r="C10790" s="449"/>
      <c r="D10790" s="91" t="s">
        <v>313</v>
      </c>
      <c r="E10790" s="80">
        <v>45</v>
      </c>
      <c r="F10790">
        <f>SUMIF('список продуктов'!$A$8:$A$917,"="&amp;D6211,'список продуктов'!$C$8:$C$917)</f>
        <v>0</v>
      </c>
      <c r="M10790" s="572"/>
      <c r="N10790" s="573"/>
      <c r="O10790" s="573"/>
      <c r="P10790" s="573"/>
    </row>
    <row r="10791" spans="1:16" x14ac:dyDescent="0.25">
      <c r="A10791" s="77">
        <f>E10791*A10786*A10732</f>
        <v>0</v>
      </c>
      <c r="B10791" s="160"/>
      <c r="C10791" s="449"/>
      <c r="D10791" s="91" t="s">
        <v>1758</v>
      </c>
      <c r="E10791" s="80">
        <v>45</v>
      </c>
      <c r="F10791">
        <f>SUMIF('список продуктов'!$A$8:$A$917,"="&amp;D6212,'список продуктов'!$C$8:$C$917)</f>
        <v>1</v>
      </c>
      <c r="K10791" s="572"/>
      <c r="L10791" s="573"/>
      <c r="M10791" s="573"/>
      <c r="N10791" s="573"/>
    </row>
    <row r="10792" spans="1:16" x14ac:dyDescent="0.25">
      <c r="A10792" s="77">
        <f>E10792*A10786*A10732</f>
        <v>0</v>
      </c>
      <c r="B10792" s="160"/>
      <c r="C10792" s="449"/>
      <c r="D10792" s="91" t="s">
        <v>2546</v>
      </c>
      <c r="E10792" s="80">
        <v>3</v>
      </c>
      <c r="F10792">
        <f>SUMIF('список продуктов'!$A$8:$A$917,"="&amp;D6213,'список продуктов'!$C$8:$C$917)</f>
        <v>1</v>
      </c>
      <c r="K10792" s="572"/>
      <c r="L10792" s="573"/>
      <c r="M10792" s="573"/>
      <c r="N10792" s="573"/>
    </row>
    <row r="10793" spans="1:16" x14ac:dyDescent="0.25">
      <c r="A10793" s="77">
        <f>E10793*A10786*A10732</f>
        <v>0</v>
      </c>
      <c r="B10793" s="160"/>
      <c r="C10793" s="449"/>
      <c r="D10793" s="91" t="s">
        <v>1805</v>
      </c>
      <c r="E10793" s="80">
        <v>10</v>
      </c>
      <c r="F10793">
        <f>SUMIF('список продуктов'!$A$8:$A$917,"="&amp;D6214,'список продуктов'!$C$8:$C$917)</f>
        <v>1</v>
      </c>
      <c r="K10793" s="572"/>
      <c r="L10793" s="573"/>
      <c r="M10793" s="573"/>
      <c r="N10793" s="573"/>
    </row>
    <row r="10794" spans="1:16" x14ac:dyDescent="0.25">
      <c r="A10794" s="77">
        <f>E10794*A10786*A10732</f>
        <v>0</v>
      </c>
      <c r="B10794" s="160"/>
      <c r="C10794" s="449"/>
      <c r="D10794" s="91" t="s">
        <v>1262</v>
      </c>
      <c r="E10794" s="80">
        <v>1</v>
      </c>
      <c r="F10794">
        <f>SUMIF('список продуктов'!$A$8:$A$917,"="&amp;D6215,'список продуктов'!$C$8:$C$917)</f>
        <v>1</v>
      </c>
      <c r="K10794" s="572"/>
      <c r="L10794" s="573"/>
      <c r="M10794" s="573"/>
      <c r="N10794" s="573"/>
    </row>
    <row r="10795" spans="1:16" x14ac:dyDescent="0.25">
      <c r="A10795" s="77">
        <f>E10795*A10786*A10732</f>
        <v>0</v>
      </c>
      <c r="B10795" s="160"/>
      <c r="C10795" s="449"/>
      <c r="D10795" s="91" t="s">
        <v>2591</v>
      </c>
      <c r="E10795" s="80">
        <v>10</v>
      </c>
      <c r="F10795">
        <f>SUMIF('список продуктов'!$A$8:$A$917,"="&amp;D6216,'список продуктов'!$C$8:$C$917)</f>
        <v>1</v>
      </c>
      <c r="K10795" s="572"/>
      <c r="L10795" s="573"/>
      <c r="M10795" s="573"/>
      <c r="N10795" s="573"/>
    </row>
    <row r="10796" spans="1:16" x14ac:dyDescent="0.25">
      <c r="A10796" s="77">
        <f>E10796*A10786*A10732</f>
        <v>0</v>
      </c>
      <c r="B10796" s="160"/>
      <c r="C10796" s="449"/>
      <c r="D10796" s="91" t="s">
        <v>1797</v>
      </c>
      <c r="E10796" s="80">
        <v>3</v>
      </c>
      <c r="F10796">
        <f>SUMIF('список продуктов'!$A$8:$A$917,"="&amp;D6217,'список продуктов'!$C$8:$C$917)</f>
        <v>1</v>
      </c>
      <c r="K10796" s="572"/>
      <c r="L10796" s="573"/>
      <c r="M10796" s="573"/>
      <c r="N10796" s="573"/>
    </row>
    <row r="10797" spans="1:16" x14ac:dyDescent="0.25">
      <c r="A10797" s="77">
        <f>E10797*A10786*A10732</f>
        <v>0</v>
      </c>
      <c r="B10797" s="160"/>
      <c r="C10797" s="449"/>
      <c r="D10797" s="91" t="s">
        <v>2334</v>
      </c>
      <c r="E10797" s="80">
        <v>1</v>
      </c>
      <c r="F10797">
        <f>SUMIF('список продуктов'!$A$8:$A$917,"="&amp;D6218,'список продуктов'!$C$8:$C$917)</f>
        <v>0</v>
      </c>
      <c r="K10797" s="572"/>
      <c r="L10797" s="573"/>
      <c r="M10797" s="573"/>
      <c r="N10797" s="573"/>
    </row>
    <row r="10798" spans="1:16" x14ac:dyDescent="0.25">
      <c r="A10798" s="77">
        <f>E10798*A10786*A10732</f>
        <v>0</v>
      </c>
      <c r="B10798" s="160"/>
      <c r="C10798" s="449"/>
      <c r="D10798" s="365" t="s">
        <v>1739</v>
      </c>
      <c r="E10798" s="80">
        <v>45</v>
      </c>
      <c r="F10798">
        <f>SUMIF('список продуктов'!$A$8:$A$917,"="&amp;D6219,'список продуктов'!$C$8:$C$917)</f>
        <v>1</v>
      </c>
      <c r="K10798" s="572"/>
      <c r="L10798" s="573"/>
      <c r="M10798" s="573"/>
      <c r="N10798" s="573"/>
    </row>
    <row r="10799" spans="1:16" x14ac:dyDescent="0.25">
      <c r="A10799" s="129">
        <v>1</v>
      </c>
      <c r="B10799" s="160">
        <v>50</v>
      </c>
      <c r="C10799" s="290" t="s">
        <v>196</v>
      </c>
      <c r="D10799" s="91"/>
      <c r="E10799" s="79">
        <f>SUM(E10800:E10807)</f>
        <v>51.65</v>
      </c>
      <c r="F10799">
        <f>SUMIF('список продуктов'!$A$8:$A$917,"="&amp;D6220,'список продуктов'!$C$8:$C$917)</f>
        <v>0</v>
      </c>
      <c r="K10799" s="572"/>
      <c r="L10799" s="573"/>
      <c r="M10799" s="573"/>
      <c r="N10799" s="573"/>
    </row>
    <row r="10800" spans="1:16" x14ac:dyDescent="0.25">
      <c r="A10800" s="77">
        <f>E10800*A10799*A10732</f>
        <v>0</v>
      </c>
      <c r="B10800" s="160"/>
      <c r="C10800" s="154"/>
      <c r="D10800" s="91" t="s">
        <v>2324</v>
      </c>
      <c r="E10800" s="80">
        <v>30</v>
      </c>
      <c r="F10800">
        <f>SUMIF('список продуктов'!$A$8:$A$917,"="&amp;D6221,'список продуктов'!$C$8:$C$917)</f>
        <v>1</v>
      </c>
      <c r="M10800" s="572"/>
      <c r="N10800" s="573"/>
      <c r="O10800" s="573"/>
      <c r="P10800" s="573"/>
    </row>
    <row r="10801" spans="1:16" x14ac:dyDescent="0.25">
      <c r="A10801" s="77">
        <f>E10801*A10799*A10732</f>
        <v>0</v>
      </c>
      <c r="B10801" s="160"/>
      <c r="C10801" s="154"/>
      <c r="D10801" s="91" t="s">
        <v>1478</v>
      </c>
      <c r="E10801" s="80">
        <v>0.15</v>
      </c>
      <c r="F10801">
        <f>SUMIF('список продуктов'!$A$8:$A$917,"="&amp;D6222,'список продуктов'!$C$8:$C$917)</f>
        <v>1</v>
      </c>
      <c r="M10801" s="572"/>
      <c r="N10801" s="573"/>
      <c r="O10801" s="573"/>
      <c r="P10801" s="573"/>
    </row>
    <row r="10802" spans="1:16" x14ac:dyDescent="0.25">
      <c r="A10802" s="77">
        <f>E10802*A10799*A10732</f>
        <v>0</v>
      </c>
      <c r="B10802" s="160"/>
      <c r="C10802" s="154"/>
      <c r="D10802" s="91" t="s">
        <v>313</v>
      </c>
      <c r="E10802" s="80">
        <v>12.5</v>
      </c>
      <c r="F10802">
        <f>SUMIF('список продуктов'!$A$8:$A$917,"="&amp;D6223,'список продуктов'!$C$8:$C$917)</f>
        <v>0</v>
      </c>
      <c r="M10802" s="572"/>
      <c r="N10802" s="573"/>
      <c r="O10802" s="573"/>
      <c r="P10802" s="573"/>
    </row>
    <row r="10803" spans="1:16" x14ac:dyDescent="0.25">
      <c r="A10803" s="77">
        <f>E10803*A10799*A10732</f>
        <v>0</v>
      </c>
      <c r="B10803" s="160"/>
      <c r="C10803" s="154"/>
      <c r="D10803" s="91" t="s">
        <v>1758</v>
      </c>
      <c r="E10803" s="80">
        <v>2.5</v>
      </c>
      <c r="F10803">
        <f>SUMIF('список продуктов'!$A$8:$A$917,"="&amp;D6224,'список продуктов'!$C$8:$C$917)</f>
        <v>0</v>
      </c>
      <c r="M10803" s="572"/>
      <c r="N10803" s="573"/>
      <c r="O10803" s="573"/>
      <c r="P10803" s="573"/>
    </row>
    <row r="10804" spans="1:16" x14ac:dyDescent="0.25">
      <c r="A10804" s="77">
        <f>E10804*A10799*A10732</f>
        <v>0</v>
      </c>
      <c r="B10804" s="160"/>
      <c r="C10804" s="154"/>
      <c r="D10804" s="91" t="s">
        <v>1794</v>
      </c>
      <c r="E10804" s="80">
        <v>0.5</v>
      </c>
      <c r="F10804">
        <f>SUMIF('список продуктов'!$A$8:$A$917,"="&amp;D4850,'список продуктов'!$C$8:$C$917)</f>
        <v>0</v>
      </c>
      <c r="M10804" s="572"/>
      <c r="N10804" s="573"/>
      <c r="O10804" s="573"/>
      <c r="P10804" s="573"/>
    </row>
    <row r="10805" spans="1:16" x14ac:dyDescent="0.25">
      <c r="A10805" s="77">
        <f>E10805*A10799*A10732</f>
        <v>0</v>
      </c>
      <c r="B10805" s="160"/>
      <c r="C10805" s="154"/>
      <c r="D10805" s="91" t="s">
        <v>1804</v>
      </c>
      <c r="E10805" s="80">
        <v>0.5</v>
      </c>
      <c r="F10805">
        <f>SUMIF('список продуктов'!$A$8:$A$917,"="&amp;D4851,'список продуктов'!$C$8:$C$917)</f>
        <v>1</v>
      </c>
      <c r="M10805" s="572"/>
      <c r="N10805" s="573"/>
      <c r="O10805" s="573"/>
      <c r="P10805" s="573"/>
    </row>
    <row r="10806" spans="1:16" x14ac:dyDescent="0.25">
      <c r="A10806" s="77">
        <f>E10806*A10799*A10732</f>
        <v>0</v>
      </c>
      <c r="B10806" s="160"/>
      <c r="C10806" s="154"/>
      <c r="D10806" s="91" t="s">
        <v>1797</v>
      </c>
      <c r="E10806" s="80">
        <v>0.5</v>
      </c>
      <c r="F10806">
        <f>SUMIF('список продуктов'!$A$8:$A$917,"="&amp;D4852,'список продуктов'!$C$8:$C$917)</f>
        <v>0</v>
      </c>
      <c r="M10806" s="572"/>
      <c r="N10806" s="573"/>
      <c r="O10806" s="573"/>
      <c r="P10806" s="573"/>
    </row>
    <row r="10807" spans="1:16" x14ac:dyDescent="0.25">
      <c r="A10807" s="77">
        <f>E10807*A10799*A10732</f>
        <v>0</v>
      </c>
      <c r="B10807" s="160"/>
      <c r="C10807" s="154"/>
      <c r="D10807" s="91" t="s">
        <v>2477</v>
      </c>
      <c r="E10807" s="80">
        <v>5</v>
      </c>
      <c r="F10807">
        <f>SUMIF('список продуктов'!$A$8:$A$917,"="&amp;D4853,'список продуктов'!$C$8:$C$917)</f>
        <v>1</v>
      </c>
      <c r="M10807" s="572"/>
      <c r="N10807" s="573"/>
      <c r="O10807" s="573"/>
      <c r="P10807" s="573"/>
    </row>
    <row r="10808" spans="1:16" x14ac:dyDescent="0.25">
      <c r="A10808" s="129">
        <v>1</v>
      </c>
      <c r="B10808" s="160">
        <v>25</v>
      </c>
      <c r="C10808" s="290" t="s">
        <v>793</v>
      </c>
      <c r="D10808" s="91"/>
      <c r="E10808" s="79">
        <f>SUM(E10809:E10811)</f>
        <v>26</v>
      </c>
      <c r="F10808">
        <f>SUMIF('список продуктов'!$A$8:$A$917,"="&amp;D4854,'список продуктов'!$C$8:$C$917)</f>
        <v>0</v>
      </c>
      <c r="M10808" s="572"/>
      <c r="N10808" s="573"/>
      <c r="O10808" s="573"/>
      <c r="P10808" s="573"/>
    </row>
    <row r="10809" spans="1:16" x14ac:dyDescent="0.25">
      <c r="A10809" s="77">
        <f>E10809*A10808*A10732</f>
        <v>0</v>
      </c>
      <c r="B10809" s="160"/>
      <c r="C10809" s="154"/>
      <c r="D10809" s="91" t="s">
        <v>1478</v>
      </c>
      <c r="E10809" s="80">
        <v>12</v>
      </c>
      <c r="F10809">
        <f>SUMIF('список продуктов'!$A$8:$A$917,"="&amp;D4855,'список продуктов'!$C$8:$C$917)</f>
        <v>1</v>
      </c>
      <c r="M10809" s="572"/>
      <c r="N10809" s="573"/>
      <c r="O10809" s="573"/>
      <c r="P10809" s="573"/>
    </row>
    <row r="10810" spans="1:16" x14ac:dyDescent="0.25">
      <c r="A10810" s="77">
        <f>E10810*A10808*A10732</f>
        <v>0</v>
      </c>
      <c r="B10810" s="160"/>
      <c r="C10810" s="154"/>
      <c r="D10810" s="91" t="s">
        <v>2591</v>
      </c>
      <c r="E10810" s="80">
        <v>7</v>
      </c>
      <c r="F10810">
        <f>SUMIF('список продуктов'!$A$8:$A$917,"="&amp;D4856,'список продуктов'!$C$8:$C$917)</f>
        <v>1</v>
      </c>
      <c r="M10810" s="572"/>
      <c r="N10810" s="573"/>
      <c r="O10810" s="573"/>
      <c r="P10810" s="573"/>
    </row>
    <row r="10811" spans="1:16" x14ac:dyDescent="0.25">
      <c r="A10811" s="77">
        <f>E10811*A10808*A10732</f>
        <v>0</v>
      </c>
      <c r="B10811" s="160"/>
      <c r="C10811" s="154"/>
      <c r="D10811" s="91" t="s">
        <v>192</v>
      </c>
      <c r="E10811" s="80">
        <v>7</v>
      </c>
      <c r="F10811">
        <f>SUMIF('список продуктов'!$A$8:$A$917,"="&amp;D4857,'список продуктов'!$C$8:$C$917)</f>
        <v>1</v>
      </c>
      <c r="M10811" s="572"/>
      <c r="N10811" s="573"/>
      <c r="O10811" s="573"/>
      <c r="P10811" s="573"/>
    </row>
    <row r="10812" spans="1:16" x14ac:dyDescent="0.25">
      <c r="A10812" s="129">
        <v>1</v>
      </c>
      <c r="B10812" s="160"/>
      <c r="C10812" s="141" t="s">
        <v>1237</v>
      </c>
      <c r="D10812" s="91"/>
      <c r="E10812" s="89"/>
      <c r="F10812">
        <f>SUMIF('список продуктов'!$A$8:$A$917,"="&amp;D4858,'список продуктов'!$C$8:$C$917)</f>
        <v>1</v>
      </c>
      <c r="M10812" s="572"/>
      <c r="N10812" s="573"/>
      <c r="O10812" s="573"/>
      <c r="P10812" s="573"/>
    </row>
    <row r="10813" spans="1:16" x14ac:dyDescent="0.25">
      <c r="B10813" s="160"/>
      <c r="C10813" s="154" t="s">
        <v>1238</v>
      </c>
      <c r="D10813" s="91"/>
      <c r="E10813" s="89"/>
      <c r="F10813">
        <f>SUMIF('список продуктов'!$A$8:$A$917,"="&amp;D4859,'список продуктов'!$C$8:$C$917)</f>
        <v>1</v>
      </c>
      <c r="M10813" s="572"/>
      <c r="N10813" s="573"/>
      <c r="O10813" s="573"/>
      <c r="P10813" s="573"/>
    </row>
    <row r="10814" spans="1:16" x14ac:dyDescent="0.25">
      <c r="A10814" s="77">
        <f>E10814*A10812*A10732</f>
        <v>0</v>
      </c>
      <c r="B10814" s="160"/>
      <c r="C10814" s="154"/>
      <c r="D10814" s="91" t="s">
        <v>1238</v>
      </c>
      <c r="E10814" s="89">
        <v>10</v>
      </c>
      <c r="F10814">
        <f>SUMIF('список продуктов'!$A$8:$A$917,"="&amp;D4860,'список продуктов'!$C$8:$C$917)</f>
        <v>1</v>
      </c>
      <c r="M10814" s="572"/>
      <c r="N10814" s="573"/>
      <c r="O10814" s="573"/>
      <c r="P10814" s="573"/>
    </row>
    <row r="10815" spans="1:16" x14ac:dyDescent="0.25">
      <c r="B10815" s="160"/>
      <c r="C10815" s="154" t="s">
        <v>1241</v>
      </c>
      <c r="D10815" s="91"/>
      <c r="E10815" s="89"/>
      <c r="F10815">
        <f>SUMIF('список продуктов'!$A$8:$A$917,"="&amp;D4861,'список продуктов'!$C$8:$C$917)</f>
        <v>0</v>
      </c>
      <c r="M10815" s="572"/>
      <c r="N10815" s="573"/>
      <c r="O10815" s="573"/>
      <c r="P10815" s="573"/>
    </row>
    <row r="10816" spans="1:16" x14ac:dyDescent="0.25">
      <c r="A10816" s="77">
        <f>E10816*A10812*A10732</f>
        <v>0</v>
      </c>
      <c r="B10816" s="160"/>
      <c r="C10816" s="154"/>
      <c r="D10816" s="91" t="s">
        <v>1241</v>
      </c>
      <c r="E10816" s="89">
        <v>10</v>
      </c>
      <c r="F10816">
        <f>SUMIF('список продуктов'!$A$8:$A$917,"="&amp;D4862,'список продуктов'!$C$8:$C$917)</f>
        <v>0</v>
      </c>
      <c r="M10816" s="572"/>
      <c r="N10816" s="573"/>
      <c r="O10816" s="573"/>
      <c r="P10816" s="573"/>
    </row>
    <row r="10817" spans="1:16" x14ac:dyDescent="0.25">
      <c r="B10817" s="160"/>
      <c r="C10817" s="154" t="s">
        <v>1240</v>
      </c>
      <c r="D10817" s="91"/>
      <c r="E10817" s="89"/>
      <c r="F10817">
        <f>SUMIF('список продуктов'!$A$8:$A$917,"="&amp;D4863,'список продуктов'!$C$8:$C$917)</f>
        <v>1</v>
      </c>
      <c r="M10817" s="572"/>
      <c r="N10817" s="573"/>
      <c r="O10817" s="573"/>
      <c r="P10817" s="573"/>
    </row>
    <row r="10818" spans="1:16" x14ac:dyDescent="0.25">
      <c r="A10818" s="77">
        <f>E10818*A10812*A10732</f>
        <v>0</v>
      </c>
      <c r="B10818" s="160"/>
      <c r="C10818" s="154"/>
      <c r="D10818" s="91" t="s">
        <v>1240</v>
      </c>
      <c r="E10818" s="89">
        <v>10</v>
      </c>
      <c r="F10818">
        <f>SUMIF('список продуктов'!$A$8:$A$917,"="&amp;D4864,'список продуктов'!$C$8:$C$917)</f>
        <v>1</v>
      </c>
      <c r="M10818" s="572"/>
      <c r="N10818" s="573"/>
      <c r="O10818" s="573"/>
      <c r="P10818" s="573"/>
    </row>
    <row r="10819" spans="1:16" x14ac:dyDescent="0.25">
      <c r="B10819" s="160"/>
      <c r="C10819" s="154" t="s">
        <v>1239</v>
      </c>
      <c r="D10819" s="91"/>
      <c r="E10819" s="89"/>
      <c r="F10819">
        <f>SUMIF('список продуктов'!$A$8:$A$917,"="&amp;D4865,'список продуктов'!$C$8:$C$917)</f>
        <v>0</v>
      </c>
      <c r="M10819" s="572"/>
      <c r="N10819" s="573"/>
      <c r="O10819" s="573"/>
      <c r="P10819" s="573"/>
    </row>
    <row r="10820" spans="1:16" ht="15.75" thickBot="1" x14ac:dyDescent="0.3">
      <c r="A10820" s="77">
        <f>E10820*A10812*A10732</f>
        <v>0</v>
      </c>
      <c r="B10820" s="160"/>
      <c r="C10820" s="154"/>
      <c r="D10820" s="91" t="s">
        <v>1242</v>
      </c>
      <c r="E10820" s="89">
        <v>1</v>
      </c>
      <c r="F10820">
        <f>SUMIF('список продуктов'!$A$8:$A$917,"="&amp;D4866,'список продуктов'!$C$8:$C$917)</f>
        <v>1</v>
      </c>
      <c r="M10820" s="572"/>
      <c r="N10820" s="573"/>
      <c r="O10820" s="573"/>
      <c r="P10820" s="573"/>
    </row>
    <row r="10821" spans="1:16" ht="15.75" thickBot="1" x14ac:dyDescent="0.3">
      <c r="A10821" s="229"/>
      <c r="B10821" s="231" t="s">
        <v>1244</v>
      </c>
      <c r="C10821" s="330" t="s">
        <v>2765</v>
      </c>
      <c r="D10821" s="188"/>
      <c r="E10821" s="191"/>
      <c r="F10821">
        <f>SUMIF('список продуктов'!$A$8:$A$917,"="&amp;D4867,'список продуктов'!$C$8:$C$917)</f>
        <v>1</v>
      </c>
      <c r="G10821" t="s">
        <v>2926</v>
      </c>
      <c r="M10821" s="572"/>
      <c r="N10821" s="573"/>
      <c r="O10821" s="573"/>
      <c r="P10821" s="573"/>
    </row>
    <row r="10822" spans="1:16" x14ac:dyDescent="0.25">
      <c r="A10822" s="77">
        <f>E10822*A10821</f>
        <v>0</v>
      </c>
      <c r="B10822" s="286"/>
      <c r="C10822" s="354" t="s">
        <v>2624</v>
      </c>
      <c r="D10822" s="91" t="s">
        <v>2633</v>
      </c>
      <c r="E10822" s="350">
        <v>1</v>
      </c>
      <c r="F10822">
        <f>SUMIF('список продуктов'!$A$8:$A$917,"="&amp;D4868,'список продуктов'!$C$8:$C$917)</f>
        <v>2</v>
      </c>
      <c r="M10822" s="572"/>
      <c r="N10822" s="573"/>
      <c r="O10822" s="573"/>
      <c r="P10822" s="573"/>
    </row>
    <row r="10823" spans="1:16" ht="29.25" x14ac:dyDescent="0.25">
      <c r="A10823" s="129">
        <v>3</v>
      </c>
      <c r="B10823" s="160">
        <v>200</v>
      </c>
      <c r="C10823" s="290" t="s">
        <v>289</v>
      </c>
      <c r="D10823" s="91"/>
      <c r="E10823" s="79">
        <f>SUM(E10824:E10829)</f>
        <v>229</v>
      </c>
      <c r="F10823">
        <f>SUMIF('список продуктов'!$A$8:$A$917,"="&amp;D4869,'список продуктов'!$C$8:$C$917)</f>
        <v>1</v>
      </c>
      <c r="M10823" s="572"/>
      <c r="N10823" s="573"/>
      <c r="O10823" s="573"/>
      <c r="P10823" s="573"/>
    </row>
    <row r="10824" spans="1:16" x14ac:dyDescent="0.25">
      <c r="A10824" s="77">
        <f>E10824*A10823*A10821</f>
        <v>0</v>
      </c>
      <c r="B10824" s="160"/>
      <c r="C10824" s="449"/>
      <c r="D10824" s="91" t="s">
        <v>1771</v>
      </c>
      <c r="E10824" s="80">
        <v>78</v>
      </c>
      <c r="F10824">
        <f>SUMIF('список продуктов'!$A$8:$A$917,"="&amp;D4870,'список продуктов'!$C$8:$C$917)</f>
        <v>1</v>
      </c>
      <c r="M10824" s="572"/>
      <c r="N10824" s="573"/>
      <c r="O10824" s="573"/>
      <c r="P10824" s="573"/>
    </row>
    <row r="10825" spans="1:16" x14ac:dyDescent="0.25">
      <c r="A10825" s="77">
        <f>E10825*A10823*A10821</f>
        <v>0</v>
      </c>
      <c r="B10825" s="160"/>
      <c r="C10825" s="449"/>
      <c r="D10825" s="91" t="s">
        <v>1763</v>
      </c>
      <c r="E10825" s="80">
        <v>66</v>
      </c>
      <c r="F10825">
        <f>SUMIF('список продуктов'!$A$8:$A$917,"="&amp;D4871,'список продуктов'!$C$8:$C$917)</f>
        <v>0</v>
      </c>
      <c r="M10825" s="572"/>
      <c r="N10825" s="573"/>
      <c r="O10825" s="573"/>
      <c r="P10825" s="573"/>
    </row>
    <row r="10826" spans="1:16" x14ac:dyDescent="0.25">
      <c r="A10826" s="77">
        <f>E10826*A10823*A10821</f>
        <v>0</v>
      </c>
      <c r="B10826" s="160"/>
      <c r="C10826" s="449"/>
      <c r="D10826" s="91" t="s">
        <v>1805</v>
      </c>
      <c r="E10826" s="80">
        <v>10</v>
      </c>
      <c r="F10826">
        <f>SUMIF('список продуктов'!$A$8:$A$917,"="&amp;D4872,'список продуктов'!$C$8:$C$917)</f>
        <v>1</v>
      </c>
      <c r="M10826" s="572"/>
      <c r="N10826" s="573"/>
      <c r="O10826" s="573"/>
      <c r="P10826" s="573"/>
    </row>
    <row r="10827" spans="1:16" x14ac:dyDescent="0.25">
      <c r="A10827" s="77">
        <f>E10827*A10823*A10821</f>
        <v>0</v>
      </c>
      <c r="B10827" s="160"/>
      <c r="C10827" s="449"/>
      <c r="D10827" s="91" t="s">
        <v>313</v>
      </c>
      <c r="E10827" s="80">
        <v>45</v>
      </c>
      <c r="F10827">
        <f>SUMIF('список продуктов'!$A$8:$A$917,"="&amp;D4873,'список продуктов'!$C$8:$C$917)</f>
        <v>1</v>
      </c>
      <c r="M10827" s="572"/>
      <c r="N10827" s="573"/>
      <c r="O10827" s="573"/>
      <c r="P10827" s="573"/>
    </row>
    <row r="10828" spans="1:16" x14ac:dyDescent="0.25">
      <c r="A10828" s="77">
        <f>E10828*A10823*A10821</f>
        <v>0</v>
      </c>
      <c r="B10828" s="160"/>
      <c r="C10828" s="449"/>
      <c r="D10828" s="91" t="s">
        <v>1795</v>
      </c>
      <c r="E10828" s="80">
        <v>20</v>
      </c>
      <c r="F10828">
        <f>SUMIF('список продуктов'!$A$8:$A$917,"="&amp;D4874,'список продуктов'!$C$8:$C$917)</f>
        <v>1</v>
      </c>
      <c r="M10828" s="572"/>
      <c r="N10828" s="573"/>
      <c r="O10828" s="573"/>
      <c r="P10828" s="573"/>
    </row>
    <row r="10829" spans="1:16" x14ac:dyDescent="0.25">
      <c r="A10829" s="85">
        <f>E10829*A10823*A10821</f>
        <v>0</v>
      </c>
      <c r="B10829" s="163"/>
      <c r="C10829" s="449"/>
      <c r="D10829" s="91" t="s">
        <v>1811</v>
      </c>
      <c r="E10829" s="80">
        <v>10</v>
      </c>
      <c r="F10829">
        <f>SUMIF('список продуктов'!$A$8:$A$917,"="&amp;D4875,'список продуктов'!$C$8:$C$917)</f>
        <v>1</v>
      </c>
      <c r="M10829" s="572"/>
      <c r="N10829" s="573"/>
      <c r="O10829" s="573"/>
      <c r="P10829" s="573"/>
    </row>
    <row r="10830" spans="1:16" x14ac:dyDescent="0.25">
      <c r="A10830" s="129">
        <v>3</v>
      </c>
      <c r="B10830" s="160">
        <v>120</v>
      </c>
      <c r="C10830" s="290" t="s">
        <v>613</v>
      </c>
      <c r="D10830" s="91"/>
      <c r="E10830" s="79">
        <f>SUM(E10831:E10840)</f>
        <v>196</v>
      </c>
      <c r="F10830">
        <f>SUMIF('список продуктов'!$A$8:$A$917,"="&amp;D6384,'список продуктов'!$C$8:$C$917)</f>
        <v>1</v>
      </c>
      <c r="M10830" s="572"/>
      <c r="N10830" s="573"/>
      <c r="O10830" s="573"/>
      <c r="P10830" s="573"/>
    </row>
    <row r="10831" spans="1:16" x14ac:dyDescent="0.25">
      <c r="A10831" s="77">
        <f>E10831*A10830*A10821</f>
        <v>0</v>
      </c>
      <c r="B10831" s="167"/>
      <c r="C10831" s="480" t="s">
        <v>1947</v>
      </c>
      <c r="D10831" s="91" t="s">
        <v>1554</v>
      </c>
      <c r="E10831" s="100">
        <v>125</v>
      </c>
      <c r="F10831">
        <f>SUMIF('список продуктов'!$A$8:$A$917,"="&amp;D6385,'список продуктов'!$C$8:$C$917)</f>
        <v>1</v>
      </c>
      <c r="M10831" s="572"/>
      <c r="N10831" s="573"/>
      <c r="O10831" s="573"/>
      <c r="P10831" s="573"/>
    </row>
    <row r="10832" spans="1:16" x14ac:dyDescent="0.25">
      <c r="A10832" s="77">
        <f>E10832*A10830*A10821</f>
        <v>0</v>
      </c>
      <c r="B10832" s="167"/>
      <c r="C10832" s="485"/>
      <c r="D10832" s="91" t="s">
        <v>1489</v>
      </c>
      <c r="E10832" s="100">
        <v>15</v>
      </c>
      <c r="F10832">
        <f>SUMIF('список продуктов'!$A$8:$A$917,"="&amp;D6386,'список продуктов'!$C$8:$C$917)</f>
        <v>1</v>
      </c>
      <c r="M10832" s="572"/>
      <c r="N10832" s="573"/>
      <c r="O10832" s="573"/>
      <c r="P10832" s="573"/>
    </row>
    <row r="10833" spans="1:16" x14ac:dyDescent="0.25">
      <c r="A10833" s="77">
        <f>E10833*A10830*A10821</f>
        <v>0</v>
      </c>
      <c r="B10833" s="167"/>
      <c r="C10833" s="485"/>
      <c r="D10833" s="91" t="s">
        <v>2486</v>
      </c>
      <c r="E10833" s="100">
        <v>15</v>
      </c>
      <c r="F10833">
        <f>SUMIF('список продуктов'!$A$8:$A$917,"="&amp;D6387,'список продуктов'!$C$8:$C$917)</f>
        <v>0</v>
      </c>
      <c r="M10833" s="572"/>
      <c r="N10833" s="573"/>
      <c r="O10833" s="573"/>
      <c r="P10833" s="573"/>
    </row>
    <row r="10834" spans="1:16" x14ac:dyDescent="0.25">
      <c r="A10834" s="77">
        <f>E10834*A10830*A10821</f>
        <v>0</v>
      </c>
      <c r="B10834" s="167"/>
      <c r="C10834" s="485" t="s">
        <v>2162</v>
      </c>
      <c r="D10834" s="91" t="s">
        <v>2546</v>
      </c>
      <c r="E10834" s="100">
        <v>2</v>
      </c>
      <c r="F10834">
        <f>SUMIF('список продуктов'!$A$8:$A$917,"="&amp;D6388,'список продуктов'!$C$8:$C$917)</f>
        <v>0</v>
      </c>
      <c r="M10834" s="572"/>
      <c r="N10834" s="573"/>
      <c r="O10834" s="573"/>
      <c r="P10834" s="573"/>
    </row>
    <row r="10835" spans="1:16" x14ac:dyDescent="0.25">
      <c r="A10835" s="77">
        <f>E10835*A10830*A10821</f>
        <v>0</v>
      </c>
      <c r="B10835" s="167"/>
      <c r="C10835" s="485"/>
      <c r="D10835" s="91" t="s">
        <v>192</v>
      </c>
      <c r="E10835" s="100">
        <v>10</v>
      </c>
      <c r="F10835">
        <f>SUMIF('список продуктов'!$A$8:$A$917,"="&amp;D6389,'список продуктов'!$C$8:$C$917)</f>
        <v>0</v>
      </c>
      <c r="M10835" s="572"/>
      <c r="N10835" s="573"/>
      <c r="O10835" s="573"/>
      <c r="P10835" s="573"/>
    </row>
    <row r="10836" spans="1:16" x14ac:dyDescent="0.25">
      <c r="A10836" s="77">
        <f>E10836*A10830*A10821</f>
        <v>0</v>
      </c>
      <c r="B10836" s="167"/>
      <c r="C10836" s="485"/>
      <c r="D10836" s="91" t="s">
        <v>1789</v>
      </c>
      <c r="E10836" s="100">
        <v>20</v>
      </c>
      <c r="F10836">
        <f>SUMIF('список продуктов'!$A$8:$A$917,"="&amp;D6390,'список продуктов'!$C$8:$C$917)</f>
        <v>0</v>
      </c>
      <c r="M10836" s="572"/>
      <c r="N10836" s="573"/>
      <c r="O10836" s="573"/>
      <c r="P10836" s="573"/>
    </row>
    <row r="10837" spans="1:16" x14ac:dyDescent="0.25">
      <c r="A10837" s="77">
        <f>E10837*A10830*A10821</f>
        <v>0</v>
      </c>
      <c r="B10837" s="167"/>
      <c r="C10837" s="485"/>
      <c r="D10837" s="91" t="s">
        <v>1262</v>
      </c>
      <c r="E10837" s="100">
        <v>2</v>
      </c>
      <c r="F10837">
        <f>SUMIF('список продуктов'!$A$8:$A$917,"="&amp;D6391,'список продуктов'!$C$8:$C$917)</f>
        <v>0</v>
      </c>
      <c r="M10837" s="572"/>
      <c r="N10837" s="573"/>
      <c r="O10837" s="573"/>
      <c r="P10837" s="573"/>
    </row>
    <row r="10838" spans="1:16" x14ac:dyDescent="0.25">
      <c r="A10838" s="77">
        <f>E10838*A10830*A10821</f>
        <v>0</v>
      </c>
      <c r="B10838" s="167"/>
      <c r="C10838" s="485"/>
      <c r="D10838" s="91" t="s">
        <v>2399</v>
      </c>
      <c r="E10838" s="100">
        <v>1</v>
      </c>
      <c r="F10838">
        <f>SUMIF('список продуктов'!$A$8:$A$917,"="&amp;D6392,'список продуктов'!$C$8:$C$917)</f>
        <v>1</v>
      </c>
      <c r="M10838" s="572"/>
      <c r="N10838" s="573"/>
      <c r="O10838" s="573"/>
      <c r="P10838" s="573"/>
    </row>
    <row r="10839" spans="1:16" x14ac:dyDescent="0.25">
      <c r="A10839" s="77">
        <f>E10839*A10830*A10821</f>
        <v>0</v>
      </c>
      <c r="B10839" s="167"/>
      <c r="C10839" s="485"/>
      <c r="D10839" s="91" t="s">
        <v>1355</v>
      </c>
      <c r="E10839" s="100">
        <v>3</v>
      </c>
      <c r="F10839">
        <f>SUMIF('список продуктов'!$A$8:$A$917,"="&amp;D6393,'список продуктов'!$C$8:$C$917)</f>
        <v>1</v>
      </c>
      <c r="M10839" s="572"/>
      <c r="N10839" s="573"/>
      <c r="O10839" s="573"/>
      <c r="P10839" s="573"/>
    </row>
    <row r="10840" spans="1:16" x14ac:dyDescent="0.25">
      <c r="A10840" s="77">
        <f>E10840*A10830*A10821</f>
        <v>0</v>
      </c>
      <c r="B10840" s="167"/>
      <c r="C10840" s="485"/>
      <c r="D10840" s="91" t="s">
        <v>1807</v>
      </c>
      <c r="E10840" s="100">
        <v>3</v>
      </c>
      <c r="F10840">
        <f>SUMIF('список продуктов'!$A$8:$A$917,"="&amp;D6394,'список продуктов'!$C$8:$C$917)</f>
        <v>1</v>
      </c>
      <c r="M10840" s="572"/>
      <c r="N10840" s="573"/>
      <c r="O10840" s="573"/>
      <c r="P10840" s="573"/>
    </row>
    <row r="10841" spans="1:16" ht="29.25" x14ac:dyDescent="0.25">
      <c r="A10841" s="129">
        <v>4</v>
      </c>
      <c r="B10841" s="160" t="s">
        <v>5</v>
      </c>
      <c r="C10841" s="290" t="s">
        <v>606</v>
      </c>
      <c r="D10841" s="91"/>
      <c r="E10841" s="95">
        <f>SUM(E10842:E10852)</f>
        <v>298</v>
      </c>
      <c r="F10841">
        <f>SUMIF('список продуктов'!$A$8:$A$917,"="&amp;D6395,'список продуктов'!$C$8:$C$917)</f>
        <v>1</v>
      </c>
      <c r="M10841" s="572"/>
      <c r="N10841" s="573"/>
      <c r="O10841" s="573"/>
      <c r="P10841" s="573"/>
    </row>
    <row r="10842" spans="1:16" x14ac:dyDescent="0.25">
      <c r="A10842" s="77">
        <f>E10842*A10841*A10821</f>
        <v>0</v>
      </c>
      <c r="B10842" s="160"/>
      <c r="D10842" s="91" t="s">
        <v>1538</v>
      </c>
      <c r="E10842" s="80">
        <v>200</v>
      </c>
      <c r="F10842">
        <f>SUMIF('список продуктов'!$A$8:$A$917,"="&amp;D6396,'список продуктов'!$C$8:$C$917)</f>
        <v>0</v>
      </c>
      <c r="M10842" s="572"/>
      <c r="N10842" s="573"/>
      <c r="O10842" s="573"/>
      <c r="P10842" s="573"/>
    </row>
    <row r="10843" spans="1:16" x14ac:dyDescent="0.25">
      <c r="A10843" s="77">
        <f>E10843*A10841*A10821</f>
        <v>0</v>
      </c>
      <c r="B10843" s="160"/>
      <c r="C10843" s="449"/>
      <c r="D10843" s="91" t="s">
        <v>2642</v>
      </c>
      <c r="E10843" s="80">
        <v>20</v>
      </c>
      <c r="F10843">
        <f>SUMIF('список продуктов'!$A$8:$A$917,"="&amp;D6397,'список продуктов'!$C$8:$C$917)</f>
        <v>1</v>
      </c>
      <c r="M10843" s="572"/>
      <c r="N10843" s="573"/>
      <c r="O10843" s="573"/>
      <c r="P10843" s="573"/>
    </row>
    <row r="10844" spans="1:16" x14ac:dyDescent="0.25">
      <c r="A10844" s="77">
        <f>E10844*A10841*A10821</f>
        <v>0</v>
      </c>
      <c r="B10844" s="160"/>
      <c r="C10844" s="449"/>
      <c r="D10844" s="91" t="s">
        <v>1566</v>
      </c>
      <c r="E10844" s="80">
        <v>10</v>
      </c>
      <c r="F10844">
        <f>SUMIF('список продуктов'!$A$8:$A$917,"="&amp;D6398,'список продуктов'!$C$8:$C$917)</f>
        <v>1</v>
      </c>
      <c r="M10844" s="572"/>
      <c r="N10844" s="573"/>
      <c r="O10844" s="573"/>
      <c r="P10844" s="573"/>
    </row>
    <row r="10845" spans="1:16" x14ac:dyDescent="0.25">
      <c r="A10845" s="77">
        <f>E10845*A10841*A10821</f>
        <v>0</v>
      </c>
      <c r="B10845" s="160"/>
      <c r="C10845" s="449"/>
      <c r="D10845" s="91" t="s">
        <v>1902</v>
      </c>
      <c r="E10845" s="80">
        <v>5</v>
      </c>
      <c r="F10845">
        <f>SUMIF('список продуктов'!$A$8:$A$917,"="&amp;D6399,'список продуктов'!$C$8:$C$917)</f>
        <v>1</v>
      </c>
      <c r="M10845" s="572"/>
      <c r="N10845" s="573"/>
      <c r="O10845" s="573"/>
      <c r="P10845" s="573"/>
    </row>
    <row r="10846" spans="1:16" x14ac:dyDescent="0.25">
      <c r="A10846" s="77">
        <f>E10846*A10841*A10821</f>
        <v>0</v>
      </c>
      <c r="B10846" s="160"/>
      <c r="C10846" s="449"/>
      <c r="D10846" s="91" t="s">
        <v>2546</v>
      </c>
      <c r="E10846" s="80">
        <v>3</v>
      </c>
      <c r="F10846">
        <f>SUMIF('список продуктов'!$A$8:$A$917,"="&amp;D6400,'список продуктов'!$C$8:$C$917)</f>
        <v>1</v>
      </c>
      <c r="M10846" s="572"/>
      <c r="N10846" s="573"/>
      <c r="O10846" s="573"/>
      <c r="P10846" s="573"/>
    </row>
    <row r="10847" spans="1:16" x14ac:dyDescent="0.25">
      <c r="A10847" s="77">
        <f>E10847*A10841*A10821</f>
        <v>0</v>
      </c>
      <c r="B10847" s="160"/>
      <c r="C10847" s="449"/>
      <c r="D10847" s="91" t="s">
        <v>192</v>
      </c>
      <c r="E10847" s="80">
        <v>5</v>
      </c>
      <c r="F10847">
        <f>SUMIF('список продуктов'!$A$8:$A$917,"="&amp;D6401,'список продуктов'!$C$8:$C$917)</f>
        <v>1</v>
      </c>
      <c r="M10847" s="572"/>
      <c r="N10847" s="573"/>
      <c r="O10847" s="573"/>
      <c r="P10847" s="573"/>
    </row>
    <row r="10848" spans="1:16" x14ac:dyDescent="0.25">
      <c r="A10848" s="77">
        <f>E10848*A10841*A10821</f>
        <v>0</v>
      </c>
      <c r="B10848" s="160"/>
      <c r="C10848" s="449"/>
      <c r="D10848" s="91" t="s">
        <v>2472</v>
      </c>
      <c r="E10848" s="80">
        <v>20</v>
      </c>
      <c r="F10848">
        <f>SUMIF('список продуктов'!$A$8:$A$917,"="&amp;#REF!,'список продуктов'!$C$8:$C$917)</f>
        <v>0</v>
      </c>
      <c r="M10848" s="572"/>
      <c r="N10848" s="573"/>
      <c r="O10848" s="573"/>
      <c r="P10848" s="573"/>
    </row>
    <row r="10849" spans="1:16" x14ac:dyDescent="0.25">
      <c r="A10849" s="77">
        <f>E10849*A10841*A10821</f>
        <v>0</v>
      </c>
      <c r="B10849" s="160"/>
      <c r="C10849" s="449"/>
      <c r="D10849" s="91" t="s">
        <v>1355</v>
      </c>
      <c r="E10849" s="80">
        <v>10</v>
      </c>
      <c r="F10849">
        <f>SUMIF('список продуктов'!$A$8:$A$917,"="&amp;#REF!,'список продуктов'!$C$8:$C$917)</f>
        <v>0</v>
      </c>
      <c r="M10849" s="572"/>
      <c r="N10849" s="573"/>
      <c r="O10849" s="573"/>
      <c r="P10849" s="573"/>
    </row>
    <row r="10850" spans="1:16" x14ac:dyDescent="0.25">
      <c r="A10850" s="77">
        <f>E10850*A10841*A10821</f>
        <v>0</v>
      </c>
      <c r="B10850" s="160"/>
      <c r="C10850" s="449"/>
      <c r="D10850" s="91" t="s">
        <v>1805</v>
      </c>
      <c r="E10850" s="80">
        <v>5</v>
      </c>
      <c r="F10850">
        <f>SUMIF('список продуктов'!$A$8:$A$917,"="&amp;#REF!,'список продуктов'!$C$8:$C$917)</f>
        <v>0</v>
      </c>
      <c r="M10850" s="572"/>
      <c r="N10850" s="573"/>
      <c r="O10850" s="573"/>
      <c r="P10850" s="573"/>
    </row>
    <row r="10851" spans="1:16" x14ac:dyDescent="0.25">
      <c r="A10851" s="77">
        <f>E10851*A10841*A10821</f>
        <v>0</v>
      </c>
      <c r="B10851" s="160"/>
      <c r="C10851" s="449"/>
      <c r="D10851" s="91" t="s">
        <v>1850</v>
      </c>
      <c r="E10851" s="80">
        <v>10</v>
      </c>
      <c r="F10851">
        <f>SUMIF('список продуктов'!$A$8:$A$917,"="&amp;#REF!,'список продуктов'!$C$8:$C$917)</f>
        <v>0</v>
      </c>
      <c r="M10851" s="572"/>
      <c r="N10851" s="573"/>
      <c r="O10851" s="573"/>
      <c r="P10851" s="573"/>
    </row>
    <row r="10852" spans="1:16" x14ac:dyDescent="0.25">
      <c r="A10852" s="77">
        <f>E10852*A10841*A10821</f>
        <v>0</v>
      </c>
      <c r="B10852" s="160"/>
      <c r="C10852" s="449"/>
      <c r="D10852" s="91" t="s">
        <v>2591</v>
      </c>
      <c r="E10852" s="80">
        <v>10</v>
      </c>
      <c r="F10852">
        <f>SUMIF('список продуктов'!$A$8:$A$917,"="&amp;D13123,'список продуктов'!$C$8:$C$917)</f>
        <v>0</v>
      </c>
      <c r="M10852" s="572"/>
      <c r="N10852" s="573"/>
      <c r="O10852" s="573"/>
      <c r="P10852" s="573"/>
    </row>
    <row r="10853" spans="1:16" x14ac:dyDescent="0.25">
      <c r="A10853" s="129">
        <v>5</v>
      </c>
      <c r="B10853" s="160">
        <v>100</v>
      </c>
      <c r="C10853" s="290" t="s">
        <v>617</v>
      </c>
      <c r="D10853" s="91"/>
      <c r="E10853" s="79">
        <f>SUM(E10854:E10858)</f>
        <v>182</v>
      </c>
      <c r="F10853">
        <f>SUMIF('список продуктов'!$A$8:$A$917,"="&amp;D13124,'список продуктов'!$C$8:$C$917)</f>
        <v>1</v>
      </c>
      <c r="M10853" s="572"/>
      <c r="N10853" s="573"/>
      <c r="O10853" s="573"/>
      <c r="P10853" s="573"/>
    </row>
    <row r="10854" spans="1:16" x14ac:dyDescent="0.25">
      <c r="A10854" s="77">
        <f>E10854*A10853*A10821</f>
        <v>0</v>
      </c>
      <c r="B10854" s="160"/>
      <c r="C10854" s="115"/>
      <c r="D10854" s="91" t="s">
        <v>2274</v>
      </c>
      <c r="E10854" s="80">
        <v>135</v>
      </c>
      <c r="F10854">
        <f>SUMIF('список продуктов'!$A$8:$A$917,"="&amp;D13125,'список продуктов'!$C$8:$C$917)</f>
        <v>1</v>
      </c>
      <c r="M10854" s="572"/>
      <c r="N10854" s="573"/>
      <c r="O10854" s="573"/>
      <c r="P10854" s="573"/>
    </row>
    <row r="10855" spans="1:16" x14ac:dyDescent="0.25">
      <c r="A10855" s="77">
        <f>E10855*A10853*A10821</f>
        <v>0</v>
      </c>
      <c r="B10855" s="160"/>
      <c r="C10855" s="115"/>
      <c r="D10855" s="91" t="s">
        <v>192</v>
      </c>
      <c r="E10855" s="80">
        <v>15</v>
      </c>
      <c r="F10855">
        <f>SUMIF('список продуктов'!$A$8:$A$917,"="&amp;D13126,'список продуктов'!$C$8:$C$917)</f>
        <v>1</v>
      </c>
      <c r="M10855" s="572"/>
      <c r="N10855" s="573"/>
      <c r="O10855" s="573"/>
      <c r="P10855" s="573"/>
    </row>
    <row r="10856" spans="1:16" x14ac:dyDescent="0.25">
      <c r="A10856" s="77">
        <f>E10856*A10853*A10821</f>
        <v>0</v>
      </c>
      <c r="B10856" s="160"/>
      <c r="C10856" s="115"/>
      <c r="D10856" s="91" t="s">
        <v>1805</v>
      </c>
      <c r="E10856" s="80">
        <v>7</v>
      </c>
      <c r="F10856">
        <f>SUMIF('список продуктов'!$A$8:$A$917,"="&amp;D13127,'список продуктов'!$C$8:$C$917)</f>
        <v>1</v>
      </c>
      <c r="M10856" s="572"/>
      <c r="N10856" s="573"/>
      <c r="O10856" s="573"/>
      <c r="P10856" s="573"/>
    </row>
    <row r="10857" spans="1:16" x14ac:dyDescent="0.25">
      <c r="A10857" s="77">
        <f>E10857*A10853*A10821</f>
        <v>0</v>
      </c>
      <c r="B10857" s="160"/>
      <c r="C10857" s="115"/>
      <c r="D10857" s="91" t="s">
        <v>2591</v>
      </c>
      <c r="E10857" s="80">
        <v>20</v>
      </c>
      <c r="F10857">
        <f>SUMIF('список продуктов'!$A$8:$A$917,"="&amp;D13128,'список продуктов'!$C$8:$C$917)</f>
        <v>1</v>
      </c>
      <c r="M10857" s="572"/>
      <c r="N10857" s="573"/>
      <c r="O10857" s="573"/>
      <c r="P10857" s="573"/>
    </row>
    <row r="10858" spans="1:16" x14ac:dyDescent="0.25">
      <c r="A10858" s="77">
        <f>E10858*A10853*A10821</f>
        <v>0</v>
      </c>
      <c r="B10858" s="160"/>
      <c r="C10858" s="115"/>
      <c r="D10858" s="91" t="s">
        <v>1797</v>
      </c>
      <c r="E10858" s="80">
        <v>5</v>
      </c>
      <c r="F10858">
        <f>SUMIF('список продуктов'!$A$8:$A$917,"="&amp;D13129,'список продуктов'!$C$8:$C$917)</f>
        <v>0</v>
      </c>
      <c r="M10858" s="572"/>
      <c r="N10858" s="573"/>
      <c r="O10858" s="573"/>
      <c r="P10858" s="573"/>
    </row>
    <row r="10859" spans="1:16" x14ac:dyDescent="0.25">
      <c r="A10859" s="129">
        <v>4</v>
      </c>
      <c r="B10859" s="160" t="s">
        <v>8</v>
      </c>
      <c r="C10859" s="290" t="s">
        <v>961</v>
      </c>
      <c r="D10859" s="91"/>
      <c r="E10859" s="79">
        <f>SUM(E10860:E10871)</f>
        <v>156</v>
      </c>
      <c r="F10859">
        <f>SUMIF('список продуктов'!$A$8:$A$917,"="&amp;D13130,'список продуктов'!$C$8:$C$917)</f>
        <v>0</v>
      </c>
      <c r="M10859" s="572"/>
      <c r="N10859" s="573"/>
      <c r="O10859" s="573"/>
      <c r="P10859" s="573"/>
    </row>
    <row r="10860" spans="1:16" x14ac:dyDescent="0.25">
      <c r="A10860" s="77">
        <f>E10860*A10859*A10821</f>
        <v>0</v>
      </c>
      <c r="B10860" s="172" t="s">
        <v>56</v>
      </c>
      <c r="C10860" s="154"/>
      <c r="D10860" s="365" t="s">
        <v>1477</v>
      </c>
      <c r="E10860" s="80">
        <v>30</v>
      </c>
      <c r="F10860">
        <f>SUMIF('список продуктов'!$A$8:$A$917,"="&amp;D13131,'список продуктов'!$C$8:$C$917)</f>
        <v>0</v>
      </c>
      <c r="M10860" s="572"/>
      <c r="N10860" s="573"/>
      <c r="O10860" s="573"/>
      <c r="P10860" s="573"/>
    </row>
    <row r="10861" spans="1:16" x14ac:dyDescent="0.25">
      <c r="A10861" s="77">
        <f>E10861*A10859*A10821</f>
        <v>0</v>
      </c>
      <c r="B10861" s="160"/>
      <c r="C10861" s="154"/>
      <c r="D10861" s="91" t="s">
        <v>1745</v>
      </c>
      <c r="E10861" s="80">
        <v>30</v>
      </c>
      <c r="F10861">
        <f>SUMIF('список продуктов'!$A$8:$A$917,"="&amp;D13132,'список продуктов'!$C$8:$C$917)</f>
        <v>0</v>
      </c>
      <c r="M10861" s="572"/>
      <c r="N10861" s="573"/>
      <c r="O10861" s="573"/>
      <c r="P10861" s="573"/>
    </row>
    <row r="10862" spans="1:16" x14ac:dyDescent="0.25">
      <c r="A10862" s="77">
        <f>E10862*A10859*A10821</f>
        <v>0</v>
      </c>
      <c r="B10862" s="160"/>
      <c r="C10862" s="154"/>
      <c r="D10862" s="91" t="s">
        <v>1789</v>
      </c>
      <c r="E10862" s="80">
        <v>20</v>
      </c>
      <c r="F10862">
        <f>SUMIF('список продуктов'!$A$8:$A$917,"="&amp;D2005,'список продуктов'!$C$8:$C$917)</f>
        <v>0</v>
      </c>
      <c r="M10862" s="572"/>
      <c r="N10862" s="573"/>
      <c r="O10862" s="573"/>
      <c r="P10862" s="573"/>
    </row>
    <row r="10863" spans="1:16" x14ac:dyDescent="0.25">
      <c r="A10863" s="77">
        <f>E10863*A10859*A10821</f>
        <v>0</v>
      </c>
      <c r="B10863" s="160"/>
      <c r="C10863" s="154"/>
      <c r="D10863" s="91" t="s">
        <v>1739</v>
      </c>
      <c r="E10863" s="80">
        <v>30</v>
      </c>
      <c r="F10863">
        <f>SUMIF('список продуктов'!$A$8:$A$917,"="&amp;D2006,'список продуктов'!$C$8:$C$917)</f>
        <v>1</v>
      </c>
      <c r="M10863" s="572"/>
      <c r="N10863" s="573"/>
      <c r="O10863" s="573"/>
      <c r="P10863" s="573"/>
    </row>
    <row r="10864" spans="1:16" x14ac:dyDescent="0.25">
      <c r="A10864" s="77">
        <f>E10864*A10859*A10821</f>
        <v>0</v>
      </c>
      <c r="B10864" s="160"/>
      <c r="C10864" s="154"/>
      <c r="D10864" s="91" t="s">
        <v>313</v>
      </c>
      <c r="E10864" s="80">
        <v>30</v>
      </c>
      <c r="F10864">
        <f>SUMIF('список продуктов'!$A$8:$A$917,"="&amp;D2007,'список продуктов'!$C$8:$C$917)</f>
        <v>1</v>
      </c>
      <c r="M10864" s="572"/>
      <c r="N10864" s="573"/>
      <c r="O10864" s="573"/>
      <c r="P10864" s="573"/>
    </row>
    <row r="10865" spans="1:16" x14ac:dyDescent="0.25">
      <c r="A10865" s="77">
        <f>E10865*A10859*A10821</f>
        <v>0</v>
      </c>
      <c r="B10865" s="160"/>
      <c r="C10865" s="154"/>
      <c r="D10865" s="91" t="s">
        <v>1797</v>
      </c>
      <c r="E10865" s="80">
        <v>1.5</v>
      </c>
      <c r="F10865">
        <f>SUMIF('список продуктов'!$A$8:$A$917,"="&amp;D2008,'список продуктов'!$C$8:$C$917)</f>
        <v>1</v>
      </c>
      <c r="M10865" s="572"/>
      <c r="N10865" s="573"/>
      <c r="O10865" s="573"/>
      <c r="P10865" s="573"/>
    </row>
    <row r="10866" spans="1:16" x14ac:dyDescent="0.25">
      <c r="A10866" s="77">
        <f>E10866*A10859*A10821</f>
        <v>0</v>
      </c>
      <c r="B10866" s="160"/>
      <c r="C10866" s="154"/>
      <c r="D10866" s="91" t="s">
        <v>2334</v>
      </c>
      <c r="E10866" s="80">
        <v>0</v>
      </c>
      <c r="F10866">
        <f>SUMIF('список продуктов'!$A$8:$A$917,"="&amp;D2009,'список продуктов'!$C$8:$C$917)</f>
        <v>1</v>
      </c>
      <c r="M10866" s="572"/>
      <c r="N10866" s="573"/>
      <c r="O10866" s="573"/>
      <c r="P10866" s="573"/>
    </row>
    <row r="10867" spans="1:16" x14ac:dyDescent="0.25">
      <c r="A10867" s="77">
        <f>E10867*A10859*A10821</f>
        <v>0</v>
      </c>
      <c r="B10867" s="160"/>
      <c r="C10867" s="154"/>
      <c r="D10867" s="91" t="s">
        <v>1262</v>
      </c>
      <c r="E10867" s="80">
        <v>0.5</v>
      </c>
      <c r="F10867">
        <f>SUMIF('список продуктов'!$A$8:$A$917,"="&amp;D2010,'список продуктов'!$C$8:$C$917)</f>
        <v>1</v>
      </c>
      <c r="M10867" s="572"/>
      <c r="N10867" s="573"/>
      <c r="O10867" s="573"/>
      <c r="P10867" s="573"/>
    </row>
    <row r="10868" spans="1:16" x14ac:dyDescent="0.25">
      <c r="A10868" s="77">
        <f>E10868*A10859*A10821</f>
        <v>0</v>
      </c>
      <c r="B10868" s="160"/>
      <c r="C10868" s="154"/>
      <c r="D10868" s="91" t="s">
        <v>2399</v>
      </c>
      <c r="E10868" s="80">
        <v>1</v>
      </c>
      <c r="F10868">
        <f>SUMIF('список продуктов'!$A$8:$A$917,"="&amp;D2011,'список продуктов'!$C$8:$C$917)</f>
        <v>0</v>
      </c>
      <c r="M10868" s="572"/>
      <c r="N10868" s="573"/>
      <c r="O10868" s="573"/>
      <c r="P10868" s="573"/>
    </row>
    <row r="10869" spans="1:16" x14ac:dyDescent="0.25">
      <c r="A10869" s="77">
        <f>E10869*A10859*A10821</f>
        <v>0</v>
      </c>
      <c r="B10869" s="160"/>
      <c r="C10869" s="154"/>
      <c r="D10869" s="91" t="s">
        <v>2546</v>
      </c>
      <c r="E10869" s="80">
        <v>1</v>
      </c>
      <c r="F10869">
        <f>SUMIF('список продуктов'!$A$8:$A$917,"="&amp;D2012,'список продуктов'!$C$8:$C$917)</f>
        <v>0</v>
      </c>
      <c r="M10869" s="572"/>
      <c r="N10869" s="573"/>
      <c r="O10869" s="573"/>
      <c r="P10869" s="573"/>
    </row>
    <row r="10870" spans="1:16" x14ac:dyDescent="0.25">
      <c r="A10870" s="77">
        <f>E10870*A10859*A10821</f>
        <v>0</v>
      </c>
      <c r="B10870" s="160"/>
      <c r="C10870" s="154"/>
      <c r="D10870" s="91" t="s">
        <v>2337</v>
      </c>
      <c r="E10870" s="80">
        <v>10</v>
      </c>
      <c r="F10870">
        <f>SUMIF('список продуктов'!$A$8:$A$917,"="&amp;D2013,'список продуктов'!$C$8:$C$917)</f>
        <v>1</v>
      </c>
      <c r="M10870" s="572"/>
      <c r="N10870" s="573"/>
      <c r="O10870" s="573"/>
      <c r="P10870" s="573"/>
    </row>
    <row r="10871" spans="1:16" x14ac:dyDescent="0.25">
      <c r="A10871" s="77">
        <f>E10871*A10859*A10821</f>
        <v>0</v>
      </c>
      <c r="B10871" s="160"/>
      <c r="C10871" s="154"/>
      <c r="D10871" s="91" t="s">
        <v>1805</v>
      </c>
      <c r="E10871" s="80">
        <v>2</v>
      </c>
      <c r="F10871">
        <f>SUMIF('список продуктов'!$A$8:$A$917,"="&amp;D2014,'список продуктов'!$C$8:$C$917)</f>
        <v>1</v>
      </c>
      <c r="M10871" s="572"/>
      <c r="N10871" s="573"/>
      <c r="O10871" s="573"/>
      <c r="P10871" s="573"/>
    </row>
    <row r="10872" spans="1:16" x14ac:dyDescent="0.25">
      <c r="A10872" s="129">
        <v>4</v>
      </c>
      <c r="B10872" s="160">
        <v>150</v>
      </c>
      <c r="C10872" s="290" t="s">
        <v>681</v>
      </c>
      <c r="D10872" s="91"/>
      <c r="E10872" s="95">
        <f>SUM(E10873:E10876)</f>
        <v>185</v>
      </c>
      <c r="F10872">
        <f>SUMIF('список продуктов'!$A$8:$A$917,"="&amp;D2015,'список продуктов'!$C$8:$C$917)</f>
        <v>1</v>
      </c>
      <c r="M10872" s="572"/>
      <c r="N10872" s="573"/>
      <c r="O10872" s="573"/>
      <c r="P10872" s="573"/>
    </row>
    <row r="10873" spans="1:16" x14ac:dyDescent="0.25">
      <c r="A10873" s="77">
        <f>E10873*A10872*A10821</f>
        <v>0</v>
      </c>
      <c r="B10873" s="160"/>
      <c r="C10873" s="449"/>
      <c r="D10873" s="91" t="s">
        <v>1747</v>
      </c>
      <c r="E10873" s="80">
        <v>140</v>
      </c>
      <c r="F10873">
        <f>SUMIF('список продуктов'!$A$8:$A$917,"="&amp;D2016,'список продуктов'!$C$8:$C$917)</f>
        <v>1</v>
      </c>
      <c r="M10873" s="572"/>
      <c r="N10873" s="573"/>
      <c r="O10873" s="573"/>
      <c r="P10873" s="573"/>
    </row>
    <row r="10874" spans="1:16" x14ac:dyDescent="0.25">
      <c r="A10874" s="77">
        <f>E10874*A10872*A10821</f>
        <v>0</v>
      </c>
      <c r="B10874" s="160"/>
      <c r="C10874" s="96"/>
      <c r="D10874" s="91" t="s">
        <v>1850</v>
      </c>
      <c r="E10874" s="80">
        <v>20</v>
      </c>
      <c r="F10874">
        <f>SUMIF('список продуктов'!$A$8:$A$917,"="&amp;D2017,'список продуктов'!$C$8:$C$917)</f>
        <v>1</v>
      </c>
      <c r="M10874" s="572"/>
      <c r="N10874" s="573"/>
      <c r="O10874" s="573"/>
      <c r="P10874" s="573"/>
    </row>
    <row r="10875" spans="1:16" x14ac:dyDescent="0.25">
      <c r="A10875" s="77">
        <f>E10875*A10872*A10821</f>
        <v>0</v>
      </c>
      <c r="B10875" s="160"/>
      <c r="C10875" s="449"/>
      <c r="D10875" s="91" t="s">
        <v>1264</v>
      </c>
      <c r="E10875" s="80">
        <v>20</v>
      </c>
      <c r="F10875">
        <f>SUMIF('список продуктов'!$A$8:$A$917,"="&amp;D2018,'список продуктов'!$C$8:$C$917)</f>
        <v>0</v>
      </c>
      <c r="M10875" s="572"/>
      <c r="N10875" s="573"/>
      <c r="O10875" s="573"/>
      <c r="P10875" s="573"/>
    </row>
    <row r="10876" spans="1:16" x14ac:dyDescent="0.25">
      <c r="A10876" s="77">
        <f>E10876*A10872*A10821</f>
        <v>0</v>
      </c>
      <c r="B10876" s="160"/>
      <c r="C10876" s="449"/>
      <c r="D10876" s="91" t="s">
        <v>1355</v>
      </c>
      <c r="E10876" s="80">
        <v>5</v>
      </c>
      <c r="F10876">
        <f>SUMIF('список продуктов'!$A$8:$A$917,"="&amp;D2019,'список продуктов'!$C$8:$C$917)</f>
        <v>1</v>
      </c>
      <c r="M10876" s="572"/>
      <c r="N10876" s="573"/>
      <c r="O10876" s="573"/>
      <c r="P10876" s="573"/>
    </row>
    <row r="10877" spans="1:16" x14ac:dyDescent="0.25">
      <c r="A10877" s="129">
        <v>2</v>
      </c>
      <c r="B10877" s="160">
        <v>25</v>
      </c>
      <c r="C10877" s="290" t="s">
        <v>791</v>
      </c>
      <c r="D10877" s="91"/>
      <c r="E10877" s="79">
        <f>SUM(E10878:E10881)</f>
        <v>25</v>
      </c>
      <c r="F10877">
        <f>SUMIF('список продуктов'!$A$8:$A$917,"="&amp;D2020,'список продуктов'!$C$8:$C$917)</f>
        <v>1</v>
      </c>
      <c r="M10877" s="572"/>
      <c r="N10877" s="573"/>
      <c r="O10877" s="573"/>
      <c r="P10877" s="573"/>
    </row>
    <row r="10878" spans="1:16" x14ac:dyDescent="0.25">
      <c r="A10878" s="77">
        <f>E10878*A10877*A10821</f>
        <v>0</v>
      </c>
      <c r="B10878" s="160"/>
      <c r="C10878" s="154"/>
      <c r="D10878" s="91" t="s">
        <v>1489</v>
      </c>
      <c r="E10878" s="80">
        <v>10</v>
      </c>
      <c r="F10878">
        <f>SUMIF('список продуктов'!$A$8:$A$917,"="&amp;D2021,'список продуктов'!$C$8:$C$917)</f>
        <v>1</v>
      </c>
      <c r="M10878" s="572"/>
      <c r="N10878" s="573"/>
      <c r="O10878" s="573"/>
      <c r="P10878" s="573"/>
    </row>
    <row r="10879" spans="1:16" x14ac:dyDescent="0.25">
      <c r="A10879" s="77">
        <f>E10879*A10877*A10821</f>
        <v>0</v>
      </c>
      <c r="B10879" s="160"/>
      <c r="C10879" s="154"/>
      <c r="D10879" s="91" t="s">
        <v>2362</v>
      </c>
      <c r="E10879" s="80">
        <v>5</v>
      </c>
      <c r="F10879">
        <f>SUMIF('список продуктов'!$A$8:$A$917,"="&amp;D2022,'список продуктов'!$C$8:$C$917)</f>
        <v>1</v>
      </c>
      <c r="M10879" s="572"/>
      <c r="N10879" s="573"/>
      <c r="O10879" s="573"/>
      <c r="P10879" s="573"/>
    </row>
    <row r="10880" spans="1:16" x14ac:dyDescent="0.25">
      <c r="A10880" s="77">
        <f>E10880*A10877*A10821</f>
        <v>0</v>
      </c>
      <c r="B10880" s="160"/>
      <c r="C10880" s="154"/>
      <c r="D10880" s="91" t="s">
        <v>925</v>
      </c>
      <c r="E10880" s="80">
        <v>5</v>
      </c>
      <c r="F10880">
        <f>SUMIF('список продуктов'!$A$8:$A$917,"="&amp;D2023,'список продуктов'!$C$8:$C$917)</f>
        <v>0</v>
      </c>
      <c r="M10880" s="572"/>
      <c r="N10880" s="573"/>
      <c r="O10880" s="573"/>
      <c r="P10880" s="573"/>
    </row>
    <row r="10881" spans="1:16" x14ac:dyDescent="0.25">
      <c r="A10881" s="77">
        <f>E10881*A10877*A10821</f>
        <v>0</v>
      </c>
      <c r="B10881" s="160"/>
      <c r="C10881" s="154"/>
      <c r="D10881" s="91" t="s">
        <v>2334</v>
      </c>
      <c r="E10881" s="80">
        <v>5</v>
      </c>
      <c r="F10881">
        <f>SUMIF('список продуктов'!$A$8:$A$917,"="&amp;D2024,'список продуктов'!$C$8:$C$917)</f>
        <v>0</v>
      </c>
      <c r="M10881" s="572"/>
      <c r="N10881" s="573"/>
      <c r="O10881" s="573"/>
      <c r="P10881" s="573"/>
    </row>
    <row r="10882" spans="1:16" x14ac:dyDescent="0.25">
      <c r="A10882" s="129">
        <v>1</v>
      </c>
      <c r="B10882" s="160">
        <v>50</v>
      </c>
      <c r="C10882" s="290" t="s">
        <v>795</v>
      </c>
      <c r="D10882" s="91"/>
      <c r="E10882" s="79">
        <f>SUM(E10883:E10886)</f>
        <v>50</v>
      </c>
      <c r="F10882">
        <f>SUMIF('список продуктов'!$A$8:$A$917,"="&amp;D2025,'список продуктов'!$C$8:$C$917)</f>
        <v>1</v>
      </c>
      <c r="M10882" s="572"/>
      <c r="N10882" s="573"/>
      <c r="O10882" s="573"/>
      <c r="P10882" s="573"/>
    </row>
    <row r="10883" spans="1:16" x14ac:dyDescent="0.25">
      <c r="A10883" s="77">
        <f>E10883*A10882*A10821</f>
        <v>0</v>
      </c>
      <c r="B10883" s="160"/>
      <c r="C10883" s="154"/>
      <c r="D10883" s="91" t="s">
        <v>1268</v>
      </c>
      <c r="E10883" s="80">
        <v>40</v>
      </c>
      <c r="F10883">
        <f>SUMIF('список продуктов'!$A$8:$A$917,"="&amp;D2026,'список продуктов'!$C$8:$C$917)</f>
        <v>1</v>
      </c>
      <c r="M10883" s="572"/>
      <c r="N10883" s="573"/>
      <c r="O10883" s="573"/>
      <c r="P10883" s="573"/>
    </row>
    <row r="10884" spans="1:16" x14ac:dyDescent="0.25">
      <c r="A10884" s="77">
        <f>E10884*A10882*A10821</f>
        <v>0</v>
      </c>
      <c r="B10884" s="160"/>
      <c r="C10884" s="154"/>
      <c r="D10884" s="91" t="s">
        <v>1832</v>
      </c>
      <c r="E10884" s="80">
        <v>7.5</v>
      </c>
      <c r="F10884">
        <f>SUMIF('список продуктов'!$A$8:$A$917,"="&amp;D2027,'список продуктов'!$C$8:$C$917)</f>
        <v>1</v>
      </c>
      <c r="M10884" s="572"/>
      <c r="N10884" s="573"/>
      <c r="O10884" s="573"/>
      <c r="P10884" s="573"/>
    </row>
    <row r="10885" spans="1:16" x14ac:dyDescent="0.25">
      <c r="A10885" s="77">
        <f>E10885*A10882*A10821</f>
        <v>0</v>
      </c>
      <c r="B10885" s="160"/>
      <c r="C10885" s="154"/>
      <c r="D10885" s="91" t="s">
        <v>1355</v>
      </c>
      <c r="E10885" s="80">
        <v>1.5</v>
      </c>
      <c r="F10885">
        <f>SUMIF('список продуктов'!$A$8:$A$917,"="&amp;D2028,'список продуктов'!$C$8:$C$917)</f>
        <v>1</v>
      </c>
      <c r="M10885" s="572"/>
      <c r="N10885" s="573"/>
      <c r="O10885" s="573"/>
      <c r="P10885" s="573"/>
    </row>
    <row r="10886" spans="1:16" x14ac:dyDescent="0.25">
      <c r="A10886" s="77">
        <f>E10886*A10882*A10821</f>
        <v>0</v>
      </c>
      <c r="B10886" s="160"/>
      <c r="C10886" s="154"/>
      <c r="D10886" s="91" t="s">
        <v>2472</v>
      </c>
      <c r="E10886" s="80">
        <v>1</v>
      </c>
      <c r="F10886">
        <f>SUMIF('список продуктов'!$A$8:$A$917,"="&amp;D2029,'список продуктов'!$C$8:$C$917)</f>
        <v>1</v>
      </c>
      <c r="M10886" s="572"/>
      <c r="N10886" s="573"/>
      <c r="O10886" s="573"/>
      <c r="P10886" s="573"/>
    </row>
    <row r="10887" spans="1:16" x14ac:dyDescent="0.25">
      <c r="A10887" s="129">
        <v>1</v>
      </c>
      <c r="B10887" s="160"/>
      <c r="C10887" s="141" t="s">
        <v>1237</v>
      </c>
      <c r="D10887" s="91"/>
      <c r="E10887" s="89"/>
      <c r="F10887">
        <f>SUMIF('список продуктов'!$A$8:$A$917,"="&amp;D2030,'список продуктов'!$C$8:$C$917)</f>
        <v>1</v>
      </c>
      <c r="M10887" s="572"/>
      <c r="N10887" s="573"/>
      <c r="O10887" s="573"/>
      <c r="P10887" s="573"/>
    </row>
    <row r="10888" spans="1:16" x14ac:dyDescent="0.25">
      <c r="B10888" s="160"/>
      <c r="C10888" s="154" t="s">
        <v>1238</v>
      </c>
      <c r="D10888" s="91"/>
      <c r="E10888" s="89"/>
      <c r="F10888">
        <f>SUMIF('список продуктов'!$A$8:$A$917,"="&amp;D2031,'список продуктов'!$C$8:$C$917)</f>
        <v>1</v>
      </c>
      <c r="M10888" s="572"/>
      <c r="N10888" s="573"/>
      <c r="O10888" s="573"/>
      <c r="P10888" s="573"/>
    </row>
    <row r="10889" spans="1:16" x14ac:dyDescent="0.25">
      <c r="A10889" s="77">
        <f>E10889*A10887*A10821</f>
        <v>0</v>
      </c>
      <c r="B10889" s="160"/>
      <c r="C10889" s="154"/>
      <c r="D10889" s="91" t="s">
        <v>1238</v>
      </c>
      <c r="E10889" s="89">
        <v>10</v>
      </c>
      <c r="F10889">
        <f>SUMIF('список продуктов'!$A$8:$A$917,"="&amp;D2032,'список продуктов'!$C$8:$C$917)</f>
        <v>1</v>
      </c>
      <c r="M10889" s="572"/>
      <c r="N10889" s="573"/>
      <c r="O10889" s="573"/>
      <c r="P10889" s="573"/>
    </row>
    <row r="10890" spans="1:16" x14ac:dyDescent="0.25">
      <c r="B10890" s="160"/>
      <c r="C10890" s="154" t="s">
        <v>1241</v>
      </c>
      <c r="D10890" s="91"/>
      <c r="E10890" s="89"/>
      <c r="F10890">
        <f>SUMIF('список продуктов'!$A$8:$A$917,"="&amp;D2033,'список продуктов'!$C$8:$C$917)</f>
        <v>0</v>
      </c>
      <c r="M10890" s="572"/>
      <c r="N10890" s="573"/>
      <c r="O10890" s="573"/>
      <c r="P10890" s="573"/>
    </row>
    <row r="10891" spans="1:16" x14ac:dyDescent="0.25">
      <c r="A10891" s="77">
        <f>E10891*A10887*A10821</f>
        <v>0</v>
      </c>
      <c r="B10891" s="160"/>
      <c r="C10891" s="154"/>
      <c r="D10891" s="91" t="s">
        <v>1241</v>
      </c>
      <c r="E10891" s="89">
        <v>10</v>
      </c>
      <c r="F10891">
        <f>SUMIF('список продуктов'!$A$8:$A$917,"="&amp;D2034,'список продуктов'!$C$8:$C$917)</f>
        <v>1</v>
      </c>
      <c r="M10891" s="572"/>
      <c r="N10891" s="573"/>
      <c r="O10891" s="573"/>
      <c r="P10891" s="573"/>
    </row>
    <row r="10892" spans="1:16" x14ac:dyDescent="0.25">
      <c r="B10892" s="160"/>
      <c r="C10892" s="154" t="s">
        <v>1240</v>
      </c>
      <c r="D10892" s="91"/>
      <c r="E10892" s="89"/>
      <c r="F10892">
        <f>SUMIF('список продуктов'!$A$8:$A$917,"="&amp;D2035,'список продуктов'!$C$8:$C$917)</f>
        <v>1</v>
      </c>
      <c r="M10892" s="572"/>
      <c r="N10892" s="573"/>
      <c r="O10892" s="573"/>
      <c r="P10892" s="573"/>
    </row>
    <row r="10893" spans="1:16" x14ac:dyDescent="0.25">
      <c r="A10893" s="77">
        <f>E10893*A10887*A10821</f>
        <v>0</v>
      </c>
      <c r="B10893" s="160"/>
      <c r="C10893" s="154"/>
      <c r="D10893" s="91" t="s">
        <v>1240</v>
      </c>
      <c r="E10893" s="89">
        <v>10</v>
      </c>
      <c r="F10893">
        <f>SUMIF('список продуктов'!$A$8:$A$917,"="&amp;D2036,'список продуктов'!$C$8:$C$917)</f>
        <v>1</v>
      </c>
      <c r="M10893" s="572"/>
      <c r="N10893" s="573"/>
      <c r="O10893" s="573"/>
      <c r="P10893" s="573"/>
    </row>
    <row r="10894" spans="1:16" x14ac:dyDescent="0.25">
      <c r="B10894" s="160"/>
      <c r="C10894" s="154" t="s">
        <v>1239</v>
      </c>
      <c r="D10894" s="91"/>
      <c r="E10894" s="89"/>
      <c r="F10894">
        <f>SUMIF('список продуктов'!$A$8:$A$917,"="&amp;D2037,'список продуктов'!$C$8:$C$917)</f>
        <v>1</v>
      </c>
      <c r="M10894" s="572"/>
      <c r="N10894" s="573"/>
      <c r="O10894" s="573"/>
      <c r="P10894" s="573"/>
    </row>
    <row r="10895" spans="1:16" ht="15.75" thickBot="1" x14ac:dyDescent="0.3">
      <c r="A10895" s="77">
        <f>E10895*A10887*A10821</f>
        <v>0</v>
      </c>
      <c r="B10895" s="394"/>
      <c r="C10895" s="495"/>
      <c r="D10895" s="395" t="s">
        <v>1242</v>
      </c>
      <c r="E10895" s="396">
        <v>1</v>
      </c>
      <c r="F10895">
        <f>SUMIF('список продуктов'!$A$8:$A$917,"="&amp;D2038,'список продуктов'!$C$8:$C$917)</f>
        <v>1</v>
      </c>
      <c r="M10895" s="572"/>
      <c r="N10895" s="573"/>
      <c r="O10895" s="573"/>
      <c r="P10895" s="573"/>
    </row>
    <row r="10896" spans="1:16" ht="26.25" thickBot="1" x14ac:dyDescent="0.4">
      <c r="A10896" s="563" t="s">
        <v>2766</v>
      </c>
      <c r="B10896" s="588"/>
      <c r="C10896" s="588"/>
      <c r="D10896" s="588"/>
      <c r="E10896" s="589"/>
      <c r="F10896">
        <f>SUMIF('список продуктов'!$A$8:$A$917,"="&amp;D2039,'список продуктов'!$C$8:$C$917)</f>
        <v>1</v>
      </c>
      <c r="G10896" t="s">
        <v>2926</v>
      </c>
      <c r="M10896" s="572"/>
      <c r="N10896" s="573"/>
      <c r="O10896" s="573"/>
      <c r="P10896" s="573"/>
    </row>
    <row r="10897" spans="1:16" x14ac:dyDescent="0.25">
      <c r="A10897" s="298"/>
      <c r="B10897" s="293" t="s">
        <v>1349</v>
      </c>
      <c r="C10897" s="200" t="s">
        <v>2767</v>
      </c>
      <c r="D10897" s="188"/>
      <c r="E10897" s="191"/>
      <c r="F10897">
        <f>SUMIF('список продуктов'!$A$8:$A$917,"="&amp;D2040,'список продуктов'!$C$8:$C$917)</f>
        <v>0</v>
      </c>
      <c r="G10897" t="s">
        <v>2926</v>
      </c>
      <c r="M10897" s="572"/>
      <c r="N10897" s="573"/>
      <c r="O10897" s="573"/>
      <c r="P10897" s="573"/>
    </row>
    <row r="10898" spans="1:16" x14ac:dyDescent="0.25">
      <c r="A10898" s="77">
        <f>E10898*A10897</f>
        <v>0</v>
      </c>
      <c r="B10898" s="286"/>
      <c r="C10898" s="349" t="s">
        <v>2624</v>
      </c>
      <c r="D10898" s="91" t="s">
        <v>2628</v>
      </c>
      <c r="E10898" s="111">
        <v>2</v>
      </c>
      <c r="F10898">
        <f>SUMIF('список продуктов'!$A$8:$A$917,"="&amp;D2041,'список продуктов'!$C$8:$C$917)</f>
        <v>0</v>
      </c>
      <c r="M10898" s="572"/>
      <c r="N10898" s="573"/>
      <c r="O10898" s="573"/>
      <c r="P10898" s="573"/>
    </row>
    <row r="10899" spans="1:16" x14ac:dyDescent="0.25">
      <c r="A10899" s="129">
        <v>5</v>
      </c>
      <c r="B10899" s="160" t="s">
        <v>201</v>
      </c>
      <c r="C10899" s="290" t="s">
        <v>894</v>
      </c>
      <c r="D10899" s="91"/>
      <c r="E10899" s="88"/>
      <c r="F10899">
        <f>SUMIF('список продуктов'!$A$8:$A$917,"="&amp;D2042,'список продуктов'!$C$8:$C$917)</f>
        <v>0</v>
      </c>
      <c r="G10899" t="s">
        <v>2927</v>
      </c>
      <c r="M10899" s="572"/>
      <c r="N10899" s="573"/>
      <c r="O10899" s="573"/>
      <c r="P10899" s="573"/>
    </row>
    <row r="10900" spans="1:16" x14ac:dyDescent="0.25">
      <c r="A10900" s="77">
        <f>E10900*A10899*A10897</f>
        <v>0</v>
      </c>
      <c r="B10900" s="160"/>
      <c r="C10900" s="154"/>
      <c r="D10900" s="91" t="s">
        <v>1315</v>
      </c>
      <c r="E10900" s="89">
        <v>100</v>
      </c>
      <c r="F10900">
        <f>SUMIF('список продуктов'!$A$8:$A$917,"="&amp;D2043,'список продуктов'!$C$8:$C$917)</f>
        <v>0</v>
      </c>
      <c r="M10900" s="572"/>
      <c r="N10900" s="573"/>
      <c r="O10900" s="573"/>
      <c r="P10900" s="573"/>
    </row>
    <row r="10901" spans="1:16" x14ac:dyDescent="0.25">
      <c r="A10901" s="77">
        <f>E10901*A10899*A10897</f>
        <v>0</v>
      </c>
      <c r="B10901" s="160"/>
      <c r="C10901" s="452"/>
      <c r="D10901" s="91" t="s">
        <v>1921</v>
      </c>
      <c r="E10901" s="89">
        <v>9</v>
      </c>
      <c r="F10901">
        <f>SUMIF('список продуктов'!$A$8:$A$917,"="&amp;D2044,'список продуктов'!$C$8:$C$917)</f>
        <v>1</v>
      </c>
      <c r="M10901" s="572"/>
      <c r="N10901" s="573"/>
      <c r="O10901" s="573"/>
      <c r="P10901" s="573"/>
    </row>
    <row r="10902" spans="1:16" x14ac:dyDescent="0.25">
      <c r="A10902" s="77">
        <f>E10902*A10897*A10899</f>
        <v>0</v>
      </c>
      <c r="B10902" s="160"/>
      <c r="C10902" s="154"/>
      <c r="D10902" s="91" t="s">
        <v>2259</v>
      </c>
      <c r="E10902" s="89">
        <v>20</v>
      </c>
      <c r="F10902">
        <f>SUMIF('список продуктов'!$A$8:$A$917,"="&amp;D2045,'список продуктов'!$C$8:$C$917)</f>
        <v>0</v>
      </c>
      <c r="M10902" s="572"/>
      <c r="N10902" s="573"/>
      <c r="O10902" s="573"/>
      <c r="P10902" s="573"/>
    </row>
    <row r="10903" spans="1:16" x14ac:dyDescent="0.25">
      <c r="A10903" s="77">
        <f>E10903*A10899*A10897</f>
        <v>0</v>
      </c>
      <c r="B10903" s="160"/>
      <c r="C10903" s="154"/>
      <c r="D10903" s="91" t="s">
        <v>925</v>
      </c>
      <c r="E10903" s="89">
        <v>20</v>
      </c>
      <c r="F10903">
        <f>SUMIF('список продуктов'!$A$8:$A$917,"="&amp;D2046,'список продуктов'!$C$8:$C$917)</f>
        <v>1</v>
      </c>
      <c r="M10903" s="572"/>
      <c r="N10903" s="573"/>
      <c r="O10903" s="573"/>
      <c r="P10903" s="573"/>
    </row>
    <row r="10904" spans="1:16" x14ac:dyDescent="0.25">
      <c r="A10904" s="77">
        <f>E10904*A10899*A10897</f>
        <v>0</v>
      </c>
      <c r="B10904" s="160"/>
      <c r="C10904" s="154"/>
      <c r="D10904" s="91" t="s">
        <v>1877</v>
      </c>
      <c r="E10904" s="89">
        <v>30</v>
      </c>
      <c r="F10904">
        <f>SUMIF('список продуктов'!$A$8:$A$917,"="&amp;D2047,'список продуктов'!$C$8:$C$917)</f>
        <v>1</v>
      </c>
      <c r="M10904" s="572"/>
      <c r="N10904" s="573"/>
      <c r="O10904" s="573"/>
      <c r="P10904" s="573"/>
    </row>
    <row r="10905" spans="1:16" x14ac:dyDescent="0.25">
      <c r="A10905" s="77">
        <f>E10905*A10899*A10897</f>
        <v>0</v>
      </c>
      <c r="B10905" s="160"/>
      <c r="C10905" s="154"/>
      <c r="D10905" s="91" t="s">
        <v>2636</v>
      </c>
      <c r="E10905" s="89">
        <v>1</v>
      </c>
      <c r="F10905">
        <f>SUMIF('список продуктов'!$A$8:$A$917,"="&amp;D2048,'список продуктов'!$C$8:$C$917)</f>
        <v>1</v>
      </c>
      <c r="M10905" s="572"/>
      <c r="N10905" s="573"/>
      <c r="O10905" s="573"/>
      <c r="P10905" s="573"/>
    </row>
    <row r="10906" spans="1:16" x14ac:dyDescent="0.25">
      <c r="A10906" s="77">
        <f>E10906*A10899*A10897</f>
        <v>0</v>
      </c>
      <c r="B10906" s="160"/>
      <c r="C10906" s="154"/>
      <c r="D10906" s="91" t="s">
        <v>2648</v>
      </c>
      <c r="E10906" s="89">
        <v>1</v>
      </c>
      <c r="F10906">
        <f>SUMIF('список продуктов'!$A$8:$A$917,"="&amp;D2049,'список продуктов'!$C$8:$C$917)</f>
        <v>1</v>
      </c>
      <c r="M10906" s="572"/>
      <c r="N10906" s="573"/>
      <c r="O10906" s="573"/>
      <c r="P10906" s="573"/>
    </row>
    <row r="10907" spans="1:16" x14ac:dyDescent="0.25">
      <c r="A10907" s="129">
        <v>5</v>
      </c>
      <c r="B10907" s="278">
        <v>120</v>
      </c>
      <c r="C10907" s="290" t="s">
        <v>937</v>
      </c>
      <c r="D10907" s="91"/>
      <c r="E10907" s="79">
        <f>SUM(E10908:E10919)</f>
        <v>379</v>
      </c>
      <c r="F10907">
        <f>SUMIF('список продуктов'!$A$8:$A$917,"="&amp;D2050,'список продуктов'!$C$8:$C$917)</f>
        <v>0</v>
      </c>
      <c r="G10907" t="s">
        <v>2927</v>
      </c>
      <c r="M10907" s="572"/>
      <c r="N10907" s="573"/>
      <c r="O10907" s="573"/>
      <c r="P10907" s="573"/>
    </row>
    <row r="10908" spans="1:16" ht="29.25" x14ac:dyDescent="0.25">
      <c r="A10908" s="77">
        <f>E10908*A10907*A10897</f>
        <v>0</v>
      </c>
      <c r="B10908" s="286"/>
      <c r="C10908" s="540"/>
      <c r="D10908" s="91" t="s">
        <v>2641</v>
      </c>
      <c r="E10908" s="80">
        <v>75</v>
      </c>
      <c r="F10908">
        <f>SUMIF('список продуктов'!$A$8:$A$917,"="&amp;D2051,'список продуктов'!$C$8:$C$917)</f>
        <v>1</v>
      </c>
      <c r="M10908" s="572"/>
      <c r="N10908" s="573"/>
      <c r="O10908" s="573"/>
      <c r="P10908" s="573"/>
    </row>
    <row r="10909" spans="1:16" x14ac:dyDescent="0.25">
      <c r="A10909" s="77">
        <f>E10909*A10907*A10897</f>
        <v>0</v>
      </c>
      <c r="B10909" s="286"/>
      <c r="C10909" s="541"/>
      <c r="D10909" s="91" t="s">
        <v>1315</v>
      </c>
      <c r="E10909" s="80">
        <v>90</v>
      </c>
      <c r="F10909">
        <f>SUMIF('список продуктов'!$A$8:$A$917,"="&amp;D2052,'список продуктов'!$C$8:$C$917)</f>
        <v>1</v>
      </c>
      <c r="M10909" s="572"/>
      <c r="N10909" s="573"/>
      <c r="O10909" s="573"/>
      <c r="P10909" s="573"/>
    </row>
    <row r="10910" spans="1:16" x14ac:dyDescent="0.25">
      <c r="A10910" s="77">
        <f>E10910*A10897*A10907</f>
        <v>0</v>
      </c>
      <c r="B10910" s="286"/>
      <c r="C10910" s="541"/>
      <c r="D10910" s="91" t="s">
        <v>1280</v>
      </c>
      <c r="E10910" s="80">
        <v>23</v>
      </c>
      <c r="F10910">
        <f>SUMIF('список продуктов'!$A$8:$A$917,"="&amp;D2053,'список продуктов'!$C$8:$C$917)</f>
        <v>1</v>
      </c>
      <c r="M10910" s="572"/>
      <c r="N10910" s="573"/>
      <c r="O10910" s="573"/>
      <c r="P10910" s="573"/>
    </row>
    <row r="10911" spans="1:16" x14ac:dyDescent="0.25">
      <c r="A10911" s="77">
        <f>E10911*A10907*A10897</f>
        <v>0</v>
      </c>
      <c r="B10911" s="286"/>
      <c r="C10911" s="541"/>
      <c r="D10911" s="91" t="s">
        <v>2254</v>
      </c>
      <c r="E10911" s="80">
        <v>30</v>
      </c>
      <c r="F10911">
        <f>SUMIF('список продуктов'!$A$8:$A$917,"="&amp;D2054,'список продуктов'!$C$8:$C$917)</f>
        <v>1</v>
      </c>
      <c r="M10911" s="572"/>
      <c r="N10911" s="573"/>
      <c r="O10911" s="573"/>
      <c r="P10911" s="573"/>
    </row>
    <row r="10912" spans="1:16" x14ac:dyDescent="0.25">
      <c r="A10912" s="77">
        <f>E10912*A10907*A10897</f>
        <v>0</v>
      </c>
      <c r="B10912" s="286"/>
      <c r="C10912" s="541"/>
      <c r="D10912" s="91" t="s">
        <v>1316</v>
      </c>
      <c r="E10912" s="80">
        <v>3</v>
      </c>
      <c r="F10912">
        <f>SUMIF('список продуктов'!$A$8:$A$917,"="&amp;D2055,'список продуктов'!$C$8:$C$917)</f>
        <v>1</v>
      </c>
      <c r="M10912" s="572"/>
      <c r="N10912" s="573"/>
      <c r="O10912" s="573"/>
      <c r="P10912" s="573"/>
    </row>
    <row r="10913" spans="1:16" x14ac:dyDescent="0.25">
      <c r="A10913" s="77">
        <f>E10913*A10907*A10897</f>
        <v>0</v>
      </c>
      <c r="B10913" s="286"/>
      <c r="C10913" s="541"/>
      <c r="D10913" s="91" t="s">
        <v>2373</v>
      </c>
      <c r="E10913" s="80">
        <v>2</v>
      </c>
      <c r="F10913">
        <f>SUMIF('список продуктов'!$A$8:$A$917,"="&amp;D2056,'список продуктов'!$C$8:$C$917)</f>
        <v>1</v>
      </c>
      <c r="M10913" s="572"/>
      <c r="N10913" s="573"/>
      <c r="O10913" s="573"/>
      <c r="P10913" s="573"/>
    </row>
    <row r="10914" spans="1:16" x14ac:dyDescent="0.25">
      <c r="A10914" s="77">
        <f>E10914*A10907*A10897</f>
        <v>0</v>
      </c>
      <c r="B10914" s="286"/>
      <c r="C10914" s="541"/>
      <c r="D10914" s="91" t="s">
        <v>2503</v>
      </c>
      <c r="E10914" s="80">
        <v>15</v>
      </c>
      <c r="F10914">
        <f>SUMIF('список продуктов'!$A$8:$A$917,"="&amp;D2057,'список продуктов'!$C$8:$C$917)</f>
        <v>0</v>
      </c>
      <c r="M10914" s="572"/>
      <c r="N10914" s="573"/>
      <c r="O10914" s="573"/>
      <c r="P10914" s="573"/>
    </row>
    <row r="10915" spans="1:16" x14ac:dyDescent="0.25">
      <c r="A10915" s="77">
        <f>E10915*A10907*A10897</f>
        <v>0</v>
      </c>
      <c r="B10915" s="286"/>
      <c r="C10915" s="541"/>
      <c r="D10915" s="91" t="s">
        <v>2636</v>
      </c>
      <c r="E10915" s="80">
        <v>1</v>
      </c>
      <c r="F10915">
        <f>SUMIF('список продуктов'!$A$8:$A$917,"="&amp;D2058,'список продуктов'!$C$8:$C$917)</f>
        <v>1</v>
      </c>
      <c r="M10915" s="572"/>
      <c r="N10915" s="573"/>
      <c r="O10915" s="573"/>
      <c r="P10915" s="573"/>
    </row>
    <row r="10916" spans="1:16" x14ac:dyDescent="0.25">
      <c r="A10916" s="77">
        <f>E10916*A10907*A10897</f>
        <v>0</v>
      </c>
      <c r="B10916" s="286"/>
      <c r="C10916" s="541"/>
      <c r="D10916" s="91" t="s">
        <v>2648</v>
      </c>
      <c r="E10916" s="80">
        <v>1</v>
      </c>
      <c r="F10916">
        <f>SUMIF('список продуктов'!$A$8:$A$917,"="&amp;D2059,'список продуктов'!$C$8:$C$917)</f>
        <v>1</v>
      </c>
      <c r="M10916" s="572"/>
      <c r="N10916" s="573"/>
      <c r="O10916" s="573"/>
      <c r="P10916" s="573"/>
    </row>
    <row r="10917" spans="1:16" x14ac:dyDescent="0.25">
      <c r="A10917" s="129">
        <v>5</v>
      </c>
      <c r="B10917" s="286" t="s">
        <v>201</v>
      </c>
      <c r="C10917" s="290" t="s">
        <v>938</v>
      </c>
      <c r="D10917" s="91"/>
      <c r="E10917" s="88"/>
      <c r="F10917">
        <f>SUMIF('список продуктов'!$A$8:$A$917,"="&amp;D2060,'список продуктов'!$C$8:$C$917)</f>
        <v>0</v>
      </c>
      <c r="G10917" t="s">
        <v>2927</v>
      </c>
      <c r="M10917" s="572"/>
      <c r="N10917" s="573"/>
      <c r="O10917" s="573"/>
      <c r="P10917" s="573"/>
    </row>
    <row r="10918" spans="1:16" ht="29.25" x14ac:dyDescent="0.25">
      <c r="A10918" s="77">
        <f>E10918*A10917*A10897</f>
        <v>0</v>
      </c>
      <c r="B10918" s="286"/>
      <c r="C10918" s="311"/>
      <c r="D10918" s="91" t="s">
        <v>2660</v>
      </c>
      <c r="E10918" s="89">
        <v>107</v>
      </c>
      <c r="F10918">
        <f>SUMIF('список продуктов'!$A$8:$A$917,"="&amp;D2061,'список продуктов'!$C$8:$C$917)</f>
        <v>0</v>
      </c>
      <c r="M10918" s="572"/>
      <c r="N10918" s="573"/>
      <c r="O10918" s="573"/>
      <c r="P10918" s="573"/>
    </row>
    <row r="10919" spans="1:16" x14ac:dyDescent="0.25">
      <c r="A10919" s="77">
        <f>E10919*A10917*A10897</f>
        <v>0</v>
      </c>
      <c r="B10919" s="286"/>
      <c r="C10919" s="313"/>
      <c r="D10919" s="91" t="s">
        <v>2467</v>
      </c>
      <c r="E10919" s="89">
        <v>32</v>
      </c>
      <c r="F10919">
        <f>SUMIF('список продуктов'!$A$8:$A$917,"="&amp;D2062,'список продуктов'!$C$8:$C$917)</f>
        <v>1</v>
      </c>
      <c r="M10919" s="572"/>
      <c r="N10919" s="573"/>
      <c r="O10919" s="573"/>
      <c r="P10919" s="573"/>
    </row>
    <row r="10920" spans="1:16" x14ac:dyDescent="0.25">
      <c r="A10920" s="77">
        <f>E10920*A10897*A10917</f>
        <v>0</v>
      </c>
      <c r="B10920" s="286"/>
      <c r="C10920" s="311"/>
      <c r="D10920" s="91" t="s">
        <v>1669</v>
      </c>
      <c r="E10920" s="89">
        <v>107</v>
      </c>
      <c r="F10920">
        <f>SUMIF('список продуктов'!$A$8:$A$917,"="&amp;D2063,'список продуктов'!$C$8:$C$917)</f>
        <v>1</v>
      </c>
      <c r="M10920" s="572"/>
      <c r="N10920" s="573"/>
      <c r="O10920" s="573"/>
      <c r="P10920" s="573"/>
    </row>
    <row r="10921" spans="1:16" x14ac:dyDescent="0.25">
      <c r="A10921" s="77">
        <f>E10921*A10917*A10897</f>
        <v>0</v>
      </c>
      <c r="B10921" s="286"/>
      <c r="C10921" s="311"/>
      <c r="D10921" s="91" t="s">
        <v>2511</v>
      </c>
      <c r="E10921" s="89">
        <v>17</v>
      </c>
      <c r="F10921">
        <f>SUMIF('список продуктов'!$A$8:$A$917,"="&amp;D2064,'список продуктов'!$C$8:$C$917)</f>
        <v>1</v>
      </c>
      <c r="M10921" s="572"/>
      <c r="N10921" s="573"/>
      <c r="O10921" s="573"/>
      <c r="P10921" s="573"/>
    </row>
    <row r="10922" spans="1:16" x14ac:dyDescent="0.25">
      <c r="A10922" s="77">
        <f>E10922*A10917*A10897</f>
        <v>0</v>
      </c>
      <c r="B10922" s="286"/>
      <c r="C10922" s="311"/>
      <c r="D10922" s="91" t="s">
        <v>1901</v>
      </c>
      <c r="E10922" s="89">
        <v>11</v>
      </c>
      <c r="F10922">
        <f>SUMIF('список продуктов'!$A$8:$A$917,"="&amp;D2065,'список продуктов'!$C$8:$C$917)</f>
        <v>1</v>
      </c>
      <c r="M10922" s="572"/>
      <c r="N10922" s="573"/>
      <c r="O10922" s="573"/>
      <c r="P10922" s="573"/>
    </row>
    <row r="10923" spans="1:16" x14ac:dyDescent="0.25">
      <c r="A10923" s="77">
        <f>E10923*A10917*A10897</f>
        <v>0</v>
      </c>
      <c r="B10923" s="286"/>
      <c r="C10923" s="311"/>
      <c r="D10923" s="91" t="s">
        <v>2636</v>
      </c>
      <c r="E10923" s="89">
        <v>1</v>
      </c>
      <c r="F10923">
        <f>SUMIF('список продуктов'!$A$8:$A$917,"="&amp;D2066,'список продуктов'!$C$8:$C$917)</f>
        <v>1</v>
      </c>
      <c r="M10923" s="572"/>
      <c r="N10923" s="573"/>
      <c r="O10923" s="573"/>
      <c r="P10923" s="573"/>
    </row>
    <row r="10924" spans="1:16" x14ac:dyDescent="0.25">
      <c r="A10924" s="77">
        <f>E10924*A10917*A10897</f>
        <v>0</v>
      </c>
      <c r="B10924" s="286"/>
      <c r="C10924" s="311"/>
      <c r="D10924" s="91" t="s">
        <v>2648</v>
      </c>
      <c r="E10924" s="89">
        <v>1</v>
      </c>
      <c r="F10924">
        <f>SUMIF('список продуктов'!$A$8:$A$917,"="&amp;D2067,'список продуктов'!$C$8:$C$917)</f>
        <v>1</v>
      </c>
      <c r="M10924" s="572"/>
      <c r="N10924" s="573"/>
      <c r="O10924" s="573"/>
      <c r="P10924" s="573"/>
    </row>
    <row r="10925" spans="1:16" ht="29.25" x14ac:dyDescent="0.25">
      <c r="A10925" s="129">
        <v>5</v>
      </c>
      <c r="B10925" s="278">
        <v>120</v>
      </c>
      <c r="C10925" s="290" t="s">
        <v>939</v>
      </c>
      <c r="D10925" s="91"/>
      <c r="E10925" s="79">
        <f>SUM(E10926:E10933)</f>
        <v>160</v>
      </c>
      <c r="F10925">
        <f>SUMIF('список продуктов'!$A$8:$A$917,"="&amp;D2068,'список продуктов'!$C$8:$C$917)</f>
        <v>1</v>
      </c>
      <c r="G10925" t="s">
        <v>2927</v>
      </c>
      <c r="M10925" s="572"/>
      <c r="N10925" s="573"/>
      <c r="O10925" s="573"/>
      <c r="P10925" s="573"/>
    </row>
    <row r="10926" spans="1:16" x14ac:dyDescent="0.25">
      <c r="A10926" s="77">
        <f>E10926*A10925*A10897</f>
        <v>0</v>
      </c>
      <c r="B10926" s="286"/>
      <c r="C10926" s="540"/>
      <c r="D10926" s="91" t="s">
        <v>1859</v>
      </c>
      <c r="E10926" s="80">
        <v>63</v>
      </c>
      <c r="F10926">
        <f>SUMIF('список продуктов'!$A$8:$A$917,"="&amp;D2069,'список продуктов'!$C$8:$C$917)</f>
        <v>0</v>
      </c>
      <c r="M10926" s="572"/>
      <c r="N10926" s="573"/>
      <c r="O10926" s="573"/>
      <c r="P10926" s="573"/>
    </row>
    <row r="10927" spans="1:16" x14ac:dyDescent="0.25">
      <c r="A10927" s="77">
        <f>E10927*A10925*A10897</f>
        <v>0</v>
      </c>
      <c r="B10927" s="286"/>
      <c r="C10927" s="541"/>
      <c r="D10927" s="375" t="s">
        <v>1918</v>
      </c>
      <c r="E10927" s="80">
        <v>13</v>
      </c>
      <c r="F10927">
        <f>SUMIF('список продуктов'!$A$8:$A$917,"="&amp;D2070,'список продуктов'!$C$8:$C$917)</f>
        <v>0</v>
      </c>
      <c r="M10927" s="572"/>
      <c r="N10927" s="573"/>
      <c r="O10927" s="573"/>
      <c r="P10927" s="573"/>
    </row>
    <row r="10928" spans="1:16" ht="29.25" x14ac:dyDescent="0.25">
      <c r="A10928" s="77">
        <f>E10928*A10897*A10925</f>
        <v>0</v>
      </c>
      <c r="B10928" s="286"/>
      <c r="C10928" s="541"/>
      <c r="D10928" s="91" t="s">
        <v>2641</v>
      </c>
      <c r="E10928" s="80">
        <v>19</v>
      </c>
      <c r="F10928">
        <f>SUMIF('список продуктов'!$A$8:$A$917,"="&amp;D2071,'список продуктов'!$C$8:$C$917)</f>
        <v>1</v>
      </c>
      <c r="M10928" s="572"/>
      <c r="N10928" s="573"/>
      <c r="O10928" s="573"/>
      <c r="P10928" s="573"/>
    </row>
    <row r="10929" spans="1:16" x14ac:dyDescent="0.25">
      <c r="A10929" s="77">
        <f>E10929*A10925*A10897</f>
        <v>0</v>
      </c>
      <c r="B10929" s="286"/>
      <c r="C10929" s="541"/>
      <c r="D10929" s="91" t="s">
        <v>1929</v>
      </c>
      <c r="E10929" s="80">
        <v>13</v>
      </c>
      <c r="F10929">
        <f>SUMIF('список продуктов'!$A$8:$A$917,"="&amp;D2072,'список продуктов'!$C$8:$C$917)</f>
        <v>1</v>
      </c>
      <c r="M10929" s="572"/>
      <c r="N10929" s="573"/>
      <c r="O10929" s="573"/>
      <c r="P10929" s="573"/>
    </row>
    <row r="10930" spans="1:16" x14ac:dyDescent="0.25">
      <c r="A10930" s="77">
        <f>E10930*A10925*A10897</f>
        <v>0</v>
      </c>
      <c r="B10930" s="286"/>
      <c r="C10930" s="541"/>
      <c r="D10930" s="91" t="s">
        <v>1708</v>
      </c>
      <c r="E10930" s="80">
        <v>19</v>
      </c>
      <c r="F10930">
        <f>SUMIF('список продуктов'!$A$8:$A$917,"="&amp;D2073,'список продуктов'!$C$8:$C$917)</f>
        <v>1</v>
      </c>
      <c r="M10930" s="572"/>
      <c r="N10930" s="573"/>
      <c r="O10930" s="573"/>
      <c r="P10930" s="573"/>
    </row>
    <row r="10931" spans="1:16" x14ac:dyDescent="0.25">
      <c r="A10931" s="77">
        <f>E10931*A10925*A10897</f>
        <v>0</v>
      </c>
      <c r="B10931" s="286"/>
      <c r="C10931" s="541"/>
      <c r="D10931" s="91" t="s">
        <v>2249</v>
      </c>
      <c r="E10931" s="80">
        <v>13</v>
      </c>
      <c r="F10931">
        <f>SUMIF('список продуктов'!$A$8:$A$917,"="&amp;D2074,'список продуктов'!$C$8:$C$917)</f>
        <v>1</v>
      </c>
      <c r="M10931" s="572"/>
      <c r="N10931" s="573"/>
      <c r="O10931" s="573"/>
      <c r="P10931" s="573"/>
    </row>
    <row r="10932" spans="1:16" x14ac:dyDescent="0.25">
      <c r="A10932" s="77">
        <f>E10932*A10925*A10897</f>
        <v>0</v>
      </c>
      <c r="B10932" s="286"/>
      <c r="C10932" s="541"/>
      <c r="D10932" s="91" t="s">
        <v>2448</v>
      </c>
      <c r="E10932" s="80">
        <v>13</v>
      </c>
      <c r="F10932">
        <f>SUMIF('список продуктов'!$A$8:$A$917,"="&amp;D2075,'список продуктов'!$C$8:$C$917)</f>
        <v>1</v>
      </c>
      <c r="M10932" s="572"/>
      <c r="N10932" s="573"/>
      <c r="O10932" s="573"/>
      <c r="P10932" s="573"/>
    </row>
    <row r="10933" spans="1:16" x14ac:dyDescent="0.25">
      <c r="A10933" s="77">
        <f>E10933*A10925*A10897</f>
        <v>0</v>
      </c>
      <c r="B10933" s="286"/>
      <c r="C10933" s="541"/>
      <c r="D10933" s="91" t="s">
        <v>1850</v>
      </c>
      <c r="E10933" s="80">
        <v>7</v>
      </c>
      <c r="F10933">
        <f>SUMIF('список продуктов'!$A$8:$A$917,"="&amp;D2076,'список продуктов'!$C$8:$C$917)</f>
        <v>0</v>
      </c>
      <c r="M10933" s="572"/>
      <c r="N10933" s="573"/>
      <c r="O10933" s="573"/>
      <c r="P10933" s="573"/>
    </row>
    <row r="10934" spans="1:16" x14ac:dyDescent="0.25">
      <c r="A10934" s="77">
        <f>E10934*A10925*A10897</f>
        <v>0</v>
      </c>
      <c r="B10934" s="286"/>
      <c r="C10934" s="541"/>
      <c r="D10934" s="91" t="s">
        <v>2636</v>
      </c>
      <c r="E10934" s="80">
        <v>1</v>
      </c>
      <c r="F10934">
        <f>SUMIF('список продуктов'!$A$8:$A$917,"="&amp;D2077,'список продуктов'!$C$8:$C$917)</f>
        <v>1</v>
      </c>
      <c r="M10934" s="572"/>
      <c r="N10934" s="573"/>
      <c r="O10934" s="573"/>
      <c r="P10934" s="573"/>
    </row>
    <row r="10935" spans="1:16" ht="15.75" thickBot="1" x14ac:dyDescent="0.3">
      <c r="A10935" s="77">
        <f>E10935*A10925*A10897</f>
        <v>0</v>
      </c>
      <c r="B10935" s="286"/>
      <c r="C10935" s="541"/>
      <c r="D10935" s="91" t="s">
        <v>2648</v>
      </c>
      <c r="E10935" s="80">
        <v>1</v>
      </c>
      <c r="F10935">
        <f>SUMIF('список продуктов'!$A$8:$A$917,"="&amp;D2078,'список продуктов'!$C$8:$C$917)</f>
        <v>1</v>
      </c>
      <c r="M10935" s="572"/>
      <c r="N10935" s="573"/>
      <c r="O10935" s="573"/>
      <c r="P10935" s="573"/>
    </row>
    <row r="10936" spans="1:16" ht="15.75" thickBot="1" x14ac:dyDescent="0.3">
      <c r="A10936" s="229"/>
      <c r="B10936" s="231"/>
      <c r="C10936" s="200" t="s">
        <v>1054</v>
      </c>
      <c r="D10936" s="188"/>
      <c r="E10936" s="191"/>
      <c r="F10936">
        <f>SUMIF('список продуктов'!$A$8:$A$917,"="&amp;D2079,'список продуктов'!$C$8:$C$917)</f>
        <v>1</v>
      </c>
      <c r="G10936" t="s">
        <v>2926</v>
      </c>
      <c r="M10936" s="572"/>
      <c r="N10936" s="573"/>
      <c r="O10936" s="573"/>
      <c r="P10936" s="573"/>
    </row>
    <row r="10937" spans="1:16" x14ac:dyDescent="0.25">
      <c r="A10937" s="326">
        <v>4</v>
      </c>
      <c r="B10937" s="278">
        <v>80</v>
      </c>
      <c r="C10937" s="302" t="s">
        <v>1051</v>
      </c>
      <c r="D10937" s="91"/>
      <c r="E10937" s="79"/>
      <c r="F10937">
        <f>SUMIF('список продуктов'!$A$8:$A$917,"="&amp;D2080,'список продуктов'!$C$8:$C$917)</f>
        <v>0</v>
      </c>
      <c r="M10937" s="572"/>
      <c r="N10937" s="573"/>
      <c r="O10937" s="573"/>
      <c r="P10937" s="573"/>
    </row>
    <row r="10938" spans="1:16" x14ac:dyDescent="0.25">
      <c r="A10938" s="77">
        <f>E10938*A10937*A10936</f>
        <v>0</v>
      </c>
      <c r="B10938" s="286"/>
      <c r="C10938" s="312"/>
      <c r="D10938" s="91" t="s">
        <v>1051</v>
      </c>
      <c r="E10938" s="80">
        <v>1</v>
      </c>
      <c r="F10938">
        <f>SUMIF('список продуктов'!$A$8:$A$917,"="&amp;D2081,'список продуктов'!$C$8:$C$917)</f>
        <v>1</v>
      </c>
      <c r="M10938" s="572"/>
      <c r="N10938" s="573"/>
      <c r="O10938" s="573"/>
      <c r="P10938" s="573"/>
    </row>
    <row r="10939" spans="1:16" x14ac:dyDescent="0.25">
      <c r="A10939" s="294">
        <v>4</v>
      </c>
      <c r="B10939" s="283" t="s">
        <v>8</v>
      </c>
      <c r="C10939" s="324" t="s">
        <v>1052</v>
      </c>
      <c r="D10939" s="91"/>
      <c r="E10939" s="134"/>
      <c r="F10939">
        <f>SUMIF('список продуктов'!$A$8:$A$917,"="&amp;D2082,'список продуктов'!$C$8:$C$917)</f>
        <v>1</v>
      </c>
      <c r="M10939" s="572"/>
      <c r="N10939" s="573"/>
      <c r="O10939" s="573"/>
      <c r="P10939" s="573"/>
    </row>
    <row r="10940" spans="1:16" x14ac:dyDescent="0.25">
      <c r="A10940" s="77">
        <f>E10940*A10939*A10936</f>
        <v>0</v>
      </c>
      <c r="B10940" s="284"/>
      <c r="C10940" s="309"/>
      <c r="D10940" s="91" t="s">
        <v>1052</v>
      </c>
      <c r="E10940" s="136">
        <v>1</v>
      </c>
      <c r="F10940">
        <f>SUMIF('список продуктов'!$A$8:$A$917,"="&amp;D2083,'список продуктов'!$C$8:$C$917)</f>
        <v>1</v>
      </c>
      <c r="M10940" s="572"/>
      <c r="N10940" s="573"/>
      <c r="O10940" s="573"/>
      <c r="P10940" s="573"/>
    </row>
    <row r="10941" spans="1:16" x14ac:dyDescent="0.25">
      <c r="A10941" s="294">
        <v>4</v>
      </c>
      <c r="B10941" s="283" t="s">
        <v>8</v>
      </c>
      <c r="C10941" s="308" t="s">
        <v>1053</v>
      </c>
      <c r="D10941" s="91"/>
      <c r="E10941" s="134"/>
      <c r="F10941">
        <f>SUMIF('список продуктов'!$A$8:$A$917,"="&amp;D2084,'список продуктов'!$C$8:$C$917)</f>
        <v>0</v>
      </c>
      <c r="M10941" s="572"/>
      <c r="N10941" s="573"/>
      <c r="O10941" s="573"/>
      <c r="P10941" s="573"/>
    </row>
    <row r="10942" spans="1:16" ht="15.75" thickBot="1" x14ac:dyDescent="0.3">
      <c r="A10942" s="77">
        <f>E10942*A10941*A10936</f>
        <v>0</v>
      </c>
      <c r="B10942" s="284"/>
      <c r="C10942" s="309"/>
      <c r="D10942" s="91" t="s">
        <v>1053</v>
      </c>
      <c r="E10942" s="136">
        <v>1</v>
      </c>
      <c r="F10942">
        <f>SUMIF('список продуктов'!$A$8:$A$917,"="&amp;D2085,'список продуктов'!$C$8:$C$917)</f>
        <v>0</v>
      </c>
      <c r="M10942" s="572"/>
      <c r="N10942" s="573"/>
      <c r="O10942" s="573"/>
      <c r="P10942" s="573"/>
    </row>
    <row r="10943" spans="1:16" ht="15.75" thickBot="1" x14ac:dyDescent="0.3">
      <c r="A10943" s="229"/>
      <c r="B10943" s="293" t="s">
        <v>1526</v>
      </c>
      <c r="C10943" s="200" t="s">
        <v>2768</v>
      </c>
      <c r="D10943" s="188"/>
      <c r="E10943" s="191"/>
      <c r="F10943">
        <f>SUMIF('список продуктов'!$A$8:$A$917,"="&amp;D2086,'список продуктов'!$C$8:$C$917)</f>
        <v>1</v>
      </c>
      <c r="G10943" t="s">
        <v>2926</v>
      </c>
      <c r="M10943" s="572"/>
      <c r="N10943" s="573"/>
      <c r="O10943" s="573"/>
      <c r="P10943" s="573"/>
    </row>
    <row r="10944" spans="1:16" x14ac:dyDescent="0.25">
      <c r="A10944" s="77">
        <f>E10944*A10943</f>
        <v>0</v>
      </c>
      <c r="B10944" s="286"/>
      <c r="C10944" s="349" t="s">
        <v>2624</v>
      </c>
      <c r="D10944" s="91" t="s">
        <v>2625</v>
      </c>
      <c r="E10944" s="111">
        <v>1</v>
      </c>
      <c r="F10944">
        <f>SUMIF('список продуктов'!$A$8:$A$917,"="&amp;D2087,'список продуктов'!$C$8:$C$917)</f>
        <v>1</v>
      </c>
      <c r="M10944" s="572"/>
      <c r="N10944" s="573"/>
      <c r="O10944" s="573"/>
      <c r="P10944" s="573"/>
    </row>
    <row r="10945" spans="1:16" x14ac:dyDescent="0.25">
      <c r="A10945" s="294">
        <v>5</v>
      </c>
      <c r="B10945" s="283" t="s">
        <v>45</v>
      </c>
      <c r="C10945" s="290" t="s">
        <v>1359</v>
      </c>
      <c r="D10945" s="91"/>
      <c r="E10945" s="88"/>
      <c r="F10945">
        <f>SUMIF('список продуктов'!$A$8:$A$917,"="&amp;D2088,'список продуктов'!$C$8:$C$917)</f>
        <v>1</v>
      </c>
      <c r="G10945" t="s">
        <v>2927</v>
      </c>
      <c r="M10945" s="572"/>
      <c r="N10945" s="573"/>
      <c r="O10945" s="573"/>
      <c r="P10945" s="573"/>
    </row>
    <row r="10946" spans="1:16" x14ac:dyDescent="0.25">
      <c r="A10946" s="77">
        <f>E10946*A10945*A10943</f>
        <v>0</v>
      </c>
      <c r="B10946" s="286"/>
      <c r="C10946" s="311"/>
      <c r="D10946" s="91" t="s">
        <v>1929</v>
      </c>
      <c r="E10946" s="89">
        <v>20</v>
      </c>
      <c r="F10946">
        <f>SUMIF('список продуктов'!$A$8:$A$917,"="&amp;D2089,'список продуктов'!$C$8:$C$917)</f>
        <v>1</v>
      </c>
      <c r="M10946" s="572"/>
      <c r="N10946" s="573"/>
      <c r="O10946" s="573"/>
      <c r="P10946" s="573"/>
    </row>
    <row r="10947" spans="1:16" x14ac:dyDescent="0.25">
      <c r="A10947" s="77">
        <f>E10947*A10945*A10943</f>
        <v>0</v>
      </c>
      <c r="B10947" s="286"/>
      <c r="C10947" s="313"/>
      <c r="D10947" s="91" t="s">
        <v>2642</v>
      </c>
      <c r="E10947" s="89">
        <v>10</v>
      </c>
      <c r="F10947">
        <f>SUMIF('список продуктов'!$A$8:$A$917,"="&amp;D2090,'список продуктов'!$C$8:$C$917)</f>
        <v>1</v>
      </c>
      <c r="M10947" s="572"/>
      <c r="N10947" s="573"/>
      <c r="O10947" s="573"/>
      <c r="P10947" s="573"/>
    </row>
    <row r="10948" spans="1:16" x14ac:dyDescent="0.25">
      <c r="A10948" s="77">
        <f>E10948*A10945*A10943</f>
        <v>0</v>
      </c>
      <c r="B10948" s="286"/>
      <c r="C10948" s="313"/>
      <c r="D10948" s="91" t="s">
        <v>1850</v>
      </c>
      <c r="E10948" s="89">
        <v>4</v>
      </c>
      <c r="F10948">
        <f>SUMIF('список продуктов'!$A$8:$A$917,"="&amp;D2091,'список продуктов'!$C$8:$C$917)</f>
        <v>1</v>
      </c>
      <c r="M10948" s="572"/>
      <c r="N10948" s="573"/>
      <c r="O10948" s="573"/>
      <c r="P10948" s="573"/>
    </row>
    <row r="10949" spans="1:16" x14ac:dyDescent="0.25">
      <c r="A10949" s="77">
        <f>E10949*A10945*A10943</f>
        <v>0</v>
      </c>
      <c r="B10949" s="286"/>
      <c r="C10949" s="313"/>
      <c r="D10949" s="91" t="s">
        <v>2245</v>
      </c>
      <c r="E10949" s="89">
        <v>2</v>
      </c>
      <c r="F10949">
        <f>SUMIF('список продуктов'!$A$8:$A$917,"="&amp;D2092,'список продуктов'!$C$8:$C$917)</f>
        <v>0</v>
      </c>
      <c r="M10949" s="572"/>
      <c r="N10949" s="573"/>
      <c r="O10949" s="573"/>
      <c r="P10949" s="573"/>
    </row>
    <row r="10950" spans="1:16" x14ac:dyDescent="0.25">
      <c r="A10950" s="77">
        <f>E10950*A10945*A10943</f>
        <v>0</v>
      </c>
      <c r="B10950" s="286"/>
      <c r="C10950" s="313"/>
      <c r="D10950" s="91" t="s">
        <v>2517</v>
      </c>
      <c r="E10950" s="89">
        <v>1</v>
      </c>
      <c r="F10950">
        <f>SUMIF('список продуктов'!$A$8:$A$917,"="&amp;D2093,'список продуктов'!$C$8:$C$917)</f>
        <v>1</v>
      </c>
      <c r="M10950" s="572"/>
      <c r="N10950" s="573"/>
      <c r="O10950" s="573"/>
      <c r="P10950" s="573"/>
    </row>
    <row r="10951" spans="1:16" x14ac:dyDescent="0.25">
      <c r="A10951" s="77">
        <f>E10951*A10945*A10943</f>
        <v>0</v>
      </c>
      <c r="B10951" s="286"/>
      <c r="C10951" s="313"/>
      <c r="D10951" s="91" t="s">
        <v>2553</v>
      </c>
      <c r="E10951" s="89">
        <v>1</v>
      </c>
      <c r="F10951">
        <f>SUMIF('список продуктов'!$A$8:$A$917,"="&amp;D2094,'список продуктов'!$C$8:$C$917)</f>
        <v>1</v>
      </c>
      <c r="M10951" s="572"/>
      <c r="N10951" s="573"/>
      <c r="O10951" s="573"/>
      <c r="P10951" s="573"/>
    </row>
    <row r="10952" spans="1:16" x14ac:dyDescent="0.25">
      <c r="A10952" s="77">
        <f>E10952*A10945*A10943</f>
        <v>0</v>
      </c>
      <c r="B10952" s="286"/>
      <c r="C10952" s="311"/>
      <c r="D10952" s="91" t="s">
        <v>1929</v>
      </c>
      <c r="E10952" s="89">
        <v>7</v>
      </c>
      <c r="F10952">
        <f>SUMIF('список продуктов'!$A$8:$A$917,"="&amp;D2095,'список продуктов'!$C$8:$C$917)</f>
        <v>1</v>
      </c>
      <c r="M10952" s="572"/>
      <c r="N10952" s="573"/>
      <c r="O10952" s="573"/>
      <c r="P10952" s="573"/>
    </row>
    <row r="10953" spans="1:16" ht="29.25" x14ac:dyDescent="0.25">
      <c r="A10953" s="294">
        <v>12</v>
      </c>
      <c r="B10953" s="283" t="s">
        <v>0</v>
      </c>
      <c r="C10953" s="324" t="s">
        <v>2769</v>
      </c>
      <c r="D10953" s="378"/>
      <c r="E10953" s="134"/>
      <c r="F10953">
        <f>SUMIF('список продуктов'!$A$8:$A$917,"="&amp;D2096,'список продуктов'!$C$8:$C$917)</f>
        <v>1</v>
      </c>
      <c r="G10953" t="s">
        <v>2927</v>
      </c>
      <c r="M10953" s="572"/>
      <c r="N10953" s="573"/>
      <c r="O10953" s="573"/>
      <c r="P10953" s="573"/>
    </row>
    <row r="10954" spans="1:16" x14ac:dyDescent="0.25">
      <c r="A10954" s="77">
        <f>E10954*A10953*A10943</f>
        <v>0</v>
      </c>
      <c r="B10954" s="284"/>
      <c r="C10954" s="309"/>
      <c r="D10954" s="378" t="s">
        <v>942</v>
      </c>
      <c r="E10954" s="136">
        <v>1</v>
      </c>
      <c r="F10954">
        <f>SUMIF('список продуктов'!$A$8:$A$917,"="&amp;D2097,'список продуктов'!$C$8:$C$917)</f>
        <v>0</v>
      </c>
      <c r="M10954" s="572"/>
      <c r="N10954" s="573"/>
      <c r="O10954" s="573"/>
      <c r="P10954" s="573"/>
    </row>
    <row r="10955" spans="1:16" x14ac:dyDescent="0.25">
      <c r="A10955" s="294">
        <v>6</v>
      </c>
      <c r="B10955" s="283" t="s">
        <v>0</v>
      </c>
      <c r="C10955" s="308" t="s">
        <v>1055</v>
      </c>
      <c r="D10955" s="378"/>
      <c r="E10955" s="134"/>
      <c r="F10955">
        <f>SUMIF('список продуктов'!$A$8:$A$917,"="&amp;D2098,'список продуктов'!$C$8:$C$917)</f>
        <v>0</v>
      </c>
      <c r="G10955" t="s">
        <v>2927</v>
      </c>
      <c r="M10955" s="572"/>
      <c r="N10955" s="573"/>
      <c r="O10955" s="573"/>
      <c r="P10955" s="573"/>
    </row>
    <row r="10956" spans="1:16" x14ac:dyDescent="0.25">
      <c r="A10956" s="77">
        <f>E10956*A10955*A10943</f>
        <v>0</v>
      </c>
      <c r="B10956" s="284"/>
      <c r="C10956" s="309"/>
      <c r="D10956" s="378" t="s">
        <v>2465</v>
      </c>
      <c r="E10956" s="136">
        <v>1</v>
      </c>
      <c r="F10956">
        <f>SUMIF('список продуктов'!$A$8:$A$917,"="&amp;D2099,'список продуктов'!$C$8:$C$917)</f>
        <v>1</v>
      </c>
      <c r="M10956" s="572"/>
      <c r="N10956" s="573"/>
      <c r="O10956" s="573"/>
      <c r="P10956" s="573"/>
    </row>
    <row r="10957" spans="1:16" x14ac:dyDescent="0.25">
      <c r="A10957" s="294">
        <v>3</v>
      </c>
      <c r="B10957" s="283" t="s">
        <v>8</v>
      </c>
      <c r="C10957" s="308" t="s">
        <v>1057</v>
      </c>
      <c r="D10957" s="378"/>
      <c r="E10957" s="134"/>
      <c r="F10957">
        <f>SUMIF('список продуктов'!$A$8:$A$917,"="&amp;D2100,'список продуктов'!$C$8:$C$917)</f>
        <v>1</v>
      </c>
      <c r="G10957" t="s">
        <v>2927</v>
      </c>
      <c r="M10957" s="572"/>
      <c r="N10957" s="573"/>
      <c r="O10957" s="573"/>
      <c r="P10957" s="573"/>
    </row>
    <row r="10958" spans="1:16" ht="15.75" thickBot="1" x14ac:dyDescent="0.3">
      <c r="A10958" s="77">
        <f>E10958*A10957*A10943</f>
        <v>0</v>
      </c>
      <c r="B10958" s="174"/>
      <c r="C10958" s="520"/>
      <c r="D10958" s="378" t="s">
        <v>1056</v>
      </c>
      <c r="E10958" s="136">
        <v>100</v>
      </c>
      <c r="F10958">
        <f>SUMIF('список продуктов'!$A$8:$A$917,"="&amp;D2101,'список продуктов'!$C$8:$C$917)</f>
        <v>1</v>
      </c>
      <c r="M10958" s="572"/>
      <c r="N10958" s="573"/>
      <c r="O10958" s="573"/>
      <c r="P10958" s="573"/>
    </row>
    <row r="10959" spans="1:16" ht="15.75" thickBot="1" x14ac:dyDescent="0.3">
      <c r="A10959" s="229"/>
      <c r="B10959" s="231" t="s">
        <v>1348</v>
      </c>
      <c r="C10959" s="301" t="s">
        <v>2770</v>
      </c>
      <c r="D10959" s="188"/>
      <c r="E10959" s="191"/>
      <c r="F10959">
        <f>SUMIF('список продуктов'!$A$8:$A$917,"="&amp;D2102,'список продуктов'!$C$8:$C$917)</f>
        <v>1</v>
      </c>
      <c r="G10959" t="s">
        <v>2926</v>
      </c>
      <c r="M10959" s="572"/>
      <c r="N10959" s="573"/>
      <c r="O10959" s="573"/>
      <c r="P10959" s="573"/>
    </row>
    <row r="10960" spans="1:16" x14ac:dyDescent="0.25">
      <c r="A10960" s="77">
        <f>E10960*A10959</f>
        <v>0</v>
      </c>
      <c r="B10960" s="160"/>
      <c r="C10960" s="154"/>
      <c r="D10960" s="91" t="s">
        <v>1733</v>
      </c>
      <c r="E10960" s="89">
        <v>360</v>
      </c>
      <c r="F10960">
        <f>SUMIF('список продуктов'!$A$8:$A$917,"="&amp;D2103,'список продуктов'!$C$8:$C$917)</f>
        <v>1</v>
      </c>
      <c r="M10960" s="572"/>
      <c r="N10960" s="573"/>
      <c r="O10960" s="573"/>
      <c r="P10960" s="573"/>
    </row>
    <row r="10961" spans="1:16" x14ac:dyDescent="0.25">
      <c r="A10961" s="77">
        <f>E10961*A10959</f>
        <v>0</v>
      </c>
      <c r="B10961" s="160"/>
      <c r="C10961" s="452"/>
      <c r="D10961" s="91" t="s">
        <v>1711</v>
      </c>
      <c r="E10961" s="89">
        <v>360</v>
      </c>
      <c r="F10961">
        <f>SUMIF('список продуктов'!$A$8:$A$917,"="&amp;D2104,'список продуктов'!$C$8:$C$917)</f>
        <v>1</v>
      </c>
      <c r="M10961" s="572"/>
      <c r="N10961" s="573"/>
      <c r="O10961" s="573"/>
      <c r="P10961" s="573"/>
    </row>
    <row r="10962" spans="1:16" x14ac:dyDescent="0.25">
      <c r="A10962" s="77">
        <f>E10962*A10959</f>
        <v>0</v>
      </c>
      <c r="B10962" s="160"/>
      <c r="C10962" s="154"/>
      <c r="D10962" s="91" t="s">
        <v>1705</v>
      </c>
      <c r="E10962" s="89">
        <v>600</v>
      </c>
      <c r="F10962">
        <f>SUMIF('список продуктов'!$A$8:$A$917,"="&amp;D2105,'список продуктов'!$C$8:$C$917)</f>
        <v>1</v>
      </c>
      <c r="M10962" s="572"/>
      <c r="N10962" s="573"/>
      <c r="O10962" s="573"/>
      <c r="P10962" s="573"/>
    </row>
    <row r="10963" spans="1:16" x14ac:dyDescent="0.25">
      <c r="A10963" s="77">
        <f>E10963*A10959</f>
        <v>0</v>
      </c>
      <c r="B10963" s="160"/>
      <c r="C10963" s="154"/>
      <c r="D10963" s="91" t="s">
        <v>1716</v>
      </c>
      <c r="E10963" s="89">
        <v>400</v>
      </c>
      <c r="F10963">
        <f>SUMIF('список продуктов'!$A$8:$A$917,"="&amp;D2106,'список продуктов'!$C$8:$C$917)</f>
        <v>1</v>
      </c>
      <c r="M10963" s="572"/>
      <c r="N10963" s="573"/>
      <c r="O10963" s="573"/>
      <c r="P10963" s="573"/>
    </row>
    <row r="10964" spans="1:16" x14ac:dyDescent="0.25">
      <c r="A10964" s="77">
        <f>E10964*A10959</f>
        <v>0</v>
      </c>
      <c r="B10964" s="160"/>
      <c r="C10964" s="154"/>
      <c r="D10964" s="91" t="s">
        <v>1706</v>
      </c>
      <c r="E10964" s="89">
        <v>360</v>
      </c>
      <c r="F10964">
        <f>SUMIF('список продуктов'!$A$8:$A$917,"="&amp;D5451,'список продуктов'!$C$8:$C$917)</f>
        <v>0</v>
      </c>
      <c r="M10964" s="572"/>
      <c r="N10964" s="573"/>
      <c r="O10964" s="573"/>
      <c r="P10964" s="573"/>
    </row>
    <row r="10965" spans="1:16" x14ac:dyDescent="0.25">
      <c r="A10965" s="77">
        <f>E10965*A10959</f>
        <v>0</v>
      </c>
      <c r="B10965" s="160"/>
      <c r="C10965" s="154"/>
      <c r="D10965" s="91" t="s">
        <v>1796</v>
      </c>
      <c r="E10965" s="89">
        <v>40</v>
      </c>
      <c r="F10965">
        <f>SUMIF('список продуктов'!$A$8:$A$917,"="&amp;D5452,'список продуктов'!$C$8:$C$917)</f>
        <v>1</v>
      </c>
      <c r="M10965" s="572"/>
      <c r="N10965" s="573"/>
      <c r="O10965" s="573"/>
      <c r="P10965" s="573"/>
    </row>
    <row r="10966" spans="1:16" x14ac:dyDescent="0.25">
      <c r="A10966" s="77">
        <f>E10966*A10959</f>
        <v>0</v>
      </c>
      <c r="B10966" s="160"/>
      <c r="C10966" s="154"/>
      <c r="D10966" s="91" t="s">
        <v>1918</v>
      </c>
      <c r="E10966" s="89">
        <v>30</v>
      </c>
      <c r="F10966">
        <f>SUMIF('список продуктов'!$A$8:$A$917,"="&amp;D5453,'список продуктов'!$C$8:$C$917)</f>
        <v>1</v>
      </c>
      <c r="M10966" s="572"/>
      <c r="N10966" s="573"/>
      <c r="O10966" s="573"/>
      <c r="P10966" s="573"/>
    </row>
    <row r="10967" spans="1:16" x14ac:dyDescent="0.25">
      <c r="A10967" s="77">
        <f>E10967*A10959</f>
        <v>0</v>
      </c>
      <c r="B10967" s="160"/>
      <c r="C10967" s="154"/>
      <c r="D10967" s="91" t="s">
        <v>2625</v>
      </c>
      <c r="E10967" s="89">
        <v>1</v>
      </c>
      <c r="F10967">
        <f>SUMIF('список продуктов'!$A$8:$A$917,"="&amp;D5454,'список продуктов'!$C$8:$C$917)</f>
        <v>1</v>
      </c>
      <c r="M10967" s="572"/>
      <c r="N10967" s="573"/>
      <c r="O10967" s="573"/>
      <c r="P10967" s="573"/>
    </row>
    <row r="10968" spans="1:16" ht="15.75" thickBot="1" x14ac:dyDescent="0.3">
      <c r="A10968" s="77">
        <f>E10968*A10959</f>
        <v>0</v>
      </c>
      <c r="B10968" s="160"/>
      <c r="C10968" s="154"/>
      <c r="D10968" s="91" t="s">
        <v>2665</v>
      </c>
      <c r="E10968" s="89">
        <v>5</v>
      </c>
      <c r="F10968">
        <f>SUMIF('список продуктов'!$A$8:$A$917,"="&amp;D5455,'список продуктов'!$C$8:$C$917)</f>
        <v>1</v>
      </c>
      <c r="M10968" s="572"/>
      <c r="N10968" s="573"/>
      <c r="O10968" s="573"/>
      <c r="P10968" s="573"/>
    </row>
    <row r="10969" spans="1:16" ht="15.75" thickBot="1" x14ac:dyDescent="0.3">
      <c r="A10969" s="229"/>
      <c r="B10969" s="231" t="s">
        <v>1225</v>
      </c>
      <c r="C10969" s="184" t="s">
        <v>1519</v>
      </c>
      <c r="D10969" s="383"/>
      <c r="E10969" s="232"/>
      <c r="F10969">
        <f>SUMIF('список продуктов'!$A$8:$A$917,"="&amp;D5456,'список продуктов'!$C$8:$C$917)</f>
        <v>1</v>
      </c>
      <c r="G10969" t="s">
        <v>2926</v>
      </c>
      <c r="M10969" s="572"/>
      <c r="N10969" s="573"/>
      <c r="O10969" s="573"/>
      <c r="P10969" s="573"/>
    </row>
    <row r="10970" spans="1:16" x14ac:dyDescent="0.25">
      <c r="A10970" s="77">
        <f>E10970*A10969</f>
        <v>0</v>
      </c>
      <c r="B10970" s="286"/>
      <c r="C10970" s="353" t="s">
        <v>2624</v>
      </c>
      <c r="D10970" s="91" t="s">
        <v>2628</v>
      </c>
      <c r="E10970" s="119">
        <v>1</v>
      </c>
      <c r="F10970">
        <f>SUMIF('список продуктов'!$A$8:$A$917,"="&amp;D5457,'список продуктов'!$C$8:$C$917)</f>
        <v>0</v>
      </c>
      <c r="M10970" s="572"/>
      <c r="N10970" s="573"/>
      <c r="O10970" s="573"/>
      <c r="P10970" s="573"/>
    </row>
    <row r="10971" spans="1:16" x14ac:dyDescent="0.25">
      <c r="A10971" s="129">
        <v>5</v>
      </c>
      <c r="B10971" s="160" t="s">
        <v>8</v>
      </c>
      <c r="C10971" s="430" t="s">
        <v>1522</v>
      </c>
      <c r="D10971" s="91"/>
      <c r="E10971" s="88"/>
      <c r="F10971">
        <f>SUMIF('список продуктов'!$A$8:$A$917,"="&amp;D5458,'список продуктов'!$C$8:$C$917)</f>
        <v>0</v>
      </c>
      <c r="M10971" s="572"/>
      <c r="N10971" s="573"/>
      <c r="O10971" s="573"/>
      <c r="P10971" s="573"/>
    </row>
    <row r="10972" spans="1:16" x14ac:dyDescent="0.25">
      <c r="A10972" s="77">
        <f>E10972*A10971*A10969</f>
        <v>0</v>
      </c>
      <c r="B10972" s="160"/>
      <c r="C10972" s="154"/>
      <c r="D10972" s="91" t="s">
        <v>82</v>
      </c>
      <c r="E10972" s="89">
        <v>50</v>
      </c>
      <c r="F10972">
        <f>SUMIF('список продуктов'!$A$8:$A$917,"="&amp;D5459,'список продуктов'!$C$8:$C$917)</f>
        <v>0</v>
      </c>
      <c r="M10972" s="572"/>
      <c r="N10972" s="573"/>
      <c r="O10972" s="573"/>
      <c r="P10972" s="573"/>
    </row>
    <row r="10973" spans="1:16" x14ac:dyDescent="0.25">
      <c r="A10973" s="77">
        <f>E10973*A10971*A10969</f>
        <v>0</v>
      </c>
      <c r="B10973" s="160"/>
      <c r="C10973" s="154"/>
      <c r="D10973" s="91" t="s">
        <v>1003</v>
      </c>
      <c r="E10973" s="89">
        <v>20</v>
      </c>
      <c r="F10973">
        <f>SUMIF('список продуктов'!$A$8:$A$917,"="&amp;D5460,'список продуктов'!$C$8:$C$917)</f>
        <v>0</v>
      </c>
      <c r="M10973" s="572"/>
      <c r="N10973" s="573"/>
      <c r="O10973" s="573"/>
      <c r="P10973" s="573"/>
    </row>
    <row r="10974" spans="1:16" x14ac:dyDescent="0.25">
      <c r="A10974" s="77">
        <f>E10974*A10971*A10969</f>
        <v>0</v>
      </c>
      <c r="B10974" s="160"/>
      <c r="C10974" s="154"/>
      <c r="D10974" s="91" t="s">
        <v>1277</v>
      </c>
      <c r="E10974" s="89">
        <v>1</v>
      </c>
      <c r="F10974">
        <f>SUMIF('список продуктов'!$A$8:$A$917,"="&amp;D5461,'список продуктов'!$C$8:$C$917)</f>
        <v>0</v>
      </c>
      <c r="M10974" s="572"/>
      <c r="N10974" s="573"/>
      <c r="O10974" s="573"/>
      <c r="P10974" s="573"/>
    </row>
    <row r="10975" spans="1:16" x14ac:dyDescent="0.25">
      <c r="A10975" s="77">
        <f>E10975*A10971*A10969</f>
        <v>0</v>
      </c>
      <c r="B10975" s="160"/>
      <c r="C10975" s="154"/>
      <c r="D10975" s="91" t="s">
        <v>1206</v>
      </c>
      <c r="E10975" s="89">
        <v>10</v>
      </c>
      <c r="F10975">
        <f>SUMIF('список продуктов'!$A$8:$A$917,"="&amp;D5462,'список продуктов'!$C$8:$C$917)</f>
        <v>1</v>
      </c>
      <c r="M10975" s="572"/>
      <c r="N10975" s="573"/>
      <c r="O10975" s="573"/>
      <c r="P10975" s="573"/>
    </row>
    <row r="10976" spans="1:16" x14ac:dyDescent="0.25">
      <c r="A10976" s="77">
        <f>E10976*A10971*A10969</f>
        <v>0</v>
      </c>
      <c r="B10976" s="160"/>
      <c r="C10976" s="154"/>
      <c r="D10976" s="91" t="s">
        <v>1518</v>
      </c>
      <c r="E10976" s="89">
        <v>40</v>
      </c>
      <c r="F10976">
        <f>SUMIF('список продуктов'!$A$8:$A$917,"="&amp;D5463,'список продуктов'!$C$8:$C$917)</f>
        <v>1</v>
      </c>
      <c r="M10976" s="572"/>
      <c r="N10976" s="573"/>
      <c r="O10976" s="573"/>
      <c r="P10976" s="573"/>
    </row>
    <row r="10977" spans="1:16" x14ac:dyDescent="0.25">
      <c r="A10977" s="77">
        <f>E10977*A10971*A10969</f>
        <v>0</v>
      </c>
      <c r="B10977" s="160"/>
      <c r="C10977" s="452"/>
      <c r="D10977" s="91" t="s">
        <v>1516</v>
      </c>
      <c r="E10977" s="89">
        <v>40</v>
      </c>
      <c r="F10977">
        <f>SUMIF('список продуктов'!$A$8:$A$917,"="&amp;D5464,'список продуктов'!$C$8:$C$917)</f>
        <v>1</v>
      </c>
      <c r="M10977" s="572"/>
      <c r="N10977" s="573"/>
      <c r="O10977" s="573"/>
      <c r="P10977" s="573"/>
    </row>
    <row r="10978" spans="1:16" x14ac:dyDescent="0.25">
      <c r="A10978" s="77">
        <f>E10978*A10971*A10969</f>
        <v>0</v>
      </c>
      <c r="B10978" s="160"/>
      <c r="C10978" s="154"/>
      <c r="D10978" s="91" t="s">
        <v>1503</v>
      </c>
      <c r="E10978" s="89">
        <v>15</v>
      </c>
      <c r="F10978">
        <f>SUMIF('список продуктов'!$A$8:$A$917,"="&amp;D5465,'список продуктов'!$C$8:$C$917)</f>
        <v>1</v>
      </c>
      <c r="M10978" s="572"/>
      <c r="N10978" s="573"/>
      <c r="O10978" s="573"/>
      <c r="P10978" s="573"/>
    </row>
    <row r="10979" spans="1:16" x14ac:dyDescent="0.25">
      <c r="A10979" s="77">
        <f>E10979*A10971*A10969</f>
        <v>0</v>
      </c>
      <c r="B10979" s="160"/>
      <c r="C10979" s="154"/>
      <c r="D10979" s="91" t="s">
        <v>1500</v>
      </c>
      <c r="E10979" s="89">
        <v>45</v>
      </c>
      <c r="F10979">
        <f>SUMIF('список продуктов'!$A$8:$A$917,"="&amp;D5466,'список продуктов'!$C$8:$C$917)</f>
        <v>1</v>
      </c>
      <c r="M10979" s="572"/>
      <c r="N10979" s="573"/>
      <c r="O10979" s="573"/>
      <c r="P10979" s="573"/>
    </row>
    <row r="10980" spans="1:16" x14ac:dyDescent="0.25">
      <c r="A10980" s="129">
        <v>5</v>
      </c>
      <c r="B10980" s="160" t="s">
        <v>8</v>
      </c>
      <c r="C10980" s="537" t="s">
        <v>1520</v>
      </c>
      <c r="D10980" s="91"/>
      <c r="E10980" s="88"/>
      <c r="F10980">
        <f>SUMIF('список продуктов'!$A$8:$A$917,"="&amp;D5467,'список продуктов'!$C$8:$C$917)</f>
        <v>0</v>
      </c>
      <c r="M10980" s="572"/>
      <c r="N10980" s="573"/>
      <c r="O10980" s="573"/>
      <c r="P10980" s="573"/>
    </row>
    <row r="10981" spans="1:16" x14ac:dyDescent="0.25">
      <c r="A10981" s="77">
        <f>E10981*A10980*A10969</f>
        <v>0</v>
      </c>
      <c r="B10981" s="160"/>
      <c r="C10981" s="542"/>
      <c r="D10981" s="91" t="s">
        <v>1207</v>
      </c>
      <c r="E10981" s="89">
        <v>50</v>
      </c>
      <c r="F10981">
        <f>SUMIF('список продуктов'!$A$8:$A$917,"="&amp;D5468,'список продуктов'!$C$8:$C$917)</f>
        <v>0</v>
      </c>
      <c r="M10981" s="572"/>
      <c r="N10981" s="573"/>
      <c r="O10981" s="573"/>
      <c r="P10981" s="573"/>
    </row>
    <row r="10982" spans="1:16" x14ac:dyDescent="0.25">
      <c r="A10982" s="77">
        <f>E10982*A10980*A10969</f>
        <v>0</v>
      </c>
      <c r="B10982" s="160"/>
      <c r="C10982" s="542"/>
      <c r="D10982" s="91" t="s">
        <v>1512</v>
      </c>
      <c r="E10982" s="89">
        <v>25</v>
      </c>
      <c r="F10982">
        <f>SUMIF('список продуктов'!$A$8:$A$917,"="&amp;D5469,'список продуктов'!$C$8:$C$917)</f>
        <v>0</v>
      </c>
      <c r="M10982" s="572"/>
      <c r="N10982" s="573"/>
      <c r="O10982" s="573"/>
      <c r="P10982" s="573"/>
    </row>
    <row r="10983" spans="1:16" x14ac:dyDescent="0.25">
      <c r="A10983" s="77">
        <f>E10983*A10980*A10969</f>
        <v>0</v>
      </c>
      <c r="B10983" s="160"/>
      <c r="C10983" s="542"/>
      <c r="D10983" s="91" t="s">
        <v>1277</v>
      </c>
      <c r="E10983" s="89">
        <v>2</v>
      </c>
      <c r="F10983">
        <f>SUMIF('список продуктов'!$A$8:$A$917,"="&amp;D5470,'список продуктов'!$C$8:$C$917)</f>
        <v>0</v>
      </c>
      <c r="M10983" s="572"/>
      <c r="N10983" s="573"/>
      <c r="O10983" s="573"/>
      <c r="P10983" s="573"/>
    </row>
    <row r="10984" spans="1:16" x14ac:dyDescent="0.25">
      <c r="A10984" s="77">
        <f>E10984*A10980*A10969</f>
        <v>0</v>
      </c>
      <c r="B10984" s="160"/>
      <c r="C10984" s="542"/>
      <c r="D10984" s="91" t="s">
        <v>83</v>
      </c>
      <c r="E10984" s="89">
        <v>1</v>
      </c>
      <c r="F10984">
        <f>SUMIF('список продуктов'!$A$8:$A$917,"="&amp;D5471,'список продуктов'!$C$8:$C$917)</f>
        <v>0</v>
      </c>
      <c r="M10984" s="572"/>
      <c r="N10984" s="573"/>
      <c r="O10984" s="573"/>
      <c r="P10984" s="573"/>
    </row>
    <row r="10985" spans="1:16" x14ac:dyDescent="0.25">
      <c r="A10985" s="77">
        <f>E10985*A10980*A10969</f>
        <v>0</v>
      </c>
      <c r="B10985" s="160"/>
      <c r="C10985" s="542"/>
      <c r="D10985" s="91" t="s">
        <v>1513</v>
      </c>
      <c r="E10985" s="89">
        <v>1</v>
      </c>
      <c r="F10985">
        <f>SUMIF('список продуктов'!$A$8:$A$917,"="&amp;D5472,'список продуктов'!$C$8:$C$917)</f>
        <v>1</v>
      </c>
      <c r="M10985" s="572"/>
      <c r="N10985" s="573"/>
      <c r="O10985" s="573"/>
      <c r="P10985" s="573"/>
    </row>
    <row r="10986" spans="1:16" x14ac:dyDescent="0.25">
      <c r="A10986" s="77">
        <f>E10986*A10980*A10969</f>
        <v>0</v>
      </c>
      <c r="B10986" s="160"/>
      <c r="C10986" s="542"/>
      <c r="D10986" s="91" t="s">
        <v>1206</v>
      </c>
      <c r="E10986" s="89">
        <v>4</v>
      </c>
      <c r="F10986">
        <f>SUMIF('список продуктов'!$A$8:$A$917,"="&amp;D5473,'список продуктов'!$C$8:$C$917)</f>
        <v>1</v>
      </c>
      <c r="M10986" s="572"/>
      <c r="N10986" s="573"/>
      <c r="O10986" s="573"/>
      <c r="P10986" s="573"/>
    </row>
    <row r="10987" spans="1:16" x14ac:dyDescent="0.25">
      <c r="A10987" s="77">
        <f>E10987*A10980*A10969</f>
        <v>0</v>
      </c>
      <c r="B10987" s="160"/>
      <c r="C10987" s="542"/>
      <c r="D10987" s="91" t="s">
        <v>4</v>
      </c>
      <c r="E10987" s="89">
        <v>1</v>
      </c>
      <c r="F10987">
        <f>SUMIF('список продуктов'!$A$8:$A$917,"="&amp;D5474,'список продуктов'!$C$8:$C$917)</f>
        <v>1</v>
      </c>
      <c r="M10987" s="572"/>
      <c r="N10987" s="573"/>
      <c r="O10987" s="573"/>
      <c r="P10987" s="573"/>
    </row>
    <row r="10988" spans="1:16" x14ac:dyDescent="0.25">
      <c r="A10988" s="77">
        <f>E10988*A10980*A10969</f>
        <v>0</v>
      </c>
      <c r="B10988" s="160"/>
      <c r="C10988" s="542"/>
      <c r="D10988" s="91" t="s">
        <v>1152</v>
      </c>
      <c r="E10988" s="89">
        <v>5</v>
      </c>
      <c r="F10988">
        <f>SUMIF('список продуктов'!$A$8:$A$917,"="&amp;D5475,'список продуктов'!$C$8:$C$917)</f>
        <v>1</v>
      </c>
      <c r="M10988" s="572"/>
      <c r="N10988" s="573"/>
      <c r="O10988" s="573"/>
      <c r="P10988" s="573"/>
    </row>
    <row r="10989" spans="1:16" x14ac:dyDescent="0.25">
      <c r="A10989" s="77">
        <f>E10989*A10980*A10969</f>
        <v>0</v>
      </c>
      <c r="B10989" s="160"/>
      <c r="C10989" s="542"/>
      <c r="D10989" s="91" t="s">
        <v>933</v>
      </c>
      <c r="E10989" s="89">
        <v>25</v>
      </c>
      <c r="F10989">
        <f>SUMIF('список продуктов'!$A$8:$A$917,"="&amp;D5476,'список продуктов'!$C$8:$C$917)</f>
        <v>1</v>
      </c>
      <c r="M10989" s="572"/>
      <c r="N10989" s="573"/>
      <c r="O10989" s="573"/>
      <c r="P10989" s="573"/>
    </row>
    <row r="10990" spans="1:16" x14ac:dyDescent="0.25">
      <c r="A10990" s="77">
        <f>E10990*A10980*A10969</f>
        <v>0</v>
      </c>
      <c r="B10990" s="160"/>
      <c r="C10990" s="542"/>
      <c r="D10990" s="91" t="s">
        <v>1514</v>
      </c>
      <c r="E10990" s="89">
        <v>25</v>
      </c>
      <c r="F10990">
        <f>SUMIF('список продуктов'!$A$8:$A$917,"="&amp;D5477,'список продуктов'!$C$8:$C$917)</f>
        <v>0</v>
      </c>
      <c r="M10990" s="572"/>
      <c r="N10990" s="573"/>
      <c r="O10990" s="573"/>
      <c r="P10990" s="573"/>
    </row>
    <row r="10991" spans="1:16" x14ac:dyDescent="0.25">
      <c r="A10991" s="77">
        <f>E10991*A10980*A10969</f>
        <v>0</v>
      </c>
      <c r="B10991" s="160"/>
      <c r="C10991" s="542"/>
      <c r="D10991" s="91" t="s">
        <v>1440</v>
      </c>
      <c r="E10991" s="89">
        <v>13</v>
      </c>
      <c r="F10991">
        <f>SUMIF('список продуктов'!$A$8:$A$917,"="&amp;D5478,'список продуктов'!$C$8:$C$917)</f>
        <v>0</v>
      </c>
      <c r="M10991" s="572"/>
      <c r="N10991" s="573"/>
      <c r="O10991" s="573"/>
      <c r="P10991" s="573"/>
    </row>
    <row r="10992" spans="1:16" x14ac:dyDescent="0.25">
      <c r="A10992" s="77">
        <f>E10992*A10980*A10969</f>
        <v>0</v>
      </c>
      <c r="B10992" s="160"/>
      <c r="C10992" s="542"/>
      <c r="D10992" s="91" t="s">
        <v>1523</v>
      </c>
      <c r="E10992" s="89">
        <v>1</v>
      </c>
      <c r="F10992">
        <f>SUMIF('список продуктов'!$A$8:$A$917,"="&amp;D5479,'список продуктов'!$C$8:$C$917)</f>
        <v>0</v>
      </c>
      <c r="M10992" s="572"/>
      <c r="N10992" s="573"/>
      <c r="O10992" s="573"/>
      <c r="P10992" s="573"/>
    </row>
    <row r="10993" spans="1:16" x14ac:dyDescent="0.25">
      <c r="A10993" s="77">
        <f>E10993*A10980*A10969</f>
        <v>0</v>
      </c>
      <c r="B10993" s="160"/>
      <c r="C10993" s="542"/>
      <c r="D10993" s="91" t="s">
        <v>11</v>
      </c>
      <c r="E10993" s="89">
        <v>8</v>
      </c>
      <c r="F10993">
        <f>SUMIF('список продуктов'!$A$8:$A$917,"="&amp;D5480,'список продуктов'!$C$8:$C$917)</f>
        <v>0</v>
      </c>
      <c r="M10993" s="572"/>
      <c r="N10993" s="573"/>
      <c r="O10993" s="573"/>
      <c r="P10993" s="573"/>
    </row>
    <row r="10994" spans="1:16" x14ac:dyDescent="0.25">
      <c r="A10994" s="77">
        <f>E10994*A10980*A10969</f>
        <v>0</v>
      </c>
      <c r="B10994" s="160"/>
      <c r="C10994" s="154"/>
      <c r="D10994" s="91" t="s">
        <v>1515</v>
      </c>
      <c r="E10994" s="89">
        <v>12</v>
      </c>
      <c r="F10994">
        <f>SUMIF('список продуктов'!$A$8:$A$917,"="&amp;D5481,'список продуктов'!$C$8:$C$917)</f>
        <v>0</v>
      </c>
      <c r="M10994" s="572"/>
      <c r="N10994" s="573"/>
      <c r="O10994" s="573"/>
      <c r="P10994" s="573"/>
    </row>
    <row r="10995" spans="1:16" x14ac:dyDescent="0.25">
      <c r="A10995" s="77">
        <f>E10995*A10980*A10969</f>
        <v>0</v>
      </c>
      <c r="B10995" s="160"/>
      <c r="C10995" s="452"/>
      <c r="D10995" s="91" t="s">
        <v>1206</v>
      </c>
      <c r="E10995" s="89">
        <v>8</v>
      </c>
      <c r="F10995">
        <f>SUMIF('список продуктов'!$A$8:$A$917,"="&amp;D5482,'список продуктов'!$C$8:$C$917)</f>
        <v>1</v>
      </c>
      <c r="M10995" s="572"/>
      <c r="N10995" s="573"/>
      <c r="O10995" s="573"/>
      <c r="P10995" s="573"/>
    </row>
    <row r="10996" spans="1:16" x14ac:dyDescent="0.25">
      <c r="A10996" s="129">
        <v>5</v>
      </c>
      <c r="B10996" s="160" t="s">
        <v>8</v>
      </c>
      <c r="C10996" s="430" t="s">
        <v>1521</v>
      </c>
      <c r="D10996" s="91"/>
      <c r="E10996" s="88"/>
      <c r="F10996">
        <f>SUMIF('список продуктов'!$A$8:$A$917,"="&amp;D5483,'список продуктов'!$C$8:$C$917)</f>
        <v>1</v>
      </c>
      <c r="M10996" s="572"/>
      <c r="N10996" s="573"/>
      <c r="O10996" s="573"/>
      <c r="P10996" s="573"/>
    </row>
    <row r="10997" spans="1:16" x14ac:dyDescent="0.25">
      <c r="A10997" s="77">
        <f>E10997*A10996*A10969</f>
        <v>0</v>
      </c>
      <c r="B10997" s="160"/>
      <c r="C10997" s="154"/>
      <c r="D10997" s="91" t="s">
        <v>2643</v>
      </c>
      <c r="E10997" s="89">
        <v>45</v>
      </c>
      <c r="F10997">
        <f>SUMIF('список продуктов'!$A$8:$A$917,"="&amp;D5484,'список продуктов'!$C$8:$C$917)</f>
        <v>1</v>
      </c>
      <c r="M10997" s="572"/>
      <c r="N10997" s="573"/>
      <c r="O10997" s="573"/>
      <c r="P10997" s="573"/>
    </row>
    <row r="10998" spans="1:16" x14ac:dyDescent="0.25">
      <c r="A10998" s="77">
        <f>A10996*E10998*A10969</f>
        <v>0</v>
      </c>
      <c r="B10998" s="160"/>
      <c r="C10998" s="154"/>
      <c r="D10998" s="91" t="s">
        <v>1518</v>
      </c>
      <c r="E10998" s="89">
        <v>45</v>
      </c>
      <c r="F10998">
        <f>SUMIF('список продуктов'!$A$8:$A$917,"="&amp;D5485,'список продуктов'!$C$8:$C$917)</f>
        <v>1</v>
      </c>
      <c r="M10998" s="572"/>
      <c r="N10998" s="573"/>
      <c r="O10998" s="573"/>
      <c r="P10998" s="573"/>
    </row>
    <row r="10999" spans="1:16" ht="15.75" thickBot="1" x14ac:dyDescent="0.3">
      <c r="A10999" s="77">
        <f>A10996*E10999*A10969</f>
        <v>0</v>
      </c>
      <c r="B10999" s="394"/>
      <c r="C10999" s="495"/>
      <c r="D10999" s="395" t="s">
        <v>1517</v>
      </c>
      <c r="E10999" s="396">
        <v>40</v>
      </c>
      <c r="F10999">
        <f>SUMIF('список продуктов'!$A$8:$A$917,"="&amp;D5486,'список продуктов'!$C$8:$C$917)</f>
        <v>1</v>
      </c>
      <c r="M10999" s="572"/>
      <c r="N10999" s="573"/>
      <c r="O10999" s="573"/>
      <c r="P10999" s="573"/>
    </row>
    <row r="11000" spans="1:16" ht="26.25" thickBot="1" x14ac:dyDescent="0.4">
      <c r="A11000" s="563" t="s">
        <v>2771</v>
      </c>
      <c r="B11000" s="588"/>
      <c r="C11000" s="588"/>
      <c r="D11000" s="588"/>
      <c r="E11000" s="589"/>
      <c r="F11000">
        <f>SUMIF('список продуктов'!$A$8:$A$917,"="&amp;D5487,'список продуктов'!$C$8:$C$917)</f>
        <v>0</v>
      </c>
      <c r="G11000" t="s">
        <v>2926</v>
      </c>
      <c r="M11000" s="572"/>
      <c r="N11000" s="573"/>
      <c r="O11000" s="573"/>
      <c r="P11000" s="573"/>
    </row>
    <row r="11001" spans="1:16" ht="15.75" thickBot="1" x14ac:dyDescent="0.3">
      <c r="A11001" s="229"/>
      <c r="B11001" s="231" t="s">
        <v>1334</v>
      </c>
      <c r="C11001" s="184" t="s">
        <v>2772</v>
      </c>
      <c r="D11001" s="188"/>
      <c r="E11001" s="191"/>
      <c r="F11001">
        <f>SUMIF('список продуктов'!$A$8:$A$917,"="&amp;D5488,'список продуктов'!$C$8:$C$917)</f>
        <v>0</v>
      </c>
      <c r="G11001" t="s">
        <v>2926</v>
      </c>
      <c r="M11001" s="572"/>
      <c r="N11001" s="573"/>
      <c r="O11001" s="573"/>
      <c r="P11001" s="573"/>
    </row>
    <row r="11002" spans="1:16" x14ac:dyDescent="0.25">
      <c r="A11002" s="77">
        <f>E11002*A11001</f>
        <v>0</v>
      </c>
      <c r="B11002" s="286"/>
      <c r="C11002" s="303" t="s">
        <v>2624</v>
      </c>
      <c r="D11002" s="91" t="s">
        <v>2625</v>
      </c>
      <c r="E11002" s="350">
        <v>1</v>
      </c>
      <c r="F11002">
        <f>SUMIF('список продуктов'!$A$8:$A$917,"="&amp;D5489,'список продуктов'!$C$8:$C$917)</f>
        <v>0</v>
      </c>
      <c r="M11002" s="572"/>
      <c r="N11002" s="573"/>
      <c r="O11002" s="573"/>
      <c r="P11002" s="573"/>
    </row>
    <row r="11003" spans="1:16" x14ac:dyDescent="0.25">
      <c r="A11003" s="129">
        <v>5</v>
      </c>
      <c r="B11003" s="160" t="s">
        <v>0</v>
      </c>
      <c r="C11003" s="280" t="s">
        <v>1283</v>
      </c>
      <c r="D11003" s="91"/>
      <c r="E11003" s="88">
        <f>SUM(E11004:E11008)</f>
        <v>38</v>
      </c>
      <c r="F11003">
        <f>SUMIF('список продуктов'!$A$8:$A$917,"="&amp;D5490,'список продуктов'!$C$8:$C$917)</f>
        <v>0</v>
      </c>
      <c r="M11003" s="572"/>
      <c r="N11003" s="573"/>
      <c r="O11003" s="573"/>
      <c r="P11003" s="573"/>
    </row>
    <row r="11004" spans="1:16" x14ac:dyDescent="0.25">
      <c r="A11004" s="77">
        <f>E11004*A11003*A11001</f>
        <v>0</v>
      </c>
      <c r="B11004" s="160"/>
      <c r="C11004" s="154"/>
      <c r="D11004" s="91" t="s">
        <v>2220</v>
      </c>
      <c r="E11004" s="89">
        <v>6</v>
      </c>
      <c r="F11004">
        <f>SUMIF('список продуктов'!$A$8:$A$917,"="&amp;D5491,'список продуктов'!$C$8:$C$917)</f>
        <v>0</v>
      </c>
      <c r="M11004" s="572"/>
      <c r="N11004" s="573"/>
      <c r="O11004" s="573"/>
      <c r="P11004" s="573"/>
    </row>
    <row r="11005" spans="1:16" x14ac:dyDescent="0.25">
      <c r="A11005" s="77">
        <f>A11003*E11005*A11001</f>
        <v>0</v>
      </c>
      <c r="B11005" s="160"/>
      <c r="C11005" s="154"/>
      <c r="D11005" s="91" t="s">
        <v>2244</v>
      </c>
      <c r="E11005" s="89">
        <v>4</v>
      </c>
      <c r="F11005">
        <f>SUMIF('список продуктов'!$A$8:$A$917,"="&amp;D5492,'список продуктов'!$C$8:$C$917)</f>
        <v>1</v>
      </c>
      <c r="M11005" s="572"/>
      <c r="N11005" s="573"/>
      <c r="O11005" s="573"/>
      <c r="P11005" s="573"/>
    </row>
    <row r="11006" spans="1:16" x14ac:dyDescent="0.25">
      <c r="A11006" s="77">
        <f>A11003*E11006*A11001</f>
        <v>0</v>
      </c>
      <c r="B11006" s="160"/>
      <c r="C11006" s="154"/>
      <c r="D11006" s="91" t="s">
        <v>1804</v>
      </c>
      <c r="E11006" s="89">
        <v>4</v>
      </c>
      <c r="F11006">
        <f>SUMIF('список продуктов'!$A$8:$A$917,"="&amp;D5493,'список продуктов'!$C$8:$C$917)</f>
        <v>0</v>
      </c>
      <c r="M11006" s="572"/>
      <c r="N11006" s="573"/>
      <c r="O11006" s="573"/>
      <c r="P11006" s="573"/>
    </row>
    <row r="11007" spans="1:16" x14ac:dyDescent="0.25">
      <c r="A11007" s="77">
        <f>A11003*E11007*A11001</f>
        <v>0</v>
      </c>
      <c r="B11007" s="160"/>
      <c r="C11007" s="154"/>
      <c r="D11007" s="91" t="s">
        <v>2194</v>
      </c>
      <c r="E11007" s="89">
        <v>4</v>
      </c>
      <c r="F11007">
        <f>SUMIF('список продуктов'!$A$8:$A$917,"="&amp;D5494,'список продуктов'!$C$8:$C$917)</f>
        <v>0</v>
      </c>
      <c r="M11007" s="572"/>
      <c r="N11007" s="573"/>
      <c r="O11007" s="573"/>
      <c r="P11007" s="573"/>
    </row>
    <row r="11008" spans="1:16" x14ac:dyDescent="0.25">
      <c r="B11008" s="160"/>
      <c r="C11008" s="155" t="s">
        <v>2163</v>
      </c>
      <c r="D11008" s="91"/>
      <c r="E11008" s="142">
        <v>20</v>
      </c>
      <c r="F11008">
        <f>SUMIF('список продуктов'!$A$8:$A$917,"="&amp;D5495,'список продуктов'!$C$8:$C$917)</f>
        <v>1</v>
      </c>
      <c r="M11008" s="572"/>
      <c r="N11008" s="573"/>
      <c r="O11008" s="573"/>
      <c r="P11008" s="573"/>
    </row>
    <row r="11009" spans="1:16" x14ac:dyDescent="0.25">
      <c r="A11009" s="77">
        <f>E11009*A11003*A11001</f>
        <v>0</v>
      </c>
      <c r="B11009" s="160"/>
      <c r="C11009" s="452"/>
      <c r="D11009" s="368" t="s">
        <v>1864</v>
      </c>
      <c r="E11009" s="89">
        <v>10</v>
      </c>
      <c r="F11009">
        <f>SUMIF('список продуктов'!$A$8:$A$917,"="&amp;D5496,'список продуктов'!$C$8:$C$917)</f>
        <v>1</v>
      </c>
      <c r="M11009" s="572"/>
      <c r="N11009" s="573"/>
      <c r="O11009" s="573"/>
      <c r="P11009" s="573"/>
    </row>
    <row r="11010" spans="1:16" x14ac:dyDescent="0.25">
      <c r="A11010" s="77">
        <f>E11010*A11003*A11001</f>
        <v>0</v>
      </c>
      <c r="B11010" s="160"/>
      <c r="C11010" s="154"/>
      <c r="D11010" s="368" t="s">
        <v>2469</v>
      </c>
      <c r="E11010" s="89">
        <v>2</v>
      </c>
      <c r="F11010">
        <f>SUMIF('список продуктов'!$A$8:$A$917,"="&amp;D5497,'список продуктов'!$C$8:$C$917)</f>
        <v>1</v>
      </c>
      <c r="M11010" s="572"/>
      <c r="N11010" s="573"/>
      <c r="O11010" s="573"/>
      <c r="P11010" s="573"/>
    </row>
    <row r="11011" spans="1:16" x14ac:dyDescent="0.25">
      <c r="A11011" s="77">
        <f>E11011*A11003*A11001</f>
        <v>0</v>
      </c>
      <c r="B11011" s="160"/>
      <c r="C11011" s="154"/>
      <c r="D11011" s="368" t="s">
        <v>1268</v>
      </c>
      <c r="E11011" s="89">
        <v>5</v>
      </c>
      <c r="F11011">
        <f>SUMIF('список продуктов'!$A$8:$A$917,"="&amp;D5498,'список продуктов'!$C$8:$C$917)</f>
        <v>1</v>
      </c>
      <c r="M11011" s="572"/>
      <c r="N11011" s="573"/>
      <c r="O11011" s="573"/>
      <c r="P11011" s="573"/>
    </row>
    <row r="11012" spans="1:16" x14ac:dyDescent="0.25">
      <c r="A11012" s="77">
        <f>E11012*A11003*A11001</f>
        <v>0</v>
      </c>
      <c r="B11012" s="160"/>
      <c r="C11012" s="154"/>
      <c r="D11012" s="368" t="s">
        <v>1478</v>
      </c>
      <c r="E11012" s="89">
        <v>0.1</v>
      </c>
      <c r="F11012">
        <f>SUMIF('список продуктов'!$A$8:$A$917,"="&amp;D5499,'список продуктов'!$C$8:$C$917)</f>
        <v>1</v>
      </c>
      <c r="M11012" s="572"/>
      <c r="N11012" s="573"/>
      <c r="O11012" s="573"/>
      <c r="P11012" s="573"/>
    </row>
    <row r="11013" spans="1:16" x14ac:dyDescent="0.25">
      <c r="A11013" s="77">
        <f>E11013*A11003*A11001</f>
        <v>0</v>
      </c>
      <c r="B11013" s="160"/>
      <c r="C11013" s="154"/>
      <c r="D11013" s="368" t="s">
        <v>2643</v>
      </c>
      <c r="E11013" s="89">
        <v>10</v>
      </c>
      <c r="F11013">
        <f>SUMIF('список продуктов'!$A$8:$A$917,"="&amp;D5500,'список продуктов'!$C$8:$C$917)</f>
        <v>1</v>
      </c>
      <c r="M11013" s="572"/>
      <c r="N11013" s="573"/>
      <c r="O11013" s="573"/>
      <c r="P11013" s="573"/>
    </row>
    <row r="11014" spans="1:16" x14ac:dyDescent="0.25">
      <c r="A11014" s="77">
        <f>E11014*A11003*A11001</f>
        <v>0</v>
      </c>
      <c r="B11014" s="160"/>
      <c r="C11014" s="154"/>
      <c r="D11014" s="367" t="s">
        <v>2514</v>
      </c>
      <c r="E11014" s="89">
        <v>1</v>
      </c>
      <c r="F11014">
        <f>SUMIF('список продуктов'!$A$8:$A$917,"="&amp;D5501,'список продуктов'!$C$8:$C$917)</f>
        <v>1</v>
      </c>
      <c r="M11014" s="572"/>
      <c r="N11014" s="573"/>
      <c r="O11014" s="573"/>
      <c r="P11014" s="573"/>
    </row>
    <row r="11015" spans="1:16" x14ac:dyDescent="0.25">
      <c r="A11015" s="77">
        <f>E11015*A11003*A11001</f>
        <v>0</v>
      </c>
      <c r="B11015" s="160"/>
      <c r="C11015" s="154"/>
      <c r="D11015" s="367" t="s">
        <v>2515</v>
      </c>
      <c r="E11015" s="89">
        <v>1</v>
      </c>
      <c r="F11015">
        <f>SUMIF('список продуктов'!$A$8:$A$917,"="&amp;D5502,'список продуктов'!$C$8:$C$917)</f>
        <v>0</v>
      </c>
      <c r="M11015" s="572"/>
      <c r="N11015" s="573"/>
      <c r="O11015" s="573"/>
      <c r="P11015" s="573"/>
    </row>
    <row r="11016" spans="1:16" x14ac:dyDescent="0.25">
      <c r="A11016" s="129">
        <v>5</v>
      </c>
      <c r="B11016" s="160" t="s">
        <v>0</v>
      </c>
      <c r="C11016" s="280" t="s">
        <v>1259</v>
      </c>
      <c r="D11016" s="91"/>
      <c r="E11016" s="88">
        <f>SUM(E11017:E11020)</f>
        <v>38</v>
      </c>
      <c r="F11016">
        <f>SUMIF('список продуктов'!$A$8:$A$917,"="&amp;D5503,'список продуктов'!$C$8:$C$917)</f>
        <v>1</v>
      </c>
      <c r="M11016" s="572"/>
      <c r="N11016" s="573"/>
      <c r="O11016" s="573"/>
      <c r="P11016" s="573"/>
    </row>
    <row r="11017" spans="1:16" x14ac:dyDescent="0.25">
      <c r="A11017" s="77">
        <f>E11017*A11016*A11001</f>
        <v>0</v>
      </c>
      <c r="B11017" s="160"/>
      <c r="C11017" s="154"/>
      <c r="D11017" s="91" t="s">
        <v>2396</v>
      </c>
      <c r="E11017" s="89">
        <v>4</v>
      </c>
      <c r="F11017">
        <f>SUMIF('список продуктов'!$A$8:$A$917,"="&amp;D5504,'список продуктов'!$C$8:$C$917)</f>
        <v>0</v>
      </c>
      <c r="M11017" s="572"/>
      <c r="N11017" s="573"/>
      <c r="O11017" s="573"/>
      <c r="P11017" s="573"/>
    </row>
    <row r="11018" spans="1:16" x14ac:dyDescent="0.25">
      <c r="A11018" s="77">
        <f>A11016*E11018*A11001</f>
        <v>0</v>
      </c>
      <c r="B11018" s="160"/>
      <c r="C11018" s="154"/>
      <c r="D11018" s="91" t="s">
        <v>2845</v>
      </c>
      <c r="E11018" s="89">
        <v>4</v>
      </c>
      <c r="F11018">
        <f>SUMIF('список продуктов'!$A$8:$A$917,"="&amp;D5505,'список продуктов'!$C$8:$C$917)</f>
        <v>0</v>
      </c>
      <c r="M11018" s="572"/>
      <c r="N11018" s="573"/>
      <c r="O11018" s="573"/>
      <c r="P11018" s="573"/>
    </row>
    <row r="11019" spans="1:16" x14ac:dyDescent="0.25">
      <c r="A11019" s="77">
        <f>A11016*E11019*A11001</f>
        <v>0</v>
      </c>
      <c r="B11019" s="160"/>
      <c r="C11019" s="154"/>
      <c r="D11019" s="91" t="s">
        <v>2292</v>
      </c>
      <c r="E11019" s="89">
        <v>10</v>
      </c>
      <c r="F11019">
        <f>SUMIF('список продуктов'!$A$8:$A$917,"="&amp;D5506,'список продуктов'!$C$8:$C$917)</f>
        <v>1</v>
      </c>
      <c r="M11019" s="572"/>
      <c r="N11019" s="573"/>
      <c r="O11019" s="573"/>
      <c r="P11019" s="573"/>
    </row>
    <row r="11020" spans="1:16" x14ac:dyDescent="0.25">
      <c r="B11020" s="160"/>
      <c r="C11020" s="155" t="s">
        <v>2163</v>
      </c>
      <c r="D11020" s="91"/>
      <c r="E11020" s="142">
        <v>20</v>
      </c>
      <c r="F11020">
        <f>SUMIF('список продуктов'!$A$8:$A$917,"="&amp;D5507,'список продуктов'!$C$8:$C$917)</f>
        <v>1</v>
      </c>
      <c r="M11020" s="572"/>
      <c r="N11020" s="573"/>
      <c r="O11020" s="573"/>
      <c r="P11020" s="573"/>
    </row>
    <row r="11021" spans="1:16" x14ac:dyDescent="0.25">
      <c r="A11021" s="77">
        <f>E11021*A11016*A11001</f>
        <v>0</v>
      </c>
      <c r="B11021" s="160"/>
      <c r="C11021" s="452"/>
      <c r="D11021" s="368" t="s">
        <v>1864</v>
      </c>
      <c r="E11021" s="89">
        <v>10</v>
      </c>
      <c r="F11021">
        <f>SUMIF('список продуктов'!$A$8:$A$917,"="&amp;D5508,'список продуктов'!$C$8:$C$917)</f>
        <v>1</v>
      </c>
      <c r="M11021" s="572"/>
      <c r="N11021" s="573"/>
      <c r="O11021" s="573"/>
      <c r="P11021" s="573"/>
    </row>
    <row r="11022" spans="1:16" x14ac:dyDescent="0.25">
      <c r="A11022" s="77">
        <f>E11022*A11016*A11001</f>
        <v>0</v>
      </c>
      <c r="B11022" s="160"/>
      <c r="C11022" s="154"/>
      <c r="D11022" s="368" t="s">
        <v>2469</v>
      </c>
      <c r="E11022" s="89">
        <v>2</v>
      </c>
      <c r="F11022">
        <f>SUMIF('список продуктов'!$A$8:$A$917,"="&amp;D5509,'список продуктов'!$C$8:$C$917)</f>
        <v>1</v>
      </c>
      <c r="M11022" s="572"/>
      <c r="N11022" s="573"/>
      <c r="O11022" s="573"/>
      <c r="P11022" s="573"/>
    </row>
    <row r="11023" spans="1:16" x14ac:dyDescent="0.25">
      <c r="A11023" s="77">
        <f>E11023*A11016*A11001</f>
        <v>0</v>
      </c>
      <c r="B11023" s="160"/>
      <c r="C11023" s="154"/>
      <c r="D11023" s="368" t="s">
        <v>1268</v>
      </c>
      <c r="E11023" s="89">
        <v>5</v>
      </c>
      <c r="F11023">
        <f>SUMIF('список продуктов'!$A$8:$A$917,"="&amp;D5510,'список продуктов'!$C$8:$C$917)</f>
        <v>1</v>
      </c>
      <c r="M11023" s="572"/>
      <c r="N11023" s="573"/>
      <c r="O11023" s="573"/>
      <c r="P11023" s="573"/>
    </row>
    <row r="11024" spans="1:16" x14ac:dyDescent="0.25">
      <c r="A11024" s="77">
        <f>E11024*A11016*A11001</f>
        <v>0</v>
      </c>
      <c r="B11024" s="160"/>
      <c r="C11024" s="154"/>
      <c r="D11024" s="368" t="s">
        <v>1478</v>
      </c>
      <c r="E11024" s="89">
        <v>0.1</v>
      </c>
      <c r="F11024">
        <f>SUMIF('список продуктов'!$A$8:$A$917,"="&amp;D5511,'список продуктов'!$C$8:$C$917)</f>
        <v>1</v>
      </c>
      <c r="M11024" s="572"/>
      <c r="N11024" s="573"/>
      <c r="O11024" s="573"/>
      <c r="P11024" s="573"/>
    </row>
    <row r="11025" spans="1:16" x14ac:dyDescent="0.25">
      <c r="A11025" s="77">
        <f>E11025*A11016*A11001</f>
        <v>0</v>
      </c>
      <c r="B11025" s="160"/>
      <c r="C11025" s="154"/>
      <c r="D11025" s="368" t="s">
        <v>2643</v>
      </c>
      <c r="E11025" s="89">
        <v>10</v>
      </c>
      <c r="F11025">
        <f>SUMIF('список продуктов'!$A$8:$A$917,"="&amp;D5512,'список продуктов'!$C$8:$C$917)</f>
        <v>1</v>
      </c>
      <c r="M11025" s="572"/>
      <c r="N11025" s="573"/>
      <c r="O11025" s="573"/>
      <c r="P11025" s="573"/>
    </row>
    <row r="11026" spans="1:16" x14ac:dyDescent="0.25">
      <c r="A11026" s="77">
        <f>E11026*A11016*A11001</f>
        <v>0</v>
      </c>
      <c r="B11026" s="160"/>
      <c r="C11026" s="154"/>
      <c r="D11026" s="367" t="s">
        <v>2514</v>
      </c>
      <c r="E11026" s="89">
        <v>1</v>
      </c>
      <c r="F11026">
        <f>SUMIF('список продуктов'!$A$8:$A$917,"="&amp;D5513,'список продуктов'!$C$8:$C$917)</f>
        <v>0</v>
      </c>
      <c r="M11026" s="572"/>
      <c r="N11026" s="573"/>
      <c r="O11026" s="573"/>
      <c r="P11026" s="573"/>
    </row>
    <row r="11027" spans="1:16" x14ac:dyDescent="0.25">
      <c r="A11027" s="77">
        <f>E11027*A11016*A11001</f>
        <v>0</v>
      </c>
      <c r="B11027" s="160"/>
      <c r="C11027" s="154"/>
      <c r="D11027" s="367" t="s">
        <v>2515</v>
      </c>
      <c r="E11027" s="89">
        <v>1</v>
      </c>
      <c r="F11027">
        <f>SUMIF('список продуктов'!$A$8:$A$917,"="&amp;D5514,'список продуктов'!$C$8:$C$917)</f>
        <v>1</v>
      </c>
      <c r="M11027" s="572"/>
      <c r="N11027" s="573"/>
      <c r="O11027" s="573"/>
      <c r="P11027" s="573"/>
    </row>
    <row r="11028" spans="1:16" x14ac:dyDescent="0.25">
      <c r="A11028" s="129">
        <v>5</v>
      </c>
      <c r="B11028" s="160" t="s">
        <v>0</v>
      </c>
      <c r="C11028" s="280" t="s">
        <v>1260</v>
      </c>
      <c r="D11028" s="91"/>
      <c r="E11028" s="88">
        <f>SUM(E11029:E11032)</f>
        <v>38</v>
      </c>
      <c r="F11028">
        <f>SUMIF('список продуктов'!$A$8:$A$917,"="&amp;D5515,'список продуктов'!$C$8:$C$917)</f>
        <v>1</v>
      </c>
      <c r="M11028" s="572"/>
      <c r="N11028" s="573"/>
      <c r="O11028" s="573"/>
      <c r="P11028" s="573"/>
    </row>
    <row r="11029" spans="1:16" x14ac:dyDescent="0.25">
      <c r="A11029" s="77">
        <f>E11029*A11028*A11001</f>
        <v>0</v>
      </c>
      <c r="B11029" s="160"/>
      <c r="C11029" s="154"/>
      <c r="D11029" s="91" t="s">
        <v>1538</v>
      </c>
      <c r="E11029" s="89">
        <v>14</v>
      </c>
      <c r="F11029">
        <f>SUMIF('список продуктов'!$A$8:$A$917,"="&amp;D5516,'список продуктов'!$C$8:$C$917)</f>
        <v>1</v>
      </c>
      <c r="M11029" s="572"/>
      <c r="N11029" s="573"/>
      <c r="O11029" s="573"/>
      <c r="P11029" s="573"/>
    </row>
    <row r="11030" spans="1:16" x14ac:dyDescent="0.25">
      <c r="A11030" s="77">
        <f>A11028*E11030*A11001</f>
        <v>0</v>
      </c>
      <c r="B11030" s="160"/>
      <c r="C11030" s="154"/>
      <c r="D11030" s="91" t="s">
        <v>1920</v>
      </c>
      <c r="E11030" s="89">
        <v>4</v>
      </c>
      <c r="F11030">
        <f>SUMIF('список продуктов'!$A$8:$A$917,"="&amp;D5517,'список продуктов'!$C$8:$C$917)</f>
        <v>1</v>
      </c>
      <c r="M11030" s="572"/>
      <c r="N11030" s="573"/>
      <c r="O11030" s="573"/>
      <c r="P11030" s="573"/>
    </row>
    <row r="11031" spans="1:16" x14ac:dyDescent="0.25">
      <c r="B11031" s="160"/>
      <c r="C11031" s="154"/>
      <c r="D11031" s="91"/>
      <c r="E11031" s="89"/>
      <c r="F11031">
        <f>SUMIF('список продуктов'!$A$8:$A$917,"="&amp;D5518,'список продуктов'!$C$8:$C$917)</f>
        <v>1</v>
      </c>
      <c r="M11031" s="572"/>
      <c r="N11031" s="573"/>
      <c r="O11031" s="573"/>
      <c r="P11031" s="573"/>
    </row>
    <row r="11032" spans="1:16" x14ac:dyDescent="0.25">
      <c r="B11032" s="160"/>
      <c r="C11032" s="155" t="s">
        <v>2163</v>
      </c>
      <c r="D11032" s="91"/>
      <c r="E11032" s="142">
        <v>20</v>
      </c>
      <c r="F11032">
        <f>SUMIF('список продуктов'!$A$8:$A$917,"="&amp;D5519,'список продуктов'!$C$8:$C$917)</f>
        <v>0</v>
      </c>
      <c r="M11032" s="572"/>
      <c r="N11032" s="573"/>
      <c r="O11032" s="573"/>
      <c r="P11032" s="573"/>
    </row>
    <row r="11033" spans="1:16" x14ac:dyDescent="0.25">
      <c r="A11033" s="77">
        <f>A11028*E11033*A11001</f>
        <v>0</v>
      </c>
      <c r="B11033" s="160"/>
      <c r="C11033" s="452"/>
      <c r="D11033" s="368" t="s">
        <v>1864</v>
      </c>
      <c r="E11033" s="89">
        <v>10</v>
      </c>
      <c r="F11033">
        <f>SUMIF('список продуктов'!$A$8:$A$917,"="&amp;D5520,'список продуктов'!$C$8:$C$917)</f>
        <v>0</v>
      </c>
      <c r="M11033" s="572"/>
      <c r="N11033" s="573"/>
      <c r="O11033" s="573"/>
      <c r="P11033" s="573"/>
    </row>
    <row r="11034" spans="1:16" x14ac:dyDescent="0.25">
      <c r="A11034" s="77">
        <f>E11034*A11028*A11001</f>
        <v>0</v>
      </c>
      <c r="B11034" s="160"/>
      <c r="C11034" s="154"/>
      <c r="D11034" s="368" t="s">
        <v>2469</v>
      </c>
      <c r="E11034" s="89">
        <v>2</v>
      </c>
      <c r="F11034">
        <f>SUMIF('список продуктов'!$A$8:$A$917,"="&amp;D5521,'список продуктов'!$C$8:$C$917)</f>
        <v>0</v>
      </c>
      <c r="M11034" s="572"/>
      <c r="N11034" s="573"/>
      <c r="O11034" s="573"/>
      <c r="P11034" s="573"/>
    </row>
    <row r="11035" spans="1:16" x14ac:dyDescent="0.25">
      <c r="A11035" s="77">
        <f>E11035*A11028*A11001</f>
        <v>0</v>
      </c>
      <c r="B11035" s="160"/>
      <c r="C11035" s="154"/>
      <c r="D11035" s="368" t="s">
        <v>1268</v>
      </c>
      <c r="E11035" s="89">
        <v>5</v>
      </c>
      <c r="F11035">
        <f>SUMIF('список продуктов'!$A$8:$A$917,"="&amp;D5522,'список продуктов'!$C$8:$C$917)</f>
        <v>0</v>
      </c>
      <c r="M11035" s="572"/>
      <c r="N11035" s="573"/>
      <c r="O11035" s="573"/>
      <c r="P11035" s="573"/>
    </row>
    <row r="11036" spans="1:16" x14ac:dyDescent="0.25">
      <c r="A11036" s="77">
        <f>E11036*A11028*A11001</f>
        <v>0</v>
      </c>
      <c r="B11036" s="160"/>
      <c r="C11036" s="154"/>
      <c r="D11036" s="368" t="s">
        <v>1478</v>
      </c>
      <c r="E11036" s="89">
        <v>0.1</v>
      </c>
      <c r="F11036">
        <f>SUMIF('список продуктов'!$A$8:$A$917,"="&amp;D5523,'список продуктов'!$C$8:$C$917)</f>
        <v>0</v>
      </c>
      <c r="M11036" s="572"/>
      <c r="N11036" s="573"/>
      <c r="O11036" s="573"/>
      <c r="P11036" s="573"/>
    </row>
    <row r="11037" spans="1:16" x14ac:dyDescent="0.25">
      <c r="A11037" s="77">
        <f>E11037*A11028*A11001</f>
        <v>0</v>
      </c>
      <c r="B11037" s="160"/>
      <c r="C11037" s="154"/>
      <c r="D11037" s="368" t="s">
        <v>2643</v>
      </c>
      <c r="E11037" s="89">
        <v>10</v>
      </c>
      <c r="F11037">
        <f>SUMIF('список продуктов'!$A$8:$A$917,"="&amp;D5524,'список продуктов'!$C$8:$C$917)</f>
        <v>1</v>
      </c>
      <c r="M11037" s="572"/>
      <c r="N11037" s="573"/>
      <c r="O11037" s="573"/>
      <c r="P11037" s="573"/>
    </row>
    <row r="11038" spans="1:16" x14ac:dyDescent="0.25">
      <c r="A11038" s="77">
        <f>E11038*A11028*A11001</f>
        <v>0</v>
      </c>
      <c r="B11038" s="160"/>
      <c r="C11038" s="154"/>
      <c r="D11038" s="367" t="s">
        <v>2514</v>
      </c>
      <c r="E11038" s="89">
        <v>1</v>
      </c>
      <c r="F11038">
        <f>SUMIF('список продуктов'!$A$8:$A$917,"="&amp;D5525,'список продуктов'!$C$8:$C$917)</f>
        <v>1</v>
      </c>
      <c r="M11038" s="572"/>
      <c r="N11038" s="573"/>
      <c r="O11038" s="573"/>
      <c r="P11038" s="573"/>
    </row>
    <row r="11039" spans="1:16" x14ac:dyDescent="0.25">
      <c r="A11039" s="77">
        <f>E11039*A11028*A11001</f>
        <v>0</v>
      </c>
      <c r="B11039" s="160"/>
      <c r="C11039" s="154"/>
      <c r="D11039" s="367" t="s">
        <v>2515</v>
      </c>
      <c r="E11039" s="89">
        <v>1</v>
      </c>
      <c r="F11039">
        <f>SUMIF('список продуктов'!$A$8:$A$917,"="&amp;D5526,'список продуктов'!$C$8:$C$917)</f>
        <v>1</v>
      </c>
      <c r="M11039" s="572"/>
      <c r="N11039" s="573"/>
      <c r="O11039" s="573"/>
      <c r="P11039" s="573"/>
    </row>
    <row r="11040" spans="1:16" ht="28.5" x14ac:dyDescent="0.25">
      <c r="A11040" s="129">
        <v>5</v>
      </c>
      <c r="B11040" s="160" t="s">
        <v>0</v>
      </c>
      <c r="C11040" s="280" t="s">
        <v>1287</v>
      </c>
      <c r="D11040" s="91"/>
      <c r="E11040" s="88">
        <f>SUM(E11041:E11044)</f>
        <v>38</v>
      </c>
      <c r="F11040">
        <f>SUMIF('список продуктов'!$A$8:$A$917,"="&amp;D5527,'список продуктов'!$C$8:$C$917)</f>
        <v>1</v>
      </c>
      <c r="M11040" s="572"/>
      <c r="N11040" s="573"/>
      <c r="O11040" s="573"/>
      <c r="P11040" s="573"/>
    </row>
    <row r="11041" spans="1:16" x14ac:dyDescent="0.25">
      <c r="A11041" s="77">
        <f>E11041*A11040*A11001</f>
        <v>0</v>
      </c>
      <c r="B11041" s="160"/>
      <c r="C11041" s="154"/>
      <c r="D11041" s="91" t="s">
        <v>320</v>
      </c>
      <c r="E11041" s="89">
        <v>6</v>
      </c>
      <c r="F11041">
        <f>SUMIF('список продуктов'!$A$8:$A$917,"="&amp;D5528,'список продуктов'!$C$8:$C$917)</f>
        <v>1</v>
      </c>
      <c r="M11041" s="572"/>
      <c r="N11041" s="573"/>
      <c r="O11041" s="573"/>
      <c r="P11041" s="573"/>
    </row>
    <row r="11042" spans="1:16" x14ac:dyDescent="0.25">
      <c r="A11042" s="77">
        <f>A11040*E11042*A11001</f>
        <v>0</v>
      </c>
      <c r="B11042" s="160"/>
      <c r="C11042" s="154"/>
      <c r="D11042" s="91" t="s">
        <v>2201</v>
      </c>
      <c r="E11042" s="89">
        <v>12</v>
      </c>
      <c r="F11042">
        <f>SUMIF('список продуктов'!$A$8:$A$917,"="&amp;D5529,'список продуктов'!$C$8:$C$917)</f>
        <v>0</v>
      </c>
      <c r="M11042" s="572"/>
      <c r="N11042" s="573"/>
      <c r="O11042" s="573"/>
      <c r="P11042" s="573"/>
    </row>
    <row r="11043" spans="1:16" x14ac:dyDescent="0.25">
      <c r="B11043" s="160"/>
      <c r="C11043" s="154"/>
      <c r="D11043" s="91"/>
      <c r="E11043" s="89"/>
      <c r="F11043">
        <f>SUMIF('список продуктов'!$A$8:$A$917,"="&amp;D5530,'список продуктов'!$C$8:$C$917)</f>
        <v>0</v>
      </c>
      <c r="M11043" s="572"/>
      <c r="N11043" s="573"/>
      <c r="O11043" s="573"/>
      <c r="P11043" s="573"/>
    </row>
    <row r="11044" spans="1:16" x14ac:dyDescent="0.25">
      <c r="B11044" s="160"/>
      <c r="C11044" s="155" t="s">
        <v>2163</v>
      </c>
      <c r="D11044" s="91"/>
      <c r="E11044" s="142">
        <v>20</v>
      </c>
      <c r="F11044">
        <f>SUMIF('список продуктов'!$A$8:$A$917,"="&amp;D5531,'список продуктов'!$C$8:$C$917)</f>
        <v>0</v>
      </c>
      <c r="M11044" s="572"/>
      <c r="N11044" s="573"/>
      <c r="O11044" s="573"/>
      <c r="P11044" s="573"/>
    </row>
    <row r="11045" spans="1:16" x14ac:dyDescent="0.25">
      <c r="A11045" s="77">
        <f>A11040*E11045*A11001</f>
        <v>0</v>
      </c>
      <c r="B11045" s="160"/>
      <c r="C11045" s="452"/>
      <c r="D11045" s="368" t="s">
        <v>1864</v>
      </c>
      <c r="E11045" s="89">
        <v>10</v>
      </c>
      <c r="F11045">
        <f>SUMIF('список продуктов'!$A$8:$A$917,"="&amp;D3463,'список продуктов'!$C$8:$C$917)</f>
        <v>0</v>
      </c>
      <c r="M11045" s="572"/>
      <c r="N11045" s="573"/>
      <c r="O11045" s="573"/>
      <c r="P11045" s="573"/>
    </row>
    <row r="11046" spans="1:16" x14ac:dyDescent="0.25">
      <c r="A11046" s="77">
        <f>E11046*A11040*A11001</f>
        <v>0</v>
      </c>
      <c r="B11046" s="160"/>
      <c r="C11046" s="154"/>
      <c r="D11046" s="368" t="s">
        <v>2469</v>
      </c>
      <c r="E11046" s="89">
        <v>2</v>
      </c>
      <c r="F11046">
        <f>SUMIF('список продуктов'!$A$8:$A$917,"="&amp;D3464,'список продуктов'!$C$8:$C$917)</f>
        <v>0</v>
      </c>
      <c r="M11046" s="572"/>
      <c r="N11046" s="573"/>
      <c r="O11046" s="573"/>
      <c r="P11046" s="573"/>
    </row>
    <row r="11047" spans="1:16" x14ac:dyDescent="0.25">
      <c r="A11047" s="77">
        <f>E11047*A11040*A11001</f>
        <v>0</v>
      </c>
      <c r="B11047" s="160"/>
      <c r="C11047" s="154"/>
      <c r="D11047" s="368" t="s">
        <v>1268</v>
      </c>
      <c r="E11047" s="89">
        <v>5</v>
      </c>
      <c r="F11047">
        <f>SUMIF('список продуктов'!$A$8:$A$917,"="&amp;#REF!,'список продуктов'!$C$8:$C$917)</f>
        <v>0</v>
      </c>
      <c r="M11047" s="572"/>
      <c r="N11047" s="573"/>
      <c r="O11047" s="573"/>
      <c r="P11047" s="573"/>
    </row>
    <row r="11048" spans="1:16" x14ac:dyDescent="0.25">
      <c r="A11048" s="77">
        <f>E11048*A11040*A11001</f>
        <v>0</v>
      </c>
      <c r="B11048" s="160"/>
      <c r="C11048" s="154"/>
      <c r="D11048" s="368" t="s">
        <v>1478</v>
      </c>
      <c r="E11048" s="89">
        <v>0.1</v>
      </c>
      <c r="F11048">
        <f>SUMIF('список продуктов'!$A$8:$A$917,"="&amp;#REF!,'список продуктов'!$C$8:$C$917)</f>
        <v>0</v>
      </c>
      <c r="M11048" s="572"/>
      <c r="N11048" s="573"/>
      <c r="O11048" s="573"/>
      <c r="P11048" s="573"/>
    </row>
    <row r="11049" spans="1:16" x14ac:dyDescent="0.25">
      <c r="A11049" s="77">
        <f>E11049*A11040*A11001</f>
        <v>0</v>
      </c>
      <c r="B11049" s="160"/>
      <c r="C11049" s="154"/>
      <c r="D11049" s="368" t="s">
        <v>2643</v>
      </c>
      <c r="E11049" s="89">
        <v>10</v>
      </c>
      <c r="F11049">
        <f>SUMIF('список продуктов'!$A$8:$A$917,"="&amp;#REF!,'список продуктов'!$C$8:$C$917)</f>
        <v>0</v>
      </c>
      <c r="M11049" s="572"/>
      <c r="N11049" s="573"/>
      <c r="O11049" s="573"/>
      <c r="P11049" s="573"/>
    </row>
    <row r="11050" spans="1:16" x14ac:dyDescent="0.25">
      <c r="A11050" s="77">
        <f>E11050*A11040*A11001</f>
        <v>0</v>
      </c>
      <c r="B11050" s="160"/>
      <c r="C11050" s="154"/>
      <c r="D11050" s="91" t="s">
        <v>2514</v>
      </c>
      <c r="E11050" s="89">
        <v>1</v>
      </c>
      <c r="F11050">
        <f>SUMIF('список продуктов'!$A$8:$A$917,"="&amp;#REF!,'список продуктов'!$C$8:$C$917)</f>
        <v>0</v>
      </c>
      <c r="M11050" s="572"/>
      <c r="N11050" s="573"/>
      <c r="O11050" s="573"/>
      <c r="P11050" s="573"/>
    </row>
    <row r="11051" spans="1:16" ht="15.75" thickBot="1" x14ac:dyDescent="0.3">
      <c r="A11051" s="77">
        <f>E11051*A11040*A11001</f>
        <v>0</v>
      </c>
      <c r="B11051" s="160"/>
      <c r="C11051" s="154"/>
      <c r="D11051" s="91" t="s">
        <v>2515</v>
      </c>
      <c r="E11051" s="89">
        <v>1</v>
      </c>
      <c r="F11051">
        <f>SUMIF('список продуктов'!$A$8:$A$917,"="&amp;#REF!,'список продуктов'!$C$8:$C$917)</f>
        <v>0</v>
      </c>
      <c r="M11051" s="572"/>
      <c r="N11051" s="573"/>
      <c r="O11051" s="573"/>
      <c r="P11051" s="573"/>
    </row>
    <row r="11052" spans="1:16" ht="15.75" thickBot="1" x14ac:dyDescent="0.3">
      <c r="A11052" s="229"/>
      <c r="B11052" s="231" t="s">
        <v>973</v>
      </c>
      <c r="C11052" s="184" t="s">
        <v>1338</v>
      </c>
      <c r="D11052" s="188"/>
      <c r="E11052" s="191"/>
      <c r="F11052">
        <f>SUMIF('список продуктов'!$A$8:$A$917,"="&amp;#REF!,'список продуктов'!$C$8:$C$917)</f>
        <v>0</v>
      </c>
      <c r="G11052" t="s">
        <v>2926</v>
      </c>
      <c r="M11052" s="572"/>
      <c r="N11052" s="573"/>
      <c r="O11052" s="573"/>
      <c r="P11052" s="573"/>
    </row>
    <row r="11053" spans="1:16" ht="28.5" x14ac:dyDescent="0.25">
      <c r="A11053" s="129">
        <v>5</v>
      </c>
      <c r="B11053" s="160" t="s">
        <v>45</v>
      </c>
      <c r="C11053" s="280" t="s">
        <v>1286</v>
      </c>
      <c r="D11053" s="91"/>
      <c r="E11053" s="88" t="e">
        <f>SUM(E11054:E11057)+E11062+#REF!+#REF!</f>
        <v>#REF!</v>
      </c>
      <c r="F11053">
        <f>SUMIF('список продуктов'!$A$8:$A$917,"="&amp;#REF!,'список продуктов'!$C$8:$C$917)</f>
        <v>0</v>
      </c>
      <c r="M11053" s="572"/>
      <c r="N11053" s="573"/>
      <c r="O11053" s="573"/>
      <c r="P11053" s="573"/>
    </row>
    <row r="11054" spans="1:16" x14ac:dyDescent="0.25">
      <c r="A11054" s="77">
        <f>E11054*A11053*A11052</f>
        <v>0</v>
      </c>
      <c r="B11054" s="172"/>
      <c r="C11054" s="154"/>
      <c r="D11054" s="91" t="s">
        <v>1284</v>
      </c>
      <c r="E11054" s="89">
        <v>1</v>
      </c>
      <c r="F11054">
        <f>SUMIF('список продуктов'!$A$8:$A$917,"="&amp;#REF!,'список продуктов'!$C$8:$C$917)</f>
        <v>0</v>
      </c>
      <c r="M11054" s="572"/>
      <c r="N11054" s="573"/>
      <c r="O11054" s="573"/>
      <c r="P11054" s="573"/>
    </row>
    <row r="11055" spans="1:16" x14ac:dyDescent="0.25">
      <c r="A11055" s="77">
        <f>A11053*E11055*A11052</f>
        <v>0</v>
      </c>
      <c r="B11055" s="160"/>
      <c r="C11055" s="154"/>
      <c r="D11055" s="91" t="s">
        <v>2244</v>
      </c>
      <c r="E11055" s="89">
        <v>6</v>
      </c>
      <c r="F11055">
        <f>SUMIF('список продуктов'!$A$8:$A$917,"="&amp;#REF!,'список продуктов'!$C$8:$C$917)</f>
        <v>0</v>
      </c>
      <c r="M11055" s="572"/>
      <c r="N11055" s="573"/>
      <c r="O11055" s="573"/>
      <c r="P11055" s="573"/>
    </row>
    <row r="11056" spans="1:16" x14ac:dyDescent="0.25">
      <c r="A11056" s="77">
        <f>A11053*E11056*A11052</f>
        <v>0</v>
      </c>
      <c r="B11056" s="160"/>
      <c r="C11056" s="154"/>
      <c r="D11056" s="91" t="s">
        <v>1671</v>
      </c>
      <c r="E11056" s="89">
        <v>16</v>
      </c>
      <c r="F11056">
        <f>SUMIF('список продуктов'!$A$8:$A$917,"="&amp;#REF!,'список продуктов'!$C$8:$C$917)</f>
        <v>0</v>
      </c>
      <c r="M11056" s="572"/>
      <c r="N11056" s="573"/>
      <c r="O11056" s="573"/>
      <c r="P11056" s="573"/>
    </row>
    <row r="11057" spans="1:16" x14ac:dyDescent="0.25">
      <c r="B11057" s="160"/>
      <c r="C11057" s="155" t="s">
        <v>2164</v>
      </c>
      <c r="D11057" s="91"/>
      <c r="E11057" s="142">
        <v>20</v>
      </c>
      <c r="F11057">
        <f>SUMIF('список продуктов'!$A$8:$A$917,"="&amp;#REF!,'список продуктов'!$C$8:$C$917)</f>
        <v>0</v>
      </c>
      <c r="M11057" s="572"/>
      <c r="N11057" s="573"/>
      <c r="O11057" s="573"/>
      <c r="P11057" s="573"/>
    </row>
    <row r="11058" spans="1:16" x14ac:dyDescent="0.25">
      <c r="A11058" s="77">
        <f>A11053*E11058*A11052</f>
        <v>0</v>
      </c>
      <c r="B11058" s="160"/>
      <c r="C11058" s="452"/>
      <c r="D11058" s="368" t="s">
        <v>1261</v>
      </c>
      <c r="E11058" s="89">
        <v>40</v>
      </c>
      <c r="F11058">
        <f>SUMIF('список продуктов'!$A$8:$A$917,"="&amp;D13136,'список продуктов'!$C$8:$C$917)</f>
        <v>0</v>
      </c>
      <c r="M11058" s="572"/>
      <c r="N11058" s="573"/>
      <c r="O11058" s="573"/>
      <c r="P11058" s="573"/>
    </row>
    <row r="11059" spans="1:16" x14ac:dyDescent="0.25">
      <c r="A11059" s="77">
        <f>A11053*E11059*A11052</f>
        <v>0</v>
      </c>
      <c r="B11059" s="160"/>
      <c r="C11059" s="154"/>
      <c r="D11059" s="368" t="s">
        <v>2591</v>
      </c>
      <c r="E11059" s="89">
        <v>1</v>
      </c>
      <c r="F11059">
        <f>SUMIF('список продуктов'!$A$8:$A$917,"="&amp;D13137,'список продуктов'!$C$8:$C$917)</f>
        <v>0</v>
      </c>
      <c r="M11059" s="572"/>
      <c r="N11059" s="573"/>
      <c r="O11059" s="573"/>
      <c r="P11059" s="573"/>
    </row>
    <row r="11060" spans="1:16" x14ac:dyDescent="0.25">
      <c r="A11060" s="77">
        <f>E11060*A11053*A11052</f>
        <v>0</v>
      </c>
      <c r="B11060" s="160"/>
      <c r="C11060" s="154"/>
      <c r="D11060" s="368" t="s">
        <v>1262</v>
      </c>
      <c r="E11060" s="89">
        <v>1</v>
      </c>
      <c r="F11060">
        <f>SUMIF('список продуктов'!$A$8:$A$917,"="&amp;D13138,'список продуктов'!$C$8:$C$917)</f>
        <v>0</v>
      </c>
      <c r="M11060" s="572"/>
      <c r="N11060" s="573"/>
      <c r="O11060" s="573"/>
      <c r="P11060" s="573"/>
    </row>
    <row r="11061" spans="1:16" x14ac:dyDescent="0.25">
      <c r="A11061" s="77">
        <f>E11061*A11053*A11052</f>
        <v>0</v>
      </c>
      <c r="B11061" s="160"/>
      <c r="C11061" s="154"/>
      <c r="D11061" s="368" t="s">
        <v>2392</v>
      </c>
      <c r="E11061" s="89">
        <v>0.1</v>
      </c>
      <c r="F11061">
        <f>SUMIF('список продуктов'!$A$8:$A$917,"="&amp;D13139,'список продуктов'!$C$8:$C$917)</f>
        <v>1</v>
      </c>
      <c r="M11061" s="572"/>
      <c r="N11061" s="573"/>
      <c r="O11061" s="573"/>
      <c r="P11061" s="573"/>
    </row>
    <row r="11062" spans="1:16" x14ac:dyDescent="0.25">
      <c r="B11062" s="160"/>
      <c r="C11062" s="155" t="s">
        <v>2165</v>
      </c>
      <c r="D11062" s="91"/>
      <c r="E11062" s="142">
        <v>12</v>
      </c>
      <c r="F11062">
        <f>SUMIF('список продуктов'!$A$8:$A$917,"="&amp;D13140,'список продуктов'!$C$8:$C$917)</f>
        <v>1</v>
      </c>
      <c r="M11062" s="572"/>
      <c r="N11062" s="573"/>
      <c r="O11062" s="573"/>
      <c r="P11062" s="573"/>
    </row>
    <row r="11063" spans="1:16" x14ac:dyDescent="0.25">
      <c r="A11063" s="77">
        <f>E11063*A11053*A11052</f>
        <v>0</v>
      </c>
      <c r="B11063" s="160"/>
      <c r="C11063" s="452"/>
      <c r="D11063" s="368" t="s">
        <v>1263</v>
      </c>
      <c r="E11063" s="89">
        <v>7</v>
      </c>
      <c r="F11063">
        <f>SUMIF('список продуктов'!$A$8:$A$917,"="&amp;D13141,'список продуктов'!$C$8:$C$917)</f>
        <v>1</v>
      </c>
      <c r="M11063" s="572"/>
      <c r="N11063" s="573"/>
      <c r="O11063" s="573"/>
      <c r="P11063" s="573"/>
    </row>
    <row r="11064" spans="1:16" x14ac:dyDescent="0.25">
      <c r="A11064" s="77">
        <f>E11064*A11053*A11052</f>
        <v>0</v>
      </c>
      <c r="B11064" s="160"/>
      <c r="C11064" s="154"/>
      <c r="D11064" s="368" t="s">
        <v>2319</v>
      </c>
      <c r="E11064" s="89">
        <v>3</v>
      </c>
      <c r="F11064">
        <f>SUMIF('список продуктов'!$A$8:$A$917,"="&amp;D13142,'список продуктов'!$C$8:$C$917)</f>
        <v>1</v>
      </c>
      <c r="M11064" s="572"/>
      <c r="N11064" s="573"/>
      <c r="O11064" s="573"/>
      <c r="P11064" s="573"/>
    </row>
    <row r="11065" spans="1:16" x14ac:dyDescent="0.25">
      <c r="A11065" s="77">
        <f>A11053*E11065*A11052</f>
        <v>0</v>
      </c>
      <c r="B11065" s="160"/>
      <c r="C11065" s="154"/>
      <c r="D11065" s="368" t="s">
        <v>1262</v>
      </c>
      <c r="E11065" s="89">
        <v>1</v>
      </c>
      <c r="F11065">
        <f>SUMIF('список продуктов'!$A$8:$A$917,"="&amp;D13143,'список продуктов'!$C$8:$C$917)</f>
        <v>1</v>
      </c>
      <c r="M11065" s="572"/>
      <c r="N11065" s="573"/>
      <c r="O11065" s="573"/>
      <c r="P11065" s="573"/>
    </row>
    <row r="11066" spans="1:16" x14ac:dyDescent="0.25">
      <c r="A11066" s="77">
        <f>A11053*E11066*A11052</f>
        <v>0</v>
      </c>
      <c r="B11066" s="160"/>
      <c r="C11066" s="154"/>
      <c r="D11066" s="368" t="s">
        <v>925</v>
      </c>
      <c r="E11066" s="89">
        <v>6</v>
      </c>
      <c r="F11066">
        <f>SUMIF('список продуктов'!$A$8:$A$917,"="&amp;D13144,'список продуктов'!$C$8:$C$917)</f>
        <v>1</v>
      </c>
      <c r="M11066" s="572"/>
      <c r="N11066" s="573"/>
      <c r="O11066" s="573"/>
      <c r="P11066" s="573"/>
    </row>
    <row r="11067" spans="1:16" ht="28.5" x14ac:dyDescent="0.25">
      <c r="A11067" s="129">
        <v>5</v>
      </c>
      <c r="B11067" s="160" t="s">
        <v>51</v>
      </c>
      <c r="C11067" s="280" t="s">
        <v>1339</v>
      </c>
      <c r="D11067" s="91"/>
      <c r="E11067" s="88">
        <f>SUM(E11069:E11073)</f>
        <v>82</v>
      </c>
      <c r="F11067">
        <f>SUMIF('список продуктов'!$A$8:$A$917,"="&amp;D13145,'список продуктов'!$C$8:$C$917)</f>
        <v>0</v>
      </c>
      <c r="M11067" s="572"/>
      <c r="N11067" s="573"/>
      <c r="O11067" s="573"/>
      <c r="P11067" s="573"/>
    </row>
    <row r="11068" spans="1:16" x14ac:dyDescent="0.25">
      <c r="A11068" s="77">
        <f>E11068*A11067*A11052</f>
        <v>0</v>
      </c>
      <c r="B11068" s="160"/>
      <c r="C11068" s="127"/>
      <c r="D11068" s="91" t="s">
        <v>1284</v>
      </c>
      <c r="E11068" s="89">
        <v>1</v>
      </c>
      <c r="F11068">
        <f>SUMIF('список продуктов'!$A$8:$A$917,"="&amp;D13146,'список продуктов'!$C$8:$C$917)</f>
        <v>0</v>
      </c>
      <c r="M11068" s="572"/>
      <c r="N11068" s="573"/>
      <c r="O11068" s="573"/>
      <c r="P11068" s="573"/>
    </row>
    <row r="11069" spans="1:16" x14ac:dyDescent="0.25">
      <c r="A11069" s="77">
        <f>E11069*A11052*A11067</f>
        <v>0</v>
      </c>
      <c r="B11069" s="160"/>
      <c r="C11069" s="154"/>
      <c r="D11069" s="91" t="s">
        <v>1264</v>
      </c>
      <c r="E11069" s="89">
        <v>20</v>
      </c>
      <c r="F11069">
        <f>SUMIF('список продуктов'!$A$8:$A$917,"="&amp;D13147,'список продуктов'!$C$8:$C$917)</f>
        <v>1</v>
      </c>
      <c r="M11069" s="572"/>
      <c r="N11069" s="573"/>
      <c r="O11069" s="573"/>
      <c r="P11069" s="573"/>
    </row>
    <row r="11070" spans="1:16" x14ac:dyDescent="0.25">
      <c r="A11070" s="77">
        <f>E11070*A11067*A11052</f>
        <v>0</v>
      </c>
      <c r="B11070" s="160"/>
      <c r="C11070" s="154"/>
      <c r="D11070" s="91" t="s">
        <v>1265</v>
      </c>
      <c r="E11070" s="89">
        <v>15</v>
      </c>
      <c r="F11070">
        <f>SUMIF('список продуктов'!$A$8:$A$917,"="&amp;D13148,'список продуктов'!$C$8:$C$917)</f>
        <v>1</v>
      </c>
      <c r="M11070" s="572"/>
      <c r="N11070" s="573"/>
      <c r="O11070" s="573"/>
      <c r="P11070" s="573"/>
    </row>
    <row r="11071" spans="1:16" x14ac:dyDescent="0.25">
      <c r="A11071" s="77">
        <f>E11071*A11067*A11052</f>
        <v>0</v>
      </c>
      <c r="B11071" s="160"/>
      <c r="C11071" s="155"/>
      <c r="D11071" s="91" t="s">
        <v>2220</v>
      </c>
      <c r="E11071" s="89">
        <v>10</v>
      </c>
      <c r="F11071">
        <f>SUMIF('список продуктов'!$A$8:$A$917,"="&amp;D13149,'список продуктов'!$C$8:$C$917)</f>
        <v>1</v>
      </c>
      <c r="M11071" s="572"/>
      <c r="N11071" s="573"/>
      <c r="O11071" s="573"/>
      <c r="P11071" s="573"/>
    </row>
    <row r="11072" spans="1:16" x14ac:dyDescent="0.25">
      <c r="A11072" s="77">
        <f>E11072*A11067*A11052</f>
        <v>0</v>
      </c>
      <c r="B11072" s="160"/>
      <c r="C11072" s="452"/>
      <c r="D11072" s="146" t="s">
        <v>2330</v>
      </c>
      <c r="E11072" s="89">
        <v>15</v>
      </c>
      <c r="F11072">
        <f>SUMIF('список продуктов'!$A$8:$A$917,"="&amp;D13150,'список продуктов'!$C$8:$C$917)</f>
        <v>1</v>
      </c>
      <c r="M11072" s="572"/>
      <c r="N11072" s="573"/>
      <c r="O11072" s="573"/>
      <c r="P11072" s="573"/>
    </row>
    <row r="11073" spans="1:16" x14ac:dyDescent="0.25">
      <c r="A11073" s="77">
        <f>E11073*A11067*A11052</f>
        <v>0</v>
      </c>
      <c r="B11073" s="160"/>
      <c r="C11073" s="452"/>
      <c r="D11073" s="146" t="s">
        <v>2297</v>
      </c>
      <c r="E11073" s="89">
        <v>22</v>
      </c>
      <c r="F11073">
        <f>SUMIF('список продуктов'!$A$8:$A$917,"="&amp;D13151,'список продуктов'!$C$8:$C$917)</f>
        <v>1</v>
      </c>
      <c r="M11073" s="572"/>
      <c r="N11073" s="573"/>
      <c r="O11073" s="573"/>
      <c r="P11073" s="573"/>
    </row>
    <row r="11074" spans="1:16" x14ac:dyDescent="0.25">
      <c r="A11074" s="77">
        <f>E11074*A11067*A11052</f>
        <v>0</v>
      </c>
      <c r="B11074" s="160"/>
      <c r="C11074" s="154"/>
      <c r="D11074" s="368" t="s">
        <v>2662</v>
      </c>
      <c r="E11074" s="89">
        <v>1</v>
      </c>
      <c r="F11074">
        <f>SUMIF('список продуктов'!$A$8:$A$917,"="&amp;D13152,'список продуктов'!$C$8:$C$917)</f>
        <v>1</v>
      </c>
      <c r="M11074" s="572"/>
      <c r="N11074" s="573"/>
      <c r="O11074" s="573"/>
      <c r="P11074" s="573"/>
    </row>
    <row r="11075" spans="1:16" ht="28.5" x14ac:dyDescent="0.25">
      <c r="A11075" s="129">
        <v>5</v>
      </c>
      <c r="B11075" s="160" t="s">
        <v>45</v>
      </c>
      <c r="C11075" s="280" t="s">
        <v>1340</v>
      </c>
      <c r="D11075" s="91"/>
      <c r="E11075" s="88">
        <f>SUM(E11077:E11080)+E11082</f>
        <v>64</v>
      </c>
      <c r="F11075">
        <f>SUMIF('список продуктов'!$A$8:$A$917,"="&amp;D13153,'список продуктов'!$C$8:$C$917)</f>
        <v>1</v>
      </c>
      <c r="M11075" s="572"/>
      <c r="N11075" s="573"/>
      <c r="O11075" s="573"/>
      <c r="P11075" s="573"/>
    </row>
    <row r="11076" spans="1:16" x14ac:dyDescent="0.25">
      <c r="A11076" s="77">
        <f>A11075*E11076*A11052</f>
        <v>0</v>
      </c>
      <c r="B11076" s="160"/>
      <c r="C11076" s="154"/>
      <c r="D11076" s="91" t="s">
        <v>1284</v>
      </c>
      <c r="E11076" s="89">
        <v>1</v>
      </c>
      <c r="F11076">
        <f>SUMIF('список продуктов'!$A$8:$A$917,"="&amp;D13154,'список продуктов'!$C$8:$C$917)</f>
        <v>0</v>
      </c>
      <c r="M11076" s="572"/>
      <c r="N11076" s="573"/>
      <c r="O11076" s="573"/>
      <c r="P11076" s="573"/>
    </row>
    <row r="11077" spans="1:16" x14ac:dyDescent="0.25">
      <c r="A11077" s="77">
        <f>A11075*E11077*A11052</f>
        <v>0</v>
      </c>
      <c r="B11077" s="160"/>
      <c r="C11077" s="154"/>
      <c r="D11077" s="91" t="s">
        <v>2341</v>
      </c>
      <c r="E11077" s="89">
        <v>10</v>
      </c>
      <c r="F11077">
        <f>SUMIF('список продуктов'!$A$8:$A$917,"="&amp;D13155,'список продуктов'!$C$8:$C$917)</f>
        <v>0</v>
      </c>
      <c r="M11077" s="572"/>
      <c r="N11077" s="573"/>
      <c r="O11077" s="573"/>
      <c r="P11077" s="573"/>
    </row>
    <row r="11078" spans="1:16" x14ac:dyDescent="0.25">
      <c r="A11078" s="77">
        <f>A11075*E11078*A11052</f>
        <v>0</v>
      </c>
      <c r="B11078" s="160"/>
      <c r="C11078" s="154"/>
      <c r="D11078" s="91" t="s">
        <v>1668</v>
      </c>
      <c r="E11078" s="89">
        <v>14</v>
      </c>
      <c r="F11078">
        <f>SUMIF('список продуктов'!$A$8:$A$917,"="&amp;D13156,'список продуктов'!$C$8:$C$917)</f>
        <v>0</v>
      </c>
      <c r="M11078" s="572"/>
      <c r="N11078" s="573"/>
      <c r="O11078" s="573"/>
      <c r="P11078" s="573"/>
    </row>
    <row r="11079" spans="1:16" x14ac:dyDescent="0.25">
      <c r="A11079" s="77">
        <f>A11075*E11079*A11052</f>
        <v>0</v>
      </c>
      <c r="B11079" s="160"/>
      <c r="C11079" s="154"/>
      <c r="D11079" s="91" t="s">
        <v>2302</v>
      </c>
      <c r="E11079" s="89">
        <v>14</v>
      </c>
      <c r="F11079">
        <f>SUMIF('список продуктов'!$A$8:$A$917,"="&amp;D13157,'список продуктов'!$C$8:$C$917)</f>
        <v>0</v>
      </c>
      <c r="M11079" s="572"/>
      <c r="N11079" s="573"/>
      <c r="O11079" s="573"/>
      <c r="P11079" s="573"/>
    </row>
    <row r="11080" spans="1:16" x14ac:dyDescent="0.25">
      <c r="A11080" s="77">
        <f>A11075*E11080*A11052</f>
        <v>0</v>
      </c>
      <c r="B11080" s="160"/>
      <c r="C11080" s="154"/>
      <c r="D11080" s="91" t="s">
        <v>2220</v>
      </c>
      <c r="E11080" s="89">
        <v>6</v>
      </c>
      <c r="F11080">
        <f>SUMIF('список продуктов'!$A$8:$A$917,"="&amp;D13158,'список продуктов'!$C$8:$C$917)</f>
        <v>0</v>
      </c>
      <c r="M11080" s="572"/>
      <c r="N11080" s="573"/>
      <c r="O11080" s="573"/>
      <c r="P11080" s="573"/>
    </row>
    <row r="11081" spans="1:16" x14ac:dyDescent="0.25">
      <c r="A11081" s="77">
        <f>A11075*E11081*A11052</f>
        <v>0</v>
      </c>
      <c r="B11081" s="160"/>
      <c r="C11081" s="155"/>
      <c r="D11081" s="368" t="s">
        <v>2662</v>
      </c>
      <c r="E11081" s="89">
        <v>1</v>
      </c>
      <c r="F11081">
        <f>SUMIF('список продуктов'!$A$8:$A$917,"="&amp;D13159,'список продуктов'!$C$8:$C$917)</f>
        <v>1</v>
      </c>
      <c r="M11081" s="572"/>
      <c r="N11081" s="573"/>
      <c r="O11081" s="573"/>
      <c r="P11081" s="573"/>
    </row>
    <row r="11082" spans="1:16" x14ac:dyDescent="0.25">
      <c r="B11082" s="160"/>
      <c r="C11082" s="155" t="s">
        <v>2166</v>
      </c>
      <c r="D11082" s="91"/>
      <c r="E11082" s="89">
        <v>20</v>
      </c>
      <c r="F11082">
        <f>SUMIF('список продуктов'!$A$8:$A$917,"="&amp;D13160,'список продуктов'!$C$8:$C$917)</f>
        <v>1</v>
      </c>
      <c r="M11082" s="572"/>
      <c r="N11082" s="573"/>
      <c r="O11082" s="573"/>
      <c r="P11082" s="573"/>
    </row>
    <row r="11083" spans="1:16" x14ac:dyDescent="0.25">
      <c r="A11083" s="77">
        <f>E11083*A11075*A11052</f>
        <v>0</v>
      </c>
      <c r="B11083" s="160"/>
      <c r="C11083" s="452"/>
      <c r="D11083" s="368" t="s">
        <v>1266</v>
      </c>
      <c r="E11083" s="89">
        <v>40</v>
      </c>
      <c r="F11083">
        <f>SUMIF('список продуктов'!$A$8:$A$917,"="&amp;D13161,'список продуктов'!$C$8:$C$917)</f>
        <v>1</v>
      </c>
      <c r="M11083" s="572"/>
      <c r="N11083" s="573"/>
      <c r="O11083" s="573"/>
      <c r="P11083" s="573"/>
    </row>
    <row r="11084" spans="1:16" x14ac:dyDescent="0.25">
      <c r="A11084" s="77">
        <f>E11084*A11075*A11052</f>
        <v>0</v>
      </c>
      <c r="B11084" s="160"/>
      <c r="C11084" s="154"/>
      <c r="D11084" s="368" t="s">
        <v>2591</v>
      </c>
      <c r="E11084" s="89">
        <v>1</v>
      </c>
      <c r="F11084">
        <f>SUMIF('список продуктов'!$A$8:$A$917,"="&amp;D13162,'список продуктов'!$C$8:$C$917)</f>
        <v>1</v>
      </c>
      <c r="M11084" s="572"/>
      <c r="N11084" s="573"/>
      <c r="O11084" s="573"/>
      <c r="P11084" s="573"/>
    </row>
    <row r="11085" spans="1:16" x14ac:dyDescent="0.25">
      <c r="A11085" s="77">
        <f>E11084*A11075*A11052</f>
        <v>0</v>
      </c>
      <c r="B11085" s="160"/>
      <c r="C11085" s="154"/>
      <c r="D11085" s="368" t="s">
        <v>1262</v>
      </c>
      <c r="E11085" s="89">
        <v>1</v>
      </c>
      <c r="F11085">
        <f>SUMIF('список продуктов'!$A$8:$A$917,"="&amp;D13163,'список продуктов'!$C$8:$C$917)</f>
        <v>0</v>
      </c>
      <c r="M11085" s="572"/>
      <c r="N11085" s="573"/>
      <c r="O11085" s="573"/>
      <c r="P11085" s="573"/>
    </row>
    <row r="11086" spans="1:16" x14ac:dyDescent="0.25">
      <c r="A11086" s="77">
        <f>E11086*A11075*A11052</f>
        <v>0</v>
      </c>
      <c r="B11086" s="160"/>
      <c r="C11086" s="154"/>
      <c r="D11086" s="368" t="s">
        <v>192</v>
      </c>
      <c r="E11086" s="89">
        <v>12</v>
      </c>
      <c r="F11086">
        <f>SUMIF('список продуктов'!$A$8:$A$917,"="&amp;D13164,'список продуктов'!$C$8:$C$917)</f>
        <v>1</v>
      </c>
      <c r="M11086" s="572"/>
      <c r="N11086" s="573"/>
      <c r="O11086" s="573"/>
      <c r="P11086" s="573"/>
    </row>
    <row r="11087" spans="1:16" ht="28.5" x14ac:dyDescent="0.25">
      <c r="A11087" s="129">
        <v>5</v>
      </c>
      <c r="B11087" s="160" t="s">
        <v>45</v>
      </c>
      <c r="C11087" s="280" t="s">
        <v>2682</v>
      </c>
      <c r="D11087" s="91"/>
      <c r="E11087" s="88">
        <f>SUM(E11089:E11092)</f>
        <v>84</v>
      </c>
      <c r="F11087">
        <f>SUMIF('список продуктов'!$A$8:$A$917,"="&amp;D13165,'список продуктов'!$C$8:$C$917)</f>
        <v>0</v>
      </c>
      <c r="M11087" s="572"/>
      <c r="N11087" s="573"/>
      <c r="O11087" s="573"/>
      <c r="P11087" s="573"/>
    </row>
    <row r="11088" spans="1:16" x14ac:dyDescent="0.25">
      <c r="A11088" s="77">
        <f>A11087*E11088*A11052</f>
        <v>0</v>
      </c>
      <c r="B11088" s="160"/>
      <c r="C11088" s="154"/>
      <c r="D11088" s="91" t="s">
        <v>1284</v>
      </c>
      <c r="E11088" s="89">
        <v>1</v>
      </c>
      <c r="F11088">
        <f>SUMIF('список продуктов'!$A$8:$A$917,"="&amp;D13166,'список продуктов'!$C$8:$C$917)</f>
        <v>1</v>
      </c>
      <c r="M11088" s="572"/>
      <c r="N11088" s="573"/>
      <c r="O11088" s="573"/>
      <c r="P11088" s="573"/>
    </row>
    <row r="11089" spans="1:16" x14ac:dyDescent="0.25">
      <c r="A11089" s="77">
        <f>A11087*E11089*A11052</f>
        <v>0</v>
      </c>
      <c r="B11089" s="160"/>
      <c r="C11089" s="154"/>
      <c r="D11089" s="91" t="s">
        <v>2332</v>
      </c>
      <c r="E11089" s="89">
        <v>10</v>
      </c>
      <c r="F11089">
        <f>SUMIF('список продуктов'!$A$8:$A$917,"="&amp;D13167,'список продуктов'!$C$8:$C$917)</f>
        <v>0</v>
      </c>
      <c r="M11089" s="572"/>
      <c r="N11089" s="573"/>
      <c r="O11089" s="573"/>
      <c r="P11089" s="573"/>
    </row>
    <row r="11090" spans="1:16" x14ac:dyDescent="0.25">
      <c r="A11090" s="77">
        <f>A11087*E11090*A11052</f>
        <v>0</v>
      </c>
      <c r="B11090" s="160"/>
      <c r="C11090" s="154"/>
      <c r="D11090" s="91" t="s">
        <v>924</v>
      </c>
      <c r="E11090" s="89">
        <v>14</v>
      </c>
      <c r="F11090">
        <f>SUMIF('список продуктов'!$A$8:$A$917,"="&amp;D13168,'список продуктов'!$C$8:$C$917)</f>
        <v>0</v>
      </c>
      <c r="M11090" s="572"/>
      <c r="N11090" s="573"/>
      <c r="O11090" s="573"/>
      <c r="P11090" s="573"/>
    </row>
    <row r="11091" spans="1:16" x14ac:dyDescent="0.25">
      <c r="A11091" s="77">
        <f>E11091*A11087*A11052</f>
        <v>0</v>
      </c>
      <c r="B11091" s="160"/>
      <c r="C11091" s="154"/>
      <c r="D11091" s="91" t="s">
        <v>1733</v>
      </c>
      <c r="E11091" s="89">
        <v>31</v>
      </c>
      <c r="F11091">
        <f>SUMIF('список продуктов'!$A$8:$A$917,"="&amp;D13169,'список продуктов'!$C$8:$C$917)</f>
        <v>0</v>
      </c>
      <c r="M11091" s="572"/>
      <c r="N11091" s="573"/>
      <c r="O11091" s="573"/>
      <c r="P11091" s="573"/>
    </row>
    <row r="11092" spans="1:16" x14ac:dyDescent="0.25">
      <c r="A11092" s="77">
        <f>E11092*A11087*A11052</f>
        <v>0</v>
      </c>
      <c r="B11092" s="160"/>
      <c r="C11092" s="155"/>
      <c r="D11092" s="91" t="s">
        <v>1936</v>
      </c>
      <c r="E11092" s="89">
        <v>29</v>
      </c>
      <c r="F11092">
        <f>SUMIF('список продуктов'!$A$8:$A$917,"="&amp;D13170,'список продуктов'!$C$8:$C$917)</f>
        <v>0</v>
      </c>
      <c r="M11092" s="572"/>
      <c r="N11092" s="573"/>
      <c r="O11092" s="573"/>
      <c r="P11092" s="573"/>
    </row>
    <row r="11093" spans="1:16" x14ac:dyDescent="0.25">
      <c r="A11093" s="77">
        <f>E11093*A11087*A11052</f>
        <v>0</v>
      </c>
      <c r="B11093" s="160"/>
      <c r="C11093" s="154"/>
      <c r="D11093" s="368" t="s">
        <v>2662</v>
      </c>
      <c r="E11093" s="89">
        <v>1</v>
      </c>
      <c r="F11093">
        <f>SUMIF('список продуктов'!$A$8:$A$917,"="&amp;D13171,'список продуктов'!$C$8:$C$917)</f>
        <v>0</v>
      </c>
      <c r="M11093" s="572"/>
      <c r="N11093" s="573"/>
      <c r="O11093" s="573"/>
      <c r="P11093" s="573"/>
    </row>
    <row r="11094" spans="1:16" ht="28.5" x14ac:dyDescent="0.25">
      <c r="A11094" s="129">
        <v>5</v>
      </c>
      <c r="B11094" s="160" t="s">
        <v>45</v>
      </c>
      <c r="C11094" s="280" t="s">
        <v>1288</v>
      </c>
      <c r="D11094" s="91"/>
      <c r="E11094" s="88">
        <f>SUM(E11096:E11100)</f>
        <v>51</v>
      </c>
      <c r="F11094">
        <f>SUMIF('список продуктов'!$A$8:$A$917,"="&amp;D13172,'список продуктов'!$C$8:$C$917)</f>
        <v>1</v>
      </c>
      <c r="M11094" s="572"/>
      <c r="N11094" s="573"/>
      <c r="O11094" s="573"/>
      <c r="P11094" s="573"/>
    </row>
    <row r="11095" spans="1:16" x14ac:dyDescent="0.25">
      <c r="A11095" s="77">
        <f>A11094*E11095*A11052</f>
        <v>0</v>
      </c>
      <c r="B11095" s="160"/>
      <c r="C11095" s="154"/>
      <c r="D11095" s="91" t="s">
        <v>1284</v>
      </c>
      <c r="E11095" s="89">
        <v>1</v>
      </c>
      <c r="F11095">
        <f>SUMIF('список продуктов'!$A$8:$A$917,"="&amp;D13173,'список продуктов'!$C$8:$C$917)</f>
        <v>1</v>
      </c>
      <c r="M11095" s="572"/>
      <c r="N11095" s="573"/>
      <c r="O11095" s="573"/>
      <c r="P11095" s="573"/>
    </row>
    <row r="11096" spans="1:16" x14ac:dyDescent="0.25">
      <c r="A11096" s="77">
        <f>A11094*E11096*A11052</f>
        <v>0</v>
      </c>
      <c r="B11096" s="160"/>
      <c r="C11096" s="154"/>
      <c r="D11096" s="91" t="s">
        <v>2330</v>
      </c>
      <c r="E11096" s="89">
        <v>10</v>
      </c>
      <c r="F11096">
        <f>SUMIF('список продуктов'!$A$8:$A$917,"="&amp;D13174,'список продуктов'!$C$8:$C$917)</f>
        <v>1</v>
      </c>
      <c r="M11096" s="572"/>
      <c r="N11096" s="573"/>
      <c r="O11096" s="573"/>
      <c r="P11096" s="573"/>
    </row>
    <row r="11097" spans="1:16" x14ac:dyDescent="0.25">
      <c r="A11097" s="77">
        <f>A11094*E11097*A11052</f>
        <v>0</v>
      </c>
      <c r="B11097" s="160"/>
      <c r="C11097" s="154"/>
      <c r="D11097" s="91" t="s">
        <v>2201</v>
      </c>
      <c r="E11097" s="89">
        <v>12</v>
      </c>
      <c r="F11097">
        <f>SUMIF('список продуктов'!$A$8:$A$917,"="&amp;D13175,'список продуктов'!$C$8:$C$917)</f>
        <v>0</v>
      </c>
      <c r="M11097" s="572"/>
      <c r="N11097" s="573"/>
      <c r="O11097" s="573"/>
      <c r="P11097" s="573"/>
    </row>
    <row r="11098" spans="1:16" x14ac:dyDescent="0.25">
      <c r="A11098" s="77">
        <f>A11094*E11098*A11052</f>
        <v>0</v>
      </c>
      <c r="B11098" s="160"/>
      <c r="C11098" s="154"/>
      <c r="D11098" s="91" t="s">
        <v>1264</v>
      </c>
      <c r="E11098" s="89">
        <v>14</v>
      </c>
      <c r="F11098">
        <f>SUMIF('список продуктов'!$A$8:$A$917,"="&amp;D13176,'список продуктов'!$C$8:$C$917)</f>
        <v>1</v>
      </c>
      <c r="M11098" s="572"/>
      <c r="N11098" s="573"/>
      <c r="O11098" s="573"/>
      <c r="P11098" s="573"/>
    </row>
    <row r="11099" spans="1:16" x14ac:dyDescent="0.25">
      <c r="A11099" s="77">
        <f>E11099*A11094*A11052</f>
        <v>0</v>
      </c>
      <c r="B11099" s="160"/>
      <c r="C11099" s="155"/>
      <c r="D11099" s="91" t="s">
        <v>2291</v>
      </c>
      <c r="E11099" s="89">
        <v>14</v>
      </c>
      <c r="F11099">
        <f>SUMIF('список продуктов'!$A$8:$A$917,"="&amp;D13177,'список продуктов'!$C$8:$C$917)</f>
        <v>0</v>
      </c>
      <c r="M11099" s="572"/>
      <c r="N11099" s="573"/>
      <c r="O11099" s="573"/>
      <c r="P11099" s="573"/>
    </row>
    <row r="11100" spans="1:16" x14ac:dyDescent="0.25">
      <c r="A11100" s="77">
        <f>E11100*A11094*A11052</f>
        <v>0</v>
      </c>
      <c r="B11100" s="160"/>
      <c r="C11100" s="452"/>
      <c r="D11100" s="146" t="s">
        <v>2210</v>
      </c>
      <c r="E11100" s="89">
        <v>1</v>
      </c>
      <c r="F11100">
        <f>SUMIF('список продуктов'!$A$8:$A$917,"="&amp;D13178,'список продуктов'!$C$8:$C$917)</f>
        <v>1</v>
      </c>
      <c r="M11100" s="572"/>
      <c r="N11100" s="573"/>
      <c r="O11100" s="573"/>
      <c r="P11100" s="573"/>
    </row>
    <row r="11101" spans="1:16" ht="15.75" thickBot="1" x14ac:dyDescent="0.3">
      <c r="A11101" s="77">
        <f>E11101*A11094*A11052</f>
        <v>0</v>
      </c>
      <c r="B11101" s="160"/>
      <c r="C11101" s="154"/>
      <c r="D11101" s="368" t="s">
        <v>2662</v>
      </c>
      <c r="E11101" s="89">
        <v>1</v>
      </c>
      <c r="F11101">
        <f>SUMIF('список продуктов'!$A$8:$A$917,"="&amp;D13179,'список продуктов'!$C$8:$C$917)</f>
        <v>0</v>
      </c>
      <c r="M11101" s="572"/>
      <c r="N11101" s="573"/>
      <c r="O11101" s="573"/>
      <c r="P11101" s="573"/>
    </row>
    <row r="11102" spans="1:16" ht="15.75" thickBot="1" x14ac:dyDescent="0.3">
      <c r="A11102" s="229"/>
      <c r="B11102" s="231" t="s">
        <v>1335</v>
      </c>
      <c r="C11102" s="184" t="s">
        <v>2773</v>
      </c>
      <c r="D11102" s="188"/>
      <c r="E11102" s="191">
        <f>SUM(E11130:E11140)</f>
        <v>149</v>
      </c>
      <c r="F11102">
        <f>SUMIF('список продуктов'!$A$8:$A$917,"="&amp;D13180,'список продуктов'!$C$8:$C$917)</f>
        <v>0</v>
      </c>
      <c r="G11102" t="s">
        <v>2926</v>
      </c>
      <c r="M11102" s="572"/>
      <c r="N11102" s="573"/>
      <c r="O11102" s="573"/>
      <c r="P11102" s="573"/>
    </row>
    <row r="11103" spans="1:16" x14ac:dyDescent="0.25">
      <c r="A11103" s="77">
        <f>E11103*A11102</f>
        <v>0</v>
      </c>
      <c r="B11103" s="286"/>
      <c r="C11103" s="353" t="s">
        <v>2624</v>
      </c>
      <c r="D11103" s="91" t="s">
        <v>2628</v>
      </c>
      <c r="E11103" s="350">
        <v>1</v>
      </c>
      <c r="F11103">
        <f>SUMIF('список продуктов'!$A$8:$A$917,"="&amp;D13181,'список продуктов'!$C$8:$C$917)</f>
        <v>0</v>
      </c>
      <c r="M11103" s="572"/>
      <c r="N11103" s="573"/>
      <c r="O11103" s="573"/>
      <c r="P11103" s="573"/>
    </row>
    <row r="11104" spans="1:16" x14ac:dyDescent="0.25">
      <c r="A11104" s="77">
        <f>E11104*A11102</f>
        <v>0</v>
      </c>
      <c r="B11104" s="286"/>
      <c r="C11104" s="353"/>
      <c r="D11104" s="91" t="s">
        <v>2515</v>
      </c>
      <c r="E11104" s="350">
        <v>12</v>
      </c>
      <c r="F11104">
        <f>SUMIF('список продуктов'!$A$8:$A$917,"="&amp;D10936,'список продуктов'!$C$8:$C$917)</f>
        <v>0</v>
      </c>
      <c r="M11104" s="572"/>
      <c r="N11104" s="573"/>
      <c r="O11104" s="573"/>
      <c r="P11104" s="573"/>
    </row>
    <row r="11105" spans="1:16" x14ac:dyDescent="0.25">
      <c r="A11105" s="129">
        <v>4</v>
      </c>
      <c r="B11105" s="160" t="s">
        <v>221</v>
      </c>
      <c r="C11105" s="280" t="s">
        <v>1289</v>
      </c>
      <c r="D11105" s="91"/>
      <c r="E11105" s="79">
        <f>SUM(E11107:E11110)+E11111+E11116</f>
        <v>87</v>
      </c>
      <c r="F11105">
        <f>SUMIF('список продуктов'!$A$8:$A$917,"="&amp;D10937,'список продуктов'!$C$8:$C$917)</f>
        <v>0</v>
      </c>
      <c r="M11105" s="572"/>
      <c r="N11105" s="573"/>
      <c r="O11105" s="573"/>
      <c r="P11105" s="573"/>
    </row>
    <row r="11106" spans="1:16" x14ac:dyDescent="0.25">
      <c r="A11106" s="77">
        <f>E11106*A11105*A11102</f>
        <v>0</v>
      </c>
      <c r="B11106" s="172"/>
      <c r="C11106" s="154"/>
      <c r="D11106" s="91" t="s">
        <v>2636</v>
      </c>
      <c r="E11106" s="80">
        <v>1</v>
      </c>
      <c r="F11106">
        <f>SUMIF('список продуктов'!$A$8:$A$917,"="&amp;D10938,'список продуктов'!$C$8:$C$917)</f>
        <v>1</v>
      </c>
      <c r="M11106" s="572"/>
      <c r="N11106" s="573"/>
      <c r="O11106" s="573"/>
      <c r="P11106" s="573"/>
    </row>
    <row r="11107" spans="1:16" x14ac:dyDescent="0.25">
      <c r="A11107" s="77">
        <f>A11105*E11107*A11102</f>
        <v>0</v>
      </c>
      <c r="B11107" s="160"/>
      <c r="C11107" s="154"/>
      <c r="D11107" s="91" t="s">
        <v>1824</v>
      </c>
      <c r="E11107" s="80">
        <v>20</v>
      </c>
      <c r="F11107">
        <f>SUMIF('список продуктов'!$A$8:$A$917,"="&amp;D10939,'список продуктов'!$C$8:$C$917)</f>
        <v>0</v>
      </c>
      <c r="M11107" s="572"/>
      <c r="N11107" s="573"/>
      <c r="O11107" s="573"/>
      <c r="P11107" s="573"/>
    </row>
    <row r="11108" spans="1:16" x14ac:dyDescent="0.25">
      <c r="A11108" s="77">
        <f>A11105*E11108*A11102</f>
        <v>0</v>
      </c>
      <c r="B11108" s="160"/>
      <c r="C11108" s="154"/>
      <c r="D11108" s="91" t="s">
        <v>1664</v>
      </c>
      <c r="E11108" s="80">
        <v>10</v>
      </c>
      <c r="F11108">
        <f>SUMIF('список продуктов'!$A$8:$A$917,"="&amp;D10940,'список продуктов'!$C$8:$C$917)</f>
        <v>1</v>
      </c>
      <c r="M11108" s="572"/>
      <c r="N11108" s="573"/>
      <c r="O11108" s="573"/>
      <c r="P11108" s="573"/>
    </row>
    <row r="11109" spans="1:16" x14ac:dyDescent="0.25">
      <c r="A11109" s="77">
        <f>A11105*E11109*A11102</f>
        <v>0</v>
      </c>
      <c r="B11109" s="160"/>
      <c r="C11109" s="154"/>
      <c r="D11109" s="91" t="s">
        <v>1922</v>
      </c>
      <c r="E11109" s="80">
        <v>4</v>
      </c>
      <c r="F11109">
        <f>SUMIF('список продуктов'!$A$8:$A$917,"="&amp;D10941,'список продуктов'!$C$8:$C$917)</f>
        <v>0</v>
      </c>
      <c r="M11109" s="572"/>
      <c r="N11109" s="573"/>
      <c r="O11109" s="573"/>
      <c r="P11109" s="573"/>
    </row>
    <row r="11110" spans="1:16" x14ac:dyDescent="0.25">
      <c r="A11110" s="77">
        <f>A11105*E11110*A11102</f>
        <v>0</v>
      </c>
      <c r="B11110" s="160"/>
      <c r="C11110" s="154"/>
      <c r="D11110" s="91" t="s">
        <v>2516</v>
      </c>
      <c r="E11110" s="80">
        <v>1</v>
      </c>
      <c r="F11110">
        <f>SUMIF('список продуктов'!$A$8:$A$917,"="&amp;D10942,'список продуктов'!$C$8:$C$917)</f>
        <v>1</v>
      </c>
      <c r="M11110" s="572"/>
      <c r="N11110" s="573"/>
      <c r="O11110" s="573"/>
      <c r="P11110" s="573"/>
    </row>
    <row r="11111" spans="1:16" x14ac:dyDescent="0.25">
      <c r="B11111" s="160"/>
      <c r="C11111" s="155" t="s">
        <v>2164</v>
      </c>
      <c r="D11111" s="91"/>
      <c r="E11111" s="142">
        <v>40</v>
      </c>
      <c r="F11111">
        <f>SUMIF('список продуктов'!$A$8:$A$917,"="&amp;D10943,'список продуктов'!$C$8:$C$917)</f>
        <v>0</v>
      </c>
      <c r="M11111" s="572"/>
      <c r="N11111" s="573"/>
      <c r="O11111" s="573"/>
      <c r="P11111" s="573"/>
    </row>
    <row r="11112" spans="1:16" x14ac:dyDescent="0.25">
      <c r="A11112" s="77">
        <f>E11112*A11105*A11102</f>
        <v>0</v>
      </c>
      <c r="B11112" s="160"/>
      <c r="C11112" s="452"/>
      <c r="D11112" s="368" t="s">
        <v>1261</v>
      </c>
      <c r="E11112" s="89">
        <v>80</v>
      </c>
      <c r="M11112" s="72"/>
      <c r="N11112" s="68"/>
      <c r="O11112" s="68"/>
      <c r="P11112" s="68"/>
    </row>
    <row r="11113" spans="1:16" x14ac:dyDescent="0.25">
      <c r="A11113" s="77">
        <f>E11113*A11105*A11102</f>
        <v>0</v>
      </c>
      <c r="B11113" s="160"/>
      <c r="C11113" s="154"/>
      <c r="D11113" s="368" t="s">
        <v>2591</v>
      </c>
      <c r="E11113" s="89">
        <v>1</v>
      </c>
      <c r="F11113">
        <f>SUMIF('список продуктов'!$A$8:$A$917,"="&amp;D10945,'список продуктов'!$C$8:$C$917)</f>
        <v>0</v>
      </c>
      <c r="M11113" s="572"/>
      <c r="N11113" s="573"/>
      <c r="O11113" s="573"/>
      <c r="P11113" s="573"/>
    </row>
    <row r="11114" spans="1:16" x14ac:dyDescent="0.25">
      <c r="A11114" s="77">
        <f>E11114*A11105*A11102</f>
        <v>0</v>
      </c>
      <c r="B11114" s="160"/>
      <c r="C11114" s="154"/>
      <c r="D11114" s="368" t="s">
        <v>1262</v>
      </c>
      <c r="E11114" s="89">
        <v>1</v>
      </c>
      <c r="F11114">
        <f>SUMIF('список продуктов'!$A$8:$A$917,"="&amp;D10946,'список продуктов'!$C$8:$C$917)</f>
        <v>1</v>
      </c>
      <c r="M11114" s="572"/>
      <c r="N11114" s="573"/>
      <c r="O11114" s="573"/>
      <c r="P11114" s="573"/>
    </row>
    <row r="11115" spans="1:16" x14ac:dyDescent="0.25">
      <c r="A11115" s="77">
        <f>E11115*A11105*A11102</f>
        <v>0</v>
      </c>
      <c r="B11115" s="160"/>
      <c r="C11115" s="154"/>
      <c r="D11115" s="368" t="s">
        <v>2392</v>
      </c>
      <c r="E11115" s="89">
        <v>1</v>
      </c>
      <c r="F11115">
        <f>SUMIF('список продуктов'!$A$8:$A$917,"="&amp;D10947,'список продуктов'!$C$8:$C$917)</f>
        <v>1</v>
      </c>
      <c r="M11115" s="572"/>
      <c r="N11115" s="573"/>
      <c r="O11115" s="573"/>
      <c r="P11115" s="573"/>
    </row>
    <row r="11116" spans="1:16" x14ac:dyDescent="0.25">
      <c r="B11116" s="160"/>
      <c r="C11116" s="155" t="s">
        <v>2167</v>
      </c>
      <c r="D11116" s="91"/>
      <c r="E11116" s="142">
        <v>12</v>
      </c>
      <c r="F11116">
        <f>SUMIF('список продуктов'!$A$8:$A$917,"="&amp;D10948,'список продуктов'!$C$8:$C$917)</f>
        <v>1</v>
      </c>
      <c r="M11116" s="572"/>
      <c r="N11116" s="573"/>
      <c r="O11116" s="573"/>
      <c r="P11116" s="573"/>
    </row>
    <row r="11117" spans="1:16" x14ac:dyDescent="0.25">
      <c r="A11117" s="77">
        <f>A11105*E11117*A11102</f>
        <v>0</v>
      </c>
      <c r="B11117" s="160"/>
      <c r="C11117" s="452"/>
      <c r="D11117" s="368" t="s">
        <v>1263</v>
      </c>
      <c r="E11117" s="89">
        <v>7</v>
      </c>
      <c r="F11117">
        <f>SUMIF('список продуктов'!$A$8:$A$917,"="&amp;D10949,'список продуктов'!$C$8:$C$917)</f>
        <v>1</v>
      </c>
      <c r="M11117" s="72"/>
      <c r="N11117" s="68"/>
      <c r="O11117" s="68"/>
      <c r="P11117" s="68"/>
    </row>
    <row r="11118" spans="1:16" x14ac:dyDescent="0.25">
      <c r="A11118" s="77">
        <f>A11105*E11118*A11102</f>
        <v>0</v>
      </c>
      <c r="B11118" s="160"/>
      <c r="C11118" s="154"/>
      <c r="D11118" s="368" t="s">
        <v>2319</v>
      </c>
      <c r="E11118" s="89">
        <v>3</v>
      </c>
      <c r="F11118">
        <f>SUMIF('список продуктов'!$A$8:$A$917,"="&amp;D10950,'список продуктов'!$C$8:$C$917)</f>
        <v>1</v>
      </c>
      <c r="M11118" s="72"/>
      <c r="N11118" s="68"/>
      <c r="O11118" s="68"/>
      <c r="P11118" s="68"/>
    </row>
    <row r="11119" spans="1:16" x14ac:dyDescent="0.25">
      <c r="A11119" s="77">
        <f>A11105*E11119*A11102</f>
        <v>0</v>
      </c>
      <c r="B11119" s="160"/>
      <c r="C11119" s="154"/>
      <c r="D11119" s="368" t="s">
        <v>1262</v>
      </c>
      <c r="E11119" s="89">
        <v>1</v>
      </c>
      <c r="F11119">
        <f>SUMIF('список продуктов'!$A$8:$A$917,"="&amp;D10951,'список продуктов'!$C$8:$C$917)</f>
        <v>1</v>
      </c>
      <c r="M11119" s="72"/>
      <c r="N11119" s="68"/>
      <c r="O11119" s="68"/>
      <c r="P11119" s="68"/>
    </row>
    <row r="11120" spans="1:16" x14ac:dyDescent="0.25">
      <c r="A11120" s="77">
        <f>E11120*A11105*A11102</f>
        <v>0</v>
      </c>
      <c r="B11120" s="160"/>
      <c r="C11120" s="154"/>
      <c r="D11120" s="368" t="s">
        <v>925</v>
      </c>
      <c r="E11120" s="89">
        <v>6</v>
      </c>
      <c r="F11120">
        <f>SUMIF('список продуктов'!$A$8:$A$917,"="&amp;D10952,'список продуктов'!$C$8:$C$917)</f>
        <v>1</v>
      </c>
      <c r="M11120" s="572"/>
      <c r="N11120" s="573"/>
      <c r="O11120" s="573"/>
      <c r="P11120" s="573"/>
    </row>
    <row r="11121" spans="1:16" x14ac:dyDescent="0.25">
      <c r="A11121" s="129">
        <v>4</v>
      </c>
      <c r="B11121" s="160" t="s">
        <v>221</v>
      </c>
      <c r="C11121" s="280" t="s">
        <v>1290</v>
      </c>
      <c r="D11121" s="91"/>
      <c r="E11121" s="79">
        <f>SUM(E11123:E11127)+E11128</f>
        <v>85</v>
      </c>
      <c r="F11121">
        <f>SUMIF('список продуктов'!$A$8:$A$917,"="&amp;D10953,'список продуктов'!$C$8:$C$917)</f>
        <v>0</v>
      </c>
      <c r="M11121" s="572"/>
      <c r="N11121" s="573"/>
      <c r="O11121" s="573"/>
      <c r="P11121" s="573"/>
    </row>
    <row r="11122" spans="1:16" x14ac:dyDescent="0.25">
      <c r="A11122" s="77">
        <f>E11122*A11121*A11102</f>
        <v>0</v>
      </c>
      <c r="B11122" s="160"/>
      <c r="C11122" s="154"/>
      <c r="D11122" s="91" t="s">
        <v>2636</v>
      </c>
      <c r="E11122" s="80">
        <v>1</v>
      </c>
      <c r="F11122">
        <f>SUMIF('список продуктов'!$A$8:$A$917,"="&amp;D10954,'список продуктов'!$C$8:$C$917)</f>
        <v>1</v>
      </c>
      <c r="M11122" s="572"/>
      <c r="N11122" s="573"/>
      <c r="O11122" s="573"/>
      <c r="P11122" s="573"/>
    </row>
    <row r="11123" spans="1:16" x14ac:dyDescent="0.25">
      <c r="A11123" s="77">
        <f>A11121*E11123*A11102</f>
        <v>0</v>
      </c>
      <c r="B11123" s="160"/>
      <c r="C11123" s="154"/>
      <c r="D11123" s="91" t="s">
        <v>1824</v>
      </c>
      <c r="E11123" s="80">
        <v>20</v>
      </c>
      <c r="F11123">
        <f>SUMIF('список продуктов'!$A$8:$A$917,"="&amp;D10955,'список продуктов'!$C$8:$C$917)</f>
        <v>0</v>
      </c>
      <c r="M11123" s="572"/>
      <c r="N11123" s="573"/>
      <c r="O11123" s="573"/>
      <c r="P11123" s="573"/>
    </row>
    <row r="11124" spans="1:16" x14ac:dyDescent="0.25">
      <c r="A11124" s="77">
        <f>A11121*E11124*A11102</f>
        <v>0</v>
      </c>
      <c r="B11124" s="160"/>
      <c r="C11124" s="154"/>
      <c r="D11124" s="91" t="s">
        <v>2332</v>
      </c>
      <c r="E11124" s="80">
        <v>12</v>
      </c>
      <c r="F11124">
        <f>SUMIF('список продуктов'!$A$8:$A$917,"="&amp;D10956,'список продуктов'!$C$8:$C$917)</f>
        <v>1</v>
      </c>
      <c r="M11124" s="572"/>
      <c r="N11124" s="573"/>
      <c r="O11124" s="573"/>
      <c r="P11124" s="573"/>
    </row>
    <row r="11125" spans="1:16" x14ac:dyDescent="0.25">
      <c r="A11125" s="77">
        <f>A11121*E11125*A11102</f>
        <v>0</v>
      </c>
      <c r="B11125" s="160"/>
      <c r="C11125" s="154"/>
      <c r="D11125" s="91" t="s">
        <v>1671</v>
      </c>
      <c r="E11125" s="80">
        <v>10</v>
      </c>
      <c r="F11125">
        <f>SUMIF('список продуктов'!$A$8:$A$917,"="&amp;D10957,'список продуктов'!$C$8:$C$917)</f>
        <v>0</v>
      </c>
      <c r="M11125" s="572"/>
      <c r="N11125" s="573"/>
      <c r="O11125" s="573"/>
      <c r="P11125" s="573"/>
    </row>
    <row r="11126" spans="1:16" x14ac:dyDescent="0.25">
      <c r="A11126" s="77">
        <f>A11121*E11126*A11102</f>
        <v>0</v>
      </c>
      <c r="B11126" s="160"/>
      <c r="C11126" s="154"/>
      <c r="D11126" s="91" t="s">
        <v>1923</v>
      </c>
      <c r="E11126" s="80">
        <v>2</v>
      </c>
      <c r="F11126">
        <f>SUMIF('список продуктов'!$A$8:$A$917,"="&amp;D10958,'список продуктов'!$C$8:$C$917)</f>
        <v>1</v>
      </c>
      <c r="M11126" s="572"/>
      <c r="N11126" s="573"/>
      <c r="O11126" s="573"/>
      <c r="P11126" s="573"/>
    </row>
    <row r="11127" spans="1:16" x14ac:dyDescent="0.25">
      <c r="A11127" s="77">
        <f>A11121*E11127*A11102</f>
        <v>0</v>
      </c>
      <c r="B11127" s="160"/>
      <c r="C11127" s="154"/>
      <c r="D11127" s="91" t="s">
        <v>2516</v>
      </c>
      <c r="E11127" s="80">
        <v>1</v>
      </c>
      <c r="F11127">
        <f>SUMIF('список продуктов'!$A$8:$A$917,"="&amp;D10330,'список продуктов'!$C$8:$C$917)</f>
        <v>0</v>
      </c>
      <c r="M11127" s="572"/>
      <c r="N11127" s="573"/>
      <c r="O11127" s="573"/>
      <c r="P11127" s="573"/>
    </row>
    <row r="11128" spans="1:16" x14ac:dyDescent="0.25">
      <c r="B11128" s="160"/>
      <c r="C11128" s="155" t="s">
        <v>2166</v>
      </c>
      <c r="D11128" s="91"/>
      <c r="E11128" s="142">
        <v>40</v>
      </c>
      <c r="M11128" s="72"/>
      <c r="N11128" s="68"/>
      <c r="O11128" s="68"/>
      <c r="P11128" s="68"/>
    </row>
    <row r="11129" spans="1:16" x14ac:dyDescent="0.25">
      <c r="A11129" s="77">
        <f>E11129*A11121*A11102</f>
        <v>0</v>
      </c>
      <c r="B11129" s="160"/>
      <c r="C11129" s="452"/>
      <c r="D11129" s="368" t="s">
        <v>1266</v>
      </c>
      <c r="E11129" s="89">
        <v>80</v>
      </c>
      <c r="F11129">
        <f>SUMIF('список продуктов'!$A$8:$A$917,"="&amp;D10332,'список продуктов'!$C$8:$C$917)</f>
        <v>0</v>
      </c>
      <c r="M11129" s="572"/>
      <c r="N11129" s="573"/>
      <c r="O11129" s="573"/>
      <c r="P11129" s="573"/>
    </row>
    <row r="11130" spans="1:16" x14ac:dyDescent="0.25">
      <c r="A11130" s="77">
        <f>E11130*A11121*A11102</f>
        <v>0</v>
      </c>
      <c r="B11130" s="160"/>
      <c r="C11130" s="154"/>
      <c r="D11130" s="368" t="s">
        <v>2591</v>
      </c>
      <c r="E11130" s="89">
        <v>1</v>
      </c>
      <c r="F11130">
        <f>SUMIF('список продуктов'!$A$8:$A$917,"="&amp;D10333,'список продуктов'!$C$8:$C$917)</f>
        <v>1</v>
      </c>
      <c r="M11130" s="572"/>
      <c r="N11130" s="573"/>
      <c r="O11130" s="573"/>
      <c r="P11130" s="573"/>
    </row>
    <row r="11131" spans="1:16" x14ac:dyDescent="0.25">
      <c r="A11131" s="77">
        <f>E11131*A11121*A11102</f>
        <v>0</v>
      </c>
      <c r="B11131" s="160"/>
      <c r="C11131" s="154"/>
      <c r="D11131" s="368" t="s">
        <v>1262</v>
      </c>
      <c r="E11131" s="89">
        <v>1</v>
      </c>
      <c r="F11131">
        <f>SUMIF('список продуктов'!$A$8:$A$917,"="&amp;D10334,'список продуктов'!$C$8:$C$917)</f>
        <v>0</v>
      </c>
      <c r="M11131" s="572"/>
      <c r="N11131" s="573"/>
      <c r="O11131" s="573"/>
      <c r="P11131" s="573"/>
    </row>
    <row r="11132" spans="1:16" x14ac:dyDescent="0.25">
      <c r="A11132" s="77">
        <f>E11132*A11121*A11102</f>
        <v>0</v>
      </c>
      <c r="B11132" s="160"/>
      <c r="C11132" s="154"/>
      <c r="D11132" s="368" t="s">
        <v>192</v>
      </c>
      <c r="E11132" s="89">
        <v>12</v>
      </c>
      <c r="F11132">
        <f>SUMIF('список продуктов'!$A$8:$A$917,"="&amp;D10335,'список продуктов'!$C$8:$C$917)</f>
        <v>0</v>
      </c>
      <c r="M11132" s="572"/>
      <c r="N11132" s="573"/>
      <c r="O11132" s="573"/>
      <c r="P11132" s="573"/>
    </row>
    <row r="11133" spans="1:16" x14ac:dyDescent="0.25">
      <c r="A11133" s="129">
        <v>4</v>
      </c>
      <c r="B11133" s="160" t="s">
        <v>221</v>
      </c>
      <c r="C11133" s="280" t="s">
        <v>1291</v>
      </c>
      <c r="D11133" s="91"/>
      <c r="E11133" s="79">
        <f>SUM(E11135:E11140)+E11141</f>
        <v>87</v>
      </c>
      <c r="F11133">
        <f>SUMIF('список продуктов'!$A$8:$A$917,"="&amp;D10336,'список продуктов'!$C$8:$C$917)</f>
        <v>1</v>
      </c>
      <c r="M11133" s="572"/>
      <c r="N11133" s="573"/>
      <c r="O11133" s="573"/>
      <c r="P11133" s="573"/>
    </row>
    <row r="11134" spans="1:16" x14ac:dyDescent="0.25">
      <c r="A11134" s="77">
        <f>E11134*A11133*A11102</f>
        <v>0</v>
      </c>
      <c r="B11134" s="160"/>
      <c r="C11134" s="154"/>
      <c r="D11134" s="91" t="s">
        <v>2636</v>
      </c>
      <c r="E11134" s="80">
        <v>1</v>
      </c>
      <c r="F11134">
        <f>SUMIF('список продуктов'!$A$8:$A$917,"="&amp;D10337,'список продуктов'!$C$8:$C$917)</f>
        <v>1</v>
      </c>
      <c r="M11134" s="572"/>
      <c r="N11134" s="573"/>
      <c r="O11134" s="573"/>
      <c r="P11134" s="573"/>
    </row>
    <row r="11135" spans="1:16" x14ac:dyDescent="0.25">
      <c r="A11135" s="77">
        <f>A11133*E11135*A11102</f>
        <v>0</v>
      </c>
      <c r="B11135" s="160"/>
      <c r="C11135" s="154"/>
      <c r="D11135" s="91" t="s">
        <v>1824</v>
      </c>
      <c r="E11135" s="80">
        <v>16</v>
      </c>
      <c r="F11135">
        <f>SUMIF('список продуктов'!$A$8:$A$917,"="&amp;D10338,'список продуктов'!$C$8:$C$917)</f>
        <v>1</v>
      </c>
      <c r="M11135" s="572"/>
      <c r="N11135" s="573"/>
      <c r="O11135" s="573"/>
      <c r="P11135" s="573"/>
    </row>
    <row r="11136" spans="1:16" x14ac:dyDescent="0.25">
      <c r="A11136" s="77">
        <f>A11133*E11136*A11102</f>
        <v>0</v>
      </c>
      <c r="B11136" s="160"/>
      <c r="C11136" s="154"/>
      <c r="D11136" s="91" t="s">
        <v>2327</v>
      </c>
      <c r="E11136" s="80">
        <v>12</v>
      </c>
      <c r="F11136">
        <f>SUMIF('список продуктов'!$A$8:$A$917,"="&amp;D10339,'список продуктов'!$C$8:$C$917)</f>
        <v>1</v>
      </c>
      <c r="M11136" s="572"/>
      <c r="N11136" s="573"/>
      <c r="O11136" s="573"/>
      <c r="P11136" s="573"/>
    </row>
    <row r="11137" spans="1:16" x14ac:dyDescent="0.25">
      <c r="A11137" s="77">
        <f>A11133*E11137*A11102</f>
        <v>0</v>
      </c>
      <c r="B11137" s="160"/>
      <c r="C11137" s="154"/>
      <c r="D11137" s="91" t="s">
        <v>1270</v>
      </c>
      <c r="E11137" s="80">
        <v>6</v>
      </c>
      <c r="F11137">
        <f>SUMIF('список продуктов'!$A$8:$A$917,"="&amp;D10340,'список продуктов'!$C$8:$C$917)</f>
        <v>1</v>
      </c>
      <c r="M11137" s="572"/>
      <c r="N11137" s="573"/>
      <c r="O11137" s="573"/>
      <c r="P11137" s="573"/>
    </row>
    <row r="11138" spans="1:16" x14ac:dyDescent="0.25">
      <c r="A11138" s="77">
        <f>A11133*E11138*A11102</f>
        <v>0</v>
      </c>
      <c r="B11138" s="160"/>
      <c r="C11138" s="154"/>
      <c r="D11138" s="91" t="s">
        <v>1733</v>
      </c>
      <c r="E11138" s="80">
        <v>6</v>
      </c>
      <c r="F11138">
        <f>SUMIF('список продуктов'!$A$8:$A$917,"="&amp;D10341,'список продуктов'!$C$8:$C$917)</f>
        <v>0</v>
      </c>
      <c r="M11138" s="572"/>
      <c r="N11138" s="573"/>
      <c r="O11138" s="573"/>
      <c r="P11138" s="573"/>
    </row>
    <row r="11139" spans="1:16" x14ac:dyDescent="0.25">
      <c r="A11139" s="77">
        <f>A11133*E11139*A11102</f>
        <v>0</v>
      </c>
      <c r="B11139" s="160"/>
      <c r="C11139" s="154"/>
      <c r="D11139" s="91" t="s">
        <v>1271</v>
      </c>
      <c r="E11139" s="80">
        <v>6</v>
      </c>
      <c r="F11139">
        <f>SUMIF('список продуктов'!$A$8:$A$917,"="&amp;D10342,'список продуктов'!$C$8:$C$917)</f>
        <v>0</v>
      </c>
      <c r="M11139" s="572"/>
      <c r="N11139" s="573"/>
      <c r="O11139" s="573"/>
      <c r="P11139" s="573"/>
    </row>
    <row r="11140" spans="1:16" x14ac:dyDescent="0.25">
      <c r="A11140" s="77">
        <f>A11133*E11140*A11102</f>
        <v>0</v>
      </c>
      <c r="B11140" s="160"/>
      <c r="C11140" s="154"/>
      <c r="D11140" s="91" t="s">
        <v>2516</v>
      </c>
      <c r="E11140" s="80">
        <v>1</v>
      </c>
      <c r="F11140">
        <f>SUMIF('список продуктов'!$A$8:$A$917,"="&amp;D10343,'список продуктов'!$C$8:$C$917)</f>
        <v>0</v>
      </c>
      <c r="M11140" s="572"/>
      <c r="N11140" s="573"/>
      <c r="O11140" s="573"/>
      <c r="P11140" s="573"/>
    </row>
    <row r="11141" spans="1:16" x14ac:dyDescent="0.25">
      <c r="B11141" s="160"/>
      <c r="C11141" s="155" t="s">
        <v>2168</v>
      </c>
      <c r="D11141" s="91"/>
      <c r="E11141" s="142">
        <v>40</v>
      </c>
      <c r="F11141">
        <f>SUMIF('список продуктов'!$A$8:$A$917,"="&amp;D10344,'список продуктов'!$C$8:$C$917)</f>
        <v>1</v>
      </c>
      <c r="M11141" s="572"/>
      <c r="N11141" s="573"/>
      <c r="O11141" s="573"/>
      <c r="P11141" s="573"/>
    </row>
    <row r="11142" spans="1:16" x14ac:dyDescent="0.25">
      <c r="A11142" s="77">
        <f>E11142*A11133*A11102</f>
        <v>0</v>
      </c>
      <c r="B11142" s="160"/>
      <c r="C11142" s="452"/>
      <c r="D11142" s="368" t="s">
        <v>1780</v>
      </c>
      <c r="E11142" s="89">
        <v>80</v>
      </c>
      <c r="F11142">
        <f>SUMIF('список продуктов'!$A$8:$A$917,"="&amp;D10345,'список продуктов'!$C$8:$C$917)</f>
        <v>1</v>
      </c>
      <c r="M11142" s="572"/>
      <c r="N11142" s="573"/>
      <c r="O11142" s="573"/>
      <c r="P11142" s="573"/>
    </row>
    <row r="11143" spans="1:16" x14ac:dyDescent="0.25">
      <c r="A11143" s="77">
        <f>E11143*A11133*A11102</f>
        <v>0</v>
      </c>
      <c r="B11143" s="160"/>
      <c r="C11143" s="154"/>
      <c r="D11143" s="368" t="s">
        <v>2591</v>
      </c>
      <c r="E11143" s="89">
        <v>1</v>
      </c>
      <c r="F11143">
        <f>SUMIF('список продуктов'!$A$8:$A$917,"="&amp;D10346,'список продуктов'!$C$8:$C$917)</f>
        <v>1</v>
      </c>
      <c r="M11143" s="572"/>
      <c r="N11143" s="573"/>
      <c r="O11143" s="573"/>
      <c r="P11143" s="573"/>
    </row>
    <row r="11144" spans="1:16" x14ac:dyDescent="0.25">
      <c r="A11144" s="77">
        <f>E11144*A11133*A11102</f>
        <v>0</v>
      </c>
      <c r="B11144" s="160"/>
      <c r="C11144" s="154"/>
      <c r="D11144" s="368" t="s">
        <v>1262</v>
      </c>
      <c r="E11144" s="89">
        <v>1</v>
      </c>
      <c r="F11144">
        <f>SUMIF('список продуктов'!$A$8:$A$917,"="&amp;D10347,'список продуктов'!$C$8:$C$917)</f>
        <v>0</v>
      </c>
      <c r="M11144" s="572"/>
      <c r="N11144" s="573"/>
      <c r="O11144" s="573"/>
      <c r="P11144" s="573"/>
    </row>
    <row r="11145" spans="1:16" x14ac:dyDescent="0.25">
      <c r="A11145" s="77">
        <f>E11145*A11133*A11102</f>
        <v>0</v>
      </c>
      <c r="B11145" s="160"/>
      <c r="C11145" s="154"/>
      <c r="D11145" s="368" t="s">
        <v>192</v>
      </c>
      <c r="E11145" s="89">
        <v>12</v>
      </c>
      <c r="F11145">
        <f>SUMIF('список продуктов'!$A$8:$A$917,"="&amp;D10348,'список продуктов'!$C$8:$C$917)</f>
        <v>0</v>
      </c>
      <c r="M11145" s="572"/>
      <c r="N11145" s="573"/>
      <c r="O11145" s="573"/>
      <c r="P11145" s="573"/>
    </row>
    <row r="11146" spans="1:16" ht="15.75" thickBot="1" x14ac:dyDescent="0.3">
      <c r="A11146" s="77">
        <f>E11146*A11133*A11102</f>
        <v>0</v>
      </c>
      <c r="B11146" s="160"/>
      <c r="C11146" s="513"/>
      <c r="D11146" s="368" t="s">
        <v>1272</v>
      </c>
      <c r="E11146" s="89">
        <v>1</v>
      </c>
      <c r="F11146">
        <f>SUMIF('список продуктов'!$A$8:$A$917,"="&amp;D10349,'список продуктов'!$C$8:$C$917)</f>
        <v>1</v>
      </c>
      <c r="M11146" s="572"/>
      <c r="N11146" s="573"/>
      <c r="O11146" s="573"/>
      <c r="P11146" s="573"/>
    </row>
    <row r="11147" spans="1:16" ht="15.75" thickBot="1" x14ac:dyDescent="0.3">
      <c r="A11147" s="229"/>
      <c r="B11147" s="231" t="s">
        <v>1336</v>
      </c>
      <c r="C11147" s="184" t="s">
        <v>2775</v>
      </c>
      <c r="D11147" s="188"/>
      <c r="E11147" s="191">
        <f>SUM(E11175:E11185)</f>
        <v>248</v>
      </c>
      <c r="F11147">
        <f>SUMIF('список продуктов'!$A$8:$A$917,"="&amp;D10350,'список продуктов'!$C$8:$C$917)</f>
        <v>1</v>
      </c>
      <c r="G11147" t="s">
        <v>2926</v>
      </c>
      <c r="M11147" s="572"/>
      <c r="N11147" s="573"/>
      <c r="O11147" s="573"/>
      <c r="P11147" s="573"/>
    </row>
    <row r="11148" spans="1:16" x14ac:dyDescent="0.25">
      <c r="A11148" s="77">
        <f>E11148*A11147</f>
        <v>0</v>
      </c>
      <c r="B11148" s="286"/>
      <c r="C11148" s="353" t="s">
        <v>2624</v>
      </c>
      <c r="D11148" s="91" t="s">
        <v>2628</v>
      </c>
      <c r="E11148" s="350">
        <v>1</v>
      </c>
      <c r="F11148">
        <f>SUMIF('список продуктов'!$A$8:$A$917,"="&amp;D10351,'список продуктов'!$C$8:$C$917)</f>
        <v>1</v>
      </c>
      <c r="M11148" s="572"/>
      <c r="N11148" s="573"/>
      <c r="O11148" s="573"/>
      <c r="P11148" s="573"/>
    </row>
    <row r="11149" spans="1:16" x14ac:dyDescent="0.25">
      <c r="A11149" s="77">
        <f>E11149*A11147</f>
        <v>0</v>
      </c>
      <c r="B11149" s="286"/>
      <c r="C11149" s="303"/>
      <c r="D11149" s="91" t="s">
        <v>2515</v>
      </c>
      <c r="E11149" s="350">
        <v>12</v>
      </c>
      <c r="F11149">
        <f>SUMIF('список продуктов'!$A$8:$A$917,"="&amp;D10352,'список продуктов'!$C$8:$C$917)</f>
        <v>0</v>
      </c>
      <c r="M11149" s="572"/>
      <c r="N11149" s="573"/>
      <c r="O11149" s="573"/>
      <c r="P11149" s="573"/>
    </row>
    <row r="11150" spans="1:16" x14ac:dyDescent="0.25">
      <c r="A11150" s="129">
        <v>4</v>
      </c>
      <c r="B11150" s="160" t="s">
        <v>8</v>
      </c>
      <c r="C11150" s="280" t="s">
        <v>1292</v>
      </c>
      <c r="D11150" s="91"/>
      <c r="E11150" s="79">
        <f>SUM(E11152:E11156)+E11157</f>
        <v>107</v>
      </c>
      <c r="F11150">
        <f>SUMIF('список продуктов'!$A$8:$A$917,"="&amp;D10353,'список продуктов'!$C$8:$C$917)</f>
        <v>0</v>
      </c>
      <c r="M11150" s="572"/>
      <c r="N11150" s="573"/>
      <c r="O11150" s="573"/>
      <c r="P11150" s="573"/>
    </row>
    <row r="11151" spans="1:16" x14ac:dyDescent="0.25">
      <c r="A11151" s="77">
        <f>A11150*E11151*A11147</f>
        <v>0</v>
      </c>
      <c r="B11151" s="172"/>
      <c r="C11151" s="154"/>
      <c r="D11151" s="91" t="s">
        <v>2636</v>
      </c>
      <c r="E11151" s="80">
        <v>1</v>
      </c>
      <c r="F11151">
        <f>SUMIF('список продуктов'!$A$8:$A$917,"="&amp;D10354,'список продуктов'!$C$8:$C$917)</f>
        <v>1</v>
      </c>
      <c r="M11151" s="572"/>
      <c r="N11151" s="573"/>
      <c r="O11151" s="573"/>
      <c r="P11151" s="573"/>
    </row>
    <row r="11152" spans="1:16" x14ac:dyDescent="0.25">
      <c r="A11152" s="77">
        <f>A11147*E11152*A11150</f>
        <v>0</v>
      </c>
      <c r="B11152" s="160"/>
      <c r="C11152" s="154"/>
      <c r="D11152" s="91" t="s">
        <v>1824</v>
      </c>
      <c r="E11152" s="80">
        <v>20</v>
      </c>
      <c r="F11152">
        <f>SUMIF('список продуктов'!$A$8:$A$917,"="&amp;D10355,'список продуктов'!$C$8:$C$917)</f>
        <v>0</v>
      </c>
      <c r="M11152" s="572"/>
      <c r="N11152" s="573"/>
      <c r="O11152" s="573"/>
      <c r="P11152" s="573"/>
    </row>
    <row r="11153" spans="1:16" x14ac:dyDescent="0.25">
      <c r="A11153" s="77">
        <f>A11147*E11153*A11150</f>
        <v>0</v>
      </c>
      <c r="B11153" s="160"/>
      <c r="C11153" s="154"/>
      <c r="D11153" s="91" t="s">
        <v>2925</v>
      </c>
      <c r="E11153" s="80">
        <v>40</v>
      </c>
      <c r="F11153">
        <f>SUMIF('список продуктов'!$A$8:$A$917,"="&amp;D10356,'список продуктов'!$C$8:$C$917)</f>
        <v>1</v>
      </c>
      <c r="M11153" s="572"/>
      <c r="N11153" s="573"/>
      <c r="O11153" s="573"/>
      <c r="P11153" s="573"/>
    </row>
    <row r="11154" spans="1:16" x14ac:dyDescent="0.25">
      <c r="A11154" s="77">
        <f>A11147*E11154*A11150</f>
        <v>0</v>
      </c>
      <c r="B11154" s="160"/>
      <c r="C11154" s="154"/>
      <c r="D11154" s="91" t="s">
        <v>2353</v>
      </c>
      <c r="E11154" s="80">
        <v>12</v>
      </c>
      <c r="F11154">
        <f>SUMIF('список продуктов'!$A$8:$A$917,"="&amp;D10357,'список продуктов'!$C$8:$C$917)</f>
        <v>1</v>
      </c>
      <c r="M11154" s="572"/>
      <c r="N11154" s="573"/>
      <c r="O11154" s="573"/>
      <c r="P11154" s="573"/>
    </row>
    <row r="11155" spans="1:16" x14ac:dyDescent="0.25">
      <c r="A11155" s="77">
        <f>E11155*A11147*A11150</f>
        <v>0</v>
      </c>
      <c r="B11155" s="160"/>
      <c r="C11155" s="154"/>
      <c r="D11155" s="91" t="s">
        <v>1271</v>
      </c>
      <c r="E11155" s="80">
        <v>4</v>
      </c>
      <c r="F11155">
        <f>SUMIF('список продуктов'!$A$8:$A$917,"="&amp;D10358,'список продуктов'!$C$8:$C$917)</f>
        <v>1</v>
      </c>
      <c r="M11155" s="572"/>
      <c r="N11155" s="573"/>
      <c r="O11155" s="573"/>
      <c r="P11155" s="573"/>
    </row>
    <row r="11156" spans="1:16" x14ac:dyDescent="0.25">
      <c r="A11156" s="77">
        <f>E11156*A11147*A11150</f>
        <v>0</v>
      </c>
      <c r="B11156" s="160"/>
      <c r="C11156" s="154"/>
      <c r="D11156" s="91" t="s">
        <v>2516</v>
      </c>
      <c r="E11156" s="80">
        <v>1</v>
      </c>
      <c r="F11156">
        <f>SUMIF('список продуктов'!$A$8:$A$917,"="&amp;D10359,'список продуктов'!$C$8:$C$917)</f>
        <v>0</v>
      </c>
      <c r="M11156" s="572"/>
      <c r="N11156" s="573"/>
      <c r="O11156" s="573"/>
      <c r="P11156" s="573"/>
    </row>
    <row r="11157" spans="1:16" x14ac:dyDescent="0.25">
      <c r="B11157" s="160"/>
      <c r="C11157" s="155" t="s">
        <v>2164</v>
      </c>
      <c r="D11157" s="91"/>
      <c r="E11157" s="142">
        <v>30</v>
      </c>
      <c r="F11157">
        <f>SUMIF('список продуктов'!$A$8:$A$917,"="&amp;D10360,'список продуктов'!$C$8:$C$917)</f>
        <v>1</v>
      </c>
      <c r="M11157" s="572"/>
      <c r="N11157" s="573"/>
      <c r="O11157" s="573"/>
      <c r="P11157" s="573"/>
    </row>
    <row r="11158" spans="1:16" x14ac:dyDescent="0.25">
      <c r="A11158" s="77">
        <f>E11158*A11147*A11150</f>
        <v>0</v>
      </c>
      <c r="B11158" s="160"/>
      <c r="C11158" s="452"/>
      <c r="D11158" s="368" t="s">
        <v>1261</v>
      </c>
      <c r="E11158" s="89">
        <v>80</v>
      </c>
      <c r="F11158">
        <f>SUMIF('список продуктов'!$A$8:$A$917,"="&amp;D10361,'список продуктов'!$C$8:$C$917)</f>
        <v>1</v>
      </c>
      <c r="M11158" s="572"/>
      <c r="N11158" s="573"/>
      <c r="O11158" s="573"/>
      <c r="P11158" s="573"/>
    </row>
    <row r="11159" spans="1:16" x14ac:dyDescent="0.25">
      <c r="A11159" s="77">
        <f>E11159*A11147*A11150</f>
        <v>0</v>
      </c>
      <c r="B11159" s="160"/>
      <c r="C11159" s="154"/>
      <c r="D11159" s="368" t="s">
        <v>2591</v>
      </c>
      <c r="E11159" s="89">
        <v>1</v>
      </c>
      <c r="F11159">
        <f>SUMIF('список продуктов'!$A$8:$A$917,"="&amp;D10362,'список продуктов'!$C$8:$C$917)</f>
        <v>1</v>
      </c>
      <c r="M11159" s="572"/>
      <c r="N11159" s="573"/>
      <c r="O11159" s="573"/>
      <c r="P11159" s="573"/>
    </row>
    <row r="11160" spans="1:16" x14ac:dyDescent="0.25">
      <c r="A11160" s="77">
        <f>E11160*A11150*A11147</f>
        <v>0</v>
      </c>
      <c r="B11160" s="160"/>
      <c r="C11160" s="154"/>
      <c r="D11160" s="368" t="s">
        <v>1262</v>
      </c>
      <c r="E11160" s="89">
        <v>1</v>
      </c>
      <c r="F11160">
        <f>SUMIF('список продуктов'!$A$8:$A$917,"="&amp;D10363,'список продуктов'!$C$8:$C$917)</f>
        <v>1</v>
      </c>
      <c r="M11160" s="572"/>
      <c r="N11160" s="573"/>
      <c r="O11160" s="573"/>
      <c r="P11160" s="573"/>
    </row>
    <row r="11161" spans="1:16" x14ac:dyDescent="0.25">
      <c r="A11161" s="77">
        <f>E11161*A11147*A11150</f>
        <v>0</v>
      </c>
      <c r="B11161" s="160"/>
      <c r="C11161" s="154"/>
      <c r="D11161" s="368" t="s">
        <v>2392</v>
      </c>
      <c r="E11161" s="89">
        <v>1</v>
      </c>
      <c r="F11161">
        <f>SUMIF('список продуктов'!$A$8:$A$917,"="&amp;D10364,'список продуктов'!$C$8:$C$917)</f>
        <v>0</v>
      </c>
      <c r="M11161" s="572"/>
      <c r="N11161" s="573"/>
      <c r="O11161" s="573"/>
      <c r="P11161" s="573"/>
    </row>
    <row r="11162" spans="1:16" x14ac:dyDescent="0.25">
      <c r="A11162" s="129">
        <v>4</v>
      </c>
      <c r="B11162" s="160" t="s">
        <v>8</v>
      </c>
      <c r="C11162" s="280" t="s">
        <v>1293</v>
      </c>
      <c r="D11162" s="91"/>
      <c r="E11162" s="79">
        <f>SUM(E11164:E11169)+E11170</f>
        <v>109</v>
      </c>
      <c r="M11162" s="72"/>
      <c r="N11162" s="68"/>
      <c r="O11162" s="68"/>
      <c r="P11162" s="68"/>
    </row>
    <row r="11163" spans="1:16" x14ac:dyDescent="0.25">
      <c r="A11163" s="77">
        <f>A11147*E11163*A11150</f>
        <v>0</v>
      </c>
      <c r="B11163" s="160"/>
      <c r="C11163" s="154"/>
      <c r="D11163" s="91" t="s">
        <v>2636</v>
      </c>
      <c r="E11163" s="80">
        <v>1</v>
      </c>
      <c r="F11163">
        <f>SUMIF('список продуктов'!$A$8:$A$917,"="&amp;D10366,'список продуктов'!$C$8:$C$917)</f>
        <v>0</v>
      </c>
      <c r="M11163" s="572"/>
      <c r="N11163" s="573"/>
      <c r="O11163" s="573"/>
      <c r="P11163" s="573"/>
    </row>
    <row r="11164" spans="1:16" x14ac:dyDescent="0.25">
      <c r="A11164" s="77">
        <f>A11147*E11164*A11150</f>
        <v>0</v>
      </c>
      <c r="B11164" s="160"/>
      <c r="C11164" s="154"/>
      <c r="D11164" s="91" t="s">
        <v>1824</v>
      </c>
      <c r="E11164" s="80">
        <v>20</v>
      </c>
      <c r="F11164">
        <f>SUMIF('список продуктов'!$A$8:$A$917,"="&amp;D10367,'список продуктов'!$C$8:$C$917)</f>
        <v>1</v>
      </c>
      <c r="M11164" s="572"/>
      <c r="N11164" s="573"/>
      <c r="O11164" s="573"/>
      <c r="P11164" s="573"/>
    </row>
    <row r="11165" spans="1:16" x14ac:dyDescent="0.25">
      <c r="A11165" s="77">
        <f>A11147*E11165*A11162</f>
        <v>0</v>
      </c>
      <c r="B11165" s="160"/>
      <c r="C11165" s="154"/>
      <c r="D11165" s="91" t="s">
        <v>2341</v>
      </c>
      <c r="E11165" s="80">
        <v>12</v>
      </c>
      <c r="F11165">
        <f>SUMIF('список продуктов'!$A$8:$A$917,"="&amp;D10368,'список продуктов'!$C$8:$C$917)</f>
        <v>1</v>
      </c>
      <c r="M11165" s="572"/>
      <c r="N11165" s="573"/>
      <c r="O11165" s="573"/>
      <c r="P11165" s="573"/>
    </row>
    <row r="11166" spans="1:16" x14ac:dyDescent="0.25">
      <c r="A11166" s="77">
        <f>E11166*A11147*A11162</f>
        <v>0</v>
      </c>
      <c r="B11166" s="160"/>
      <c r="C11166" s="154"/>
      <c r="D11166" s="91" t="s">
        <v>1668</v>
      </c>
      <c r="E11166" s="80">
        <v>20</v>
      </c>
      <c r="F11166">
        <f>SUMIF('список продуктов'!$A$8:$A$917,"="&amp;D10369,'список продуктов'!$C$8:$C$917)</f>
        <v>0</v>
      </c>
      <c r="M11166" s="572"/>
      <c r="N11166" s="573"/>
      <c r="O11166" s="573"/>
      <c r="P11166" s="573"/>
    </row>
    <row r="11167" spans="1:16" x14ac:dyDescent="0.25">
      <c r="A11167" s="77">
        <f>E11167*A11147*A11162</f>
        <v>0</v>
      </c>
      <c r="B11167" s="160"/>
      <c r="C11167" s="154"/>
      <c r="D11167" s="91" t="s">
        <v>2316</v>
      </c>
      <c r="E11167" s="80">
        <v>30</v>
      </c>
      <c r="F11167">
        <f>SUMIF('список продуктов'!$A$8:$A$917,"="&amp;D10370,'список продуктов'!$C$8:$C$917)</f>
        <v>1</v>
      </c>
      <c r="M11167" s="572"/>
      <c r="N11167" s="573"/>
      <c r="O11167" s="573"/>
      <c r="P11167" s="573"/>
    </row>
    <row r="11168" spans="1:16" x14ac:dyDescent="0.25">
      <c r="A11168" s="77">
        <f>E11168*A11147*A11162</f>
        <v>0</v>
      </c>
      <c r="B11168" s="160"/>
      <c r="C11168" s="154"/>
      <c r="D11168" s="91" t="s">
        <v>2220</v>
      </c>
      <c r="E11168" s="80">
        <v>6</v>
      </c>
      <c r="F11168">
        <f>SUMIF('список продуктов'!$A$8:$A$917,"="&amp;D10371,'список продуктов'!$C$8:$C$917)</f>
        <v>1</v>
      </c>
      <c r="M11168" s="572"/>
      <c r="N11168" s="573"/>
      <c r="O11168" s="573"/>
      <c r="P11168" s="573"/>
    </row>
    <row r="11169" spans="1:16" x14ac:dyDescent="0.25">
      <c r="A11169" s="77">
        <f>E11169*A11147*A11162</f>
        <v>0</v>
      </c>
      <c r="B11169" s="160"/>
      <c r="C11169" s="154"/>
      <c r="D11169" s="91" t="s">
        <v>2516</v>
      </c>
      <c r="E11169" s="80">
        <v>1</v>
      </c>
      <c r="F11169">
        <f>SUMIF('список продуктов'!$A$8:$A$917,"="&amp;D10372,'список продуктов'!$C$8:$C$917)</f>
        <v>1</v>
      </c>
      <c r="M11169" s="572"/>
      <c r="N11169" s="573"/>
      <c r="O11169" s="573"/>
      <c r="P11169" s="573"/>
    </row>
    <row r="11170" spans="1:16" x14ac:dyDescent="0.25">
      <c r="B11170" s="160"/>
      <c r="C11170" s="155" t="s">
        <v>2169</v>
      </c>
      <c r="D11170" s="91"/>
      <c r="E11170" s="142">
        <v>20</v>
      </c>
      <c r="F11170">
        <f>SUMIF('список продуктов'!$A$8:$A$917,"="&amp;D10373,'список продуктов'!$C$8:$C$917)</f>
        <v>0</v>
      </c>
      <c r="M11170" s="572"/>
      <c r="N11170" s="573"/>
      <c r="O11170" s="573"/>
      <c r="P11170" s="573"/>
    </row>
    <row r="11171" spans="1:16" x14ac:dyDescent="0.25">
      <c r="A11171" s="77">
        <f>E11171*A11147*A11162</f>
        <v>0</v>
      </c>
      <c r="B11171" s="160"/>
      <c r="C11171" s="452"/>
      <c r="D11171" s="368" t="s">
        <v>1266</v>
      </c>
      <c r="E11171" s="89">
        <v>40</v>
      </c>
      <c r="F11171">
        <f>SUMIF('список продуктов'!$A$8:$A$917,"="&amp;D10374,'список продуктов'!$C$8:$C$917)</f>
        <v>1</v>
      </c>
      <c r="M11171" s="572"/>
      <c r="N11171" s="573"/>
      <c r="O11171" s="573"/>
      <c r="P11171" s="573"/>
    </row>
    <row r="11172" spans="1:16" x14ac:dyDescent="0.25">
      <c r="A11172" s="77">
        <f>E11172*A11147*A11162</f>
        <v>0</v>
      </c>
      <c r="B11172" s="160"/>
      <c r="C11172" s="154"/>
      <c r="D11172" s="368" t="s">
        <v>2591</v>
      </c>
      <c r="E11172" s="89">
        <v>1</v>
      </c>
      <c r="F11172">
        <f>SUMIF('список продуктов'!$A$8:$A$917,"="&amp;D10375,'список продуктов'!$C$8:$C$917)</f>
        <v>1</v>
      </c>
      <c r="M11172" s="572"/>
      <c r="N11172" s="573"/>
      <c r="O11172" s="573"/>
      <c r="P11172" s="573"/>
    </row>
    <row r="11173" spans="1:16" x14ac:dyDescent="0.25">
      <c r="A11173" s="77">
        <f>E11173*A11147*A11162</f>
        <v>0</v>
      </c>
      <c r="B11173" s="160"/>
      <c r="C11173" s="154"/>
      <c r="D11173" s="368" t="s">
        <v>1262</v>
      </c>
      <c r="E11173" s="89">
        <v>1</v>
      </c>
      <c r="F11173">
        <f>SUMIF('список продуктов'!$A$8:$A$917,"="&amp;D10376,'список продуктов'!$C$8:$C$917)</f>
        <v>1</v>
      </c>
      <c r="M11173" s="572"/>
      <c r="N11173" s="573"/>
      <c r="O11173" s="573"/>
      <c r="P11173" s="573"/>
    </row>
    <row r="11174" spans="1:16" x14ac:dyDescent="0.25">
      <c r="A11174" s="77">
        <f>E11174*A11147*A11162</f>
        <v>0</v>
      </c>
      <c r="B11174" s="160"/>
      <c r="C11174" s="154"/>
      <c r="D11174" s="368" t="s">
        <v>192</v>
      </c>
      <c r="E11174" s="89">
        <v>12</v>
      </c>
      <c r="F11174">
        <f>SUMIF('список продуктов'!$A$8:$A$917,"="&amp;D10377,'список продуктов'!$C$8:$C$917)</f>
        <v>1</v>
      </c>
      <c r="M11174" s="572"/>
      <c r="N11174" s="573"/>
      <c r="O11174" s="573"/>
      <c r="P11174" s="573"/>
    </row>
    <row r="11175" spans="1:16" x14ac:dyDescent="0.25">
      <c r="A11175" s="129">
        <v>4</v>
      </c>
      <c r="B11175" s="160" t="s">
        <v>8</v>
      </c>
      <c r="C11175" s="280" t="s">
        <v>1294</v>
      </c>
      <c r="D11175" s="91"/>
      <c r="E11175" s="79">
        <f>SUM(E11177:E11182)+E11183</f>
        <v>103</v>
      </c>
      <c r="F11175">
        <f>SUMIF('список продуктов'!$A$8:$A$917,"="&amp;D10378,'список продуктов'!$C$8:$C$917)</f>
        <v>1</v>
      </c>
      <c r="M11175" s="572"/>
      <c r="N11175" s="573"/>
      <c r="O11175" s="573"/>
      <c r="P11175" s="573"/>
    </row>
    <row r="11176" spans="1:16" x14ac:dyDescent="0.25">
      <c r="A11176" s="77">
        <f>A11147*E11176*A11175</f>
        <v>0</v>
      </c>
      <c r="B11176" s="160"/>
      <c r="C11176" s="154"/>
      <c r="D11176" s="91" t="s">
        <v>2636</v>
      </c>
      <c r="E11176" s="80">
        <v>1</v>
      </c>
      <c r="F11176">
        <f>SUMIF('список продуктов'!$A$8:$A$917,"="&amp;D10379,'список продуктов'!$C$8:$C$917)</f>
        <v>0</v>
      </c>
      <c r="M11176" s="572"/>
      <c r="N11176" s="573"/>
      <c r="O11176" s="573"/>
      <c r="P11176" s="573"/>
    </row>
    <row r="11177" spans="1:16" x14ac:dyDescent="0.25">
      <c r="A11177" s="77">
        <f>A11147*E11177*A11175</f>
        <v>0</v>
      </c>
      <c r="B11177" s="160"/>
      <c r="C11177" s="154"/>
      <c r="D11177" s="91" t="s">
        <v>1824</v>
      </c>
      <c r="E11177" s="80">
        <v>16</v>
      </c>
      <c r="F11177">
        <f>SUMIF('список продуктов'!$A$8:$A$917,"="&amp;D10380,'список продуктов'!$C$8:$C$917)</f>
        <v>0</v>
      </c>
      <c r="M11177" s="572"/>
      <c r="N11177" s="573"/>
      <c r="O11177" s="573"/>
      <c r="P11177" s="573"/>
    </row>
    <row r="11178" spans="1:16" x14ac:dyDescent="0.25">
      <c r="A11178" s="77">
        <f>E11178*A11147*A11175</f>
        <v>0</v>
      </c>
      <c r="B11178" s="160"/>
      <c r="C11178" s="154"/>
      <c r="D11178" s="91" t="s">
        <v>2332</v>
      </c>
      <c r="E11178" s="80">
        <v>12</v>
      </c>
      <c r="F11178">
        <f>SUMIF('список продуктов'!$A$8:$A$917,"="&amp;D10381,'список продуктов'!$C$8:$C$917)</f>
        <v>1</v>
      </c>
      <c r="M11178" s="572"/>
      <c r="N11178" s="573"/>
      <c r="O11178" s="573"/>
      <c r="P11178" s="573"/>
    </row>
    <row r="11179" spans="1:16" x14ac:dyDescent="0.25">
      <c r="A11179" s="77">
        <f>E11179*A11147*A11175</f>
        <v>0</v>
      </c>
      <c r="B11179" s="160"/>
      <c r="C11179" s="154"/>
      <c r="D11179" s="91" t="s">
        <v>1273</v>
      </c>
      <c r="E11179" s="80">
        <v>30</v>
      </c>
      <c r="F11179">
        <f>SUMIF('список продуктов'!$A$8:$A$917,"="&amp;D10382,'список продуктов'!$C$8:$C$917)</f>
        <v>0</v>
      </c>
      <c r="M11179" s="572"/>
      <c r="N11179" s="573"/>
      <c r="O11179" s="573"/>
      <c r="P11179" s="573"/>
    </row>
    <row r="11180" spans="1:16" x14ac:dyDescent="0.25">
      <c r="A11180" s="77">
        <f>E11180*A11147*A11175</f>
        <v>0</v>
      </c>
      <c r="B11180" s="160"/>
      <c r="C11180" s="154"/>
      <c r="D11180" s="91" t="s">
        <v>1733</v>
      </c>
      <c r="E11180" s="80">
        <v>12</v>
      </c>
      <c r="F11180">
        <f>SUMIF('список продуктов'!$A$8:$A$917,"="&amp;D10383,'список продуктов'!$C$8:$C$917)</f>
        <v>0</v>
      </c>
      <c r="M11180" s="572"/>
      <c r="N11180" s="573"/>
      <c r="O11180" s="573"/>
      <c r="P11180" s="573"/>
    </row>
    <row r="11181" spans="1:16" x14ac:dyDescent="0.25">
      <c r="A11181" s="77">
        <f>E11181*A11147*A11175</f>
        <v>0</v>
      </c>
      <c r="B11181" s="160"/>
      <c r="C11181" s="154"/>
      <c r="D11181" s="91" t="s">
        <v>1271</v>
      </c>
      <c r="E11181" s="80">
        <v>12</v>
      </c>
      <c r="F11181">
        <f>SUMIF('список продуктов'!$A$8:$A$917,"="&amp;D10384,'список продуктов'!$C$8:$C$917)</f>
        <v>1</v>
      </c>
      <c r="M11181" s="572"/>
      <c r="N11181" s="573"/>
      <c r="O11181" s="573"/>
      <c r="P11181" s="573"/>
    </row>
    <row r="11182" spans="1:16" x14ac:dyDescent="0.25">
      <c r="A11182" s="77">
        <f>E11182*A11147*A11175</f>
        <v>0</v>
      </c>
      <c r="B11182" s="160"/>
      <c r="C11182" s="154"/>
      <c r="D11182" s="91" t="s">
        <v>2516</v>
      </c>
      <c r="E11182" s="80">
        <v>1</v>
      </c>
      <c r="F11182">
        <f>SUMIF('список продуктов'!$A$8:$A$917,"="&amp;D10385,'список продуктов'!$C$8:$C$917)</f>
        <v>1</v>
      </c>
      <c r="M11182" s="572"/>
      <c r="N11182" s="573"/>
      <c r="O11182" s="573"/>
      <c r="P11182" s="573"/>
    </row>
    <row r="11183" spans="1:16" x14ac:dyDescent="0.25">
      <c r="B11183" s="160"/>
      <c r="C11183" s="155" t="s">
        <v>2168</v>
      </c>
      <c r="D11183" s="91"/>
      <c r="E11183" s="142">
        <v>20</v>
      </c>
      <c r="F11183">
        <f>SUMIF('список продуктов'!$A$8:$A$917,"="&amp;D10386,'список продуктов'!$C$8:$C$917)</f>
        <v>0</v>
      </c>
      <c r="M11183" s="572"/>
      <c r="N11183" s="573"/>
      <c r="O11183" s="573"/>
      <c r="P11183" s="573"/>
    </row>
    <row r="11184" spans="1:16" x14ac:dyDescent="0.25">
      <c r="A11184" s="77">
        <f>E11184*A11147*A11175</f>
        <v>0</v>
      </c>
      <c r="B11184" s="160"/>
      <c r="C11184" s="452"/>
      <c r="D11184" s="368" t="s">
        <v>1780</v>
      </c>
      <c r="E11184" s="89">
        <v>40</v>
      </c>
      <c r="F11184">
        <f>SUMIF('список продуктов'!$A$8:$A$917,"="&amp;D10387,'список продуктов'!$C$8:$C$917)</f>
        <v>1</v>
      </c>
      <c r="M11184" s="572"/>
      <c r="N11184" s="573"/>
      <c r="O11184" s="573"/>
      <c r="P11184" s="573"/>
    </row>
    <row r="11185" spans="1:16" x14ac:dyDescent="0.25">
      <c r="A11185" s="77">
        <f>E11185*A11147*A11175</f>
        <v>0</v>
      </c>
      <c r="B11185" s="160"/>
      <c r="C11185" s="154"/>
      <c r="D11185" s="368" t="s">
        <v>2591</v>
      </c>
      <c r="E11185" s="89">
        <v>1</v>
      </c>
      <c r="F11185">
        <f>SUMIF('список продуктов'!$A$8:$A$917,"="&amp;D10388,'список продуктов'!$C$8:$C$917)</f>
        <v>1</v>
      </c>
      <c r="M11185" s="572"/>
      <c r="N11185" s="573"/>
      <c r="O11185" s="573"/>
      <c r="P11185" s="573"/>
    </row>
    <row r="11186" spans="1:16" x14ac:dyDescent="0.25">
      <c r="A11186" s="77">
        <f>E11186*A11147*A11175</f>
        <v>0</v>
      </c>
      <c r="B11186" s="160"/>
      <c r="C11186" s="154"/>
      <c r="D11186" s="368" t="s">
        <v>1262</v>
      </c>
      <c r="E11186" s="89">
        <v>1</v>
      </c>
      <c r="F11186">
        <f>SUMIF('список продуктов'!$A$8:$A$917,"="&amp;D10389,'список продуктов'!$C$8:$C$917)</f>
        <v>1</v>
      </c>
      <c r="M11186" s="572"/>
      <c r="N11186" s="573"/>
      <c r="O11186" s="573"/>
      <c r="P11186" s="573"/>
    </row>
    <row r="11187" spans="1:16" x14ac:dyDescent="0.25">
      <c r="A11187" s="77">
        <f>A11147*E11187*A11175</f>
        <v>0</v>
      </c>
      <c r="B11187" s="160"/>
      <c r="C11187" s="154"/>
      <c r="D11187" s="368" t="s">
        <v>192</v>
      </c>
      <c r="E11187" s="89">
        <v>12</v>
      </c>
      <c r="F11187">
        <f>SUMIF('список продуктов'!$A$8:$A$917,"="&amp;D10390,'список продуктов'!$C$8:$C$917)</f>
        <v>1</v>
      </c>
      <c r="M11187" s="572"/>
      <c r="N11187" s="573"/>
      <c r="O11187" s="573"/>
      <c r="P11187" s="573"/>
    </row>
    <row r="11188" spans="1:16" ht="15.75" thickBot="1" x14ac:dyDescent="0.3">
      <c r="A11188" s="77">
        <f>A11147*E11188*A11175</f>
        <v>0</v>
      </c>
      <c r="B11188" s="160"/>
      <c r="C11188" s="513"/>
      <c r="D11188" s="368" t="s">
        <v>1272</v>
      </c>
      <c r="E11188" s="89">
        <v>1</v>
      </c>
      <c r="F11188">
        <f>SUMIF('список продуктов'!$A$8:$A$917,"="&amp;D10391,'список продуктов'!$C$8:$C$917)</f>
        <v>0</v>
      </c>
      <c r="M11188" s="572"/>
      <c r="N11188" s="573"/>
      <c r="O11188" s="573"/>
      <c r="P11188" s="573"/>
    </row>
    <row r="11189" spans="1:16" ht="15.75" thickBot="1" x14ac:dyDescent="0.3">
      <c r="A11189" s="229"/>
      <c r="B11189" s="231" t="s">
        <v>969</v>
      </c>
      <c r="C11189" s="184" t="s">
        <v>2637</v>
      </c>
      <c r="D11189" s="383"/>
      <c r="E11189" s="232"/>
      <c r="F11189">
        <f>SUMIF('список продуктов'!$A$8:$A$917,"="&amp;D10392,'список продуктов'!$C$8:$C$917)</f>
        <v>1</v>
      </c>
      <c r="G11189" t="s">
        <v>2926</v>
      </c>
      <c r="M11189" s="572"/>
      <c r="N11189" s="573"/>
      <c r="O11189" s="573"/>
      <c r="P11189" s="573"/>
    </row>
    <row r="11190" spans="1:16" x14ac:dyDescent="0.25">
      <c r="A11190" s="77">
        <f>E11190*A11189</f>
        <v>0</v>
      </c>
      <c r="B11190" s="286"/>
      <c r="C11190" s="353" t="s">
        <v>2624</v>
      </c>
      <c r="D11190" s="91" t="s">
        <v>2628</v>
      </c>
      <c r="E11190" s="119">
        <v>1</v>
      </c>
      <c r="F11190">
        <f>SUMIF('список продуктов'!$A$8:$A$917,"="&amp;D10393,'список продуктов'!$C$8:$C$917)</f>
        <v>0</v>
      </c>
      <c r="M11190" s="572"/>
      <c r="N11190" s="573"/>
      <c r="O11190" s="573"/>
      <c r="P11190" s="573"/>
    </row>
    <row r="11191" spans="1:16" x14ac:dyDescent="0.25">
      <c r="A11191" s="77">
        <f>E11191*A11189</f>
        <v>0</v>
      </c>
      <c r="B11191" s="286"/>
      <c r="C11191" s="303"/>
      <c r="D11191" s="91" t="s">
        <v>2515</v>
      </c>
      <c r="E11191" s="119">
        <v>12</v>
      </c>
      <c r="F11191">
        <f>SUMIF('список продуктов'!$A$8:$A$917,"="&amp;D10394,'список продуктов'!$C$8:$C$917)</f>
        <v>0</v>
      </c>
      <c r="M11191" s="572"/>
      <c r="N11191" s="573"/>
      <c r="O11191" s="573"/>
      <c r="P11191" s="573"/>
    </row>
    <row r="11192" spans="1:16" x14ac:dyDescent="0.25">
      <c r="A11192" s="129">
        <v>4</v>
      </c>
      <c r="B11192" s="160" t="s">
        <v>202</v>
      </c>
      <c r="C11192" s="280" t="s">
        <v>1141</v>
      </c>
      <c r="D11192" s="91"/>
      <c r="E11192" s="79">
        <f>SUM(E11193:E11203)</f>
        <v>133</v>
      </c>
      <c r="M11192" s="72"/>
      <c r="N11192" s="68"/>
      <c r="O11192" s="68"/>
      <c r="P11192" s="68"/>
    </row>
    <row r="11193" spans="1:16" x14ac:dyDescent="0.25">
      <c r="A11193" s="77">
        <f>E11193*A11192*A11189</f>
        <v>0</v>
      </c>
      <c r="B11193" s="160"/>
      <c r="C11193" s="115"/>
      <c r="D11193" s="91" t="s">
        <v>1596</v>
      </c>
      <c r="E11193" s="80">
        <v>37</v>
      </c>
      <c r="F11193">
        <f>SUMIF('список продуктов'!$A$8:$A$917,"="&amp;D10396,'список продуктов'!$C$8:$C$917)</f>
        <v>0</v>
      </c>
      <c r="M11193" s="572"/>
      <c r="N11193" s="573"/>
      <c r="O11193" s="573"/>
      <c r="P11193" s="573"/>
    </row>
    <row r="11194" spans="1:16" x14ac:dyDescent="0.25">
      <c r="A11194" s="77">
        <f>E11194*A11192*A11189</f>
        <v>0</v>
      </c>
      <c r="B11194" s="160"/>
      <c r="C11194" s="115"/>
      <c r="D11194" s="91" t="s">
        <v>1813</v>
      </c>
      <c r="E11194" s="80">
        <v>14</v>
      </c>
      <c r="F11194">
        <f>SUMIF('список продуктов'!$A$8:$A$917,"="&amp;D10397,'список продуктов'!$C$8:$C$917)</f>
        <v>1</v>
      </c>
      <c r="M11194" s="572"/>
      <c r="N11194" s="573"/>
      <c r="O11194" s="573"/>
      <c r="P11194" s="573"/>
    </row>
    <row r="11195" spans="1:16" x14ac:dyDescent="0.25">
      <c r="A11195" s="77">
        <f>E11195*A11192*A11189</f>
        <v>0</v>
      </c>
      <c r="B11195" s="160"/>
      <c r="C11195" s="115"/>
      <c r="D11195" s="91" t="s">
        <v>1809</v>
      </c>
      <c r="E11195" s="80">
        <v>16</v>
      </c>
      <c r="F11195">
        <f>SUMIF('список продуктов'!$A$8:$A$917,"="&amp;D10398,'список продуктов'!$C$8:$C$917)</f>
        <v>1</v>
      </c>
      <c r="M11195" s="572"/>
      <c r="N11195" s="573"/>
      <c r="O11195" s="573"/>
      <c r="P11195" s="573"/>
    </row>
    <row r="11196" spans="1:16" x14ac:dyDescent="0.25">
      <c r="A11196" s="77">
        <f>E11196*A11192*A11189</f>
        <v>0</v>
      </c>
      <c r="B11196" s="160"/>
      <c r="C11196" s="115"/>
      <c r="D11196" s="91" t="s">
        <v>1789</v>
      </c>
      <c r="E11196" s="80">
        <v>18</v>
      </c>
      <c r="F11196">
        <f>SUMIF('список продуктов'!$A$8:$A$917,"="&amp;D10399,'список продуктов'!$C$8:$C$917)</f>
        <v>1</v>
      </c>
      <c r="M11196" s="572"/>
      <c r="N11196" s="573"/>
      <c r="O11196" s="573"/>
      <c r="P11196" s="573"/>
    </row>
    <row r="11197" spans="1:16" x14ac:dyDescent="0.25">
      <c r="A11197" s="77">
        <f>E11197*A11192*A11189</f>
        <v>0</v>
      </c>
      <c r="B11197" s="160"/>
      <c r="C11197" s="115"/>
      <c r="D11197" s="91" t="s">
        <v>1739</v>
      </c>
      <c r="E11197" s="80">
        <v>23</v>
      </c>
      <c r="F11197">
        <f>SUMIF('список продуктов'!$A$8:$A$917,"="&amp;D10400,'список продуктов'!$C$8:$C$917)</f>
        <v>1</v>
      </c>
      <c r="M11197" s="572"/>
      <c r="N11197" s="573"/>
      <c r="O11197" s="573"/>
      <c r="P11197" s="573"/>
    </row>
    <row r="11198" spans="1:16" x14ac:dyDescent="0.25">
      <c r="A11198" s="77">
        <f>E11198*A11192*A11189</f>
        <v>0</v>
      </c>
      <c r="B11198" s="160"/>
      <c r="C11198" s="115"/>
      <c r="D11198" s="91" t="s">
        <v>1662</v>
      </c>
      <c r="E11198" s="80">
        <v>5</v>
      </c>
      <c r="F11198">
        <f>SUMIF('список продуктов'!$A$8:$A$917,"="&amp;D10401,'список продуктов'!$C$8:$C$917)</f>
        <v>0</v>
      </c>
      <c r="M11198" s="572"/>
      <c r="N11198" s="573"/>
      <c r="O11198" s="573"/>
      <c r="P11198" s="573"/>
    </row>
    <row r="11199" spans="1:16" x14ac:dyDescent="0.25">
      <c r="A11199" s="77">
        <f>E11199*A11192*A11189</f>
        <v>0</v>
      </c>
      <c r="B11199" s="160"/>
      <c r="C11199" s="115"/>
      <c r="D11199" s="91" t="s">
        <v>1489</v>
      </c>
      <c r="E11199" s="80">
        <v>12</v>
      </c>
      <c r="F11199">
        <f>SUMIF('список продуктов'!$A$8:$A$917,"="&amp;D10402,'список продуктов'!$C$8:$C$917)</f>
        <v>0</v>
      </c>
      <c r="M11199" s="572"/>
      <c r="N11199" s="573"/>
      <c r="O11199" s="573"/>
      <c r="P11199" s="573"/>
    </row>
    <row r="11200" spans="1:16" x14ac:dyDescent="0.25">
      <c r="A11200" s="77">
        <f>E11200*A11192*A11189</f>
        <v>0</v>
      </c>
      <c r="B11200" s="160"/>
      <c r="C11200" s="115"/>
      <c r="D11200" s="91" t="s">
        <v>925</v>
      </c>
      <c r="E11200" s="80">
        <v>3</v>
      </c>
      <c r="F11200">
        <f>SUMIF('список продуктов'!$A$8:$A$917,"="&amp;D10403,'список продуктов'!$C$8:$C$917)</f>
        <v>1</v>
      </c>
      <c r="M11200" s="572"/>
      <c r="N11200" s="573"/>
      <c r="O11200" s="573"/>
      <c r="P11200" s="573"/>
    </row>
    <row r="11201" spans="1:16" x14ac:dyDescent="0.25">
      <c r="A11201" s="77">
        <f>E11201*A11192*A11189</f>
        <v>0</v>
      </c>
      <c r="B11201" s="160"/>
      <c r="C11201" s="115"/>
      <c r="D11201" s="91" t="s">
        <v>2319</v>
      </c>
      <c r="E11201" s="80">
        <v>3</v>
      </c>
      <c r="F11201">
        <f>SUMIF('список продуктов'!$A$8:$A$917,"="&amp;D10404,'список продуктов'!$C$8:$C$917)</f>
        <v>1</v>
      </c>
      <c r="M11201" s="572"/>
      <c r="N11201" s="573"/>
      <c r="O11201" s="573"/>
      <c r="P11201" s="573"/>
    </row>
    <row r="11202" spans="1:16" x14ac:dyDescent="0.25">
      <c r="A11202" s="77">
        <f>E11202*A11192*A11189</f>
        <v>0</v>
      </c>
      <c r="B11202" s="160"/>
      <c r="C11202" s="115"/>
      <c r="D11202" s="91" t="s">
        <v>2357</v>
      </c>
      <c r="E11202" s="80">
        <v>1</v>
      </c>
      <c r="F11202">
        <f>SUMIF('список продуктов'!$A$8:$A$917,"="&amp;D10405,'список продуктов'!$C$8:$C$917)</f>
        <v>1</v>
      </c>
      <c r="M11202" s="572"/>
      <c r="N11202" s="573"/>
      <c r="O11202" s="573"/>
      <c r="P11202" s="573"/>
    </row>
    <row r="11203" spans="1:16" x14ac:dyDescent="0.25">
      <c r="A11203" s="77">
        <f>E11203*A11192*A11189</f>
        <v>0</v>
      </c>
      <c r="B11203" s="160"/>
      <c r="C11203" s="115"/>
      <c r="D11203" s="91" t="s">
        <v>1262</v>
      </c>
      <c r="E11203" s="80">
        <v>1</v>
      </c>
      <c r="F11203">
        <f>SUMIF('список продуктов'!$A$8:$A$917,"="&amp;D10406,'список продуктов'!$C$8:$C$917)</f>
        <v>1</v>
      </c>
      <c r="M11203" s="572"/>
      <c r="N11203" s="573"/>
      <c r="O11203" s="573"/>
      <c r="P11203" s="573"/>
    </row>
    <row r="11204" spans="1:16" x14ac:dyDescent="0.25">
      <c r="A11204" s="77">
        <f>E11204*A11192*A11189</f>
        <v>0</v>
      </c>
      <c r="B11204" s="160"/>
      <c r="C11204" s="115"/>
      <c r="D11204" s="91" t="s">
        <v>2636</v>
      </c>
      <c r="E11204" s="80">
        <v>1</v>
      </c>
      <c r="F11204">
        <f>SUMIF('список продуктов'!$A$8:$A$917,"="&amp;D10407,'список продуктов'!$C$8:$C$917)</f>
        <v>1</v>
      </c>
      <c r="M11204" s="572"/>
      <c r="N11204" s="573"/>
      <c r="O11204" s="573"/>
      <c r="P11204" s="573"/>
    </row>
    <row r="11205" spans="1:16" x14ac:dyDescent="0.25">
      <c r="A11205" s="129">
        <v>4</v>
      </c>
      <c r="B11205" s="160" t="s">
        <v>202</v>
      </c>
      <c r="C11205" s="280" t="s">
        <v>1350</v>
      </c>
      <c r="D11205" s="91"/>
      <c r="E11205" s="79">
        <f>SUM(E11206:E11214)</f>
        <v>135</v>
      </c>
      <c r="F11205">
        <f>SUMIF('список продуктов'!$A$8:$A$917,"="&amp;D10408,'список продуктов'!$C$8:$C$917)</f>
        <v>0</v>
      </c>
      <c r="M11205" s="572"/>
      <c r="N11205" s="573"/>
      <c r="O11205" s="573"/>
      <c r="P11205" s="573"/>
    </row>
    <row r="11206" spans="1:16" x14ac:dyDescent="0.25">
      <c r="A11206" s="77">
        <f>E11206*A11205*A11189</f>
        <v>0</v>
      </c>
      <c r="B11206" s="160"/>
      <c r="D11206" s="91" t="s">
        <v>1789</v>
      </c>
      <c r="E11206" s="80">
        <v>34</v>
      </c>
      <c r="F11206">
        <f>SUMIF('список продуктов'!$A$8:$A$917,"="&amp;D10409,'список продуктов'!$C$8:$C$917)</f>
        <v>0</v>
      </c>
      <c r="M11206" s="572"/>
      <c r="N11206" s="573"/>
      <c r="O11206" s="573"/>
      <c r="P11206" s="573"/>
    </row>
    <row r="11207" spans="1:16" ht="31.9" customHeight="1" x14ac:dyDescent="0.25">
      <c r="A11207" s="77">
        <f>E11207*A11205*A11189</f>
        <v>0</v>
      </c>
      <c r="B11207" s="160"/>
      <c r="C11207" s="449"/>
      <c r="D11207" s="91" t="s">
        <v>1763</v>
      </c>
      <c r="E11207" s="80">
        <v>30</v>
      </c>
      <c r="F11207">
        <f>SUMIF('список продуктов'!$A$8:$A$917,"="&amp;D10410,'список продуктов'!$C$8:$C$917)</f>
        <v>0</v>
      </c>
      <c r="M11207" s="572"/>
      <c r="N11207" s="573"/>
      <c r="O11207" s="573"/>
      <c r="P11207" s="573"/>
    </row>
    <row r="11208" spans="1:16" x14ac:dyDescent="0.25">
      <c r="A11208" s="77">
        <f>E11208*A11205*A11189</f>
        <v>0</v>
      </c>
      <c r="B11208" s="160"/>
      <c r="C11208" s="449"/>
      <c r="D11208" s="91" t="s">
        <v>1671</v>
      </c>
      <c r="E11208" s="80">
        <v>21</v>
      </c>
      <c r="F11208">
        <f>SUMIF('список продуктов'!$A$8:$A$917,"="&amp;D10411,'список продуктов'!$C$8:$C$917)</f>
        <v>1</v>
      </c>
      <c r="M11208" s="572"/>
      <c r="N11208" s="573"/>
      <c r="O11208" s="573"/>
      <c r="P11208" s="573"/>
    </row>
    <row r="11209" spans="1:16" x14ac:dyDescent="0.25">
      <c r="A11209" s="77">
        <f>E11209*A11205*A11189</f>
        <v>0</v>
      </c>
      <c r="B11209" s="160"/>
      <c r="C11209" s="449"/>
      <c r="D11209" s="91" t="s">
        <v>2219</v>
      </c>
      <c r="E11209" s="80">
        <v>8</v>
      </c>
      <c r="F11209">
        <f>SUMIF('список продуктов'!$A$8:$A$917,"="&amp;#REF!,'список продуктов'!$C$8:$C$917)</f>
        <v>0</v>
      </c>
      <c r="M11209" s="572"/>
      <c r="N11209" s="573"/>
      <c r="O11209" s="573"/>
      <c r="P11209" s="573"/>
    </row>
    <row r="11210" spans="1:16" x14ac:dyDescent="0.25">
      <c r="A11210" s="77">
        <f>E11210*A11205*A11189</f>
        <v>0</v>
      </c>
      <c r="B11210" s="160"/>
      <c r="C11210" s="449"/>
      <c r="D11210" s="91" t="s">
        <v>1489</v>
      </c>
      <c r="E11210" s="80">
        <v>7</v>
      </c>
      <c r="M11210" s="72"/>
      <c r="N11210" s="68"/>
      <c r="O11210" s="68"/>
      <c r="P11210" s="68"/>
    </row>
    <row r="11211" spans="1:16" x14ac:dyDescent="0.25">
      <c r="A11211" s="77">
        <f>E11211*A11205*A11189</f>
        <v>0</v>
      </c>
      <c r="B11211" s="160"/>
      <c r="C11211" s="449"/>
      <c r="D11211" s="91" t="s">
        <v>313</v>
      </c>
      <c r="E11211" s="80">
        <v>18</v>
      </c>
      <c r="M11211" s="72"/>
      <c r="N11211" s="68"/>
      <c r="O11211" s="68"/>
      <c r="P11211" s="68"/>
    </row>
    <row r="11212" spans="1:16" x14ac:dyDescent="0.25">
      <c r="A11212" s="77">
        <f>E11212*A11205*A11189</f>
        <v>0</v>
      </c>
      <c r="B11212" s="160"/>
      <c r="C11212" s="449"/>
      <c r="D11212" s="91" t="s">
        <v>2220</v>
      </c>
      <c r="E11212" s="80">
        <v>8</v>
      </c>
      <c r="M11212" s="72"/>
      <c r="N11212" s="68"/>
      <c r="O11212" s="68"/>
      <c r="P11212" s="68"/>
    </row>
    <row r="11213" spans="1:16" x14ac:dyDescent="0.25">
      <c r="A11213" s="77">
        <f>E11213*A11205*A11189</f>
        <v>0</v>
      </c>
      <c r="B11213" s="160"/>
      <c r="C11213" s="449"/>
      <c r="D11213" s="91" t="s">
        <v>2416</v>
      </c>
      <c r="E11213" s="80">
        <v>1</v>
      </c>
      <c r="M11213" s="72"/>
      <c r="N11213" s="68"/>
      <c r="O11213" s="68"/>
      <c r="P11213" s="68"/>
    </row>
    <row r="11214" spans="1:16" x14ac:dyDescent="0.25">
      <c r="A11214" s="77">
        <f>E11214*A11205*A11189</f>
        <v>0</v>
      </c>
      <c r="B11214" s="160"/>
      <c r="C11214" s="449"/>
      <c r="D11214" s="91" t="s">
        <v>1824</v>
      </c>
      <c r="E11214" s="80">
        <v>8</v>
      </c>
      <c r="M11214" s="72"/>
      <c r="N11214" s="68"/>
      <c r="O11214" s="68"/>
      <c r="P11214" s="68"/>
    </row>
    <row r="11215" spans="1:16" x14ac:dyDescent="0.25">
      <c r="A11215" s="77">
        <f>E11215*A11205*A11189</f>
        <v>0</v>
      </c>
      <c r="B11215" s="160"/>
      <c r="C11215" s="449"/>
      <c r="D11215" s="91" t="s">
        <v>2636</v>
      </c>
      <c r="E11215" s="80">
        <v>1</v>
      </c>
      <c r="M11215" s="72"/>
      <c r="N11215" s="68"/>
      <c r="O11215" s="68"/>
      <c r="P11215" s="68"/>
    </row>
    <row r="11216" spans="1:16" x14ac:dyDescent="0.25">
      <c r="A11216" s="129">
        <v>4</v>
      </c>
      <c r="B11216" s="160" t="s">
        <v>1351</v>
      </c>
      <c r="C11216" s="280" t="s">
        <v>1352</v>
      </c>
      <c r="D11216" s="91"/>
      <c r="E11216" s="79">
        <f>SUM(E11217:E11226)</f>
        <v>171</v>
      </c>
      <c r="M11216" s="72"/>
      <c r="N11216" s="68"/>
      <c r="O11216" s="68"/>
      <c r="P11216" s="68"/>
    </row>
    <row r="11217" spans="1:16" x14ac:dyDescent="0.25">
      <c r="A11217" s="77">
        <f>E11217*A11216*A11189</f>
        <v>0</v>
      </c>
      <c r="B11217" s="160"/>
      <c r="C11217" s="115"/>
      <c r="D11217" s="91" t="s">
        <v>1538</v>
      </c>
      <c r="E11217" s="80">
        <v>45</v>
      </c>
      <c r="F11217">
        <f>SUMIF('список продуктов'!$A$8:$A$917,"="&amp;#REF!,'список продуктов'!$C$8:$C$917)</f>
        <v>0</v>
      </c>
      <c r="M11217" s="572"/>
      <c r="N11217" s="573"/>
      <c r="O11217" s="573"/>
      <c r="P11217" s="573"/>
    </row>
    <row r="11218" spans="1:16" x14ac:dyDescent="0.25">
      <c r="A11218" s="77">
        <f>E11218*A11216*A11189</f>
        <v>0</v>
      </c>
      <c r="B11218" s="160"/>
      <c r="C11218" s="115"/>
      <c r="D11218" s="91" t="s">
        <v>1792</v>
      </c>
      <c r="E11218" s="80">
        <v>45</v>
      </c>
      <c r="F11218">
        <f>SUMIF('список продуктов'!$A$8:$A$917,"="&amp;D10421,'список продуктов'!$C$8:$C$917)</f>
        <v>1</v>
      </c>
      <c r="M11218" s="572"/>
      <c r="N11218" s="573"/>
      <c r="O11218" s="573"/>
      <c r="P11218" s="573"/>
    </row>
    <row r="11219" spans="1:16" x14ac:dyDescent="0.25">
      <c r="A11219" s="77">
        <f>E11219*A11216*A11189</f>
        <v>0</v>
      </c>
      <c r="B11219" s="160"/>
      <c r="C11219" s="115"/>
      <c r="D11219" s="91" t="s">
        <v>1772</v>
      </c>
      <c r="E11219" s="80">
        <v>45</v>
      </c>
      <c r="F11219">
        <f>SUMIF('список продуктов'!$A$8:$A$917,"="&amp;D10422,'список продуктов'!$C$8:$C$917)</f>
        <v>0</v>
      </c>
      <c r="M11219" s="572"/>
      <c r="N11219" s="573"/>
      <c r="O11219" s="573"/>
      <c r="P11219" s="573"/>
    </row>
    <row r="11220" spans="1:16" x14ac:dyDescent="0.25">
      <c r="A11220" s="77">
        <f>E11220*A11216*A11189</f>
        <v>0</v>
      </c>
      <c r="B11220" s="160"/>
      <c r="C11220" s="115"/>
      <c r="D11220" s="91" t="s">
        <v>1824</v>
      </c>
      <c r="E11220" s="80">
        <v>8</v>
      </c>
      <c r="F11220">
        <f>SUMIF('список продуктов'!$A$8:$A$917,"="&amp;D10423,'список продуктов'!$C$8:$C$917)</f>
        <v>1</v>
      </c>
      <c r="M11220" s="572"/>
      <c r="N11220" s="573"/>
      <c r="O11220" s="573"/>
      <c r="P11220" s="573"/>
    </row>
    <row r="11221" spans="1:16" x14ac:dyDescent="0.25">
      <c r="A11221" s="77">
        <f>E11221*A11216*A11189</f>
        <v>0</v>
      </c>
      <c r="B11221" s="160"/>
      <c r="C11221" s="115"/>
      <c r="D11221" s="91" t="s">
        <v>1757</v>
      </c>
      <c r="E11221" s="80">
        <v>8</v>
      </c>
      <c r="F11221">
        <f>SUMIF('список продуктов'!$A$8:$A$917,"="&amp;D10424,'список продуктов'!$C$8:$C$917)</f>
        <v>1</v>
      </c>
      <c r="M11221" s="572"/>
      <c r="N11221" s="573"/>
      <c r="O11221" s="573"/>
      <c r="P11221" s="573"/>
    </row>
    <row r="11222" spans="1:16" x14ac:dyDescent="0.25">
      <c r="A11222" s="77">
        <f>E11222*A11216*A11189</f>
        <v>0</v>
      </c>
      <c r="B11222" s="160"/>
      <c r="C11222" s="115"/>
      <c r="D11222" s="91" t="s">
        <v>1920</v>
      </c>
      <c r="E11222" s="80">
        <v>1</v>
      </c>
      <c r="F11222">
        <f>SUMIF('список продуктов'!$A$8:$A$917,"="&amp;D10425,'список продуктов'!$C$8:$C$917)</f>
        <v>1</v>
      </c>
      <c r="M11222" s="572"/>
      <c r="N11222" s="573"/>
      <c r="O11222" s="573"/>
      <c r="P11222" s="573"/>
    </row>
    <row r="11223" spans="1:16" x14ac:dyDescent="0.25">
      <c r="A11223" s="77">
        <f>E11223*A11216*A11189</f>
        <v>0</v>
      </c>
      <c r="B11223" s="160"/>
      <c r="C11223" s="115"/>
      <c r="D11223" s="91" t="s">
        <v>1719</v>
      </c>
      <c r="E11223" s="80">
        <v>8</v>
      </c>
      <c r="F11223">
        <f>SUMIF('список продуктов'!$A$8:$A$917,"="&amp;D10426,'список продуктов'!$C$8:$C$917)</f>
        <v>1</v>
      </c>
      <c r="M11223" s="572"/>
      <c r="N11223" s="573"/>
      <c r="O11223" s="573"/>
      <c r="P11223" s="573"/>
    </row>
    <row r="11224" spans="1:16" x14ac:dyDescent="0.25">
      <c r="A11224" s="77">
        <f>E11224*A11216*A11189</f>
        <v>0</v>
      </c>
      <c r="B11224" s="160"/>
      <c r="C11224" s="115"/>
      <c r="D11224" s="91" t="s">
        <v>1489</v>
      </c>
      <c r="E11224" s="80">
        <v>9</v>
      </c>
      <c r="F11224">
        <f>SUMIF('список продуктов'!$A$8:$A$917,"="&amp;D10427,'список продуктов'!$C$8:$C$917)</f>
        <v>1</v>
      </c>
      <c r="M11224" s="572"/>
      <c r="N11224" s="573"/>
      <c r="O11224" s="573"/>
      <c r="P11224" s="573"/>
    </row>
    <row r="11225" spans="1:16" x14ac:dyDescent="0.25">
      <c r="A11225" s="77">
        <f>E11225*A11216*A11189</f>
        <v>0</v>
      </c>
      <c r="B11225" s="160"/>
      <c r="C11225" s="115"/>
      <c r="D11225" s="91" t="s">
        <v>1262</v>
      </c>
      <c r="E11225" s="80">
        <v>1</v>
      </c>
      <c r="F11225">
        <f>SUMIF('список продуктов'!$A$8:$A$917,"="&amp;D10428,'список продуктов'!$C$8:$C$917)</f>
        <v>0</v>
      </c>
      <c r="M11225" s="572"/>
      <c r="N11225" s="573"/>
      <c r="O11225" s="573"/>
      <c r="P11225" s="573"/>
    </row>
    <row r="11226" spans="1:16" x14ac:dyDescent="0.25">
      <c r="A11226" s="77">
        <f>E11226*A11216*A11189</f>
        <v>0</v>
      </c>
      <c r="B11226" s="160"/>
      <c r="C11226" s="115"/>
      <c r="D11226" s="91" t="s">
        <v>1280</v>
      </c>
      <c r="E11226" s="80">
        <v>1</v>
      </c>
      <c r="F11226">
        <f>SUMIF('список продуктов'!$A$8:$A$917,"="&amp;D10429,'список продуктов'!$C$8:$C$917)</f>
        <v>0</v>
      </c>
      <c r="M11226" s="572"/>
      <c r="N11226" s="573"/>
      <c r="O11226" s="573"/>
      <c r="P11226" s="573"/>
    </row>
    <row r="11227" spans="1:16" x14ac:dyDescent="0.25">
      <c r="A11227" s="77">
        <f>E11227*A11216*A11189</f>
        <v>0</v>
      </c>
      <c r="B11227" s="160"/>
      <c r="C11227" s="115"/>
      <c r="D11227" s="91" t="s">
        <v>2636</v>
      </c>
      <c r="E11227" s="80">
        <v>1</v>
      </c>
      <c r="F11227">
        <f>SUMIF('список продуктов'!$A$8:$A$917,"="&amp;D10430,'список продуктов'!$C$8:$C$917)</f>
        <v>0</v>
      </c>
      <c r="M11227" s="572"/>
      <c r="N11227" s="573"/>
      <c r="O11227" s="573"/>
      <c r="P11227" s="573"/>
    </row>
    <row r="11228" spans="1:16" ht="15.75" thickBot="1" x14ac:dyDescent="0.3">
      <c r="A11228" s="77">
        <f>E11228*A11216*A11189</f>
        <v>0</v>
      </c>
      <c r="B11228" s="160"/>
      <c r="C11228" s="506"/>
      <c r="D11228" s="91" t="s">
        <v>1275</v>
      </c>
      <c r="E11228" s="89">
        <v>1</v>
      </c>
      <c r="F11228">
        <f>SUMIF('список продуктов'!$A$8:$A$917,"="&amp;D10431,'список продуктов'!$C$8:$C$917)</f>
        <v>0</v>
      </c>
      <c r="M11228" s="572"/>
      <c r="N11228" s="573"/>
      <c r="O11228" s="573"/>
      <c r="P11228" s="573"/>
    </row>
    <row r="11229" spans="1:16" ht="15.75" thickBot="1" x14ac:dyDescent="0.3">
      <c r="A11229" s="229"/>
      <c r="B11229" s="231" t="s">
        <v>1497</v>
      </c>
      <c r="C11229" s="184" t="s">
        <v>1300</v>
      </c>
      <c r="D11229" s="188"/>
      <c r="E11229" s="232"/>
      <c r="F11229">
        <f>SUMIF('список продуктов'!$A$8:$A$917,"="&amp;D10432,'список продуктов'!$C$8:$C$917)</f>
        <v>0</v>
      </c>
      <c r="G11229" t="s">
        <v>2926</v>
      </c>
      <c r="M11229" s="572"/>
      <c r="N11229" s="573"/>
      <c r="O11229" s="573"/>
      <c r="P11229" s="573"/>
    </row>
    <row r="11230" spans="1:16" x14ac:dyDescent="0.25">
      <c r="A11230" s="77">
        <f>E11230*A11229</f>
        <v>0</v>
      </c>
      <c r="B11230" s="286"/>
      <c r="C11230" s="353" t="s">
        <v>2624</v>
      </c>
      <c r="D11230" s="91" t="s">
        <v>2625</v>
      </c>
      <c r="E11230" s="119">
        <v>1</v>
      </c>
      <c r="F11230">
        <f>SUMIF('список продуктов'!$A$8:$A$917,"="&amp;D9315,'список продуктов'!$C$8:$C$917)</f>
        <v>1</v>
      </c>
      <c r="M11230" s="572"/>
      <c r="N11230" s="573"/>
      <c r="O11230" s="573"/>
      <c r="P11230" s="573"/>
    </row>
    <row r="11231" spans="1:16" x14ac:dyDescent="0.25">
      <c r="A11231" s="129">
        <v>5</v>
      </c>
      <c r="B11231" s="160" t="s">
        <v>35</v>
      </c>
      <c r="C11231" s="280" t="s">
        <v>1301</v>
      </c>
      <c r="D11231" s="91"/>
      <c r="E11231" s="79">
        <f>SUM(E11232:E11235)+15+10</f>
        <v>63</v>
      </c>
      <c r="F11231">
        <f>SUMIF('список продуктов'!$A$8:$A$917,"="&amp;D9316,'список продуктов'!$C$8:$C$917)</f>
        <v>1</v>
      </c>
      <c r="M11231" s="572"/>
      <c r="N11231" s="573"/>
      <c r="O11231" s="573"/>
      <c r="P11231" s="573"/>
    </row>
    <row r="11232" spans="1:16" x14ac:dyDescent="0.25">
      <c r="A11232" s="77">
        <f>E11232*A11231*A11229</f>
        <v>0</v>
      </c>
      <c r="B11232" s="172"/>
      <c r="C11232" s="154"/>
      <c r="D11232" s="91" t="s">
        <v>2549</v>
      </c>
      <c r="E11232" s="80">
        <v>1</v>
      </c>
      <c r="F11232">
        <f>SUMIF('список продуктов'!$A$8:$A$917,"="&amp;D9317,'список продуктов'!$C$8:$C$917)</f>
        <v>0</v>
      </c>
      <c r="M11232" s="572"/>
      <c r="N11232" s="573"/>
      <c r="O11232" s="573"/>
      <c r="P11232" s="573"/>
    </row>
    <row r="11233" spans="1:16" x14ac:dyDescent="0.25">
      <c r="A11233" s="77">
        <f>A11231*E11233*A11229</f>
        <v>0</v>
      </c>
      <c r="B11233" s="160"/>
      <c r="C11233" s="154"/>
      <c r="D11233" s="91" t="s">
        <v>1674</v>
      </c>
      <c r="E11233" s="80">
        <v>6</v>
      </c>
      <c r="F11233">
        <f>SUMIF('список продуктов'!$A$8:$A$917,"="&amp;D9318,'список продуктов'!$C$8:$C$917)</f>
        <v>0</v>
      </c>
      <c r="M11233" s="572"/>
      <c r="N11233" s="573"/>
      <c r="O11233" s="573"/>
      <c r="P11233" s="573"/>
    </row>
    <row r="11234" spans="1:16" x14ac:dyDescent="0.25">
      <c r="A11234" s="77">
        <f>A11231*E11234*A11229</f>
        <v>0</v>
      </c>
      <c r="B11234" s="160"/>
      <c r="C11234" s="154"/>
      <c r="D11234" s="91" t="s">
        <v>1589</v>
      </c>
      <c r="E11234" s="80">
        <v>30</v>
      </c>
      <c r="F11234">
        <f>SUMIF('список продуктов'!$A$8:$A$917,"="&amp;D9319,'список продуктов'!$C$8:$C$917)</f>
        <v>0</v>
      </c>
      <c r="M11234" s="572"/>
      <c r="N11234" s="573"/>
      <c r="O11234" s="573"/>
      <c r="P11234" s="573"/>
    </row>
    <row r="11235" spans="1:16" x14ac:dyDescent="0.25">
      <c r="A11235" s="77">
        <f>A11231*E11235*A11229</f>
        <v>0</v>
      </c>
      <c r="B11235" s="160"/>
      <c r="C11235" s="154"/>
      <c r="D11235" s="91" t="s">
        <v>1275</v>
      </c>
      <c r="E11235" s="80">
        <v>1</v>
      </c>
      <c r="F11235">
        <f>SUMIF('список продуктов'!$A$8:$A$917,"="&amp;D9320,'список продуктов'!$C$8:$C$917)</f>
        <v>0</v>
      </c>
      <c r="M11235" s="572"/>
      <c r="N11235" s="573"/>
      <c r="O11235" s="573"/>
      <c r="P11235" s="573"/>
    </row>
    <row r="11236" spans="1:16" x14ac:dyDescent="0.25">
      <c r="B11236" s="160"/>
      <c r="C11236" s="155" t="s">
        <v>2170</v>
      </c>
      <c r="D11236" s="91"/>
      <c r="E11236" s="80" t="s">
        <v>1313</v>
      </c>
      <c r="F11236">
        <f>SUMIF('список продуктов'!$A$8:$A$917,"="&amp;D9321,'список продуктов'!$C$8:$C$917)</f>
        <v>1</v>
      </c>
      <c r="M11236" s="572"/>
      <c r="N11236" s="573"/>
      <c r="O11236" s="573"/>
      <c r="P11236" s="573"/>
    </row>
    <row r="11237" spans="1:16" x14ac:dyDescent="0.25">
      <c r="A11237" s="77">
        <f>E11237*A11231*A11229</f>
        <v>0</v>
      </c>
      <c r="B11237" s="160"/>
      <c r="C11237" s="154"/>
      <c r="D11237" s="368" t="s">
        <v>1280</v>
      </c>
      <c r="E11237" s="80">
        <v>30</v>
      </c>
      <c r="F11237">
        <f>SUMIF('список продуктов'!$A$8:$A$917,"="&amp;D9322,'список продуктов'!$C$8:$C$917)</f>
        <v>1</v>
      </c>
      <c r="M11237" s="572"/>
      <c r="N11237" s="573"/>
      <c r="O11237" s="573"/>
      <c r="P11237" s="573"/>
    </row>
    <row r="11238" spans="1:16" x14ac:dyDescent="0.25">
      <c r="A11238" s="77">
        <f>E11238*A11231*A11229</f>
        <v>0</v>
      </c>
      <c r="B11238" s="160"/>
      <c r="C11238" s="154"/>
      <c r="D11238" s="368" t="s">
        <v>1310</v>
      </c>
      <c r="E11238" s="80">
        <v>15</v>
      </c>
      <c r="F11238">
        <f>SUMIF('список продуктов'!$A$8:$A$917,"="&amp;D9323,'список продуктов'!$C$8:$C$917)</f>
        <v>1</v>
      </c>
      <c r="M11238" s="572"/>
      <c r="N11238" s="573"/>
      <c r="O11238" s="573"/>
      <c r="P11238" s="573"/>
    </row>
    <row r="11239" spans="1:16" x14ac:dyDescent="0.25">
      <c r="A11239" s="77">
        <f>E11239*A11231*A11229</f>
        <v>0</v>
      </c>
      <c r="B11239" s="160"/>
      <c r="C11239" s="449"/>
      <c r="D11239" s="368" t="s">
        <v>1266</v>
      </c>
      <c r="E11239" s="80">
        <v>30</v>
      </c>
      <c r="F11239">
        <f>SUMIF('список продуктов'!$A$8:$A$917,"="&amp;D9324,'список продуктов'!$C$8:$C$917)</f>
        <v>1</v>
      </c>
      <c r="M11239" s="572"/>
      <c r="N11239" s="573"/>
      <c r="O11239" s="573"/>
      <c r="P11239" s="573"/>
    </row>
    <row r="11240" spans="1:16" x14ac:dyDescent="0.25">
      <c r="A11240" s="129">
        <v>5</v>
      </c>
      <c r="B11240" s="160" t="s">
        <v>35</v>
      </c>
      <c r="C11240" s="280" t="s">
        <v>1285</v>
      </c>
      <c r="D11240" s="91"/>
      <c r="E11240" s="88">
        <f>SUM(E11241:E11245)+20+10</f>
        <v>82</v>
      </c>
      <c r="F11240">
        <f>SUMIF('список продуктов'!$A$8:$A$917,"="&amp;D9325,'список продуктов'!$C$8:$C$917)</f>
        <v>1</v>
      </c>
      <c r="M11240" s="572"/>
      <c r="N11240" s="573"/>
      <c r="O11240" s="573"/>
      <c r="P11240" s="573"/>
    </row>
    <row r="11241" spans="1:16" x14ac:dyDescent="0.25">
      <c r="A11241" s="77">
        <f>E11241*A11229*A11240</f>
        <v>0</v>
      </c>
      <c r="B11241" s="160"/>
      <c r="C11241" s="512"/>
      <c r="D11241" s="91" t="s">
        <v>1275</v>
      </c>
      <c r="E11241" s="89">
        <v>1</v>
      </c>
      <c r="F11241">
        <f>SUMIF('список продуктов'!$A$8:$A$917,"="&amp;D9326,'список продуктов'!$C$8:$C$917)</f>
        <v>1</v>
      </c>
      <c r="M11241" s="572"/>
      <c r="N11241" s="573"/>
      <c r="O11241" s="573"/>
      <c r="P11241" s="573"/>
    </row>
    <row r="11242" spans="1:16" x14ac:dyDescent="0.25">
      <c r="A11242" s="77">
        <f>E11242*A11229*A11240</f>
        <v>0</v>
      </c>
      <c r="B11242" s="160"/>
      <c r="C11242" s="154"/>
      <c r="D11242" s="91" t="s">
        <v>2549</v>
      </c>
      <c r="E11242" s="89">
        <v>1</v>
      </c>
      <c r="F11242">
        <f>SUMIF('список продуктов'!$A$8:$A$917,"="&amp;D9327,'список продуктов'!$C$8:$C$917)</f>
        <v>1</v>
      </c>
      <c r="M11242" s="572"/>
      <c r="N11242" s="573"/>
      <c r="O11242" s="573"/>
      <c r="P11242" s="573"/>
    </row>
    <row r="11243" spans="1:16" x14ac:dyDescent="0.25">
      <c r="A11243" s="77">
        <f>E11243*A11229*A11240</f>
        <v>0</v>
      </c>
      <c r="B11243" s="160"/>
      <c r="C11243" s="154"/>
      <c r="D11243" s="91" t="s">
        <v>1674</v>
      </c>
      <c r="E11243" s="89">
        <v>6</v>
      </c>
      <c r="F11243">
        <f>SUMIF('список продуктов'!$A$8:$A$917,"="&amp;D9328,'список продуктов'!$C$8:$C$917)</f>
        <v>1</v>
      </c>
      <c r="M11243" s="572"/>
      <c r="N11243" s="573"/>
      <c r="O11243" s="573"/>
      <c r="P11243" s="573"/>
    </row>
    <row r="11244" spans="1:16" x14ac:dyDescent="0.25">
      <c r="A11244" s="77">
        <f>E11244*A11229*A11240</f>
        <v>0</v>
      </c>
      <c r="B11244" s="160"/>
      <c r="C11244" s="154"/>
      <c r="D11244" s="91" t="s">
        <v>196</v>
      </c>
      <c r="E11244" s="89">
        <v>4</v>
      </c>
      <c r="F11244">
        <f>SUMIF('список продуктов'!$A$8:$A$917,"="&amp;D9329,'список продуктов'!$C$8:$C$917)</f>
        <v>0</v>
      </c>
      <c r="M11244" s="572"/>
      <c r="N11244" s="573"/>
      <c r="O11244" s="573"/>
      <c r="P11244" s="573"/>
    </row>
    <row r="11245" spans="1:16" x14ac:dyDescent="0.25">
      <c r="A11245" s="77">
        <f>E11245*A11229*A11240</f>
        <v>0</v>
      </c>
      <c r="B11245" s="160"/>
      <c r="C11245" s="154"/>
      <c r="D11245" s="91" t="s">
        <v>1626</v>
      </c>
      <c r="E11245" s="89">
        <v>40</v>
      </c>
      <c r="F11245">
        <f>SUMIF('список продуктов'!$A$8:$A$917,"="&amp;D9330,'список продуктов'!$C$8:$C$917)</f>
        <v>0</v>
      </c>
      <c r="M11245" s="572"/>
      <c r="N11245" s="573"/>
      <c r="O11245" s="573"/>
      <c r="P11245" s="573"/>
    </row>
    <row r="11246" spans="1:16" x14ac:dyDescent="0.25">
      <c r="B11246" s="160"/>
      <c r="C11246" s="155" t="s">
        <v>2171</v>
      </c>
      <c r="D11246" s="91"/>
      <c r="E11246" s="89" t="s">
        <v>1258</v>
      </c>
      <c r="F11246">
        <f>SUMIF('список продуктов'!$A$8:$A$917,"="&amp;D9331,'список продуктов'!$C$8:$C$917)</f>
        <v>1</v>
      </c>
      <c r="M11246" s="572"/>
      <c r="N11246" s="573"/>
      <c r="O11246" s="573"/>
      <c r="P11246" s="573"/>
    </row>
    <row r="11247" spans="1:16" x14ac:dyDescent="0.25">
      <c r="A11247" s="77">
        <f>E11247*A11229*A11240</f>
        <v>0</v>
      </c>
      <c r="B11247" s="160"/>
      <c r="C11247" s="452"/>
      <c r="D11247" s="368" t="s">
        <v>1276</v>
      </c>
      <c r="E11247" s="89">
        <v>20</v>
      </c>
      <c r="F11247">
        <f>SUMIF('список продуктов'!$A$8:$A$917,"="&amp;D9332,'список продуктов'!$C$8:$C$917)</f>
        <v>1</v>
      </c>
      <c r="M11247" s="572"/>
      <c r="N11247" s="573"/>
      <c r="O11247" s="573"/>
      <c r="P11247" s="573"/>
    </row>
    <row r="11248" spans="1:16" x14ac:dyDescent="0.25">
      <c r="A11248" s="77">
        <f>E11248*A11229*A11240</f>
        <v>0</v>
      </c>
      <c r="B11248" s="160"/>
      <c r="C11248" s="154"/>
      <c r="D11248" s="368" t="s">
        <v>2377</v>
      </c>
      <c r="E11248" s="89">
        <v>1</v>
      </c>
      <c r="F11248">
        <f>SUMIF('список продуктов'!$A$8:$A$917,"="&amp;D9333,'список продуктов'!$C$8:$C$917)</f>
        <v>1</v>
      </c>
      <c r="M11248" s="572"/>
      <c r="N11248" s="573"/>
      <c r="O11248" s="573"/>
      <c r="P11248" s="573"/>
    </row>
    <row r="11249" spans="1:16" x14ac:dyDescent="0.25">
      <c r="A11249" s="77">
        <f>E11249*A11229*A11240</f>
        <v>0</v>
      </c>
      <c r="B11249" s="160"/>
      <c r="C11249" s="154"/>
      <c r="D11249" s="368" t="s">
        <v>1262</v>
      </c>
      <c r="E11249" s="89">
        <v>1</v>
      </c>
      <c r="F11249">
        <f>SUMIF('список продуктов'!$A$8:$A$917,"="&amp;D9334,'список продуктов'!$C$8:$C$917)</f>
        <v>1</v>
      </c>
      <c r="M11249" s="572"/>
      <c r="N11249" s="573"/>
      <c r="O11249" s="573"/>
      <c r="P11249" s="573"/>
    </row>
    <row r="11250" spans="1:16" x14ac:dyDescent="0.25">
      <c r="A11250" s="77">
        <f>E11250*A11229*A11240</f>
        <v>0</v>
      </c>
      <c r="B11250" s="160"/>
      <c r="C11250" s="154"/>
      <c r="D11250" s="368" t="s">
        <v>2376</v>
      </c>
      <c r="E11250" s="89">
        <v>1</v>
      </c>
      <c r="F11250">
        <f>SUMIF('список продуктов'!$A$8:$A$917,"="&amp;D9335,'список продуктов'!$C$8:$C$917)</f>
        <v>1</v>
      </c>
      <c r="M11250" s="572"/>
      <c r="N11250" s="573"/>
      <c r="O11250" s="573"/>
      <c r="P11250" s="573"/>
    </row>
    <row r="11251" spans="1:16" x14ac:dyDescent="0.25">
      <c r="A11251" s="77">
        <f>E11251*A11229*A11240</f>
        <v>0</v>
      </c>
      <c r="B11251" s="160"/>
      <c r="C11251" s="154"/>
      <c r="D11251" s="368" t="s">
        <v>2382</v>
      </c>
      <c r="E11251" s="89">
        <v>1</v>
      </c>
      <c r="F11251">
        <f>SUMIF('список продуктов'!$A$8:$A$917,"="&amp;D9336,'список продуктов'!$C$8:$C$917)</f>
        <v>1</v>
      </c>
      <c r="M11251" s="572"/>
      <c r="N11251" s="573"/>
      <c r="O11251" s="573"/>
      <c r="P11251" s="573"/>
    </row>
    <row r="11252" spans="1:16" x14ac:dyDescent="0.25">
      <c r="A11252" s="77">
        <f>E11252*A11229*A11240</f>
        <v>0</v>
      </c>
      <c r="B11252" s="160"/>
      <c r="C11252" s="154"/>
      <c r="D11252" s="368" t="s">
        <v>1933</v>
      </c>
      <c r="E11252" s="89">
        <v>0.4</v>
      </c>
      <c r="F11252">
        <f>SUMIF('список продуктов'!$A$8:$A$917,"="&amp;D9337,'список продуктов'!$C$8:$C$917)</f>
        <v>1</v>
      </c>
      <c r="M11252" s="572"/>
      <c r="N11252" s="573"/>
      <c r="O11252" s="573"/>
      <c r="P11252" s="573"/>
    </row>
    <row r="11253" spans="1:16" ht="28.5" x14ac:dyDescent="0.25">
      <c r="A11253" s="129">
        <v>5</v>
      </c>
      <c r="B11253" s="160" t="s">
        <v>43</v>
      </c>
      <c r="C11253" s="280" t="s">
        <v>1311</v>
      </c>
      <c r="D11253" s="91"/>
      <c r="E11253" s="88">
        <f>SUM(E11254:E11258)+20+10</f>
        <v>75</v>
      </c>
      <c r="F11253">
        <f>SUMIF('список продуктов'!$A$8:$A$917,"="&amp;D9338,'список продуктов'!$C$8:$C$917)</f>
        <v>1</v>
      </c>
      <c r="M11253" s="572"/>
      <c r="N11253" s="573"/>
      <c r="O11253" s="573"/>
      <c r="P11253" s="573"/>
    </row>
    <row r="11254" spans="1:16" x14ac:dyDescent="0.25">
      <c r="A11254" s="77">
        <f>E11254*A11229*A11253</f>
        <v>0</v>
      </c>
      <c r="B11254" s="160"/>
      <c r="C11254" s="512"/>
      <c r="D11254" s="91" t="s">
        <v>1275</v>
      </c>
      <c r="E11254" s="89">
        <v>1</v>
      </c>
      <c r="F11254">
        <f>SUMIF('список продуктов'!$A$8:$A$917,"="&amp;D9339,'список продуктов'!$C$8:$C$917)</f>
        <v>1</v>
      </c>
      <c r="M11254" s="572"/>
      <c r="N11254" s="573"/>
      <c r="O11254" s="573"/>
      <c r="P11254" s="573"/>
    </row>
    <row r="11255" spans="1:16" x14ac:dyDescent="0.25">
      <c r="A11255" s="77">
        <f>E11255*A11229*A11253</f>
        <v>0</v>
      </c>
      <c r="B11255" s="160"/>
      <c r="C11255" s="154"/>
      <c r="D11255" s="91" t="s">
        <v>2549</v>
      </c>
      <c r="E11255" s="89">
        <v>1</v>
      </c>
      <c r="F11255">
        <f>SUMIF('список продуктов'!$A$8:$A$917,"="&amp;D9340,'список продуктов'!$C$8:$C$917)</f>
        <v>0</v>
      </c>
      <c r="M11255" s="572"/>
      <c r="N11255" s="573"/>
      <c r="O11255" s="573"/>
      <c r="P11255" s="573"/>
    </row>
    <row r="11256" spans="1:16" x14ac:dyDescent="0.25">
      <c r="A11256" s="77">
        <f>E11256*A11229*A11253</f>
        <v>0</v>
      </c>
      <c r="B11256" s="160"/>
      <c r="C11256" s="154"/>
      <c r="D11256" s="91" t="s">
        <v>1674</v>
      </c>
      <c r="E11256" s="89">
        <v>1</v>
      </c>
      <c r="F11256">
        <f>SUMIF('список продуктов'!$A$8:$A$917,"="&amp;D9341,'список продуктов'!$C$8:$C$917)</f>
        <v>1</v>
      </c>
      <c r="M11256" s="572"/>
      <c r="N11256" s="573"/>
      <c r="O11256" s="573"/>
      <c r="P11256" s="573"/>
    </row>
    <row r="11257" spans="1:16" x14ac:dyDescent="0.25">
      <c r="A11257" s="77">
        <f>E11257*A11229*A11253</f>
        <v>0</v>
      </c>
      <c r="B11257" s="160"/>
      <c r="C11257" s="154"/>
      <c r="D11257" s="91" t="s">
        <v>1365</v>
      </c>
      <c r="E11257" s="89">
        <v>40</v>
      </c>
      <c r="F11257">
        <f>SUMIF('список продуктов'!$A$8:$A$917,"="&amp;D9342,'список продуктов'!$C$8:$C$917)</f>
        <v>1</v>
      </c>
      <c r="M11257" s="572"/>
      <c r="N11257" s="573"/>
      <c r="O11257" s="573"/>
      <c r="P11257" s="573"/>
    </row>
    <row r="11258" spans="1:16" x14ac:dyDescent="0.25">
      <c r="A11258" s="77">
        <f>E11258*A11229*A11253</f>
        <v>0</v>
      </c>
      <c r="B11258" s="160"/>
      <c r="C11258" s="155"/>
      <c r="D11258" s="91" t="s">
        <v>2408</v>
      </c>
      <c r="E11258" s="89">
        <v>2</v>
      </c>
      <c r="F11258">
        <f>SUMIF('список продуктов'!$A$8:$A$917,"="&amp;D9343,'список продуктов'!$C$8:$C$917)</f>
        <v>1</v>
      </c>
      <c r="M11258" s="572"/>
      <c r="N11258" s="573"/>
      <c r="O11258" s="573"/>
      <c r="P11258" s="573"/>
    </row>
    <row r="11259" spans="1:16" x14ac:dyDescent="0.25">
      <c r="B11259" s="160"/>
      <c r="C11259" s="155" t="s">
        <v>2172</v>
      </c>
      <c r="D11259" s="91"/>
      <c r="E11259" s="89" t="s">
        <v>1258</v>
      </c>
      <c r="F11259">
        <f>SUMIF('список продуктов'!$A$8:$A$917,"="&amp;D9344,'список продуктов'!$C$8:$C$917)</f>
        <v>1</v>
      </c>
      <c r="M11259" s="572"/>
      <c r="N11259" s="573"/>
      <c r="O11259" s="573"/>
      <c r="P11259" s="573"/>
    </row>
    <row r="11260" spans="1:16" x14ac:dyDescent="0.25">
      <c r="A11260" s="77">
        <f>E11260*A11229*A11253</f>
        <v>0</v>
      </c>
      <c r="B11260" s="160"/>
      <c r="C11260" s="452"/>
      <c r="D11260" s="368" t="s">
        <v>2501</v>
      </c>
      <c r="E11260" s="89">
        <v>20</v>
      </c>
      <c r="F11260">
        <f>SUMIF('список продуктов'!$A$8:$A$917,"="&amp;D9345,'список продуктов'!$C$8:$C$917)</f>
        <v>1</v>
      </c>
      <c r="M11260" s="572"/>
      <c r="N11260" s="573"/>
      <c r="O11260" s="573"/>
      <c r="P11260" s="573"/>
    </row>
    <row r="11261" spans="1:16" x14ac:dyDescent="0.25">
      <c r="A11261" s="77">
        <f>E11261*A11229*A11253</f>
        <v>0</v>
      </c>
      <c r="B11261" s="160"/>
      <c r="C11261" s="154"/>
      <c r="D11261" s="368" t="s">
        <v>2375</v>
      </c>
      <c r="E11261" s="89">
        <v>1</v>
      </c>
      <c r="F11261">
        <f>SUMIF('список продуктов'!$A$8:$A$917,"="&amp;D9346,'список продуктов'!$C$8:$C$917)</f>
        <v>1</v>
      </c>
      <c r="M11261" s="572"/>
      <c r="N11261" s="573"/>
      <c r="O11261" s="573"/>
      <c r="P11261" s="573"/>
    </row>
    <row r="11262" spans="1:16" x14ac:dyDescent="0.25">
      <c r="A11262" s="77">
        <f>E11262*A11229*A11253</f>
        <v>0</v>
      </c>
      <c r="B11262" s="160"/>
      <c r="C11262" s="154"/>
      <c r="D11262" s="368" t="s">
        <v>1316</v>
      </c>
      <c r="E11262" s="89">
        <v>0.4</v>
      </c>
      <c r="F11262">
        <f>SUMIF('список продуктов'!$A$8:$A$917,"="&amp;D9347,'список продуктов'!$C$8:$C$917)</f>
        <v>1</v>
      </c>
      <c r="M11262" s="572"/>
      <c r="N11262" s="573"/>
      <c r="O11262" s="573"/>
      <c r="P11262" s="573"/>
    </row>
    <row r="11263" spans="1:16" x14ac:dyDescent="0.25">
      <c r="A11263" s="129">
        <v>5</v>
      </c>
      <c r="B11263" s="160" t="s">
        <v>35</v>
      </c>
      <c r="C11263" s="280" t="s">
        <v>1302</v>
      </c>
      <c r="D11263" s="368"/>
      <c r="E11263" s="89">
        <f>SUM(E11264:E11268)+10+10</f>
        <v>64</v>
      </c>
      <c r="F11263">
        <f>SUMIF('список продуктов'!$A$8:$A$917,"="&amp;D9348,'список продуктов'!$C$8:$C$917)</f>
        <v>1</v>
      </c>
      <c r="M11263" s="572"/>
      <c r="N11263" s="573"/>
      <c r="O11263" s="573"/>
      <c r="P11263" s="573"/>
    </row>
    <row r="11264" spans="1:16" x14ac:dyDescent="0.25">
      <c r="A11264" s="77">
        <f>E11264*A11229*A11263</f>
        <v>0</v>
      </c>
      <c r="B11264" s="160"/>
      <c r="C11264" s="513"/>
      <c r="D11264" s="146" t="s">
        <v>1275</v>
      </c>
      <c r="E11264" s="89">
        <v>1</v>
      </c>
      <c r="F11264">
        <f>SUMIF('список продуктов'!$A$8:$A$917,"="&amp;D9349,'список продуктов'!$C$8:$C$917)</f>
        <v>1</v>
      </c>
      <c r="M11264" s="572"/>
      <c r="N11264" s="573"/>
      <c r="O11264" s="573"/>
      <c r="P11264" s="573"/>
    </row>
    <row r="11265" spans="1:16" x14ac:dyDescent="0.25">
      <c r="A11265" s="77">
        <f>E11265*A11229*A11263</f>
        <v>0</v>
      </c>
      <c r="B11265" s="160"/>
      <c r="C11265" s="154"/>
      <c r="D11265" s="91" t="s">
        <v>2549</v>
      </c>
      <c r="E11265" s="89">
        <v>1</v>
      </c>
      <c r="F11265">
        <f>SUMIF('список продуктов'!$A$8:$A$917,"="&amp;D9350,'список продуктов'!$C$8:$C$917)</f>
        <v>1</v>
      </c>
      <c r="M11265" s="572"/>
      <c r="N11265" s="573"/>
      <c r="O11265" s="573"/>
      <c r="P11265" s="573"/>
    </row>
    <row r="11266" spans="1:16" x14ac:dyDescent="0.25">
      <c r="A11266" s="77">
        <f>E11266*A11229*A11263</f>
        <v>0</v>
      </c>
      <c r="B11266" s="160"/>
      <c r="C11266" s="154"/>
      <c r="D11266" s="91" t="s">
        <v>1674</v>
      </c>
      <c r="E11266" s="89">
        <v>6</v>
      </c>
      <c r="F11266">
        <f>SUMIF('список продуктов'!$A$8:$A$917,"="&amp;D9351,'список продуктов'!$C$8:$C$917)</f>
        <v>1</v>
      </c>
      <c r="M11266" s="572"/>
      <c r="N11266" s="573"/>
      <c r="O11266" s="573"/>
      <c r="P11266" s="573"/>
    </row>
    <row r="11267" spans="1:16" x14ac:dyDescent="0.25">
      <c r="A11267" s="77">
        <f>E11267*A11229*A11263</f>
        <v>0</v>
      </c>
      <c r="B11267" s="160"/>
      <c r="C11267" s="154"/>
      <c r="D11267" s="91" t="s">
        <v>926</v>
      </c>
      <c r="E11267" s="89">
        <v>20</v>
      </c>
      <c r="F11267">
        <f>SUMIF('список продуктов'!$A$8:$A$917,"="&amp;D9352,'список продуктов'!$C$8:$C$917)</f>
        <v>1</v>
      </c>
      <c r="M11267" s="572"/>
      <c r="N11267" s="573"/>
      <c r="O11267" s="573"/>
      <c r="P11267" s="573"/>
    </row>
    <row r="11268" spans="1:16" x14ac:dyDescent="0.25">
      <c r="A11268" s="77">
        <f>E11268*A11229*A11263</f>
        <v>0</v>
      </c>
      <c r="B11268" s="160"/>
      <c r="C11268" s="155"/>
      <c r="D11268" s="91" t="s">
        <v>1737</v>
      </c>
      <c r="E11268" s="89">
        <v>16</v>
      </c>
      <c r="F11268">
        <f>SUMIF('список продуктов'!$A$8:$A$917,"="&amp;D9353,'список продуктов'!$C$8:$C$917)</f>
        <v>0</v>
      </c>
      <c r="M11268" s="572"/>
      <c r="N11268" s="573"/>
      <c r="O11268" s="573"/>
      <c r="P11268" s="573"/>
    </row>
    <row r="11269" spans="1:16" x14ac:dyDescent="0.25">
      <c r="B11269" s="160"/>
      <c r="C11269" s="155" t="s">
        <v>2164</v>
      </c>
      <c r="D11269" s="91"/>
      <c r="E11269" s="89" t="s">
        <v>1278</v>
      </c>
      <c r="F11269">
        <f>SUMIF('список продуктов'!$A$8:$A$917,"="&amp;D9354,'список продуктов'!$C$8:$C$917)</f>
        <v>1</v>
      </c>
      <c r="M11269" s="572"/>
      <c r="N11269" s="573"/>
      <c r="O11269" s="573"/>
      <c r="P11269" s="573"/>
    </row>
    <row r="11270" spans="1:16" x14ac:dyDescent="0.25">
      <c r="A11270" s="77">
        <f>E11270*A11229*A11263</f>
        <v>0</v>
      </c>
      <c r="B11270" s="160"/>
      <c r="C11270" s="452"/>
      <c r="D11270" s="368" t="s">
        <v>1261</v>
      </c>
      <c r="E11270" s="89">
        <v>20</v>
      </c>
      <c r="F11270">
        <f>SUMIF('список продуктов'!$A$8:$A$917,"="&amp;D9355,'список продуктов'!$C$8:$C$917)</f>
        <v>1</v>
      </c>
      <c r="M11270" s="572"/>
      <c r="N11270" s="573"/>
      <c r="O11270" s="573"/>
      <c r="P11270" s="573"/>
    </row>
    <row r="11271" spans="1:16" x14ac:dyDescent="0.25">
      <c r="A11271" s="77">
        <f>E11271*A11229*A11263</f>
        <v>0</v>
      </c>
      <c r="B11271" s="160"/>
      <c r="C11271" s="154"/>
      <c r="D11271" s="368" t="s">
        <v>2591</v>
      </c>
      <c r="E11271" s="89">
        <v>1</v>
      </c>
      <c r="F11271">
        <f>SUMIF('список продуктов'!$A$8:$A$917,"="&amp;D9356,'список продуктов'!$C$8:$C$917)</f>
        <v>1</v>
      </c>
      <c r="M11271" s="572"/>
      <c r="N11271" s="573"/>
      <c r="O11271" s="573"/>
      <c r="P11271" s="573"/>
    </row>
    <row r="11272" spans="1:16" x14ac:dyDescent="0.25">
      <c r="A11272" s="77">
        <f>E11272*A11229*A11263</f>
        <v>0</v>
      </c>
      <c r="B11272" s="160"/>
      <c r="C11272" s="154"/>
      <c r="D11272" s="368" t="s">
        <v>1262</v>
      </c>
      <c r="E11272" s="89">
        <v>1</v>
      </c>
      <c r="F11272">
        <f>SUMIF('список продуктов'!$A$8:$A$917,"="&amp;D9357,'список продуктов'!$C$8:$C$917)</f>
        <v>1</v>
      </c>
      <c r="M11272" s="572"/>
      <c r="N11272" s="573"/>
      <c r="O11272" s="573"/>
      <c r="P11272" s="573"/>
    </row>
    <row r="11273" spans="1:16" ht="15.75" thickBot="1" x14ac:dyDescent="0.3">
      <c r="A11273" s="77">
        <f>E11273*A11263*A11229</f>
        <v>0</v>
      </c>
      <c r="B11273" s="160"/>
      <c r="C11273" s="154"/>
      <c r="D11273" s="368" t="s">
        <v>2392</v>
      </c>
      <c r="E11273" s="89">
        <v>1</v>
      </c>
      <c r="F11273">
        <f>SUMIF('список продуктов'!$A$8:$A$917,"="&amp;D9358,'список продуктов'!$C$8:$C$917)</f>
        <v>1</v>
      </c>
      <c r="M11273" s="572"/>
      <c r="N11273" s="573"/>
      <c r="O11273" s="573"/>
      <c r="P11273" s="573"/>
    </row>
    <row r="11274" spans="1:16" ht="15.75" thickBot="1" x14ac:dyDescent="0.3">
      <c r="A11274" s="229"/>
      <c r="B11274" s="231" t="s">
        <v>1343</v>
      </c>
      <c r="C11274" s="184" t="s">
        <v>1303</v>
      </c>
      <c r="D11274" s="188"/>
      <c r="E11274" s="232"/>
      <c r="F11274">
        <f>SUMIF('список продуктов'!$A$8:$A$917,"="&amp;D9359,'список продуктов'!$C$8:$C$917)</f>
        <v>1</v>
      </c>
      <c r="G11274" t="s">
        <v>2926</v>
      </c>
      <c r="M11274" s="572"/>
      <c r="N11274" s="573"/>
      <c r="O11274" s="573"/>
      <c r="P11274" s="573"/>
    </row>
    <row r="11275" spans="1:16" x14ac:dyDescent="0.25">
      <c r="A11275" s="77">
        <f>E11275*A11274</f>
        <v>0</v>
      </c>
      <c r="B11275" s="286"/>
      <c r="C11275" s="353" t="s">
        <v>2624</v>
      </c>
      <c r="D11275" s="91" t="s">
        <v>2625</v>
      </c>
      <c r="E11275" s="119">
        <v>1</v>
      </c>
      <c r="F11275">
        <f>SUMIF('список продуктов'!$A$8:$A$917,"="&amp;D9360,'список продуктов'!$C$8:$C$917)</f>
        <v>1</v>
      </c>
      <c r="M11275" s="572"/>
      <c r="N11275" s="573"/>
      <c r="O11275" s="573"/>
      <c r="P11275" s="573"/>
    </row>
    <row r="11276" spans="1:16" x14ac:dyDescent="0.25">
      <c r="A11276" s="129">
        <v>5</v>
      </c>
      <c r="B11276" s="160" t="s">
        <v>51</v>
      </c>
      <c r="C11276" s="280" t="s">
        <v>1304</v>
      </c>
      <c r="D11276" s="91"/>
      <c r="E11276" s="79">
        <f>SUM(E11277:E11281)+10</f>
        <v>47</v>
      </c>
      <c r="F11276">
        <f>SUMIF('список продуктов'!$A$8:$A$917,"="&amp;D9361,'список продуктов'!$C$8:$C$917)</f>
        <v>0</v>
      </c>
      <c r="M11276" s="572"/>
      <c r="N11276" s="573"/>
      <c r="O11276" s="573"/>
      <c r="P11276" s="573"/>
    </row>
    <row r="11277" spans="1:16" x14ac:dyDescent="0.25">
      <c r="A11277" s="77">
        <f>A11274*E11277*A11276</f>
        <v>0</v>
      </c>
      <c r="B11277" s="172"/>
      <c r="C11277" s="154"/>
      <c r="D11277" s="91" t="s">
        <v>2549</v>
      </c>
      <c r="E11277" s="80">
        <v>1</v>
      </c>
      <c r="F11277">
        <f>SUMIF('список продуктов'!$A$8:$A$917,"="&amp;D9362,'список продуктов'!$C$8:$C$917)</f>
        <v>0</v>
      </c>
      <c r="M11277" s="572"/>
      <c r="N11277" s="573"/>
      <c r="O11277" s="573"/>
      <c r="P11277" s="573"/>
    </row>
    <row r="11278" spans="1:16" x14ac:dyDescent="0.25">
      <c r="A11278" s="77">
        <f>A11274*E11278*A11276</f>
        <v>0</v>
      </c>
      <c r="B11278" s="160"/>
      <c r="C11278" s="154"/>
      <c r="D11278" s="91" t="s">
        <v>1674</v>
      </c>
      <c r="E11278" s="80">
        <v>5</v>
      </c>
      <c r="F11278">
        <f>SUMIF('список продуктов'!$A$8:$A$917,"="&amp;D9363,'список продуктов'!$C$8:$C$917)</f>
        <v>0</v>
      </c>
      <c r="M11278" s="572"/>
      <c r="N11278" s="573"/>
      <c r="O11278" s="573"/>
      <c r="P11278" s="573"/>
    </row>
    <row r="11279" spans="1:16" x14ac:dyDescent="0.25">
      <c r="A11279" s="77">
        <f>A11274*E11279*A11276</f>
        <v>0</v>
      </c>
      <c r="B11279" s="160"/>
      <c r="C11279" s="154"/>
      <c r="D11279" s="91" t="s">
        <v>1275</v>
      </c>
      <c r="E11279" s="80">
        <v>1</v>
      </c>
      <c r="F11279">
        <f>SUMIF('список продуктов'!$A$8:$A$917,"="&amp;D9364,'список продуктов'!$C$8:$C$917)</f>
        <v>1</v>
      </c>
      <c r="M11279" s="572"/>
      <c r="N11279" s="573"/>
      <c r="O11279" s="573"/>
      <c r="P11279" s="573"/>
    </row>
    <row r="11280" spans="1:16" x14ac:dyDescent="0.25">
      <c r="A11280" s="77">
        <f>A11274*E11280*A11276</f>
        <v>0</v>
      </c>
      <c r="B11280" s="160"/>
      <c r="C11280" s="154"/>
      <c r="D11280" s="91" t="s">
        <v>1265</v>
      </c>
      <c r="E11280" s="80">
        <v>10</v>
      </c>
      <c r="F11280">
        <f>SUMIF('список продуктов'!$A$8:$A$917,"="&amp;D9365,'список продуктов'!$C$8:$C$917)</f>
        <v>1</v>
      </c>
      <c r="M11280" s="572"/>
      <c r="N11280" s="573"/>
      <c r="O11280" s="573"/>
      <c r="P11280" s="573"/>
    </row>
    <row r="11281" spans="1:16" x14ac:dyDescent="0.25">
      <c r="B11281" s="160"/>
      <c r="C11281" s="155" t="s">
        <v>2173</v>
      </c>
      <c r="D11281" s="91"/>
      <c r="E11281" s="143">
        <v>20</v>
      </c>
      <c r="F11281">
        <f>SUMIF('список продуктов'!$A$8:$A$917,"="&amp;D9366,'список продуктов'!$C$8:$C$917)</f>
        <v>1</v>
      </c>
      <c r="M11281" s="572"/>
      <c r="N11281" s="573"/>
      <c r="O11281" s="573"/>
      <c r="P11281" s="573"/>
    </row>
    <row r="11282" spans="1:16" x14ac:dyDescent="0.25">
      <c r="A11282" s="77">
        <f>E11282*A11274*A11276</f>
        <v>0</v>
      </c>
      <c r="B11282" s="160"/>
      <c r="C11282" s="155"/>
      <c r="D11282" s="91" t="s">
        <v>1925</v>
      </c>
      <c r="E11282" s="89">
        <v>10</v>
      </c>
      <c r="F11282">
        <f>SUMIF('список продуктов'!$A$8:$A$917,"="&amp;D9367,'список продуктов'!$C$8:$C$917)</f>
        <v>1</v>
      </c>
      <c r="M11282" s="572"/>
      <c r="N11282" s="573"/>
      <c r="O11282" s="573"/>
      <c r="P11282" s="573"/>
    </row>
    <row r="11283" spans="1:16" x14ac:dyDescent="0.25">
      <c r="A11283" s="77">
        <f>E11283*A11274*A11276</f>
        <v>0</v>
      </c>
      <c r="B11283" s="160"/>
      <c r="C11283" s="452"/>
      <c r="D11283" s="146" t="s">
        <v>1621</v>
      </c>
      <c r="E11283" s="89">
        <v>40</v>
      </c>
      <c r="F11283">
        <f>SUMIF('список продуктов'!$A$8:$A$917,"="&amp;D9368,'список продуктов'!$C$8:$C$917)</f>
        <v>1</v>
      </c>
      <c r="M11283" s="572"/>
      <c r="N11283" s="573"/>
      <c r="O11283" s="573"/>
      <c r="P11283" s="573"/>
    </row>
    <row r="11284" spans="1:16" x14ac:dyDescent="0.25">
      <c r="A11284" s="77">
        <f>E11284*A11274*A11276</f>
        <v>0</v>
      </c>
      <c r="B11284" s="160"/>
      <c r="C11284" s="154"/>
      <c r="D11284" s="146" t="s">
        <v>2408</v>
      </c>
      <c r="E11284" s="89">
        <v>2</v>
      </c>
      <c r="F11284">
        <f>SUMIF('список продуктов'!$A$8:$A$917,"="&amp;D9369,'список продуктов'!$C$8:$C$917)</f>
        <v>1</v>
      </c>
      <c r="M11284" s="572"/>
      <c r="N11284" s="573"/>
      <c r="O11284" s="573"/>
      <c r="P11284" s="573"/>
    </row>
    <row r="11285" spans="1:16" x14ac:dyDescent="0.25">
      <c r="A11285" s="77">
        <f>E11285*A11274*A11276</f>
        <v>0</v>
      </c>
      <c r="B11285" s="160"/>
      <c r="C11285" s="154"/>
      <c r="D11285" s="146" t="s">
        <v>1262</v>
      </c>
      <c r="E11285" s="89">
        <v>1</v>
      </c>
      <c r="F11285">
        <f>SUMIF('список продуктов'!$A$8:$A$917,"="&amp;D9370,'список продуктов'!$C$8:$C$917)</f>
        <v>0</v>
      </c>
      <c r="M11285" s="572"/>
      <c r="N11285" s="573"/>
      <c r="O11285" s="573"/>
      <c r="P11285" s="573"/>
    </row>
    <row r="11286" spans="1:16" x14ac:dyDescent="0.25">
      <c r="A11286" s="77">
        <f>A11274*E11286*A11276</f>
        <v>0</v>
      </c>
      <c r="B11286" s="160"/>
      <c r="C11286" s="154"/>
      <c r="D11286" s="146" t="s">
        <v>2591</v>
      </c>
      <c r="E11286" s="89">
        <v>1</v>
      </c>
      <c r="F11286">
        <f>SUMIF('список продуктов'!$A$8:$A$917,"="&amp;D9371,'список продуктов'!$C$8:$C$917)</f>
        <v>0</v>
      </c>
      <c r="M11286" s="572"/>
      <c r="N11286" s="573"/>
      <c r="O11286" s="573"/>
      <c r="P11286" s="573"/>
    </row>
    <row r="11287" spans="1:16" x14ac:dyDescent="0.25">
      <c r="A11287" s="129">
        <v>5</v>
      </c>
      <c r="B11287" s="160" t="s">
        <v>35</v>
      </c>
      <c r="C11287" s="280" t="s">
        <v>1305</v>
      </c>
      <c r="D11287" s="91"/>
      <c r="E11287" s="88">
        <f>SUM(E11288:E11293)+20+10</f>
        <v>60</v>
      </c>
      <c r="F11287">
        <f>SUMIF('список продуктов'!$A$8:$A$917,"="&amp;D9372,'список продуктов'!$C$8:$C$917)</f>
        <v>0</v>
      </c>
      <c r="M11287" s="572"/>
      <c r="N11287" s="573"/>
      <c r="O11287" s="573"/>
      <c r="P11287" s="573"/>
    </row>
    <row r="11288" spans="1:16" x14ac:dyDescent="0.25">
      <c r="A11288" s="77">
        <f>A11274*E11288*A11287</f>
        <v>0</v>
      </c>
      <c r="B11288" s="160"/>
      <c r="C11288" s="512"/>
      <c r="D11288" s="91" t="s">
        <v>1275</v>
      </c>
      <c r="E11288" s="89">
        <v>1</v>
      </c>
      <c r="F11288">
        <f>SUMIF('список продуктов'!$A$8:$A$917,"="&amp;D9373,'список продуктов'!$C$8:$C$917)</f>
        <v>0</v>
      </c>
      <c r="M11288" s="572"/>
      <c r="N11288" s="573"/>
      <c r="O11288" s="573"/>
      <c r="P11288" s="573"/>
    </row>
    <row r="11289" spans="1:16" x14ac:dyDescent="0.25">
      <c r="A11289" s="77">
        <f>A11274*E11289*A11287</f>
        <v>0</v>
      </c>
      <c r="B11289" s="160"/>
      <c r="C11289" s="154"/>
      <c r="D11289" s="91" t="s">
        <v>2549</v>
      </c>
      <c r="E11289" s="89">
        <v>1</v>
      </c>
      <c r="F11289">
        <f>SUMIF('список продуктов'!$A$8:$A$917,"="&amp;D9374,'список продуктов'!$C$8:$C$917)</f>
        <v>1</v>
      </c>
      <c r="M11289" s="572"/>
      <c r="N11289" s="573"/>
      <c r="O11289" s="573"/>
      <c r="P11289" s="573"/>
    </row>
    <row r="11290" spans="1:16" x14ac:dyDescent="0.25">
      <c r="A11290" s="77">
        <f>A11274*E11290*A11287</f>
        <v>0</v>
      </c>
      <c r="B11290" s="160"/>
      <c r="C11290" s="154"/>
      <c r="D11290" s="91" t="s">
        <v>1674</v>
      </c>
      <c r="E11290" s="89">
        <v>5</v>
      </c>
      <c r="F11290">
        <f>SUMIF('список продуктов'!$A$8:$A$917,"="&amp;D9375,'список продуктов'!$C$8:$C$917)</f>
        <v>1</v>
      </c>
      <c r="M11290" s="572"/>
      <c r="N11290" s="573"/>
      <c r="O11290" s="573"/>
      <c r="P11290" s="573"/>
    </row>
    <row r="11291" spans="1:16" x14ac:dyDescent="0.25">
      <c r="A11291" s="77">
        <f>A11274*E11291*A11287</f>
        <v>0</v>
      </c>
      <c r="B11291" s="160"/>
      <c r="C11291" s="154"/>
      <c r="D11291" s="91" t="s">
        <v>1818</v>
      </c>
      <c r="E11291" s="89">
        <v>6</v>
      </c>
      <c r="F11291">
        <f>SUMIF('список продуктов'!$A$8:$A$917,"="&amp;D9376,'список продуктов'!$C$8:$C$917)</f>
        <v>1</v>
      </c>
      <c r="M11291" s="572"/>
      <c r="N11291" s="573"/>
      <c r="O11291" s="573"/>
      <c r="P11291" s="573"/>
    </row>
    <row r="11292" spans="1:16" x14ac:dyDescent="0.25">
      <c r="A11292" s="77">
        <f>E11292*A11274*A11287</f>
        <v>0</v>
      </c>
      <c r="B11292" s="160"/>
      <c r="C11292" s="154"/>
      <c r="D11292" s="91" t="s">
        <v>1281</v>
      </c>
      <c r="E11292" s="89">
        <v>2</v>
      </c>
      <c r="F11292">
        <f>SUMIF('список продуктов'!$A$8:$A$917,"="&amp;D9377,'список продуктов'!$C$8:$C$917)</f>
        <v>1</v>
      </c>
      <c r="M11292" s="572"/>
      <c r="N11292" s="573"/>
      <c r="O11292" s="573"/>
      <c r="P11292" s="573"/>
    </row>
    <row r="11293" spans="1:16" x14ac:dyDescent="0.25">
      <c r="A11293" s="77">
        <f>E11293*A11274*A11287</f>
        <v>0</v>
      </c>
      <c r="B11293" s="160"/>
      <c r="C11293" s="154"/>
      <c r="D11293" s="91" t="s">
        <v>2355</v>
      </c>
      <c r="E11293" s="89">
        <v>15</v>
      </c>
      <c r="F11293">
        <f>SUMIF('список продуктов'!$A$8:$A$917,"="&amp;D9378,'список продуктов'!$C$8:$C$917)</f>
        <v>1</v>
      </c>
      <c r="M11293" s="572"/>
      <c r="N11293" s="573"/>
      <c r="O11293" s="573"/>
      <c r="P11293" s="573"/>
    </row>
    <row r="11294" spans="1:16" x14ac:dyDescent="0.25">
      <c r="B11294" s="160"/>
      <c r="C11294" s="155" t="s">
        <v>2174</v>
      </c>
      <c r="D11294" s="91"/>
      <c r="E11294" s="89" t="s">
        <v>1312</v>
      </c>
      <c r="F11294">
        <f>SUMIF('список продуктов'!$A$8:$A$917,"="&amp;D9379,'список продуктов'!$C$8:$C$917)</f>
        <v>1</v>
      </c>
      <c r="M11294" s="572"/>
      <c r="N11294" s="573"/>
      <c r="O11294" s="573"/>
      <c r="P11294" s="573"/>
    </row>
    <row r="11295" spans="1:16" x14ac:dyDescent="0.25">
      <c r="A11295" s="77">
        <f>E11295*A11274*A11287</f>
        <v>0</v>
      </c>
      <c r="B11295" s="160"/>
      <c r="C11295" s="452"/>
      <c r="D11295" s="146" t="s">
        <v>1365</v>
      </c>
      <c r="E11295" s="89">
        <v>40</v>
      </c>
      <c r="F11295">
        <f>SUMIF('список продуктов'!$A$8:$A$917,"="&amp;D9380,'список продуктов'!$C$8:$C$917)</f>
        <v>1</v>
      </c>
      <c r="M11295" s="572"/>
      <c r="N11295" s="573"/>
      <c r="O11295" s="573"/>
      <c r="P11295" s="573"/>
    </row>
    <row r="11296" spans="1:16" x14ac:dyDescent="0.25">
      <c r="A11296" s="77">
        <f>A11274*E11296*A11287</f>
        <v>0</v>
      </c>
      <c r="B11296" s="160"/>
      <c r="C11296" s="154"/>
      <c r="D11296" s="146" t="s">
        <v>2408</v>
      </c>
      <c r="E11296" s="89">
        <v>2</v>
      </c>
      <c r="F11296">
        <f>SUMIF('список продуктов'!$A$8:$A$917,"="&amp;D9381,'список продуктов'!$C$8:$C$917)</f>
        <v>1</v>
      </c>
      <c r="M11296" s="572"/>
      <c r="N11296" s="573"/>
      <c r="O11296" s="573"/>
      <c r="P11296" s="573"/>
    </row>
    <row r="11297" spans="1:16" x14ac:dyDescent="0.25">
      <c r="A11297" s="77">
        <f>A11274*E11297*A11296</f>
        <v>0</v>
      </c>
      <c r="B11297" s="160"/>
      <c r="C11297" s="154"/>
      <c r="D11297" s="146" t="s">
        <v>1262</v>
      </c>
      <c r="E11297" s="89">
        <v>1</v>
      </c>
      <c r="F11297">
        <f>SUMIF('список продуктов'!$A$8:$A$917,"="&amp;D9382,'список продуктов'!$C$8:$C$917)</f>
        <v>1</v>
      </c>
      <c r="M11297" s="572"/>
      <c r="N11297" s="573"/>
      <c r="O11297" s="573"/>
      <c r="P11297" s="573"/>
    </row>
    <row r="11298" spans="1:16" x14ac:dyDescent="0.25">
      <c r="A11298" s="77">
        <f>A11274*E11298*A11287</f>
        <v>0</v>
      </c>
      <c r="B11298" s="160"/>
      <c r="C11298" s="154"/>
      <c r="D11298" s="146" t="s">
        <v>2591</v>
      </c>
      <c r="E11298" s="89">
        <v>1</v>
      </c>
      <c r="F11298">
        <f>SUMIF('список продуктов'!$A$8:$A$917,"="&amp;D9383,'список продуктов'!$C$8:$C$917)</f>
        <v>1</v>
      </c>
      <c r="M11298" s="572"/>
      <c r="N11298" s="573"/>
      <c r="O11298" s="573"/>
      <c r="P11298" s="573"/>
    </row>
    <row r="11299" spans="1:16" x14ac:dyDescent="0.25">
      <c r="A11299" s="129">
        <v>5</v>
      </c>
      <c r="B11299" s="160" t="s">
        <v>35</v>
      </c>
      <c r="C11299" s="280" t="s">
        <v>1341</v>
      </c>
      <c r="D11299" s="91"/>
      <c r="E11299" s="88">
        <f>SUM(E11300:E11305)+10</f>
        <v>81</v>
      </c>
      <c r="F11299">
        <f>SUMIF('список продуктов'!$A$8:$A$917,"="&amp;D9384,'список продуктов'!$C$8:$C$917)</f>
        <v>1</v>
      </c>
      <c r="M11299" s="572"/>
      <c r="N11299" s="573"/>
      <c r="O11299" s="573"/>
      <c r="P11299" s="573"/>
    </row>
    <row r="11300" spans="1:16" x14ac:dyDescent="0.25">
      <c r="A11300" s="77">
        <f>A11274*E11300*A11299</f>
        <v>0</v>
      </c>
      <c r="B11300" s="160"/>
      <c r="C11300" s="512"/>
      <c r="D11300" s="91" t="s">
        <v>1275</v>
      </c>
      <c r="E11300" s="89">
        <v>1</v>
      </c>
      <c r="F11300">
        <f>SUMIF('список продуктов'!$A$8:$A$917,"="&amp;D9385,'список продуктов'!$C$8:$C$917)</f>
        <v>0</v>
      </c>
      <c r="M11300" s="572"/>
      <c r="N11300" s="573"/>
      <c r="O11300" s="573"/>
      <c r="P11300" s="573"/>
    </row>
    <row r="11301" spans="1:16" x14ac:dyDescent="0.25">
      <c r="A11301" s="77">
        <f>A11274*E11301*A11299</f>
        <v>0</v>
      </c>
      <c r="B11301" s="160"/>
      <c r="C11301" s="154"/>
      <c r="D11301" s="91" t="s">
        <v>2549</v>
      </c>
      <c r="E11301" s="89">
        <v>1</v>
      </c>
      <c r="F11301">
        <f>SUMIF('список продуктов'!$A$8:$A$917,"="&amp;D9386,'список продуктов'!$C$8:$C$917)</f>
        <v>1</v>
      </c>
      <c r="M11301" s="572"/>
      <c r="N11301" s="573"/>
      <c r="O11301" s="573"/>
      <c r="P11301" s="573"/>
    </row>
    <row r="11302" spans="1:16" x14ac:dyDescent="0.25">
      <c r="A11302" s="77">
        <f>A11274*E11302*A11299</f>
        <v>0</v>
      </c>
      <c r="B11302" s="160"/>
      <c r="C11302" s="154"/>
      <c r="D11302" s="91" t="s">
        <v>1674</v>
      </c>
      <c r="E11302" s="89">
        <v>5</v>
      </c>
      <c r="F11302">
        <f>SUMIF('список продуктов'!$A$8:$A$917,"="&amp;D9387,'список продуктов'!$C$8:$C$917)</f>
        <v>1</v>
      </c>
      <c r="M11302" s="572"/>
      <c r="N11302" s="573"/>
      <c r="O11302" s="573"/>
      <c r="P11302" s="573"/>
    </row>
    <row r="11303" spans="1:16" x14ac:dyDescent="0.25">
      <c r="A11303" s="77">
        <f>A11274*E11303*A11299</f>
        <v>0</v>
      </c>
      <c r="B11303" s="160"/>
      <c r="C11303" s="154"/>
      <c r="D11303" s="91" t="s">
        <v>1264</v>
      </c>
      <c r="E11303" s="89">
        <v>12</v>
      </c>
      <c r="F11303">
        <f>SUMIF('список продуктов'!$A$8:$A$917,"="&amp;D9388,'список продуктов'!$C$8:$C$917)</f>
        <v>1</v>
      </c>
      <c r="M11303" s="572"/>
      <c r="N11303" s="573"/>
      <c r="O11303" s="573"/>
      <c r="P11303" s="573"/>
    </row>
    <row r="11304" spans="1:16" x14ac:dyDescent="0.25">
      <c r="A11304" s="77">
        <f>E11304*A11274*A11299</f>
        <v>0</v>
      </c>
      <c r="B11304" s="160"/>
      <c r="C11304" s="154"/>
      <c r="D11304" s="91" t="s">
        <v>2291</v>
      </c>
      <c r="E11304" s="89">
        <v>12</v>
      </c>
      <c r="F11304">
        <f>SUMIF('список продуктов'!$A$8:$A$917,"="&amp;D9389,'список продуктов'!$C$8:$C$917)</f>
        <v>1</v>
      </c>
      <c r="M11304" s="572"/>
      <c r="N11304" s="573"/>
      <c r="O11304" s="573"/>
      <c r="P11304" s="573"/>
    </row>
    <row r="11305" spans="1:16" x14ac:dyDescent="0.25">
      <c r="A11305" s="77">
        <f>E11305*A11274*A11299</f>
        <v>0</v>
      </c>
      <c r="B11305" s="160"/>
      <c r="C11305" s="154"/>
      <c r="D11305" s="91" t="s">
        <v>1621</v>
      </c>
      <c r="E11305" s="89">
        <v>40</v>
      </c>
      <c r="F11305">
        <f>SUMIF('список продуктов'!$A$8:$A$917,"="&amp;D9390,'список продуктов'!$C$8:$C$917)</f>
        <v>1</v>
      </c>
      <c r="M11305" s="572"/>
      <c r="N11305" s="573"/>
      <c r="O11305" s="573"/>
      <c r="P11305" s="573"/>
    </row>
    <row r="11306" spans="1:16" ht="28.5" x14ac:dyDescent="0.25">
      <c r="A11306" s="129">
        <v>5</v>
      </c>
      <c r="B11306" s="160" t="s">
        <v>43</v>
      </c>
      <c r="C11306" s="280" t="s">
        <v>1342</v>
      </c>
      <c r="D11306" s="368"/>
      <c r="E11306" s="126">
        <f>SUM(E11307:E11313)+9</f>
        <v>59</v>
      </c>
      <c r="F11306">
        <f>SUMIF('список продуктов'!$A$8:$A$917,"="&amp;D9391,'список продуктов'!$C$8:$C$917)</f>
        <v>1</v>
      </c>
      <c r="M11306" s="572"/>
      <c r="N11306" s="573"/>
      <c r="O11306" s="573"/>
      <c r="P11306" s="573"/>
    </row>
    <row r="11307" spans="1:16" x14ac:dyDescent="0.25">
      <c r="A11307" s="77">
        <f>E11307*A11306*A11274</f>
        <v>0</v>
      </c>
      <c r="B11307" s="160"/>
      <c r="C11307" s="513"/>
      <c r="D11307" s="146" t="s">
        <v>1275</v>
      </c>
      <c r="E11307" s="89">
        <v>1</v>
      </c>
      <c r="F11307">
        <f>SUMIF('список продуктов'!$A$8:$A$917,"="&amp;D9392,'список продуктов'!$C$8:$C$917)</f>
        <v>1</v>
      </c>
      <c r="M11307" s="572"/>
      <c r="N11307" s="573"/>
      <c r="O11307" s="573"/>
      <c r="P11307" s="573"/>
    </row>
    <row r="11308" spans="1:16" x14ac:dyDescent="0.25">
      <c r="A11308" s="77">
        <f>E11308*A11306*A11274</f>
        <v>0</v>
      </c>
      <c r="B11308" s="160"/>
      <c r="C11308" s="154"/>
      <c r="D11308" s="91" t="s">
        <v>2549</v>
      </c>
      <c r="E11308" s="89">
        <v>1</v>
      </c>
      <c r="F11308">
        <f>SUMIF('список продуктов'!$A$8:$A$917,"="&amp;D13189,'список продуктов'!$C$8:$C$917)</f>
        <v>0</v>
      </c>
      <c r="M11308" s="572"/>
      <c r="N11308" s="573"/>
      <c r="O11308" s="573"/>
      <c r="P11308" s="573"/>
    </row>
    <row r="11309" spans="1:16" x14ac:dyDescent="0.25">
      <c r="A11309" s="77">
        <f>A11306*E11309*A11274</f>
        <v>0</v>
      </c>
      <c r="B11309" s="160"/>
      <c r="C11309" s="154"/>
      <c r="D11309" s="91" t="s">
        <v>1674</v>
      </c>
      <c r="E11309" s="89">
        <v>5</v>
      </c>
      <c r="F11309">
        <f>SUMIF('список продуктов'!$A$8:$A$917,"="&amp;D13190,'список продуктов'!$C$8:$C$917)</f>
        <v>0</v>
      </c>
      <c r="M11309" s="572"/>
      <c r="N11309" s="573"/>
      <c r="O11309" s="573"/>
      <c r="P11309" s="573"/>
    </row>
    <row r="11310" spans="1:16" x14ac:dyDescent="0.25">
      <c r="A11310" s="77">
        <f>A11306*E11310*A11274</f>
        <v>0</v>
      </c>
      <c r="B11310" s="160"/>
      <c r="C11310" s="154"/>
      <c r="D11310" s="91" t="s">
        <v>924</v>
      </c>
      <c r="E11310" s="89">
        <v>16</v>
      </c>
      <c r="F11310">
        <f>SUMIF('список продуктов'!$A$8:$A$917,"="&amp;D13191,'список продуктов'!$C$8:$C$917)</f>
        <v>0</v>
      </c>
      <c r="M11310" s="572"/>
      <c r="N11310" s="573"/>
      <c r="O11310" s="573"/>
      <c r="P11310" s="573"/>
    </row>
    <row r="11311" spans="1:16" x14ac:dyDescent="0.25">
      <c r="A11311" s="77">
        <f>A11306*E11311*A11274</f>
        <v>0</v>
      </c>
      <c r="B11311" s="160"/>
      <c r="C11311" s="452"/>
      <c r="D11311" s="91" t="s">
        <v>2316</v>
      </c>
      <c r="E11311" s="89">
        <v>16</v>
      </c>
      <c r="F11311">
        <f>SUMIF('список продуктов'!$A$8:$A$917,"="&amp;D13192,'список продуктов'!$C$8:$C$917)</f>
        <v>1</v>
      </c>
      <c r="M11311" s="572"/>
      <c r="N11311" s="573"/>
      <c r="O11311" s="573"/>
      <c r="P11311" s="573"/>
    </row>
    <row r="11312" spans="1:16" x14ac:dyDescent="0.25">
      <c r="A11312" s="77">
        <f>A11306*E11312*A11274</f>
        <v>0</v>
      </c>
      <c r="B11312" s="160"/>
      <c r="C11312" s="155"/>
      <c r="D11312" s="91" t="s">
        <v>2332</v>
      </c>
      <c r="E11312" s="89">
        <v>6</v>
      </c>
      <c r="F11312">
        <f>SUMIF('список продуктов'!$A$8:$A$917,"="&amp;D13193,'список продуктов'!$C$8:$C$917)</f>
        <v>1</v>
      </c>
      <c r="M11312" s="572"/>
      <c r="N11312" s="573"/>
      <c r="O11312" s="573"/>
      <c r="P11312" s="573"/>
    </row>
    <row r="11313" spans="1:16" ht="15.75" thickBot="1" x14ac:dyDescent="0.3">
      <c r="A11313" s="77">
        <f>A11306*E11313*A11274</f>
        <v>0</v>
      </c>
      <c r="B11313" s="160"/>
      <c r="C11313" s="155"/>
      <c r="D11313" s="91" t="s">
        <v>1736</v>
      </c>
      <c r="E11313" s="89">
        <v>5</v>
      </c>
      <c r="F11313">
        <f>SUMIF('список продуктов'!$A$8:$A$917,"="&amp;D13194,'список продуктов'!$C$8:$C$917)</f>
        <v>1</v>
      </c>
      <c r="M11313" s="572"/>
      <c r="N11313" s="573"/>
      <c r="O11313" s="573"/>
      <c r="P11313" s="573"/>
    </row>
    <row r="11314" spans="1:16" ht="15.75" thickBot="1" x14ac:dyDescent="0.3">
      <c r="A11314" s="229"/>
      <c r="B11314" s="231" t="s">
        <v>940</v>
      </c>
      <c r="C11314" s="184" t="s">
        <v>1306</v>
      </c>
      <c r="D11314" s="383"/>
      <c r="E11314" s="232"/>
      <c r="F11314">
        <f>SUMIF('список продуктов'!$A$8:$A$917,"="&amp;D13195,'список продуктов'!$C$8:$C$917)</f>
        <v>1</v>
      </c>
      <c r="G11314" t="s">
        <v>2926</v>
      </c>
      <c r="M11314" s="572"/>
      <c r="N11314" s="573"/>
      <c r="O11314" s="573"/>
      <c r="P11314" s="573"/>
    </row>
    <row r="11315" spans="1:16" x14ac:dyDescent="0.25">
      <c r="A11315" s="77">
        <f>E11315*A11314</f>
        <v>0</v>
      </c>
      <c r="B11315" s="286"/>
      <c r="C11315" s="353" t="s">
        <v>2624</v>
      </c>
      <c r="D11315" s="91" t="s">
        <v>2625</v>
      </c>
      <c r="E11315" s="119">
        <v>1</v>
      </c>
      <c r="F11315">
        <f>SUMIF('список продуктов'!$A$8:$A$917,"="&amp;D13196,'список продуктов'!$C$8:$C$917)</f>
        <v>1</v>
      </c>
      <c r="M11315" s="572"/>
      <c r="N11315" s="573"/>
      <c r="O11315" s="573"/>
      <c r="P11315" s="573"/>
    </row>
    <row r="11316" spans="1:16" x14ac:dyDescent="0.25">
      <c r="A11316" s="129">
        <v>5</v>
      </c>
      <c r="B11316" s="160" t="s">
        <v>36</v>
      </c>
      <c r="C11316" s="280" t="s">
        <v>1358</v>
      </c>
      <c r="D11316" s="91"/>
      <c r="E11316" s="79">
        <f>SUM(E11317:E11322)+40</f>
        <v>67.2</v>
      </c>
      <c r="F11316">
        <f>SUMIF('список продуктов'!$A$8:$A$917,"="&amp;D13197,'список продуктов'!$C$8:$C$917)</f>
        <v>1</v>
      </c>
      <c r="M11316" s="572"/>
      <c r="N11316" s="573"/>
      <c r="O11316" s="573"/>
      <c r="P11316" s="573"/>
    </row>
    <row r="11317" spans="1:16" x14ac:dyDescent="0.25">
      <c r="A11317" s="77">
        <f>A11316*E11317*A11314</f>
        <v>0</v>
      </c>
      <c r="B11317" s="172"/>
      <c r="C11317" s="154"/>
      <c r="D11317" s="91" t="s">
        <v>1763</v>
      </c>
      <c r="E11317" s="80">
        <v>5</v>
      </c>
      <c r="F11317">
        <f>SUMIF('список продуктов'!$A$8:$A$917,"="&amp;D13198,'список продуктов'!$C$8:$C$917)</f>
        <v>0</v>
      </c>
      <c r="M11317" s="572"/>
      <c r="N11317" s="573"/>
      <c r="O11317" s="573"/>
      <c r="P11317" s="573"/>
    </row>
    <row r="11318" spans="1:16" x14ac:dyDescent="0.25">
      <c r="A11318" s="77">
        <f>A11316*E11318*A11314</f>
        <v>0</v>
      </c>
      <c r="B11318" s="160"/>
      <c r="C11318" s="154"/>
      <c r="D11318" s="91" t="s">
        <v>1538</v>
      </c>
      <c r="E11318" s="80">
        <v>16</v>
      </c>
      <c r="F11318">
        <f>SUMIF('список продуктов'!$A$8:$A$917,"="&amp;D13199,'список продуктов'!$C$8:$C$917)</f>
        <v>0</v>
      </c>
      <c r="M11318" s="572"/>
      <c r="N11318" s="573"/>
      <c r="O11318" s="573"/>
      <c r="P11318" s="573"/>
    </row>
    <row r="11319" spans="1:16" x14ac:dyDescent="0.25">
      <c r="A11319" s="77">
        <f>A11316*E11319*A11314</f>
        <v>0</v>
      </c>
      <c r="B11319" s="160"/>
      <c r="C11319" s="154"/>
      <c r="D11319" s="91" t="s">
        <v>1268</v>
      </c>
      <c r="E11319" s="80">
        <v>4</v>
      </c>
      <c r="F11319">
        <f>SUMIF('список продуктов'!$A$8:$A$917,"="&amp;D13200,'список продуктов'!$C$8:$C$917)</f>
        <v>0</v>
      </c>
      <c r="M11319" s="572"/>
      <c r="N11319" s="573"/>
      <c r="O11319" s="573"/>
      <c r="P11319" s="573"/>
    </row>
    <row r="11320" spans="1:16" x14ac:dyDescent="0.25">
      <c r="A11320" s="77">
        <f>E11320*A11316*A11314</f>
        <v>0</v>
      </c>
      <c r="B11320" s="160"/>
      <c r="C11320" s="154"/>
      <c r="D11320" s="91" t="s">
        <v>2348</v>
      </c>
      <c r="E11320" s="80">
        <v>1</v>
      </c>
      <c r="F11320">
        <f>SUMIF('список продуктов'!$A$8:$A$917,"="&amp;D13201,'список продуктов'!$C$8:$C$917)</f>
        <v>0</v>
      </c>
      <c r="M11320" s="572"/>
      <c r="N11320" s="573"/>
      <c r="O11320" s="573"/>
      <c r="P11320" s="573"/>
    </row>
    <row r="11321" spans="1:16" x14ac:dyDescent="0.25">
      <c r="A11321" s="77">
        <f>E11321*A11316*A11314</f>
        <v>0</v>
      </c>
      <c r="B11321" s="160"/>
      <c r="C11321" s="154"/>
      <c r="D11321" s="91" t="s">
        <v>1920</v>
      </c>
      <c r="E11321" s="80">
        <v>1</v>
      </c>
      <c r="F11321">
        <f>SUMIF('список продуктов'!$A$8:$A$917,"="&amp;D13202,'список продуктов'!$C$8:$C$917)</f>
        <v>1</v>
      </c>
      <c r="M11321" s="572"/>
      <c r="N11321" s="573"/>
      <c r="O11321" s="573"/>
      <c r="P11321" s="573"/>
    </row>
    <row r="11322" spans="1:16" x14ac:dyDescent="0.25">
      <c r="A11322" s="77">
        <f>E11322*A11316*A11314</f>
        <v>0</v>
      </c>
      <c r="B11322" s="160"/>
      <c r="C11322" s="154"/>
      <c r="D11322" s="91" t="s">
        <v>1886</v>
      </c>
      <c r="E11322" s="80">
        <v>0.2</v>
      </c>
      <c r="F11322">
        <f>SUMIF('список продуктов'!$A$8:$A$917,"="&amp;D13238,'список продуктов'!$C$8:$C$917)</f>
        <v>1</v>
      </c>
      <c r="M11322" s="572"/>
      <c r="N11322" s="573"/>
      <c r="O11322" s="573"/>
      <c r="P11322" s="573"/>
    </row>
    <row r="11323" spans="1:16" x14ac:dyDescent="0.25">
      <c r="B11323" s="160"/>
      <c r="C11323" s="155" t="s">
        <v>2175</v>
      </c>
      <c r="D11323" s="91"/>
      <c r="E11323" s="89" t="s">
        <v>1269</v>
      </c>
      <c r="F11323">
        <f>SUMIF('список продуктов'!$A$8:$A$917,"="&amp;D13239,'список продуктов'!$C$8:$C$917)</f>
        <v>1</v>
      </c>
      <c r="M11323" s="572"/>
      <c r="N11323" s="573"/>
      <c r="O11323" s="573"/>
      <c r="P11323" s="573"/>
    </row>
    <row r="11324" spans="1:16" x14ac:dyDescent="0.25">
      <c r="A11324" s="77">
        <f>A11316*E11324*A11314</f>
        <v>0</v>
      </c>
      <c r="B11324" s="160"/>
      <c r="C11324" s="452"/>
      <c r="D11324" s="368" t="s">
        <v>1885</v>
      </c>
      <c r="E11324" s="89">
        <v>20</v>
      </c>
      <c r="F11324">
        <f>SUMIF('список продуктов'!$A$8:$A$917,"="&amp;D13240,'список продуктов'!$C$8:$C$917)</f>
        <v>1</v>
      </c>
      <c r="M11324" s="572"/>
      <c r="N11324" s="573"/>
      <c r="O11324" s="573"/>
      <c r="P11324" s="573"/>
    </row>
    <row r="11325" spans="1:16" x14ac:dyDescent="0.25">
      <c r="A11325" s="77">
        <f>A11314*E11325*A11316</f>
        <v>0</v>
      </c>
      <c r="B11325" s="160"/>
      <c r="C11325" s="154"/>
      <c r="D11325" s="368" t="s">
        <v>1888</v>
      </c>
      <c r="E11325" s="89">
        <v>2</v>
      </c>
      <c r="F11325">
        <f>SUMIF('список продуктов'!$A$8:$A$917,"="&amp;D13241,'список продуктов'!$C$8:$C$917)</f>
        <v>1</v>
      </c>
      <c r="M11325" s="572"/>
      <c r="N11325" s="573"/>
      <c r="O11325" s="573"/>
      <c r="P11325" s="573"/>
    </row>
    <row r="11326" spans="1:16" x14ac:dyDescent="0.25">
      <c r="A11326" s="77">
        <f>A11314*E11326*A11316</f>
        <v>0</v>
      </c>
      <c r="B11326" s="160"/>
      <c r="C11326" s="154"/>
      <c r="D11326" s="368" t="s">
        <v>1262</v>
      </c>
      <c r="E11326" s="89">
        <v>1</v>
      </c>
      <c r="F11326">
        <f>SUMIF('список продуктов'!$A$8:$A$917,"="&amp;D13242,'список продуктов'!$C$8:$C$917)</f>
        <v>1</v>
      </c>
      <c r="M11326" s="572"/>
      <c r="N11326" s="573"/>
      <c r="O11326" s="573"/>
      <c r="P11326" s="573"/>
    </row>
    <row r="11327" spans="1:16" x14ac:dyDescent="0.25">
      <c r="A11327" s="77">
        <f>E11327*A11314*A11316</f>
        <v>0</v>
      </c>
      <c r="B11327" s="160"/>
      <c r="C11327" s="154"/>
      <c r="D11327" s="368" t="s">
        <v>1280</v>
      </c>
      <c r="E11327" s="89">
        <v>2</v>
      </c>
      <c r="F11327">
        <f>SUMIF('список продуктов'!$A$8:$A$917,"="&amp;D13243,'список продуктов'!$C$8:$C$917)</f>
        <v>1</v>
      </c>
      <c r="M11327" s="572"/>
      <c r="N11327" s="573"/>
      <c r="O11327" s="573"/>
      <c r="P11327" s="573"/>
    </row>
    <row r="11328" spans="1:16" x14ac:dyDescent="0.25">
      <c r="A11328" s="77">
        <f>E11328*A11316*A11314</f>
        <v>0</v>
      </c>
      <c r="B11328" s="160"/>
      <c r="C11328" s="154"/>
      <c r="D11328" s="367" t="s">
        <v>2514</v>
      </c>
      <c r="E11328" s="89">
        <v>1</v>
      </c>
      <c r="F11328">
        <f>SUMIF('список продуктов'!$A$8:$A$917,"="&amp;D13244,'список продуктов'!$C$8:$C$917)</f>
        <v>1</v>
      </c>
      <c r="M11328" s="572"/>
      <c r="N11328" s="573"/>
      <c r="O11328" s="573"/>
      <c r="P11328" s="573"/>
    </row>
    <row r="11329" spans="1:16" x14ac:dyDescent="0.25">
      <c r="A11329" s="77">
        <f>E11329*A11316*A11314</f>
        <v>0</v>
      </c>
      <c r="B11329" s="160"/>
      <c r="C11329" s="154"/>
      <c r="D11329" s="367" t="s">
        <v>2515</v>
      </c>
      <c r="E11329" s="89">
        <v>1</v>
      </c>
      <c r="F11329">
        <f>SUMIF('список продуктов'!$A$8:$A$917,"="&amp;D13245,'список продуктов'!$C$8:$C$917)</f>
        <v>1</v>
      </c>
      <c r="M11329" s="572"/>
      <c r="N11329" s="573"/>
      <c r="O11329" s="573"/>
      <c r="P11329" s="573"/>
    </row>
    <row r="11330" spans="1:16" x14ac:dyDescent="0.25">
      <c r="A11330" s="129">
        <v>5</v>
      </c>
      <c r="B11330" s="160" t="s">
        <v>45</v>
      </c>
      <c r="C11330" s="280" t="s">
        <v>1308</v>
      </c>
      <c r="D11330" s="91"/>
      <c r="E11330" s="79">
        <f>SUM(E11331:E11337)+24+9</f>
        <v>51</v>
      </c>
      <c r="F11330">
        <f>SUMIF('список продуктов'!$A$8:$A$917,"="&amp;D13246,'список продуктов'!$C$8:$C$917)</f>
        <v>1</v>
      </c>
      <c r="M11330" s="572"/>
      <c r="N11330" s="573"/>
      <c r="O11330" s="573"/>
      <c r="P11330" s="573"/>
    </row>
    <row r="11331" spans="1:16" x14ac:dyDescent="0.25">
      <c r="A11331" s="77">
        <f>A11330*E11331*A11314</f>
        <v>0</v>
      </c>
      <c r="B11331" s="160"/>
      <c r="C11331" s="154"/>
      <c r="D11331" s="91" t="s">
        <v>1551</v>
      </c>
      <c r="E11331" s="80">
        <v>1</v>
      </c>
      <c r="F11331">
        <f>SUMIF('список продуктов'!$A$8:$A$917,"="&amp;D13247,'список продуктов'!$C$8:$C$917)</f>
        <v>1</v>
      </c>
      <c r="M11331" s="572"/>
      <c r="N11331" s="573"/>
      <c r="O11331" s="573"/>
      <c r="P11331" s="573"/>
    </row>
    <row r="11332" spans="1:16" x14ac:dyDescent="0.25">
      <c r="A11332" s="77">
        <f>E11332*A11330*A11314</f>
        <v>0</v>
      </c>
      <c r="B11332" s="160"/>
      <c r="C11332" s="154"/>
      <c r="D11332" s="91" t="s">
        <v>1674</v>
      </c>
      <c r="E11332" s="80">
        <v>6</v>
      </c>
      <c r="F11332">
        <f>SUMIF('список продуктов'!$A$8:$A$917,"="&amp;D13248,'список продуктов'!$C$8:$C$917)</f>
        <v>1</v>
      </c>
      <c r="M11332" s="572"/>
      <c r="N11332" s="573"/>
      <c r="O11332" s="573"/>
      <c r="P11332" s="573"/>
    </row>
    <row r="11333" spans="1:16" x14ac:dyDescent="0.25">
      <c r="A11333" s="77">
        <f>E11333*A11330*A11314</f>
        <v>0</v>
      </c>
      <c r="B11333" s="160"/>
      <c r="C11333" s="154"/>
      <c r="D11333" s="91" t="s">
        <v>1268</v>
      </c>
      <c r="E11333" s="80">
        <v>4</v>
      </c>
      <c r="F11333">
        <f>SUMIF('список продуктов'!$A$8:$A$917,"="&amp;D13249,'список продуктов'!$C$8:$C$917)</f>
        <v>1</v>
      </c>
      <c r="M11333" s="572"/>
      <c r="N11333" s="573"/>
      <c r="O11333" s="573"/>
      <c r="P11333" s="573"/>
    </row>
    <row r="11334" spans="1:16" x14ac:dyDescent="0.25">
      <c r="A11334" s="77">
        <f>E11334*A11330*A11314</f>
        <v>0</v>
      </c>
      <c r="B11334" s="160"/>
      <c r="C11334" s="154"/>
      <c r="D11334" s="91" t="s">
        <v>2348</v>
      </c>
      <c r="E11334" s="80">
        <v>1</v>
      </c>
      <c r="F11334">
        <f>SUMIF('список продуктов'!$A$8:$A$917,"="&amp;D13250,'список продуктов'!$C$8:$C$917)</f>
        <v>1</v>
      </c>
      <c r="M11334" s="572"/>
      <c r="N11334" s="573"/>
      <c r="O11334" s="573"/>
      <c r="P11334" s="573"/>
    </row>
    <row r="11335" spans="1:16" x14ac:dyDescent="0.25">
      <c r="A11335" s="77">
        <f>E11335*A11330*A11314</f>
        <v>0</v>
      </c>
      <c r="B11335" s="160"/>
      <c r="C11335" s="154"/>
      <c r="D11335" s="91" t="s">
        <v>1920</v>
      </c>
      <c r="E11335" s="80">
        <v>1</v>
      </c>
      <c r="F11335">
        <f>SUMIF('список продуктов'!$A$8:$A$917,"="&amp;D13251,'список продуктов'!$C$8:$C$917)</f>
        <v>0</v>
      </c>
      <c r="M11335" s="572"/>
      <c r="N11335" s="573"/>
      <c r="O11335" s="573"/>
      <c r="P11335" s="573"/>
    </row>
    <row r="11336" spans="1:16" x14ac:dyDescent="0.25">
      <c r="A11336" s="77">
        <f>E11336*A11330*A11314</f>
        <v>0</v>
      </c>
      <c r="B11336" s="160"/>
      <c r="C11336" s="154"/>
      <c r="D11336" s="91" t="s">
        <v>1818</v>
      </c>
      <c r="E11336" s="80">
        <v>4</v>
      </c>
      <c r="F11336">
        <f>SUMIF('список продуктов'!$A$8:$A$917,"="&amp;D13252,'список продуктов'!$C$8:$C$917)</f>
        <v>0</v>
      </c>
      <c r="M11336" s="572"/>
      <c r="N11336" s="573"/>
      <c r="O11336" s="573"/>
      <c r="P11336" s="573"/>
    </row>
    <row r="11337" spans="1:16" x14ac:dyDescent="0.25">
      <c r="A11337" s="77">
        <f>E11337*A11330*A11314</f>
        <v>0</v>
      </c>
      <c r="B11337" s="160"/>
      <c r="C11337" s="154"/>
      <c r="D11337" s="91" t="s">
        <v>2549</v>
      </c>
      <c r="E11337" s="89">
        <v>1</v>
      </c>
      <c r="F11337">
        <f>SUMIF('список продуктов'!$A$8:$A$917,"="&amp;D13253,'список продуктов'!$C$8:$C$917)</f>
        <v>0</v>
      </c>
      <c r="M11337" s="572"/>
      <c r="N11337" s="573"/>
      <c r="O11337" s="573"/>
      <c r="P11337" s="573"/>
    </row>
    <row r="11338" spans="1:16" ht="28.5" x14ac:dyDescent="0.25">
      <c r="A11338" s="129">
        <v>5</v>
      </c>
      <c r="B11338" s="160" t="s">
        <v>42</v>
      </c>
      <c r="C11338" s="280" t="s">
        <v>1309</v>
      </c>
      <c r="D11338" s="91"/>
      <c r="E11338" s="79">
        <f>SUM(E11339:E11343)+9</f>
        <v>42</v>
      </c>
      <c r="F11338">
        <f>SUMIF('список продуктов'!$A$8:$A$917,"="&amp;D13254,'список продуктов'!$C$8:$C$917)</f>
        <v>0</v>
      </c>
      <c r="M11338" s="572"/>
      <c r="N11338" s="573"/>
      <c r="O11338" s="573"/>
      <c r="P11338" s="573"/>
    </row>
    <row r="11339" spans="1:16" x14ac:dyDescent="0.25">
      <c r="A11339" s="77">
        <f>A11338*E11339*A11314</f>
        <v>0</v>
      </c>
      <c r="B11339" s="160"/>
      <c r="C11339" s="154"/>
      <c r="D11339" s="91" t="s">
        <v>1674</v>
      </c>
      <c r="E11339" s="80">
        <v>6</v>
      </c>
      <c r="F11339">
        <f>SUMIF('список продуктов'!$A$8:$A$917,"="&amp;D13255,'список продуктов'!$C$8:$C$917)</f>
        <v>0</v>
      </c>
      <c r="M11339" s="572"/>
      <c r="N11339" s="573"/>
      <c r="O11339" s="573"/>
      <c r="P11339" s="573"/>
    </row>
    <row r="11340" spans="1:16" x14ac:dyDescent="0.25">
      <c r="A11340" s="77">
        <f>A11338*E11340*A11314</f>
        <v>0</v>
      </c>
      <c r="B11340" s="160"/>
      <c r="C11340" s="154"/>
      <c r="D11340" s="91" t="s">
        <v>1818</v>
      </c>
      <c r="E11340" s="80">
        <v>22</v>
      </c>
      <c r="F11340">
        <f>SUMIF('список продуктов'!$A$8:$A$917,"="&amp;D13256,'список продуктов'!$C$8:$C$917)</f>
        <v>0</v>
      </c>
      <c r="M11340" s="572"/>
      <c r="N11340" s="573"/>
      <c r="O11340" s="573"/>
      <c r="P11340" s="573"/>
    </row>
    <row r="11341" spans="1:16" x14ac:dyDescent="0.25">
      <c r="A11341" s="77">
        <f>A11338*E11341*A11314</f>
        <v>0</v>
      </c>
      <c r="B11341" s="160"/>
      <c r="C11341" s="154"/>
      <c r="D11341" s="91" t="s">
        <v>2327</v>
      </c>
      <c r="E11341" s="80">
        <v>2</v>
      </c>
      <c r="F11341">
        <f>SUMIF('список продуктов'!$A$8:$A$917,"="&amp;D13257,'список продуктов'!$C$8:$C$917)</f>
        <v>0</v>
      </c>
      <c r="M11341" s="572"/>
      <c r="N11341" s="573"/>
      <c r="O11341" s="573"/>
      <c r="P11341" s="573"/>
    </row>
    <row r="11342" spans="1:16" x14ac:dyDescent="0.25">
      <c r="A11342" s="77">
        <f>A11338*E11341*A11314</f>
        <v>0</v>
      </c>
      <c r="B11342" s="160"/>
      <c r="C11342" s="154"/>
      <c r="D11342" s="91" t="s">
        <v>1281</v>
      </c>
      <c r="E11342" s="80">
        <v>2</v>
      </c>
      <c r="F11342">
        <f>SUMIF('список продуктов'!$A$8:$A$917,"="&amp;D13258,'список продуктов'!$C$8:$C$917)</f>
        <v>0</v>
      </c>
      <c r="M11342" s="572"/>
      <c r="N11342" s="573"/>
      <c r="O11342" s="573"/>
      <c r="P11342" s="573"/>
    </row>
    <row r="11343" spans="1:16" x14ac:dyDescent="0.25">
      <c r="A11343" s="77">
        <f>E11343*A11338*A11314</f>
        <v>0</v>
      </c>
      <c r="B11343" s="160"/>
      <c r="C11343" s="154"/>
      <c r="D11343" s="91" t="s">
        <v>2549</v>
      </c>
      <c r="E11343" s="89">
        <v>1</v>
      </c>
      <c r="F11343">
        <f>SUMIF('список продуктов'!$A$8:$A$917,"="&amp;D13259,'список продуктов'!$C$8:$C$917)</f>
        <v>0</v>
      </c>
      <c r="M11343" s="572"/>
      <c r="N11343" s="573"/>
      <c r="O11343" s="573"/>
      <c r="P11343" s="573"/>
    </row>
    <row r="11344" spans="1:16" x14ac:dyDescent="0.25">
      <c r="A11344" s="129">
        <f>E11343*A11338</f>
        <v>5</v>
      </c>
      <c r="B11344" s="160" t="s">
        <v>42</v>
      </c>
      <c r="C11344" s="280" t="s">
        <v>1282</v>
      </c>
      <c r="D11344" s="91"/>
      <c r="E11344" s="79">
        <f>SUM(E11345:E11348)+9+20</f>
        <v>45</v>
      </c>
      <c r="F11344">
        <f>SUMIF('список продуктов'!$A$8:$A$917,"="&amp;D13260,'список продуктов'!$C$8:$C$917)</f>
        <v>0</v>
      </c>
      <c r="M11344" s="572"/>
      <c r="N11344" s="573"/>
      <c r="O11344" s="573"/>
      <c r="P11344" s="573"/>
    </row>
    <row r="11345" spans="1:16" ht="41.45" customHeight="1" x14ac:dyDescent="0.25">
      <c r="A11345" s="77">
        <f>E11345*A11344*A11314</f>
        <v>0</v>
      </c>
      <c r="B11345" s="160"/>
      <c r="C11345" s="154"/>
      <c r="D11345" s="91" t="s">
        <v>1674</v>
      </c>
      <c r="E11345" s="80">
        <v>6</v>
      </c>
      <c r="F11345">
        <f>SUMIF('список продуктов'!$A$8:$A$917,"="&amp;D13261,'список продуктов'!$C$8:$C$917)</f>
        <v>0</v>
      </c>
      <c r="M11345" s="572"/>
      <c r="N11345" s="573"/>
      <c r="O11345" s="573"/>
      <c r="P11345" s="573"/>
    </row>
    <row r="11346" spans="1:16" x14ac:dyDescent="0.25">
      <c r="A11346" s="77">
        <f>A11344*E11346*A11314</f>
        <v>0</v>
      </c>
      <c r="B11346" s="160"/>
      <c r="C11346" s="154"/>
      <c r="D11346" s="91" t="s">
        <v>1565</v>
      </c>
      <c r="E11346" s="80">
        <v>6</v>
      </c>
      <c r="F11346">
        <f>SUMIF('список продуктов'!$A$8:$A$917,"="&amp;D13262,'список продуктов'!$C$8:$C$917)</f>
        <v>1</v>
      </c>
      <c r="M11346" s="572"/>
      <c r="N11346" s="573"/>
      <c r="O11346" s="573"/>
      <c r="P11346" s="573"/>
    </row>
    <row r="11347" spans="1:16" x14ac:dyDescent="0.25">
      <c r="A11347" s="77">
        <f>A11344*E11347*A11314</f>
        <v>0</v>
      </c>
      <c r="B11347" s="160"/>
      <c r="C11347" s="154"/>
      <c r="D11347" s="91" t="s">
        <v>2220</v>
      </c>
      <c r="E11347" s="80">
        <v>3</v>
      </c>
      <c r="F11347">
        <f>SUMIF('список продуктов'!$A$8:$A$917,"="&amp;D13263,'список продуктов'!$C$8:$C$917)</f>
        <v>1</v>
      </c>
      <c r="M11347" s="572"/>
      <c r="N11347" s="573"/>
      <c r="O11347" s="573"/>
      <c r="P11347" s="573"/>
    </row>
    <row r="11348" spans="1:16" x14ac:dyDescent="0.25">
      <c r="A11348" s="77">
        <f>E11348*A11344*A11314</f>
        <v>0</v>
      </c>
      <c r="B11348" s="160"/>
      <c r="C11348" s="154"/>
      <c r="D11348" s="91" t="s">
        <v>2549</v>
      </c>
      <c r="E11348" s="89">
        <v>1</v>
      </c>
      <c r="F11348">
        <f>SUMIF('список продуктов'!$A$8:$A$917,"="&amp;D13264,'список продуктов'!$C$8:$C$917)</f>
        <v>1</v>
      </c>
      <c r="M11348" s="572"/>
      <c r="N11348" s="573"/>
      <c r="O11348" s="573"/>
      <c r="P11348" s="573"/>
    </row>
    <row r="11349" spans="1:16" x14ac:dyDescent="0.25">
      <c r="B11349" s="160"/>
      <c r="C11349" s="155" t="s">
        <v>2176</v>
      </c>
      <c r="D11349" s="91"/>
      <c r="E11349" s="89" t="s">
        <v>1258</v>
      </c>
      <c r="F11349">
        <f>SUMIF('список продуктов'!$A$8:$A$917,"="&amp;D13265,'список продуктов'!$C$8:$C$917)</f>
        <v>1</v>
      </c>
      <c r="M11349" s="572"/>
      <c r="N11349" s="573"/>
      <c r="O11349" s="573"/>
      <c r="P11349" s="573"/>
    </row>
    <row r="11350" spans="1:16" x14ac:dyDescent="0.25">
      <c r="A11350" s="77">
        <f>E11350*A11344*A11314</f>
        <v>0</v>
      </c>
      <c r="B11350" s="160"/>
      <c r="C11350" s="452"/>
      <c r="D11350" s="368" t="s">
        <v>311</v>
      </c>
      <c r="E11350" s="89">
        <v>40</v>
      </c>
      <c r="F11350">
        <f>SUMIF('список продуктов'!$A$8:$A$917,"="&amp;D13266,'список продуктов'!$C$8:$C$917)</f>
        <v>1</v>
      </c>
      <c r="M11350" s="572"/>
      <c r="N11350" s="573"/>
      <c r="O11350" s="573"/>
      <c r="P11350" s="573"/>
    </row>
    <row r="11351" spans="1:16" x14ac:dyDescent="0.25">
      <c r="A11351" s="77">
        <f>E11351*A11344*A11314</f>
        <v>0</v>
      </c>
      <c r="B11351" s="160"/>
      <c r="C11351" s="154"/>
      <c r="D11351" s="368" t="s">
        <v>2591</v>
      </c>
      <c r="E11351" s="89">
        <v>1</v>
      </c>
      <c r="F11351">
        <f>SUMIF('список продуктов'!$A$8:$A$917,"="&amp;D13267,'список продуктов'!$C$8:$C$917)</f>
        <v>1</v>
      </c>
      <c r="M11351" s="572"/>
      <c r="N11351" s="573"/>
      <c r="O11351" s="573"/>
      <c r="P11351" s="573"/>
    </row>
    <row r="11352" spans="1:16" x14ac:dyDescent="0.25">
      <c r="A11352" s="77">
        <f>E11352*A11344*A11314</f>
        <v>0</v>
      </c>
      <c r="B11352" s="160"/>
      <c r="C11352" s="154"/>
      <c r="D11352" s="368" t="s">
        <v>1262</v>
      </c>
      <c r="E11352" s="89">
        <v>1</v>
      </c>
      <c r="F11352">
        <f>SUMIF('список продуктов'!$A$8:$A$917,"="&amp;D13268,'список продуктов'!$C$8:$C$917)</f>
        <v>1</v>
      </c>
      <c r="M11352" s="572"/>
      <c r="N11352" s="573"/>
      <c r="O11352" s="573"/>
      <c r="P11352" s="573"/>
    </row>
    <row r="11353" spans="1:16" x14ac:dyDescent="0.25">
      <c r="A11353" s="77">
        <f>E11353*A11344*A11314</f>
        <v>0</v>
      </c>
      <c r="B11353" s="160"/>
      <c r="C11353" s="154"/>
      <c r="D11353" s="368" t="s">
        <v>192</v>
      </c>
      <c r="E11353" s="89">
        <v>12</v>
      </c>
      <c r="F11353">
        <f>SUMIF('список продуктов'!$A$8:$A$917,"="&amp;D13269,'список продуктов'!$C$8:$C$917)</f>
        <v>1</v>
      </c>
      <c r="M11353" s="572"/>
      <c r="N11353" s="573"/>
      <c r="O11353" s="573"/>
      <c r="P11353" s="573"/>
    </row>
    <row r="11354" spans="1:16" x14ac:dyDescent="0.25">
      <c r="A11354" s="77">
        <f>E11354*A11344*A11314</f>
        <v>0</v>
      </c>
      <c r="B11354" s="160"/>
      <c r="C11354" s="513"/>
      <c r="D11354" s="368" t="s">
        <v>1272</v>
      </c>
      <c r="E11354" s="89">
        <v>1</v>
      </c>
      <c r="F11354">
        <f>SUMIF('список продуктов'!$A$8:$A$917,"="&amp;D13270,'список продуктов'!$C$8:$C$917)</f>
        <v>0</v>
      </c>
      <c r="M11354" s="572"/>
      <c r="N11354" s="573"/>
      <c r="O11354" s="573"/>
      <c r="P11354" s="573"/>
    </row>
    <row r="11355" spans="1:16" ht="15.75" thickBot="1" x14ac:dyDescent="0.3">
      <c r="A11355" s="77">
        <f>E11355*A11344*A11314</f>
        <v>0</v>
      </c>
      <c r="B11355" s="160"/>
      <c r="C11355" s="512"/>
      <c r="D11355" s="384" t="s">
        <v>1280</v>
      </c>
      <c r="E11355" s="89">
        <v>2</v>
      </c>
      <c r="F11355">
        <f>SUMIF('список продуктов'!$A$8:$A$917,"="&amp;D9443,'список продуктов'!$C$8:$C$917)</f>
        <v>0</v>
      </c>
      <c r="M11355" s="572"/>
      <c r="N11355" s="573"/>
      <c r="O11355" s="573"/>
      <c r="P11355" s="573"/>
    </row>
    <row r="11356" spans="1:16" ht="15.75" thickBot="1" x14ac:dyDescent="0.3">
      <c r="A11356" s="229"/>
      <c r="B11356" s="231" t="s">
        <v>1356</v>
      </c>
      <c r="C11356" s="184" t="s">
        <v>2776</v>
      </c>
      <c r="D11356" s="383"/>
      <c r="E11356" s="232"/>
      <c r="F11356">
        <f>SUMIF('список продуктов'!$A$8:$A$917,"="&amp;D9444,'список продуктов'!$C$8:$C$917)</f>
        <v>1</v>
      </c>
      <c r="G11356" t="s">
        <v>2926</v>
      </c>
      <c r="M11356" s="572"/>
      <c r="N11356" s="573"/>
      <c r="O11356" s="573"/>
      <c r="P11356" s="573"/>
    </row>
    <row r="11357" spans="1:16" x14ac:dyDescent="0.25">
      <c r="A11357" s="77">
        <f>E11357*A11356</f>
        <v>0</v>
      </c>
      <c r="B11357" s="286"/>
      <c r="C11357" s="353" t="s">
        <v>2624</v>
      </c>
      <c r="D11357" s="91" t="s">
        <v>2625</v>
      </c>
      <c r="E11357" s="119">
        <v>1</v>
      </c>
      <c r="F11357">
        <f>SUMIF('список продуктов'!$A$8:$A$917,"="&amp;D9445,'список продуктов'!$C$8:$C$917)</f>
        <v>1</v>
      </c>
      <c r="M11357" s="572"/>
      <c r="N11357" s="573"/>
      <c r="O11357" s="573"/>
      <c r="P11357" s="573"/>
    </row>
    <row r="11358" spans="1:16" x14ac:dyDescent="0.25">
      <c r="A11358" s="129">
        <v>7</v>
      </c>
      <c r="B11358" s="160" t="s">
        <v>1320</v>
      </c>
      <c r="C11358" s="280" t="s">
        <v>1319</v>
      </c>
      <c r="D11358" s="91"/>
      <c r="E11358" s="88">
        <f>SUM(E11359:E11366)</f>
        <v>28.55</v>
      </c>
      <c r="F11358">
        <f>SUMIF('список продуктов'!$A$8:$A$917,"="&amp;D9446,'список продуктов'!$C$8:$C$917)</f>
        <v>1</v>
      </c>
      <c r="M11358" s="572"/>
      <c r="N11358" s="573"/>
      <c r="O11358" s="573"/>
      <c r="P11358" s="573"/>
    </row>
    <row r="11359" spans="1:16" x14ac:dyDescent="0.25">
      <c r="A11359" s="77">
        <f>E11359*A11358*A11356</f>
        <v>0</v>
      </c>
      <c r="B11359" s="160"/>
      <c r="C11359" s="154"/>
      <c r="D11359" s="91" t="s">
        <v>2316</v>
      </c>
      <c r="E11359" s="89">
        <v>8</v>
      </c>
      <c r="F11359">
        <f>SUMIF('список продуктов'!$A$8:$A$917,"="&amp;D9447,'список продуктов'!$C$8:$C$917)</f>
        <v>1</v>
      </c>
      <c r="M11359" s="572"/>
      <c r="N11359" s="573"/>
      <c r="O11359" s="573"/>
      <c r="P11359" s="573"/>
    </row>
    <row r="11360" spans="1:16" ht="29.25" x14ac:dyDescent="0.25">
      <c r="A11360" s="77">
        <f>A11358*E11360*A11356</f>
        <v>0</v>
      </c>
      <c r="B11360" s="160"/>
      <c r="C11360" s="154"/>
      <c r="D11360" s="91" t="s">
        <v>2641</v>
      </c>
      <c r="E11360" s="89">
        <v>8</v>
      </c>
      <c r="F11360">
        <f>SUMIF('список продуктов'!$A$8:$A$917,"="&amp;D9448,'список продуктов'!$C$8:$C$917)</f>
        <v>1</v>
      </c>
      <c r="M11360" s="572"/>
      <c r="N11360" s="573"/>
      <c r="O11360" s="573"/>
      <c r="P11360" s="573"/>
    </row>
    <row r="11361" spans="1:16" x14ac:dyDescent="0.25">
      <c r="A11361" s="77">
        <f>A11358*E11361*A11356</f>
        <v>0</v>
      </c>
      <c r="B11361" s="160"/>
      <c r="C11361" s="154"/>
      <c r="D11361" s="91" t="s">
        <v>2469</v>
      </c>
      <c r="E11361" s="89">
        <v>0.15</v>
      </c>
      <c r="F11361">
        <f>SUMIF('список продуктов'!$A$8:$A$917,"="&amp;D9449,'список продуктов'!$C$8:$C$917)</f>
        <v>0</v>
      </c>
      <c r="M11361" s="572"/>
      <c r="N11361" s="573"/>
      <c r="O11361" s="573"/>
      <c r="P11361" s="573"/>
    </row>
    <row r="11362" spans="1:16" x14ac:dyDescent="0.25">
      <c r="A11362" s="77">
        <f>A11358*E11362*A11356</f>
        <v>0</v>
      </c>
      <c r="B11362" s="160"/>
      <c r="C11362" s="154"/>
      <c r="D11362" s="91" t="s">
        <v>1678</v>
      </c>
      <c r="E11362" s="89">
        <v>5</v>
      </c>
      <c r="F11362">
        <f>SUMIF('список продуктов'!$A$8:$A$917,"="&amp;D9450,'список продуктов'!$C$8:$C$917)</f>
        <v>0</v>
      </c>
      <c r="M11362" s="572"/>
      <c r="N11362" s="573"/>
      <c r="O11362" s="573"/>
      <c r="P11362" s="573"/>
    </row>
    <row r="11363" spans="1:16" x14ac:dyDescent="0.25">
      <c r="A11363" s="77">
        <f>A11358*E11363*A11356</f>
        <v>0</v>
      </c>
      <c r="B11363" s="160"/>
      <c r="C11363" s="154"/>
      <c r="D11363" s="91" t="s">
        <v>2216</v>
      </c>
      <c r="E11363" s="89">
        <v>3</v>
      </c>
      <c r="F11363">
        <f>SUMIF('список продуктов'!$A$8:$A$917,"="&amp;D9451,'список продуктов'!$C$8:$C$917)</f>
        <v>0</v>
      </c>
      <c r="M11363" s="572"/>
      <c r="N11363" s="573"/>
      <c r="O11363" s="573"/>
      <c r="P11363" s="573"/>
    </row>
    <row r="11364" spans="1:16" x14ac:dyDescent="0.25">
      <c r="A11364" s="77">
        <f>E11364*A11358*A11356</f>
        <v>0</v>
      </c>
      <c r="B11364" s="160"/>
      <c r="C11364" s="452"/>
      <c r="D11364" s="91" t="s">
        <v>2341</v>
      </c>
      <c r="E11364" s="89">
        <v>4</v>
      </c>
      <c r="F11364">
        <f>SUMIF('список продуктов'!$A$8:$A$917,"="&amp;D9452,'список продуктов'!$C$8:$C$917)</f>
        <v>0</v>
      </c>
      <c r="M11364" s="572"/>
      <c r="N11364" s="573"/>
      <c r="O11364" s="573"/>
      <c r="P11364" s="573"/>
    </row>
    <row r="11365" spans="1:16" x14ac:dyDescent="0.25">
      <c r="A11365" s="77">
        <f>E11365*A11358*A11356</f>
        <v>0</v>
      </c>
      <c r="B11365" s="160"/>
      <c r="C11365" s="154"/>
      <c r="D11365" s="91" t="s">
        <v>1262</v>
      </c>
      <c r="E11365" s="89">
        <v>0.3</v>
      </c>
      <c r="F11365">
        <f>SUMIF('список продуктов'!$A$8:$A$917,"="&amp;D9453,'список продуктов'!$C$8:$C$917)</f>
        <v>0</v>
      </c>
      <c r="M11365" s="572"/>
      <c r="N11365" s="573"/>
      <c r="O11365" s="573"/>
      <c r="P11365" s="573"/>
    </row>
    <row r="11366" spans="1:16" x14ac:dyDescent="0.25">
      <c r="A11366" s="77">
        <f>E11366*A11358*A11356</f>
        <v>0</v>
      </c>
      <c r="B11366" s="160"/>
      <c r="C11366" s="154"/>
      <c r="D11366" s="91" t="s">
        <v>2399</v>
      </c>
      <c r="E11366" s="89">
        <v>0.1</v>
      </c>
      <c r="F11366">
        <f>SUMIF('список продуктов'!$A$8:$A$917,"="&amp;D9454,'список продуктов'!$C$8:$C$917)</f>
        <v>1</v>
      </c>
      <c r="M11366" s="572"/>
      <c r="N11366" s="573"/>
      <c r="O11366" s="573"/>
      <c r="P11366" s="573"/>
    </row>
    <row r="11367" spans="1:16" x14ac:dyDescent="0.25">
      <c r="A11367" s="77">
        <f>E11367*A11358*A11356</f>
        <v>0</v>
      </c>
      <c r="B11367" s="160"/>
      <c r="C11367" s="154"/>
      <c r="D11367" s="91" t="s">
        <v>2553</v>
      </c>
      <c r="E11367" s="89">
        <v>1</v>
      </c>
      <c r="F11367">
        <f>SUMIF('список продуктов'!$A$8:$A$917,"="&amp;D9455,'список продуктов'!$C$8:$C$917)</f>
        <v>1</v>
      </c>
      <c r="M11367" s="572"/>
      <c r="N11367" s="573"/>
      <c r="O11367" s="573"/>
      <c r="P11367" s="573"/>
    </row>
    <row r="11368" spans="1:16" ht="28.5" x14ac:dyDescent="0.25">
      <c r="A11368" s="129">
        <v>7</v>
      </c>
      <c r="B11368" s="160" t="s">
        <v>1320</v>
      </c>
      <c r="C11368" s="280" t="s">
        <v>2843</v>
      </c>
      <c r="D11368" s="91"/>
      <c r="E11368" s="88">
        <f>SUM(E11369:E11376)</f>
        <v>26.05</v>
      </c>
      <c r="F11368">
        <f>SUMIF('список продуктов'!$A$8:$A$917,"="&amp;D9456,'список продуктов'!$C$8:$C$917)</f>
        <v>1</v>
      </c>
      <c r="M11368" s="572"/>
      <c r="N11368" s="573"/>
      <c r="O11368" s="573"/>
      <c r="P11368" s="573"/>
    </row>
    <row r="11369" spans="1:16" x14ac:dyDescent="0.25">
      <c r="A11369" s="77">
        <f>E11369*A11368*A11356</f>
        <v>0</v>
      </c>
      <c r="B11369" s="160"/>
      <c r="C11369" s="154"/>
      <c r="D11369" s="91" t="s">
        <v>2838</v>
      </c>
      <c r="E11369" s="89">
        <v>6</v>
      </c>
      <c r="F11369">
        <f>SUMIF('список продуктов'!$A$8:$A$917,"="&amp;D9590,'список продуктов'!$C$8:$C$917)</f>
        <v>0</v>
      </c>
      <c r="M11369" s="572"/>
      <c r="N11369" s="573"/>
      <c r="O11369" s="573"/>
      <c r="P11369" s="573"/>
    </row>
    <row r="11370" spans="1:16" x14ac:dyDescent="0.25">
      <c r="A11370" s="77">
        <f>A11368*E11370*A11356</f>
        <v>0</v>
      </c>
      <c r="B11370" s="160"/>
      <c r="C11370" s="154"/>
      <c r="D11370" s="91" t="s">
        <v>2244</v>
      </c>
      <c r="E11370" s="89">
        <v>1.5</v>
      </c>
      <c r="F11370">
        <f>SUMIF('список продуктов'!$A$8:$A$917,"="&amp;D9591,'список продуктов'!$C$8:$C$917)</f>
        <v>0</v>
      </c>
      <c r="M11370" s="572"/>
      <c r="N11370" s="573"/>
      <c r="O11370" s="573"/>
      <c r="P11370" s="573"/>
    </row>
    <row r="11371" spans="1:16" x14ac:dyDescent="0.25">
      <c r="A11371" s="77">
        <f>A11368*E11371*A11356</f>
        <v>0</v>
      </c>
      <c r="B11371" s="160"/>
      <c r="C11371" s="154"/>
      <c r="D11371" s="91" t="s">
        <v>2469</v>
      </c>
      <c r="E11371" s="89">
        <v>0.15</v>
      </c>
      <c r="F11371">
        <f>SUMIF('список продуктов'!$A$8:$A$917,"="&amp;D9592,'список продуктов'!$C$8:$C$917)</f>
        <v>0</v>
      </c>
      <c r="M11371" s="572"/>
      <c r="N11371" s="573"/>
      <c r="O11371" s="573"/>
      <c r="P11371" s="573"/>
    </row>
    <row r="11372" spans="1:16" x14ac:dyDescent="0.25">
      <c r="A11372" s="77">
        <f>A11368*E11372*A11356</f>
        <v>0</v>
      </c>
      <c r="B11372" s="160"/>
      <c r="C11372" s="154"/>
      <c r="D11372" s="91" t="s">
        <v>1664</v>
      </c>
      <c r="E11372" s="89">
        <v>4</v>
      </c>
      <c r="F11372">
        <f>SUMIF('список продуктов'!$A$8:$A$917,"="&amp;D9593,'список продуктов'!$C$8:$C$917)</f>
        <v>0</v>
      </c>
      <c r="M11372" s="572"/>
      <c r="N11372" s="573"/>
      <c r="O11372" s="573"/>
      <c r="P11372" s="573"/>
    </row>
    <row r="11373" spans="1:16" x14ac:dyDescent="0.25">
      <c r="A11373" s="77">
        <f>A11368*E11373*A11356</f>
        <v>0</v>
      </c>
      <c r="B11373" s="160"/>
      <c r="C11373" s="154"/>
      <c r="D11373" s="91" t="s">
        <v>1678</v>
      </c>
      <c r="E11373" s="89">
        <v>6</v>
      </c>
      <c r="F11373">
        <f>SUMIF('список продуктов'!$A$8:$A$917,"="&amp;D9594,'список продуктов'!$C$8:$C$917)</f>
        <v>0</v>
      </c>
      <c r="M11373" s="572"/>
      <c r="N11373" s="573"/>
      <c r="O11373" s="573"/>
      <c r="P11373" s="573"/>
    </row>
    <row r="11374" spans="1:16" ht="29.25" x14ac:dyDescent="0.25">
      <c r="A11374" s="77">
        <f>E11374*A11368*A11356</f>
        <v>0</v>
      </c>
      <c r="B11374" s="160"/>
      <c r="C11374" s="452"/>
      <c r="D11374" s="91" t="s">
        <v>2641</v>
      </c>
      <c r="E11374" s="89">
        <v>8</v>
      </c>
      <c r="F11374">
        <f>SUMIF('список продуктов'!$A$8:$A$917,"="&amp;D9595,'список продуктов'!$C$8:$C$917)</f>
        <v>0</v>
      </c>
      <c r="M11374" s="572"/>
      <c r="N11374" s="573"/>
      <c r="O11374" s="573"/>
      <c r="P11374" s="573"/>
    </row>
    <row r="11375" spans="1:16" x14ac:dyDescent="0.25">
      <c r="A11375" s="77">
        <f>E11375*A11368*A11356</f>
        <v>0</v>
      </c>
      <c r="B11375" s="160"/>
      <c r="C11375" s="154"/>
      <c r="D11375" s="91" t="s">
        <v>1262</v>
      </c>
      <c r="E11375" s="89">
        <v>0.3</v>
      </c>
      <c r="F11375">
        <f>SUMIF('список продуктов'!$A$8:$A$917,"="&amp;D9596,'список продуктов'!$C$8:$C$917)</f>
        <v>0</v>
      </c>
      <c r="M11375" s="572"/>
      <c r="N11375" s="573"/>
      <c r="O11375" s="573"/>
      <c r="P11375" s="573"/>
    </row>
    <row r="11376" spans="1:16" x14ac:dyDescent="0.25">
      <c r="A11376" s="77">
        <f>E11376*A11368*A11356</f>
        <v>0</v>
      </c>
      <c r="B11376" s="160"/>
      <c r="C11376" s="154"/>
      <c r="D11376" s="91" t="s">
        <v>2399</v>
      </c>
      <c r="E11376" s="89">
        <v>0.1</v>
      </c>
      <c r="F11376">
        <f>SUMIF('список продуктов'!$A$8:$A$917,"="&amp;D9597,'список продуктов'!$C$8:$C$917)</f>
        <v>0</v>
      </c>
      <c r="M11376" s="572"/>
      <c r="N11376" s="573"/>
      <c r="O11376" s="573"/>
      <c r="P11376" s="573"/>
    </row>
    <row r="11377" spans="1:16" x14ac:dyDescent="0.25">
      <c r="A11377" s="77">
        <f>E11377*A11368*A11356</f>
        <v>0</v>
      </c>
      <c r="B11377" s="160"/>
      <c r="C11377" s="154"/>
      <c r="D11377" s="91" t="s">
        <v>2553</v>
      </c>
      <c r="E11377" s="89">
        <v>1</v>
      </c>
      <c r="F11377">
        <f>SUMIF('список продуктов'!$A$8:$A$917,"="&amp;D9598,'список продуктов'!$C$8:$C$917)</f>
        <v>0</v>
      </c>
      <c r="M11377" s="572"/>
      <c r="N11377" s="573"/>
      <c r="O11377" s="573"/>
      <c r="P11377" s="573"/>
    </row>
    <row r="11378" spans="1:16" x14ac:dyDescent="0.25">
      <c r="A11378" s="129">
        <v>7</v>
      </c>
      <c r="B11378" s="160" t="s">
        <v>1320</v>
      </c>
      <c r="C11378" s="280" t="s">
        <v>1321</v>
      </c>
      <c r="D11378" s="91"/>
      <c r="E11378" s="88">
        <f>SUM(E11379:E11387)</f>
        <v>33.6</v>
      </c>
      <c r="F11378">
        <f>SUMIF('список продуктов'!$A$8:$A$917,"="&amp;D9599,'список продуктов'!$C$8:$C$917)</f>
        <v>0</v>
      </c>
      <c r="M11378" s="572"/>
      <c r="N11378" s="573"/>
      <c r="O11378" s="573"/>
      <c r="P11378" s="573"/>
    </row>
    <row r="11379" spans="1:16" x14ac:dyDescent="0.25">
      <c r="A11379" s="77">
        <f>E11379*A11378*A11356</f>
        <v>0</v>
      </c>
      <c r="B11379" s="160"/>
      <c r="C11379" s="154"/>
      <c r="D11379" s="91" t="s">
        <v>2302</v>
      </c>
      <c r="E11379" s="89">
        <v>6</v>
      </c>
      <c r="F11379">
        <f>SUMIF('список продуктов'!$A$8:$A$917,"="&amp;D9600,'список продуктов'!$C$8:$C$917)</f>
        <v>0</v>
      </c>
      <c r="M11379" s="572"/>
      <c r="N11379" s="573"/>
      <c r="O11379" s="573"/>
      <c r="P11379" s="573"/>
    </row>
    <row r="11380" spans="1:16" x14ac:dyDescent="0.25">
      <c r="A11380" s="77">
        <f>A11378*E11380*A11356</f>
        <v>0</v>
      </c>
      <c r="B11380" s="160"/>
      <c r="C11380" s="154"/>
      <c r="D11380" s="91" t="s">
        <v>924</v>
      </c>
      <c r="E11380" s="89">
        <v>5</v>
      </c>
      <c r="F11380">
        <f>SUMIF('список продуктов'!$A$8:$A$917,"="&amp;D9601,'список продуктов'!$C$8:$C$917)</f>
        <v>0</v>
      </c>
      <c r="M11380" s="572"/>
      <c r="N11380" s="573"/>
      <c r="O11380" s="573"/>
      <c r="P11380" s="573"/>
    </row>
    <row r="11381" spans="1:16" x14ac:dyDescent="0.25">
      <c r="A11381" s="77">
        <f>A11378*E11381*A11356</f>
        <v>0</v>
      </c>
      <c r="B11381" s="160"/>
      <c r="C11381" s="154"/>
      <c r="D11381" s="91" t="s">
        <v>2469</v>
      </c>
      <c r="E11381" s="89">
        <v>0.2</v>
      </c>
      <c r="F11381">
        <f>SUMIF('список продуктов'!$A$8:$A$917,"="&amp;D9602,'список продуктов'!$C$8:$C$917)</f>
        <v>0</v>
      </c>
      <c r="M11381" s="572"/>
      <c r="N11381" s="573"/>
      <c r="O11381" s="573"/>
      <c r="P11381" s="573"/>
    </row>
    <row r="11382" spans="1:16" ht="29.25" x14ac:dyDescent="0.25">
      <c r="A11382" s="77">
        <f>A11378*E11382*A11356</f>
        <v>0</v>
      </c>
      <c r="B11382" s="160"/>
      <c r="C11382" s="154"/>
      <c r="D11382" s="91" t="s">
        <v>2641</v>
      </c>
      <c r="E11382" s="89">
        <v>8</v>
      </c>
      <c r="F11382">
        <f>SUMIF('список продуктов'!$A$8:$A$917,"="&amp;D9603,'список продуктов'!$C$8:$C$917)</f>
        <v>0</v>
      </c>
      <c r="M11382" s="572"/>
      <c r="N11382" s="573"/>
      <c r="O11382" s="573"/>
      <c r="P11382" s="573"/>
    </row>
    <row r="11383" spans="1:16" x14ac:dyDescent="0.25">
      <c r="A11383" s="77">
        <f>A11378*E11383*A11356</f>
        <v>0</v>
      </c>
      <c r="B11383" s="160"/>
      <c r="C11383" s="154"/>
      <c r="D11383" s="91" t="s">
        <v>1678</v>
      </c>
      <c r="E11383" s="89">
        <v>5</v>
      </c>
      <c r="F11383">
        <f>SUMIF('список продуктов'!$A$8:$A$917,"="&amp;D9604,'список продуктов'!$C$8:$C$917)</f>
        <v>0</v>
      </c>
      <c r="M11383" s="572"/>
      <c r="N11383" s="573"/>
      <c r="O11383" s="573"/>
      <c r="P11383" s="573"/>
    </row>
    <row r="11384" spans="1:16" x14ac:dyDescent="0.25">
      <c r="A11384" s="77">
        <f>E11384*A11378*A11356</f>
        <v>0</v>
      </c>
      <c r="B11384" s="160"/>
      <c r="C11384" s="452"/>
      <c r="D11384" s="91" t="s">
        <v>1262</v>
      </c>
      <c r="E11384" s="89">
        <v>0.3</v>
      </c>
      <c r="F11384">
        <f>SUMIF('список продуктов'!$A$8:$A$917,"="&amp;D9605,'список продуктов'!$C$8:$C$917)</f>
        <v>0</v>
      </c>
      <c r="M11384" s="572"/>
      <c r="N11384" s="573"/>
      <c r="O11384" s="573"/>
      <c r="P11384" s="573"/>
    </row>
    <row r="11385" spans="1:16" x14ac:dyDescent="0.25">
      <c r="A11385" s="77">
        <f>E11385*A11378*A11356</f>
        <v>0</v>
      </c>
      <c r="B11385" s="160"/>
      <c r="C11385" s="154"/>
      <c r="D11385" s="91" t="s">
        <v>2399</v>
      </c>
      <c r="E11385" s="89">
        <v>0.1</v>
      </c>
      <c r="F11385">
        <f>SUMIF('список продуктов'!$A$8:$A$917,"="&amp;D9606,'список продуктов'!$C$8:$C$917)</f>
        <v>0</v>
      </c>
      <c r="M11385" s="572"/>
      <c r="N11385" s="573"/>
      <c r="O11385" s="573"/>
      <c r="P11385" s="573"/>
    </row>
    <row r="11386" spans="1:16" x14ac:dyDescent="0.25">
      <c r="A11386" s="77">
        <f>E11386*A11378*A11356</f>
        <v>0</v>
      </c>
      <c r="B11386" s="160"/>
      <c r="C11386" s="154"/>
      <c r="D11386" s="91" t="s">
        <v>1711</v>
      </c>
      <c r="E11386" s="89">
        <v>8</v>
      </c>
      <c r="F11386">
        <f>SUMIF('список продуктов'!$A$8:$A$917,"="&amp;D9607,'список продуктов'!$C$8:$C$917)</f>
        <v>0</v>
      </c>
      <c r="M11386" s="572"/>
      <c r="N11386" s="573"/>
      <c r="O11386" s="573"/>
      <c r="P11386" s="573"/>
    </row>
    <row r="11387" spans="1:16" x14ac:dyDescent="0.25">
      <c r="A11387" s="77">
        <f>E11387*A11378*A11356</f>
        <v>0</v>
      </c>
      <c r="B11387" s="160"/>
      <c r="C11387" s="154"/>
      <c r="D11387" s="91" t="s">
        <v>925</v>
      </c>
      <c r="E11387" s="89">
        <v>1</v>
      </c>
      <c r="F11387">
        <f>SUMIF('список продуктов'!$A$8:$A$917,"="&amp;D9608,'список продуктов'!$C$8:$C$917)</f>
        <v>0</v>
      </c>
      <c r="M11387" s="572"/>
      <c r="N11387" s="573"/>
      <c r="O11387" s="573"/>
      <c r="P11387" s="573"/>
    </row>
    <row r="11388" spans="1:16" ht="15.75" thickBot="1" x14ac:dyDescent="0.3">
      <c r="A11388" s="77">
        <f>E11388*A11378*A11356</f>
        <v>0</v>
      </c>
      <c r="B11388" s="160"/>
      <c r="C11388" s="154"/>
      <c r="D11388" s="91" t="s">
        <v>2553</v>
      </c>
      <c r="E11388" s="89">
        <v>1</v>
      </c>
      <c r="F11388">
        <f>SUMIF('список продуктов'!$A$8:$A$917,"="&amp;D9609,'список продуктов'!$C$8:$C$917)</f>
        <v>0</v>
      </c>
      <c r="M11388" s="572"/>
      <c r="N11388" s="573"/>
      <c r="O11388" s="573"/>
      <c r="P11388" s="573"/>
    </row>
    <row r="11389" spans="1:16" ht="15.75" thickBot="1" x14ac:dyDescent="0.3">
      <c r="A11389" s="229"/>
      <c r="B11389" s="293" t="s">
        <v>1353</v>
      </c>
      <c r="C11389" s="188" t="s">
        <v>2634</v>
      </c>
      <c r="D11389" s="188"/>
      <c r="E11389" s="232"/>
      <c r="F11389">
        <f>SUMIF('список продуктов'!$A$8:$A$917,"="&amp;D9610,'список продуктов'!$C$8:$C$917)</f>
        <v>0</v>
      </c>
      <c r="G11389" t="s">
        <v>2926</v>
      </c>
      <c r="M11389" s="572"/>
      <c r="N11389" s="573"/>
      <c r="O11389" s="573"/>
      <c r="P11389" s="573"/>
    </row>
    <row r="11390" spans="1:16" x14ac:dyDescent="0.25">
      <c r="A11390" s="77">
        <f>E11390*A11389</f>
        <v>0</v>
      </c>
      <c r="B11390" s="160"/>
      <c r="C11390" s="154"/>
      <c r="D11390" s="91" t="s">
        <v>1789</v>
      </c>
      <c r="E11390" s="89">
        <v>250</v>
      </c>
      <c r="F11390">
        <f>SUMIF('список продуктов'!$A$8:$A$917,"="&amp;D9611,'список продуктов'!$C$8:$C$917)</f>
        <v>0</v>
      </c>
      <c r="M11390" s="572"/>
      <c r="N11390" s="573"/>
      <c r="O11390" s="573"/>
      <c r="P11390" s="573"/>
    </row>
    <row r="11391" spans="1:16" x14ac:dyDescent="0.25">
      <c r="A11391" s="77">
        <f>E11391*A11389</f>
        <v>0</v>
      </c>
      <c r="B11391" s="160"/>
      <c r="C11391" s="154"/>
      <c r="D11391" s="91" t="s">
        <v>1763</v>
      </c>
      <c r="E11391" s="89">
        <v>300</v>
      </c>
      <c r="F11391">
        <f>SUMIF('список продуктов'!$A$8:$A$917,"="&amp;D9612,'список продуктов'!$C$8:$C$917)</f>
        <v>0</v>
      </c>
      <c r="M11391" s="572"/>
      <c r="N11391" s="573"/>
      <c r="O11391" s="573"/>
      <c r="P11391" s="573"/>
    </row>
    <row r="11392" spans="1:16" x14ac:dyDescent="0.25">
      <c r="A11392" s="77">
        <f>E11392*A11389</f>
        <v>0</v>
      </c>
      <c r="B11392" s="160"/>
      <c r="C11392" s="154"/>
      <c r="D11392" s="91" t="s">
        <v>313</v>
      </c>
      <c r="E11392" s="89">
        <v>200</v>
      </c>
      <c r="F11392">
        <f>SUMIF('список продуктов'!$A$8:$A$917,"="&amp;D9613,'список продуктов'!$C$8:$C$917)</f>
        <v>0</v>
      </c>
      <c r="M11392" s="572"/>
      <c r="N11392" s="573"/>
      <c r="O11392" s="573"/>
      <c r="P11392" s="573"/>
    </row>
    <row r="11393" spans="1:16" x14ac:dyDescent="0.25">
      <c r="A11393" s="77">
        <f>E11393*A11389</f>
        <v>0</v>
      </c>
      <c r="B11393" s="160"/>
      <c r="C11393" s="154"/>
      <c r="D11393" s="91" t="s">
        <v>1354</v>
      </c>
      <c r="E11393" s="89">
        <v>200</v>
      </c>
      <c r="F11393">
        <f>SUMIF('список продуктов'!$A$8:$A$917,"="&amp;D9614,'список продуктов'!$C$8:$C$917)</f>
        <v>0</v>
      </c>
      <c r="M11393" s="572"/>
      <c r="N11393" s="573"/>
      <c r="O11393" s="573"/>
      <c r="P11393" s="573"/>
    </row>
    <row r="11394" spans="1:16" x14ac:dyDescent="0.25">
      <c r="A11394" s="77">
        <f>E11394*A11389</f>
        <v>0</v>
      </c>
      <c r="B11394" s="160"/>
      <c r="C11394" s="154"/>
      <c r="D11394" s="91" t="s">
        <v>1781</v>
      </c>
      <c r="E11394" s="89">
        <v>70</v>
      </c>
      <c r="F11394">
        <f>SUMIF('список продуктов'!$A$8:$A$917,"="&amp;D9615,'список продуктов'!$C$8:$C$917)</f>
        <v>0</v>
      </c>
      <c r="M11394" s="572"/>
      <c r="N11394" s="573"/>
      <c r="O11394" s="573"/>
      <c r="P11394" s="573"/>
    </row>
    <row r="11395" spans="1:16" x14ac:dyDescent="0.25">
      <c r="A11395" s="77">
        <f>E11395*A11389</f>
        <v>0</v>
      </c>
      <c r="B11395" s="160"/>
      <c r="C11395" s="154"/>
      <c r="D11395" s="91" t="s">
        <v>1811</v>
      </c>
      <c r="E11395" s="89">
        <v>50</v>
      </c>
      <c r="F11395">
        <f>SUMIF('список продуктов'!$A$8:$A$917,"="&amp;D9616,'список продуктов'!$C$8:$C$917)</f>
        <v>0</v>
      </c>
      <c r="M11395" s="572"/>
      <c r="N11395" s="573"/>
      <c r="O11395" s="573"/>
      <c r="P11395" s="573"/>
    </row>
    <row r="11396" spans="1:16" x14ac:dyDescent="0.25">
      <c r="A11396" s="77">
        <f>E11396*A11389</f>
        <v>0</v>
      </c>
      <c r="B11396" s="160"/>
      <c r="C11396" s="154"/>
      <c r="D11396" s="91" t="s">
        <v>1797</v>
      </c>
      <c r="E11396" s="89">
        <v>30</v>
      </c>
      <c r="F11396">
        <f>SUMIF('список продуктов'!$A$8:$A$917,"="&amp;D9617,'список продуктов'!$C$8:$C$917)</f>
        <v>0</v>
      </c>
      <c r="M11396" s="572"/>
      <c r="N11396" s="573"/>
      <c r="O11396" s="573"/>
      <c r="P11396" s="573"/>
    </row>
    <row r="11397" spans="1:16" x14ac:dyDescent="0.25">
      <c r="A11397" s="77">
        <f>E11397*A11389</f>
        <v>0</v>
      </c>
      <c r="B11397" s="160"/>
      <c r="C11397" s="154"/>
      <c r="D11397" s="91" t="s">
        <v>2628</v>
      </c>
      <c r="E11397" s="89">
        <v>1</v>
      </c>
      <c r="F11397">
        <f>SUMIF('список продуктов'!$A$8:$A$917,"="&amp;D9618,'список продуктов'!$C$8:$C$917)</f>
        <v>0</v>
      </c>
      <c r="M11397" s="572"/>
      <c r="N11397" s="573"/>
      <c r="O11397" s="573"/>
      <c r="P11397" s="573"/>
    </row>
    <row r="11398" spans="1:16" x14ac:dyDescent="0.25">
      <c r="A11398" s="77">
        <f>E11398*A11389</f>
        <v>0</v>
      </c>
      <c r="B11398" s="160"/>
      <c r="C11398" s="154"/>
      <c r="D11398" s="91" t="s">
        <v>2635</v>
      </c>
      <c r="E11398" s="89">
        <v>6</v>
      </c>
      <c r="F11398">
        <f>SUMIF('список продуктов'!$A$8:$A$917,"="&amp;D9619,'список продуктов'!$C$8:$C$917)</f>
        <v>0</v>
      </c>
      <c r="M11398" s="572"/>
      <c r="N11398" s="573"/>
      <c r="O11398" s="573"/>
      <c r="P11398" s="573"/>
    </row>
    <row r="11399" spans="1:16" ht="15.75" thickBot="1" x14ac:dyDescent="0.3">
      <c r="A11399" s="77">
        <f>E11399*A11389</f>
        <v>0</v>
      </c>
      <c r="B11399" s="160"/>
      <c r="C11399" s="154"/>
      <c r="D11399" s="91" t="s">
        <v>2515</v>
      </c>
      <c r="E11399" s="89">
        <v>5</v>
      </c>
      <c r="F11399">
        <f>SUMIF('список продуктов'!$A$8:$A$917,"="&amp;D9620,'список продуктов'!$C$8:$C$917)</f>
        <v>0</v>
      </c>
      <c r="M11399" s="572"/>
      <c r="N11399" s="573"/>
      <c r="O11399" s="573"/>
      <c r="P11399" s="573"/>
    </row>
    <row r="11400" spans="1:16" ht="15.75" thickBot="1" x14ac:dyDescent="0.3">
      <c r="A11400" s="229"/>
      <c r="B11400" s="231" t="s">
        <v>1501</v>
      </c>
      <c r="C11400" s="184" t="s">
        <v>1498</v>
      </c>
      <c r="D11400" s="383"/>
      <c r="E11400" s="232"/>
      <c r="F11400">
        <f>SUMIF('список продуктов'!$A$8:$A$917,"="&amp;D9621,'список продуктов'!$C$8:$C$917)</f>
        <v>0</v>
      </c>
      <c r="G11400" t="s">
        <v>2926</v>
      </c>
      <c r="M11400" s="572"/>
      <c r="N11400" s="573"/>
      <c r="O11400" s="573"/>
      <c r="P11400" s="573"/>
    </row>
    <row r="11401" spans="1:16" x14ac:dyDescent="0.25">
      <c r="A11401" s="77">
        <f>E11401*A11400</f>
        <v>0</v>
      </c>
      <c r="B11401" s="286"/>
      <c r="C11401" s="353" t="s">
        <v>2624</v>
      </c>
      <c r="D11401" s="91" t="s">
        <v>2625</v>
      </c>
      <c r="E11401" s="111">
        <v>1</v>
      </c>
      <c r="F11401">
        <f>SUMIF('список продуктов'!$A$8:$A$917,"="&amp;D9622,'список продуктов'!$C$8:$C$917)</f>
        <v>0</v>
      </c>
      <c r="M11401" s="572"/>
      <c r="N11401" s="573"/>
      <c r="O11401" s="573"/>
      <c r="P11401" s="573"/>
    </row>
    <row r="11402" spans="1:16" ht="29.25" x14ac:dyDescent="0.25">
      <c r="A11402" s="129">
        <v>5</v>
      </c>
      <c r="B11402" s="160" t="s">
        <v>42</v>
      </c>
      <c r="C11402" s="290" t="s">
        <v>1499</v>
      </c>
      <c r="D11402" s="91"/>
      <c r="E11402" s="88"/>
      <c r="F11402">
        <f>SUMIF('список продуктов'!$A$8:$A$917,"="&amp;D9623,'список продуктов'!$C$8:$C$917)</f>
        <v>0</v>
      </c>
      <c r="G11402" t="s">
        <v>2927</v>
      </c>
      <c r="M11402" s="572"/>
      <c r="N11402" s="573"/>
      <c r="O11402" s="573"/>
      <c r="P11402" s="573"/>
    </row>
    <row r="11403" spans="1:16" x14ac:dyDescent="0.25">
      <c r="A11403" s="77">
        <f>E11403*A11402*A11400</f>
        <v>0</v>
      </c>
      <c r="B11403" s="160"/>
      <c r="C11403" s="154"/>
      <c r="D11403" s="91" t="s">
        <v>2288</v>
      </c>
      <c r="E11403" s="89">
        <v>1</v>
      </c>
      <c r="F11403">
        <f>SUMIF('список продуктов'!$A$8:$A$917,"="&amp;D9624,'список продуктов'!$C$8:$C$917)</f>
        <v>0</v>
      </c>
      <c r="M11403" s="572"/>
      <c r="N11403" s="573"/>
      <c r="O11403" s="573"/>
      <c r="P11403" s="573"/>
    </row>
    <row r="11404" spans="1:16" x14ac:dyDescent="0.25">
      <c r="A11404" s="77">
        <f>A11402*E11404*A11400</f>
        <v>0</v>
      </c>
      <c r="B11404" s="160"/>
      <c r="C11404" s="154"/>
      <c r="D11404" s="91" t="s">
        <v>2297</v>
      </c>
      <c r="E11404" s="89">
        <v>10</v>
      </c>
      <c r="F11404">
        <f>SUMIF('список продуктов'!$A$8:$A$917,"="&amp;D9625,'список продуктов'!$C$8:$C$917)</f>
        <v>0</v>
      </c>
      <c r="M11404" s="572"/>
      <c r="N11404" s="573"/>
      <c r="O11404" s="573"/>
      <c r="P11404" s="573"/>
    </row>
    <row r="11405" spans="1:16" x14ac:dyDescent="0.25">
      <c r="A11405" s="77">
        <f>A11402*E11405*A11400</f>
        <v>0</v>
      </c>
      <c r="B11405" s="160"/>
      <c r="C11405" s="154"/>
      <c r="D11405" s="91" t="s">
        <v>1263</v>
      </c>
      <c r="E11405" s="89">
        <v>6</v>
      </c>
      <c r="F11405">
        <f>SUMIF('список продуктов'!$A$8:$A$917,"="&amp;D9626,'список продуктов'!$C$8:$C$917)</f>
        <v>0</v>
      </c>
      <c r="M11405" s="572"/>
      <c r="N11405" s="573"/>
      <c r="O11405" s="573"/>
      <c r="P11405" s="573"/>
    </row>
    <row r="11406" spans="1:16" x14ac:dyDescent="0.25">
      <c r="A11406" s="77">
        <f>A11402*E11406*A11400</f>
        <v>0</v>
      </c>
      <c r="B11406" s="160"/>
      <c r="C11406" s="154"/>
      <c r="D11406" s="91" t="s">
        <v>1811</v>
      </c>
      <c r="E11406" s="89">
        <v>8</v>
      </c>
      <c r="F11406">
        <f>SUMIF('список продуктов'!$A$8:$A$917,"="&amp;D9627,'список продуктов'!$C$8:$C$917)</f>
        <v>0</v>
      </c>
      <c r="M11406" s="572"/>
      <c r="N11406" s="573"/>
      <c r="O11406" s="573"/>
      <c r="P11406" s="573"/>
    </row>
    <row r="11407" spans="1:16" x14ac:dyDescent="0.25">
      <c r="A11407" s="77">
        <f>E11407*A11402*A11400</f>
        <v>0</v>
      </c>
      <c r="B11407" s="160"/>
      <c r="C11407" s="452"/>
      <c r="D11407" s="91" t="s">
        <v>1265</v>
      </c>
      <c r="E11407" s="89">
        <v>8</v>
      </c>
      <c r="F11407">
        <f>SUMIF('список продуктов'!$A$8:$A$917,"="&amp;D9628,'список продуктов'!$C$8:$C$917)</f>
        <v>0</v>
      </c>
      <c r="M11407" s="572"/>
      <c r="N11407" s="573"/>
      <c r="O11407" s="573"/>
      <c r="P11407" s="573"/>
    </row>
    <row r="11408" spans="1:16" x14ac:dyDescent="0.25">
      <c r="A11408" s="77">
        <f>E11408*A11402*A11400</f>
        <v>0</v>
      </c>
      <c r="B11408" s="160"/>
      <c r="C11408" s="452"/>
      <c r="D11408" s="91" t="s">
        <v>2665</v>
      </c>
      <c r="E11408" s="89">
        <v>1</v>
      </c>
      <c r="F11408">
        <f>SUMIF('список продуктов'!$A$8:$A$917,"="&amp;D9629,'список продуктов'!$C$8:$C$917)</f>
        <v>0</v>
      </c>
      <c r="M11408" s="572"/>
      <c r="N11408" s="573"/>
      <c r="O11408" s="573"/>
      <c r="P11408" s="573"/>
    </row>
    <row r="11409" spans="1:16" ht="29.25" x14ac:dyDescent="0.25">
      <c r="A11409" s="129">
        <v>5</v>
      </c>
      <c r="B11409" s="160" t="s">
        <v>51</v>
      </c>
      <c r="C11409" s="290" t="s">
        <v>2612</v>
      </c>
      <c r="D11409" s="91"/>
      <c r="E11409" s="88"/>
      <c r="F11409">
        <f>SUMIF('список продуктов'!$A$8:$A$917,"="&amp;D9630,'список продуктов'!$C$8:$C$917)</f>
        <v>0</v>
      </c>
      <c r="G11409" t="s">
        <v>2927</v>
      </c>
      <c r="M11409" s="572"/>
      <c r="N11409" s="573"/>
      <c r="O11409" s="573"/>
      <c r="P11409" s="573"/>
    </row>
    <row r="11410" spans="1:16" x14ac:dyDescent="0.25">
      <c r="A11410" s="77">
        <f>E11410*A11409*A11400</f>
        <v>0</v>
      </c>
      <c r="B11410" s="160"/>
      <c r="C11410" s="154"/>
      <c r="D11410" s="91" t="s">
        <v>2288</v>
      </c>
      <c r="E11410" s="89">
        <v>1</v>
      </c>
      <c r="F11410">
        <f>SUMIF('список продуктов'!$A$8:$A$917,"="&amp;D9631,'список продуктов'!$C$8:$C$917)</f>
        <v>0</v>
      </c>
      <c r="M11410" s="572"/>
      <c r="N11410" s="573"/>
      <c r="O11410" s="573"/>
      <c r="P11410" s="573"/>
    </row>
    <row r="11411" spans="1:16" x14ac:dyDescent="0.25">
      <c r="A11411" s="77">
        <f>A11409*E11411*A11400</f>
        <v>0</v>
      </c>
      <c r="B11411" s="160"/>
      <c r="C11411" s="154"/>
      <c r="D11411" s="91" t="s">
        <v>1934</v>
      </c>
      <c r="E11411" s="89">
        <v>9</v>
      </c>
      <c r="F11411">
        <f>SUMIF('список продуктов'!$A$8:$A$917,"="&amp;D9632,'список продуктов'!$C$8:$C$917)</f>
        <v>0</v>
      </c>
      <c r="M11411" s="572"/>
      <c r="N11411" s="573"/>
      <c r="O11411" s="573"/>
      <c r="P11411" s="573"/>
    </row>
    <row r="11412" spans="1:16" x14ac:dyDescent="0.25">
      <c r="A11412" s="77">
        <f>A11409*E11412*A11400</f>
        <v>0</v>
      </c>
      <c r="B11412" s="160"/>
      <c r="C11412" s="154"/>
      <c r="D11412" s="91" t="s">
        <v>1811</v>
      </c>
      <c r="E11412" s="89">
        <v>8</v>
      </c>
      <c r="F11412">
        <f>SUMIF('список продуктов'!$A$8:$A$917,"="&amp;D9633,'список продуктов'!$C$8:$C$917)</f>
        <v>0</v>
      </c>
      <c r="M11412" s="572"/>
      <c r="N11412" s="573"/>
      <c r="O11412" s="573"/>
      <c r="P11412" s="573"/>
    </row>
    <row r="11413" spans="1:16" x14ac:dyDescent="0.25">
      <c r="A11413" s="77">
        <f>A11409*E11413*A11400</f>
        <v>0</v>
      </c>
      <c r="B11413" s="160"/>
      <c r="C11413" s="154"/>
      <c r="D11413" s="91" t="s">
        <v>2302</v>
      </c>
      <c r="E11413" s="89">
        <v>15</v>
      </c>
      <c r="F11413">
        <f>SUMIF('список продуктов'!$A$8:$A$917,"="&amp;D9634,'список продуктов'!$C$8:$C$917)</f>
        <v>0</v>
      </c>
      <c r="M11413" s="572"/>
      <c r="N11413" s="573"/>
      <c r="O11413" s="573"/>
      <c r="P11413" s="573"/>
    </row>
    <row r="11414" spans="1:16" x14ac:dyDescent="0.25">
      <c r="B11414" s="160"/>
      <c r="C11414" s="456" t="s">
        <v>2586</v>
      </c>
      <c r="D11414" s="91" t="s">
        <v>925</v>
      </c>
      <c r="E11414" s="89"/>
      <c r="F11414">
        <f>SUMIF('список продуктов'!$A$8:$A$917,"="&amp;D9635,'список продуктов'!$C$8:$C$917)</f>
        <v>0</v>
      </c>
      <c r="M11414" s="572"/>
      <c r="N11414" s="573"/>
      <c r="O11414" s="573"/>
      <c r="P11414" s="573"/>
    </row>
    <row r="11415" spans="1:16" x14ac:dyDescent="0.25">
      <c r="B11415" s="160"/>
      <c r="C11415" s="154"/>
      <c r="D11415" s="91" t="s">
        <v>798</v>
      </c>
      <c r="E11415" s="89"/>
      <c r="F11415">
        <f>SUMIF('список продуктов'!$A$8:$A$917,"="&amp;D9636,'список продуктов'!$C$8:$C$917)</f>
        <v>0</v>
      </c>
      <c r="M11415" s="572"/>
      <c r="N11415" s="573"/>
      <c r="O11415" s="573"/>
      <c r="P11415" s="573"/>
    </row>
    <row r="11416" spans="1:16" x14ac:dyDescent="0.25">
      <c r="B11416" s="160"/>
      <c r="C11416" s="154"/>
      <c r="D11416" s="91" t="s">
        <v>1489</v>
      </c>
      <c r="E11416" s="89"/>
      <c r="F11416">
        <f>SUMIF('список продуктов'!$A$8:$A$917,"="&amp;D9637,'список продуктов'!$C$8:$C$917)</f>
        <v>0</v>
      </c>
      <c r="M11416" s="572"/>
      <c r="N11416" s="573"/>
      <c r="O11416" s="573"/>
      <c r="P11416" s="573"/>
    </row>
    <row r="11417" spans="1:16" x14ac:dyDescent="0.25">
      <c r="A11417" s="77">
        <f>A11409*E11417*A11400</f>
        <v>0</v>
      </c>
      <c r="B11417" s="160"/>
      <c r="C11417" s="154"/>
      <c r="D11417" s="91" t="s">
        <v>2665</v>
      </c>
      <c r="E11417" s="89">
        <v>1</v>
      </c>
      <c r="F11417">
        <f>SUMIF('список продуктов'!$A$8:$A$917,"="&amp;D9638,'список продуктов'!$C$8:$C$917)</f>
        <v>0</v>
      </c>
      <c r="M11417" s="572"/>
      <c r="N11417" s="573"/>
      <c r="O11417" s="573"/>
      <c r="P11417" s="573"/>
    </row>
    <row r="11418" spans="1:16" ht="29.25" x14ac:dyDescent="0.25">
      <c r="A11418" s="129">
        <v>5</v>
      </c>
      <c r="B11418" s="160" t="s">
        <v>51</v>
      </c>
      <c r="C11418" s="290" t="s">
        <v>1502</v>
      </c>
      <c r="D11418" s="91"/>
      <c r="E11418" s="88"/>
      <c r="F11418">
        <f>SUMIF('список продуктов'!$A$8:$A$917,"="&amp;D9639,'список продуктов'!$C$8:$C$917)</f>
        <v>0</v>
      </c>
      <c r="G11418" t="s">
        <v>2927</v>
      </c>
      <c r="M11418" s="572"/>
      <c r="N11418" s="573"/>
      <c r="O11418" s="573"/>
      <c r="P11418" s="573"/>
    </row>
    <row r="11419" spans="1:16" x14ac:dyDescent="0.25">
      <c r="A11419" s="77">
        <f>E11419*A11418*A11400</f>
        <v>0</v>
      </c>
      <c r="B11419" s="160"/>
      <c r="C11419" s="154"/>
      <c r="D11419" s="91" t="s">
        <v>2288</v>
      </c>
      <c r="E11419" s="89">
        <v>1</v>
      </c>
      <c r="F11419">
        <f>SUMIF('список продуктов'!$A$8:$A$917,"="&amp;D9640,'список продуктов'!$C$8:$C$917)</f>
        <v>0</v>
      </c>
      <c r="M11419" s="572"/>
      <c r="N11419" s="573"/>
      <c r="O11419" s="573"/>
      <c r="P11419" s="573"/>
    </row>
    <row r="11420" spans="1:16" x14ac:dyDescent="0.25">
      <c r="A11420" s="77">
        <f>A11418*E11420*A11400</f>
        <v>0</v>
      </c>
      <c r="B11420" s="160"/>
      <c r="C11420" s="154"/>
      <c r="D11420" s="91" t="s">
        <v>2330</v>
      </c>
      <c r="E11420" s="89">
        <v>7</v>
      </c>
      <c r="F11420">
        <f>SUMIF('список продуктов'!$A$8:$A$917,"="&amp;D9641,'список продуктов'!$C$8:$C$917)</f>
        <v>0</v>
      </c>
      <c r="M11420" s="572"/>
      <c r="N11420" s="573"/>
      <c r="O11420" s="573"/>
      <c r="P11420" s="573"/>
    </row>
    <row r="11421" spans="1:16" x14ac:dyDescent="0.25">
      <c r="A11421" s="77">
        <f>A11418*E11421*A11400</f>
        <v>0</v>
      </c>
      <c r="B11421" s="160"/>
      <c r="C11421" s="154"/>
      <c r="D11421" s="91" t="s">
        <v>1811</v>
      </c>
      <c r="E11421" s="89">
        <v>8</v>
      </c>
      <c r="F11421">
        <f>SUMIF('список продуктов'!$A$8:$A$917,"="&amp;D9642,'список продуктов'!$C$8:$C$917)</f>
        <v>0</v>
      </c>
      <c r="M11421" s="572"/>
      <c r="N11421" s="573"/>
      <c r="O11421" s="573"/>
      <c r="P11421" s="573"/>
    </row>
    <row r="11422" spans="1:16" x14ac:dyDescent="0.25">
      <c r="A11422" s="77">
        <f>A11418*E11422*A11400</f>
        <v>0</v>
      </c>
      <c r="B11422" s="160"/>
      <c r="C11422" s="154"/>
      <c r="D11422" s="91" t="s">
        <v>2316</v>
      </c>
      <c r="E11422" s="89">
        <v>17</v>
      </c>
      <c r="F11422">
        <f>SUMIF('список продуктов'!$A$8:$A$917,"="&amp;D9643,'список продуктов'!$C$8:$C$917)</f>
        <v>0</v>
      </c>
      <c r="M11422" s="572"/>
      <c r="N11422" s="573"/>
      <c r="O11422" s="573"/>
      <c r="P11422" s="573"/>
    </row>
    <row r="11423" spans="1:16" x14ac:dyDescent="0.25">
      <c r="A11423" s="77">
        <f>A11418*E11423*A11400</f>
        <v>0</v>
      </c>
      <c r="B11423" s="160"/>
      <c r="C11423" s="154"/>
      <c r="D11423" s="91" t="s">
        <v>1763</v>
      </c>
      <c r="E11423" s="89">
        <v>9</v>
      </c>
      <c r="F11423">
        <f>SUMIF('список продуктов'!$A$8:$A$917,"="&amp;D9644,'список продуктов'!$C$8:$C$917)</f>
        <v>0</v>
      </c>
      <c r="M11423" s="572"/>
      <c r="N11423" s="573"/>
      <c r="O11423" s="573"/>
      <c r="P11423" s="573"/>
    </row>
    <row r="11424" spans="1:16" ht="15.75" thickBot="1" x14ac:dyDescent="0.3">
      <c r="A11424" s="77">
        <f>E11424*A11418*A11400</f>
        <v>0</v>
      </c>
      <c r="B11424" s="160"/>
      <c r="C11424" s="154"/>
      <c r="D11424" s="91" t="s">
        <v>2665</v>
      </c>
      <c r="E11424" s="89">
        <v>1</v>
      </c>
      <c r="F11424">
        <f>SUMIF('список продуктов'!$A$8:$A$917,"="&amp;D9645,'список продуктов'!$C$8:$C$917)</f>
        <v>0</v>
      </c>
      <c r="M11424" s="572"/>
      <c r="N11424" s="573"/>
      <c r="O11424" s="573"/>
      <c r="P11424" s="573"/>
    </row>
    <row r="11425" spans="1:16" ht="15.75" thickBot="1" x14ac:dyDescent="0.3">
      <c r="A11425" s="229"/>
      <c r="B11425" s="231" t="s">
        <v>2692</v>
      </c>
      <c r="C11425" s="184" t="s">
        <v>2777</v>
      </c>
      <c r="D11425" s="383"/>
      <c r="E11425" s="232"/>
      <c r="F11425">
        <f>SUMIF('список продуктов'!$A$8:$A$917,"="&amp;D9646,'список продуктов'!$C$8:$C$917)</f>
        <v>0</v>
      </c>
      <c r="G11425" t="s">
        <v>2926</v>
      </c>
      <c r="M11425" s="572"/>
      <c r="N11425" s="573"/>
      <c r="O11425" s="573"/>
      <c r="P11425" s="573"/>
    </row>
    <row r="11426" spans="1:16" x14ac:dyDescent="0.25">
      <c r="A11426" s="77">
        <f>E11426*A11425</f>
        <v>0</v>
      </c>
      <c r="B11426" s="286"/>
      <c r="C11426" s="353" t="s">
        <v>2624</v>
      </c>
      <c r="D11426" s="91" t="s">
        <v>2625</v>
      </c>
      <c r="E11426" s="119">
        <v>1</v>
      </c>
      <c r="F11426">
        <f>SUMIF('список продуктов'!$A$8:$A$917,"="&amp;D9647,'список продуктов'!$C$8:$C$917)</f>
        <v>0</v>
      </c>
      <c r="M11426" s="572"/>
      <c r="N11426" s="573"/>
      <c r="O11426" s="573"/>
      <c r="P11426" s="573"/>
    </row>
    <row r="11427" spans="1:16" x14ac:dyDescent="0.25">
      <c r="A11427" s="129">
        <v>5</v>
      </c>
      <c r="B11427" s="160" t="s">
        <v>35</v>
      </c>
      <c r="C11427" s="290" t="s">
        <v>1505</v>
      </c>
      <c r="D11427" s="91"/>
      <c r="E11427" s="88"/>
      <c r="F11427">
        <f>SUMIF('список продуктов'!$A$8:$A$917,"="&amp;D9648,'список продуктов'!$C$8:$C$917)</f>
        <v>0</v>
      </c>
      <c r="M11427" s="572"/>
      <c r="N11427" s="573"/>
      <c r="O11427" s="573"/>
      <c r="P11427" s="573"/>
    </row>
    <row r="11428" spans="1:16" x14ac:dyDescent="0.25">
      <c r="A11428" s="77">
        <f>E11428*A11427*A11425</f>
        <v>0</v>
      </c>
      <c r="B11428" s="160"/>
      <c r="C11428" s="76"/>
      <c r="D11428" s="91" t="s">
        <v>1894</v>
      </c>
      <c r="E11428" s="89">
        <v>2</v>
      </c>
      <c r="F11428">
        <f>SUMIF('список продуктов'!$A$8:$A$917,"="&amp;D9649,'список продуктов'!$C$8:$C$917)</f>
        <v>0</v>
      </c>
      <c r="M11428" s="572"/>
      <c r="N11428" s="573"/>
      <c r="O11428" s="573"/>
      <c r="P11428" s="573"/>
    </row>
    <row r="11429" spans="1:16" x14ac:dyDescent="0.25">
      <c r="A11429" s="77">
        <f>E11429*A11427*A11425</f>
        <v>0</v>
      </c>
      <c r="B11429" s="160"/>
      <c r="C11429" s="76"/>
      <c r="D11429" s="91" t="s">
        <v>311</v>
      </c>
      <c r="E11429" s="89">
        <v>75</v>
      </c>
      <c r="F11429">
        <f>SUMIF('список продуктов'!$A$8:$A$917,"="&amp;D9650,'список продуктов'!$C$8:$C$917)</f>
        <v>0</v>
      </c>
      <c r="M11429" s="572"/>
      <c r="N11429" s="573"/>
      <c r="O11429" s="573"/>
      <c r="P11429" s="573"/>
    </row>
    <row r="11430" spans="1:16" x14ac:dyDescent="0.25">
      <c r="A11430" s="77">
        <f>E11430*A11427*A11425</f>
        <v>0</v>
      </c>
      <c r="B11430" s="160"/>
      <c r="C11430" s="76"/>
      <c r="D11430" s="91" t="s">
        <v>1676</v>
      </c>
      <c r="E11430" s="89">
        <v>45</v>
      </c>
      <c r="F11430">
        <f>SUMIF('список продуктов'!$A$8:$A$917,"="&amp;D9651,'список продуктов'!$C$8:$C$917)</f>
        <v>0</v>
      </c>
      <c r="M11430" s="572"/>
      <c r="N11430" s="573"/>
      <c r="O11430" s="573"/>
      <c r="P11430" s="573"/>
    </row>
    <row r="11431" spans="1:16" x14ac:dyDescent="0.25">
      <c r="A11431" s="77">
        <f>E11431*A11427*A11425</f>
        <v>0</v>
      </c>
      <c r="B11431" s="160"/>
      <c r="C11431" s="76"/>
      <c r="D11431" s="91" t="s">
        <v>2269</v>
      </c>
      <c r="E11431" s="89">
        <v>35</v>
      </c>
      <c r="F11431">
        <f>SUMIF('список продуктов'!$A$8:$A$917,"="&amp;D9652,'список продуктов'!$C$8:$C$917)</f>
        <v>0</v>
      </c>
      <c r="M11431" s="572"/>
      <c r="N11431" s="573"/>
      <c r="O11431" s="573"/>
      <c r="P11431" s="573"/>
    </row>
    <row r="11432" spans="1:16" x14ac:dyDescent="0.25">
      <c r="A11432" s="77">
        <f>E11432*A11427*A11425</f>
        <v>0</v>
      </c>
      <c r="B11432" s="160"/>
      <c r="C11432" s="76"/>
      <c r="D11432" s="91" t="s">
        <v>1793</v>
      </c>
      <c r="E11432" s="89">
        <v>4</v>
      </c>
      <c r="F11432">
        <f>SUMIF('список продуктов'!$A$8:$A$917,"="&amp;D9653,'список продуктов'!$C$8:$C$917)</f>
        <v>0</v>
      </c>
      <c r="M11432" s="572"/>
      <c r="N11432" s="573"/>
      <c r="O11432" s="573"/>
      <c r="P11432" s="573"/>
    </row>
    <row r="11433" spans="1:16" x14ac:dyDescent="0.25">
      <c r="A11433" s="77">
        <f>E11433*A11427*A11425</f>
        <v>0</v>
      </c>
      <c r="B11433" s="160"/>
      <c r="C11433" s="76"/>
      <c r="D11433" s="367" t="s">
        <v>1797</v>
      </c>
      <c r="E11433" s="89">
        <v>5</v>
      </c>
      <c r="F11433">
        <f>SUMIF('список продуктов'!$A$8:$A$917,"="&amp;D9654,'список продуктов'!$C$8:$C$917)</f>
        <v>0</v>
      </c>
      <c r="M11433" s="572"/>
      <c r="N11433" s="573"/>
      <c r="O11433" s="573"/>
      <c r="P11433" s="573"/>
    </row>
    <row r="11434" spans="1:16" x14ac:dyDescent="0.25">
      <c r="A11434" s="77">
        <f>E11434*A11427*A11425</f>
        <v>0</v>
      </c>
      <c r="B11434" s="160"/>
      <c r="C11434" s="76"/>
      <c r="D11434" s="91" t="s">
        <v>1796</v>
      </c>
      <c r="E11434" s="89">
        <v>3</v>
      </c>
      <c r="F11434">
        <f>SUMIF('список продуктов'!$A$8:$A$917,"="&amp;D9655,'список продуктов'!$C$8:$C$917)</f>
        <v>0</v>
      </c>
      <c r="M11434" s="572"/>
      <c r="N11434" s="573"/>
      <c r="O11434" s="573"/>
      <c r="P11434" s="573"/>
    </row>
    <row r="11435" spans="1:16" x14ac:dyDescent="0.25">
      <c r="A11435" s="77">
        <f>E11435*A11427*A11425</f>
        <v>0</v>
      </c>
      <c r="B11435" s="160"/>
      <c r="C11435" s="76"/>
      <c r="D11435" s="91" t="s">
        <v>2327</v>
      </c>
      <c r="E11435" s="89">
        <v>14</v>
      </c>
      <c r="F11435">
        <f>SUMIF('список продуктов'!$A$8:$A$917,"="&amp;D9656,'список продуктов'!$C$8:$C$917)</f>
        <v>0</v>
      </c>
      <c r="M11435" s="572"/>
      <c r="N11435" s="573"/>
      <c r="O11435" s="573"/>
      <c r="P11435" s="573"/>
    </row>
    <row r="11436" spans="1:16" x14ac:dyDescent="0.25">
      <c r="A11436" s="77">
        <f>E11436*A11427*A11425</f>
        <v>0</v>
      </c>
      <c r="B11436" s="160"/>
      <c r="C11436" s="76"/>
      <c r="D11436" s="91" t="s">
        <v>1262</v>
      </c>
      <c r="E11436" s="89">
        <v>1</v>
      </c>
      <c r="F11436">
        <f>SUMIF('список продуктов'!$A$8:$A$917,"="&amp;D9657,'список продуктов'!$C$8:$C$917)</f>
        <v>0</v>
      </c>
      <c r="M11436" s="572"/>
      <c r="N11436" s="573"/>
      <c r="O11436" s="573"/>
      <c r="P11436" s="573"/>
    </row>
    <row r="11437" spans="1:16" x14ac:dyDescent="0.25">
      <c r="A11437" s="77">
        <f>E11437*A11427*A11425</f>
        <v>0</v>
      </c>
      <c r="B11437" s="160"/>
      <c r="C11437" s="76"/>
      <c r="D11437" s="91" t="s">
        <v>2399</v>
      </c>
      <c r="E11437" s="89">
        <v>1</v>
      </c>
      <c r="F11437">
        <f>SUMIF('список продуктов'!$A$8:$A$917,"="&amp;D9658,'список продуктов'!$C$8:$C$917)</f>
        <v>0</v>
      </c>
      <c r="M11437" s="572"/>
      <c r="N11437" s="573"/>
      <c r="O11437" s="573"/>
      <c r="P11437" s="573"/>
    </row>
    <row r="11438" spans="1:16" x14ac:dyDescent="0.25">
      <c r="A11438" s="77">
        <f>E11438*A11427*A11425</f>
        <v>0</v>
      </c>
      <c r="B11438" s="160"/>
      <c r="C11438" s="76"/>
      <c r="D11438" s="91" t="s">
        <v>1275</v>
      </c>
      <c r="E11438" s="89">
        <v>5</v>
      </c>
      <c r="F11438">
        <f>SUMIF('список продуктов'!$A$8:$A$917,"="&amp;D9659,'список продуктов'!$C$8:$C$917)</f>
        <v>0</v>
      </c>
      <c r="M11438" s="572"/>
      <c r="N11438" s="573"/>
      <c r="O11438" s="573"/>
      <c r="P11438" s="573"/>
    </row>
    <row r="11439" spans="1:16" x14ac:dyDescent="0.25">
      <c r="A11439" s="77">
        <f>E11439*A11427*A11425</f>
        <v>0</v>
      </c>
      <c r="B11439" s="160"/>
      <c r="C11439" s="154"/>
      <c r="D11439" s="91" t="s">
        <v>1275</v>
      </c>
      <c r="E11439" s="89">
        <v>2</v>
      </c>
      <c r="F11439">
        <f>SUMIF('список продуктов'!$A$8:$A$917,"="&amp;D9660,'список продуктов'!$C$8:$C$917)</f>
        <v>0</v>
      </c>
      <c r="M11439" s="572"/>
      <c r="N11439" s="573"/>
      <c r="O11439" s="573"/>
      <c r="P11439" s="573"/>
    </row>
    <row r="11440" spans="1:16" x14ac:dyDescent="0.25">
      <c r="A11440" s="77">
        <f>A11427*E11440*A11425</f>
        <v>0</v>
      </c>
      <c r="B11440" s="160"/>
      <c r="C11440" s="154"/>
      <c r="D11440" s="91" t="s">
        <v>2515</v>
      </c>
      <c r="E11440" s="89">
        <v>1</v>
      </c>
      <c r="F11440">
        <f>SUMIF('список продуктов'!$A$8:$A$917,"="&amp;D9661,'список продуктов'!$C$8:$C$917)</f>
        <v>0</v>
      </c>
      <c r="M11440" s="572"/>
      <c r="N11440" s="573"/>
      <c r="O11440" s="573"/>
      <c r="P11440" s="573"/>
    </row>
    <row r="11441" spans="1:16" x14ac:dyDescent="0.25">
      <c r="A11441" s="77">
        <f>A11427*E11441*A11425</f>
        <v>0</v>
      </c>
      <c r="B11441" s="160"/>
      <c r="C11441" s="154"/>
      <c r="D11441" s="91" t="s">
        <v>2514</v>
      </c>
      <c r="E11441" s="89">
        <v>1</v>
      </c>
      <c r="F11441">
        <f>SUMIF('список продуктов'!$A$8:$A$917,"="&amp;D9662,'список продуктов'!$C$8:$C$917)</f>
        <v>0</v>
      </c>
      <c r="M11441" s="572"/>
      <c r="N11441" s="573"/>
      <c r="O11441" s="573"/>
      <c r="P11441" s="573"/>
    </row>
    <row r="11442" spans="1:16" x14ac:dyDescent="0.25">
      <c r="A11442" s="129">
        <v>5</v>
      </c>
      <c r="B11442" s="160" t="s">
        <v>42</v>
      </c>
      <c r="C11442" s="537" t="s">
        <v>1510</v>
      </c>
      <c r="D11442" s="91"/>
      <c r="E11442" s="88"/>
      <c r="F11442">
        <f>SUMIF('список продуктов'!$A$8:$A$917,"="&amp;D9663,'список продуктов'!$C$8:$C$917)</f>
        <v>0</v>
      </c>
      <c r="M11442" s="572"/>
      <c r="N11442" s="573"/>
      <c r="O11442" s="573"/>
      <c r="P11442" s="573"/>
    </row>
    <row r="11443" spans="1:16" x14ac:dyDescent="0.25">
      <c r="A11443" s="77">
        <f>E11443*A11442*A11425</f>
        <v>0</v>
      </c>
      <c r="B11443" s="160"/>
      <c r="C11443" s="154"/>
      <c r="D11443" s="91" t="s">
        <v>1477</v>
      </c>
      <c r="E11443" s="89">
        <v>30</v>
      </c>
      <c r="F11443">
        <f>SUMIF('список продуктов'!$A$8:$A$917,"="&amp;D9664,'список продуктов'!$C$8:$C$917)</f>
        <v>0</v>
      </c>
      <c r="M11443" s="572"/>
      <c r="N11443" s="573"/>
      <c r="O11443" s="573"/>
      <c r="P11443" s="573"/>
    </row>
    <row r="11444" spans="1:16" x14ac:dyDescent="0.25">
      <c r="A11444" s="77">
        <f>E11444*A11442*A11425</f>
        <v>0</v>
      </c>
      <c r="B11444" s="160"/>
      <c r="C11444" s="452"/>
      <c r="D11444" s="91" t="s">
        <v>2244</v>
      </c>
      <c r="E11444" s="89">
        <v>5</v>
      </c>
      <c r="F11444">
        <f>SUMIF('список продуктов'!$A$8:$A$917,"="&amp;D9665,'список продуктов'!$C$8:$C$917)</f>
        <v>0</v>
      </c>
      <c r="M11444" s="572"/>
      <c r="N11444" s="573"/>
      <c r="O11444" s="573"/>
      <c r="P11444" s="573"/>
    </row>
    <row r="11445" spans="1:16" x14ac:dyDescent="0.25">
      <c r="A11445" s="77">
        <f>E11445*A11442*A11425</f>
        <v>0</v>
      </c>
      <c r="B11445" s="160"/>
      <c r="C11445" s="154"/>
      <c r="D11445" s="91" t="s">
        <v>1246</v>
      </c>
      <c r="E11445" s="89">
        <v>5</v>
      </c>
      <c r="F11445">
        <f>SUMIF('список продуктов'!$A$8:$A$917,"="&amp;D9666,'список продуктов'!$C$8:$C$917)</f>
        <v>0</v>
      </c>
      <c r="M11445" s="572"/>
      <c r="N11445" s="573"/>
      <c r="O11445" s="573"/>
      <c r="P11445" s="573"/>
    </row>
    <row r="11446" spans="1:16" x14ac:dyDescent="0.25">
      <c r="A11446" s="77">
        <f>E11446*A11442*A11425</f>
        <v>0</v>
      </c>
      <c r="B11446" s="160"/>
      <c r="C11446" s="154"/>
      <c r="D11446" s="91" t="s">
        <v>1478</v>
      </c>
      <c r="E11446" s="89">
        <v>1</v>
      </c>
      <c r="F11446">
        <f>SUMIF('список продуктов'!$A$8:$A$917,"="&amp;D9667,'список продуктов'!$C$8:$C$917)</f>
        <v>0</v>
      </c>
      <c r="M11446" s="572"/>
      <c r="N11446" s="573"/>
      <c r="O11446" s="573"/>
      <c r="P11446" s="573"/>
    </row>
    <row r="11447" spans="1:16" x14ac:dyDescent="0.25">
      <c r="A11447" s="77">
        <f>E11447*A11442*A11425</f>
        <v>0</v>
      </c>
      <c r="B11447" s="160"/>
      <c r="C11447" s="154"/>
      <c r="D11447" s="91" t="s">
        <v>2591</v>
      </c>
      <c r="E11447" s="89">
        <v>2</v>
      </c>
      <c r="F11447">
        <f>SUMIF('список продуктов'!$A$8:$A$917,"="&amp;D9668,'список продуктов'!$C$8:$C$917)</f>
        <v>0</v>
      </c>
      <c r="M11447" s="572"/>
      <c r="N11447" s="573"/>
      <c r="O11447" s="573"/>
      <c r="P11447" s="573"/>
    </row>
    <row r="11448" spans="1:16" x14ac:dyDescent="0.25">
      <c r="A11448" s="77">
        <f>E11448*A11442*A11425</f>
        <v>0</v>
      </c>
      <c r="B11448" s="160"/>
      <c r="C11448" s="154"/>
      <c r="D11448" s="91" t="s">
        <v>1794</v>
      </c>
      <c r="E11448" s="89">
        <v>1</v>
      </c>
      <c r="F11448">
        <f>SUMIF('список продуктов'!$A$8:$A$917,"="&amp;D9669,'список продуктов'!$C$8:$C$917)</f>
        <v>0</v>
      </c>
      <c r="M11448" s="572"/>
      <c r="N11448" s="573"/>
      <c r="O11448" s="573"/>
      <c r="P11448" s="573"/>
    </row>
    <row r="11449" spans="1:16" x14ac:dyDescent="0.25">
      <c r="A11449" s="77">
        <f>E11449*A11442*A11425</f>
        <v>0</v>
      </c>
      <c r="B11449" s="160"/>
      <c r="C11449" s="154"/>
      <c r="D11449" s="91" t="s">
        <v>198</v>
      </c>
      <c r="E11449" s="89">
        <v>5</v>
      </c>
      <c r="F11449">
        <f>SUMIF('список продуктов'!$A$8:$A$917,"="&amp;D9670,'список продуктов'!$C$8:$C$917)</f>
        <v>0</v>
      </c>
      <c r="M11449" s="572"/>
      <c r="N11449" s="573"/>
      <c r="O11449" s="573"/>
      <c r="P11449" s="573"/>
    </row>
    <row r="11450" spans="1:16" ht="29.25" x14ac:dyDescent="0.25">
      <c r="A11450" s="129">
        <v>5</v>
      </c>
      <c r="B11450" s="160" t="s">
        <v>203</v>
      </c>
      <c r="C11450" s="430" t="s">
        <v>2824</v>
      </c>
      <c r="D11450" s="91"/>
      <c r="E11450" s="88"/>
      <c r="F11450">
        <f>SUMIF('список продуктов'!$A$8:$A$917,"="&amp;D9671,'список продуктов'!$C$8:$C$917)</f>
        <v>0</v>
      </c>
      <c r="M11450" s="572"/>
      <c r="N11450" s="573"/>
      <c r="O11450" s="573"/>
      <c r="P11450" s="573"/>
    </row>
    <row r="11451" spans="1:16" x14ac:dyDescent="0.25">
      <c r="A11451" s="77">
        <f>E11451*A11450*A11425</f>
        <v>0</v>
      </c>
      <c r="B11451" s="160"/>
      <c r="C11451" s="154"/>
      <c r="D11451" s="91" t="s">
        <v>1745</v>
      </c>
      <c r="E11451" s="89">
        <v>30</v>
      </c>
      <c r="F11451">
        <f>SUMIF('список продуктов'!$A$8:$A$917,"="&amp;D9672,'список продуктов'!$C$8:$C$917)</f>
        <v>0</v>
      </c>
      <c r="M11451" s="572"/>
      <c r="N11451" s="573"/>
      <c r="O11451" s="573"/>
      <c r="P11451" s="573"/>
    </row>
    <row r="11452" spans="1:16" x14ac:dyDescent="0.25">
      <c r="A11452" s="77">
        <f>A11450*E11452*A11425</f>
        <v>0</v>
      </c>
      <c r="B11452" s="160"/>
      <c r="C11452" s="154"/>
      <c r="D11452" s="91" t="s">
        <v>1671</v>
      </c>
      <c r="E11452" s="89">
        <v>15</v>
      </c>
      <c r="F11452">
        <f>SUMIF('список продуктов'!$A$8:$A$917,"="&amp;D9673,'список продуктов'!$C$8:$C$917)</f>
        <v>0</v>
      </c>
      <c r="M11452" s="572"/>
      <c r="N11452" s="573"/>
      <c r="O11452" s="573"/>
      <c r="P11452" s="573"/>
    </row>
    <row r="11453" spans="1:16" x14ac:dyDescent="0.25">
      <c r="A11453" s="77">
        <f>A11450*E11453*A11425</f>
        <v>0</v>
      </c>
      <c r="B11453" s="160"/>
      <c r="C11453" s="154"/>
      <c r="D11453" s="91" t="s">
        <v>2269</v>
      </c>
      <c r="E11453" s="89">
        <v>10</v>
      </c>
      <c r="F11453">
        <f>SUMIF('список продуктов'!$A$8:$A$917,"="&amp;D9674,'список продуктов'!$C$8:$C$917)</f>
        <v>0</v>
      </c>
      <c r="M11453" s="572"/>
      <c r="N11453" s="573"/>
      <c r="O11453" s="573"/>
      <c r="P11453" s="573"/>
    </row>
    <row r="11454" spans="1:16" x14ac:dyDescent="0.25">
      <c r="A11454" s="77">
        <f>A11450*E11454*A11425</f>
        <v>0</v>
      </c>
      <c r="B11454" s="160"/>
      <c r="C11454" s="154"/>
      <c r="D11454" s="91" t="s">
        <v>1478</v>
      </c>
      <c r="E11454" s="89">
        <v>1</v>
      </c>
      <c r="F11454">
        <f>SUMIF('список продуктов'!$A$8:$A$917,"="&amp;D9675,'список продуктов'!$C$8:$C$917)</f>
        <v>0</v>
      </c>
      <c r="M11454" s="572"/>
      <c r="N11454" s="573"/>
      <c r="O11454" s="573"/>
      <c r="P11454" s="573"/>
    </row>
    <row r="11455" spans="1:16" x14ac:dyDescent="0.25">
      <c r="A11455" s="77">
        <f>A11450*E11455*A11425</f>
        <v>0</v>
      </c>
      <c r="B11455" s="160"/>
      <c r="C11455" s="154"/>
      <c r="D11455" s="91" t="s">
        <v>2392</v>
      </c>
      <c r="E11455" s="89">
        <v>1</v>
      </c>
      <c r="F11455">
        <f>SUMIF('список продуктов'!$A$8:$A$917,"="&amp;D9676,'список продуктов'!$C$8:$C$917)</f>
        <v>0</v>
      </c>
      <c r="M11455" s="572"/>
      <c r="N11455" s="573"/>
      <c r="O11455" s="573"/>
      <c r="P11455" s="573"/>
    </row>
    <row r="11456" spans="1:16" x14ac:dyDescent="0.25">
      <c r="A11456" s="77">
        <f>E11456*A11450*A11425</f>
        <v>0</v>
      </c>
      <c r="B11456" s="160"/>
      <c r="C11456" s="452"/>
      <c r="D11456" s="91" t="s">
        <v>1228</v>
      </c>
      <c r="E11456" s="89">
        <v>1</v>
      </c>
      <c r="F11456">
        <f>SUMIF('список продуктов'!$A$8:$A$917,"="&amp;D9677,'список продуктов'!$C$8:$C$917)</f>
        <v>0</v>
      </c>
      <c r="M11456" s="572"/>
      <c r="N11456" s="573"/>
      <c r="O11456" s="573"/>
      <c r="P11456" s="573"/>
    </row>
    <row r="11457" spans="1:16" x14ac:dyDescent="0.25">
      <c r="A11457" s="77">
        <f>E11457*A11450*A11425</f>
        <v>0</v>
      </c>
      <c r="B11457" s="160"/>
      <c r="C11457" s="154"/>
      <c r="D11457" s="91" t="s">
        <v>2399</v>
      </c>
      <c r="E11457" s="89">
        <v>1</v>
      </c>
      <c r="F11457">
        <f>SUMIF('список продуктов'!$A$8:$A$917,"="&amp;D13272,'список продуктов'!$C$8:$C$917)</f>
        <v>0</v>
      </c>
      <c r="M11457" s="572"/>
      <c r="N11457" s="573"/>
      <c r="O11457" s="573"/>
      <c r="P11457" s="573"/>
    </row>
    <row r="11458" spans="1:16" x14ac:dyDescent="0.25">
      <c r="A11458" s="77">
        <f>E11458*A11450*A11425</f>
        <v>0</v>
      </c>
      <c r="B11458" s="160"/>
      <c r="C11458" s="154"/>
      <c r="D11458" s="91" t="s">
        <v>2591</v>
      </c>
      <c r="E11458" s="89">
        <v>3</v>
      </c>
      <c r="F11458">
        <f>SUMIF('список продуктов'!$A$8:$A$917,"="&amp;D13273,'список продуктов'!$C$8:$C$917)</f>
        <v>0</v>
      </c>
      <c r="M11458" s="572"/>
      <c r="N11458" s="573"/>
      <c r="O11458" s="573"/>
      <c r="P11458" s="573"/>
    </row>
    <row r="11459" spans="1:16" x14ac:dyDescent="0.25">
      <c r="A11459" s="77">
        <f>E11459*A11450*A11425</f>
        <v>0</v>
      </c>
      <c r="B11459" s="160"/>
      <c r="C11459" s="154"/>
      <c r="D11459" s="91" t="s">
        <v>1275</v>
      </c>
      <c r="E11459" s="89">
        <v>1</v>
      </c>
      <c r="F11459">
        <f>SUMIF('список продуктов'!$A$8:$A$917,"="&amp;D13274,'список продуктов'!$C$8:$C$917)</f>
        <v>0</v>
      </c>
      <c r="M11459" s="572"/>
      <c r="N11459" s="573"/>
      <c r="O11459" s="573"/>
      <c r="P11459" s="573"/>
    </row>
    <row r="11460" spans="1:16" x14ac:dyDescent="0.25">
      <c r="A11460" s="129">
        <v>5</v>
      </c>
      <c r="B11460" s="160" t="s">
        <v>45</v>
      </c>
      <c r="C11460" s="311" t="s">
        <v>1511</v>
      </c>
      <c r="D11460" s="91"/>
      <c r="E11460" s="89"/>
      <c r="F11460">
        <f>SUMIF('список продуктов'!$A$8:$A$917,"="&amp;D13275,'список продуктов'!$C$8:$C$917)</f>
        <v>0</v>
      </c>
      <c r="M11460" s="572"/>
      <c r="N11460" s="573"/>
      <c r="O11460" s="573"/>
      <c r="P11460" s="573"/>
    </row>
    <row r="11461" spans="1:16" x14ac:dyDescent="0.25">
      <c r="A11461" s="77">
        <f>A11459*E11461*A11425</f>
        <v>0</v>
      </c>
      <c r="B11461" s="160"/>
      <c r="C11461" s="154"/>
      <c r="D11461" s="91" t="s">
        <v>2553</v>
      </c>
      <c r="E11461" s="89">
        <v>1</v>
      </c>
      <c r="F11461">
        <f>SUMIF('список продуктов'!$A$8:$A$917,"="&amp;D13276,'список продуктов'!$C$8:$C$917)</f>
        <v>0</v>
      </c>
      <c r="M11461" s="572"/>
      <c r="N11461" s="573"/>
      <c r="O11461" s="573"/>
      <c r="P11461" s="573"/>
    </row>
    <row r="11462" spans="1:16" x14ac:dyDescent="0.25">
      <c r="A11462" s="77">
        <f>A11459*E11462*A11425</f>
        <v>0</v>
      </c>
      <c r="B11462" s="160"/>
      <c r="C11462" s="154"/>
      <c r="D11462" s="91" t="s">
        <v>1697</v>
      </c>
      <c r="E11462" s="89">
        <v>10</v>
      </c>
      <c r="F11462">
        <f>SUMIF('список продуктов'!$A$8:$A$917,"="&amp;D13277,'список продуктов'!$C$8:$C$917)</f>
        <v>0</v>
      </c>
      <c r="M11462" s="572"/>
      <c r="N11462" s="573"/>
      <c r="O11462" s="573"/>
      <c r="P11462" s="573"/>
    </row>
    <row r="11463" spans="1:16" x14ac:dyDescent="0.25">
      <c r="A11463" s="77">
        <f>A11459*E11463*A11425</f>
        <v>0</v>
      </c>
      <c r="B11463" s="160"/>
      <c r="C11463" s="154"/>
      <c r="D11463" s="91" t="s">
        <v>1758</v>
      </c>
      <c r="E11463" s="89">
        <v>20</v>
      </c>
      <c r="F11463">
        <f>SUMIF('список продуктов'!$A$8:$A$917,"="&amp;D13278,'список продуктов'!$C$8:$C$917)</f>
        <v>0</v>
      </c>
      <c r="M11463" s="572"/>
      <c r="N11463" s="573"/>
      <c r="O11463" s="573"/>
      <c r="P11463" s="573"/>
    </row>
    <row r="11464" spans="1:16" x14ac:dyDescent="0.25">
      <c r="A11464" s="77">
        <f>E11464*A11460*A11425</f>
        <v>0</v>
      </c>
      <c r="B11464" s="160"/>
      <c r="C11464" s="154"/>
      <c r="D11464" s="91" t="s">
        <v>1739</v>
      </c>
      <c r="E11464" s="89">
        <v>50</v>
      </c>
      <c r="F11464">
        <f>SUMIF('список продуктов'!$A$8:$A$917,"="&amp;D13279,'список продуктов'!$C$8:$C$917)</f>
        <v>0</v>
      </c>
      <c r="M11464" s="572"/>
      <c r="N11464" s="573"/>
      <c r="O11464" s="573"/>
      <c r="P11464" s="573"/>
    </row>
    <row r="11465" spans="1:16" x14ac:dyDescent="0.25">
      <c r="A11465" s="77">
        <f>E11465*A11460*A11425</f>
        <v>0</v>
      </c>
      <c r="B11465" s="160"/>
      <c r="C11465" s="452"/>
      <c r="D11465" s="91" t="s">
        <v>1275</v>
      </c>
      <c r="E11465" s="89">
        <v>1</v>
      </c>
      <c r="F11465">
        <f>SUMIF('список продуктов'!$A$8:$A$917,"="&amp;D13280,'список продуктов'!$C$8:$C$917)</f>
        <v>0</v>
      </c>
      <c r="M11465" s="572"/>
      <c r="N11465" s="573"/>
      <c r="O11465" s="573"/>
      <c r="P11465" s="573"/>
    </row>
    <row r="11466" spans="1:16" x14ac:dyDescent="0.25">
      <c r="A11466" s="77">
        <f>E11466*A11460*A11425</f>
        <v>0</v>
      </c>
      <c r="B11466" s="160"/>
      <c r="C11466" s="154"/>
      <c r="D11466" s="91" t="s">
        <v>1228</v>
      </c>
      <c r="E11466" s="89">
        <v>1</v>
      </c>
      <c r="F11466">
        <f>SUMIF('список продуктов'!$A$8:$A$917,"="&amp;D13281,'список продуктов'!$C$8:$C$917)</f>
        <v>0</v>
      </c>
      <c r="M11466" s="572"/>
      <c r="N11466" s="573"/>
      <c r="O11466" s="573"/>
      <c r="P11466" s="573"/>
    </row>
    <row r="11467" spans="1:16" x14ac:dyDescent="0.25">
      <c r="A11467" s="77">
        <f>E11467*A11460*A11425</f>
        <v>0</v>
      </c>
      <c r="B11467" s="160"/>
      <c r="C11467" s="154"/>
      <c r="D11467" s="91" t="s">
        <v>2399</v>
      </c>
      <c r="E11467" s="89">
        <v>1</v>
      </c>
      <c r="F11467">
        <f>SUMIF('список продуктов'!$A$8:$A$917,"="&amp;D13282,'список продуктов'!$C$8:$C$917)</f>
        <v>0</v>
      </c>
      <c r="M11467" s="572"/>
      <c r="N11467" s="573"/>
      <c r="O11467" s="573"/>
      <c r="P11467" s="573"/>
    </row>
    <row r="11468" spans="1:16" ht="15.75" thickBot="1" x14ac:dyDescent="0.3">
      <c r="A11468" s="77">
        <f>E11468*A11460*A11425</f>
        <v>0</v>
      </c>
      <c r="B11468" s="160"/>
      <c r="C11468" s="154"/>
      <c r="D11468" s="91" t="s">
        <v>2591</v>
      </c>
      <c r="E11468" s="89">
        <v>5</v>
      </c>
      <c r="F11468">
        <f>SUMIF('список продуктов'!$A$8:$A$917,"="&amp;D13283,'список продуктов'!$C$8:$C$917)</f>
        <v>0</v>
      </c>
      <c r="M11468" s="572"/>
      <c r="N11468" s="573"/>
      <c r="O11468" s="573"/>
      <c r="P11468" s="573"/>
    </row>
    <row r="11469" spans="1:16" ht="15.75" thickBot="1" x14ac:dyDescent="0.3">
      <c r="A11469" s="229"/>
      <c r="B11469" s="231" t="s">
        <v>974</v>
      </c>
      <c r="C11469" s="184" t="s">
        <v>1524</v>
      </c>
      <c r="D11469" s="383"/>
      <c r="E11469" s="232"/>
      <c r="F11469">
        <f>SUMIF('список продуктов'!$A$8:$A$917,"="&amp;D13284,'список продуктов'!$C$8:$C$917)</f>
        <v>0</v>
      </c>
      <c r="G11469" t="s">
        <v>2926</v>
      </c>
      <c r="M11469" s="572"/>
      <c r="N11469" s="573"/>
      <c r="O11469" s="573"/>
      <c r="P11469" s="573"/>
    </row>
    <row r="11470" spans="1:16" x14ac:dyDescent="0.25">
      <c r="A11470" s="77">
        <f>E11470*A11469</f>
        <v>0</v>
      </c>
      <c r="B11470" s="286"/>
      <c r="C11470" s="353" t="s">
        <v>2624</v>
      </c>
      <c r="D11470" s="91" t="s">
        <v>2625</v>
      </c>
      <c r="E11470" s="111">
        <v>1</v>
      </c>
      <c r="F11470">
        <f>SUMIF('список продуктов'!$A$8:$A$917,"="&amp;D13285,'список продуктов'!$C$8:$C$917)</f>
        <v>0</v>
      </c>
      <c r="M11470" s="572"/>
      <c r="N11470" s="573"/>
      <c r="O11470" s="573"/>
      <c r="P11470" s="573"/>
    </row>
    <row r="11471" spans="1:16" ht="29.25" x14ac:dyDescent="0.25">
      <c r="A11471" s="129">
        <v>5</v>
      </c>
      <c r="B11471" s="160" t="s">
        <v>45</v>
      </c>
      <c r="C11471" s="290" t="s">
        <v>2618</v>
      </c>
      <c r="D11471" s="91"/>
      <c r="E11471" s="88"/>
      <c r="F11471">
        <f>SUMIF('список продуктов'!$A$8:$A$917,"="&amp;D13286,'список продуктов'!$C$8:$C$917)</f>
        <v>0</v>
      </c>
      <c r="M11471" s="572"/>
      <c r="N11471" s="573"/>
      <c r="O11471" s="573"/>
      <c r="P11471" s="573"/>
    </row>
    <row r="11472" spans="1:16" x14ac:dyDescent="0.25">
      <c r="A11472" s="131">
        <f>E11472*A11471*A11469</f>
        <v>0</v>
      </c>
      <c r="B11472" s="160"/>
      <c r="C11472" s="290"/>
      <c r="D11472" s="91" t="s">
        <v>2665</v>
      </c>
      <c r="E11472" s="111">
        <v>1</v>
      </c>
      <c r="F11472">
        <f>SUMIF('список продуктов'!$A$8:$A$917,"="&amp;D13287,'список продуктов'!$C$8:$C$917)</f>
        <v>0</v>
      </c>
      <c r="M11472" s="572"/>
      <c r="N11472" s="573"/>
      <c r="O11472" s="573"/>
      <c r="P11472" s="573"/>
    </row>
    <row r="11473" spans="1:16" x14ac:dyDescent="0.25">
      <c r="A11473" s="77">
        <f>A11471*A11469*E11473</f>
        <v>0</v>
      </c>
      <c r="B11473" s="160"/>
      <c r="C11473" s="155" t="s">
        <v>1525</v>
      </c>
      <c r="D11473" s="91" t="s">
        <v>1492</v>
      </c>
      <c r="E11473" s="89">
        <v>16</v>
      </c>
      <c r="F11473">
        <f>SUMIF('список продуктов'!$A$8:$A$917,"="&amp;D13288,'список продуктов'!$C$8:$C$917)</f>
        <v>0</v>
      </c>
      <c r="M11473" s="572"/>
      <c r="N11473" s="573"/>
      <c r="O11473" s="573"/>
      <c r="P11473" s="573"/>
    </row>
    <row r="11474" spans="1:16" x14ac:dyDescent="0.25">
      <c r="A11474" s="77">
        <f>E11474*A11471*A11469</f>
        <v>0</v>
      </c>
      <c r="B11474" s="160"/>
      <c r="C11474" s="154"/>
      <c r="D11474" s="91" t="s">
        <v>1892</v>
      </c>
      <c r="E11474" s="89">
        <v>0.4</v>
      </c>
      <c r="F11474">
        <f>SUMIF('список продуктов'!$A$8:$A$917,"="&amp;D13289,'список продуктов'!$C$8:$C$917)</f>
        <v>0</v>
      </c>
      <c r="M11474" s="572"/>
      <c r="N11474" s="573"/>
      <c r="O11474" s="573"/>
      <c r="P11474" s="573"/>
    </row>
    <row r="11475" spans="1:16" x14ac:dyDescent="0.25">
      <c r="A11475" s="77">
        <f>E11475*A11471*A11469</f>
        <v>0</v>
      </c>
      <c r="B11475" s="160"/>
      <c r="C11475" s="154"/>
      <c r="D11475" s="91" t="s">
        <v>2469</v>
      </c>
      <c r="E11475" s="89">
        <v>1.3</v>
      </c>
      <c r="F11475">
        <f>SUMIF('список продуктов'!$A$8:$A$917,"="&amp;D13290,'список продуктов'!$C$8:$C$917)</f>
        <v>0</v>
      </c>
      <c r="M11475" s="572"/>
      <c r="N11475" s="573"/>
      <c r="O11475" s="573"/>
      <c r="P11475" s="573"/>
    </row>
    <row r="11476" spans="1:16" x14ac:dyDescent="0.25">
      <c r="A11476" s="77">
        <f>E11476*A11471*A11469</f>
        <v>0</v>
      </c>
      <c r="B11476" s="160"/>
      <c r="C11476" s="154"/>
      <c r="D11476" s="91" t="s">
        <v>1489</v>
      </c>
      <c r="E11476" s="89">
        <v>1</v>
      </c>
      <c r="F11476">
        <f>SUMIF('список продуктов'!$A$8:$A$917,"="&amp;D13291,'список продуктов'!$C$8:$C$917)</f>
        <v>0</v>
      </c>
      <c r="M11476" s="572"/>
      <c r="N11476" s="573"/>
      <c r="O11476" s="573"/>
      <c r="P11476" s="573"/>
    </row>
    <row r="11477" spans="1:16" x14ac:dyDescent="0.25">
      <c r="A11477" s="77">
        <f>E11477*A11471*A11469</f>
        <v>0</v>
      </c>
      <c r="B11477" s="160"/>
      <c r="C11477" s="154"/>
      <c r="D11477" s="91" t="s">
        <v>1280</v>
      </c>
      <c r="E11477" s="89">
        <v>2</v>
      </c>
      <c r="F11477">
        <f>SUMIF('список продуктов'!$A$8:$A$917,"="&amp;D13292,'список продуктов'!$C$8:$C$917)</f>
        <v>0</v>
      </c>
      <c r="M11477" s="572"/>
      <c r="N11477" s="573"/>
      <c r="O11477" s="573"/>
      <c r="P11477" s="573"/>
    </row>
    <row r="11478" spans="1:16" x14ac:dyDescent="0.25">
      <c r="A11478" s="77">
        <f>E11478*A11471*A11469</f>
        <v>0</v>
      </c>
      <c r="B11478" s="160"/>
      <c r="C11478" s="154"/>
      <c r="D11478" s="91" t="s">
        <v>1262</v>
      </c>
      <c r="E11478" s="89">
        <v>0.3</v>
      </c>
      <c r="F11478">
        <f>SUMIF('список продуктов'!$A$8:$A$917,"="&amp;D13293,'список продуктов'!$C$8:$C$917)</f>
        <v>0</v>
      </c>
      <c r="M11478" s="572"/>
      <c r="N11478" s="573"/>
      <c r="O11478" s="573"/>
      <c r="P11478" s="573"/>
    </row>
    <row r="11479" spans="1:16" x14ac:dyDescent="0.25">
      <c r="A11479" s="77">
        <f>E11479*A11471*A11469</f>
        <v>0</v>
      </c>
      <c r="B11479" s="160"/>
      <c r="C11479" s="154"/>
      <c r="D11479" s="91" t="s">
        <v>1315</v>
      </c>
      <c r="E11479" s="89">
        <v>8</v>
      </c>
      <c r="F11479">
        <f>SUMIF('список продуктов'!$A$8:$A$917,"="&amp;D13294,'список продуктов'!$C$8:$C$917)</f>
        <v>0</v>
      </c>
      <c r="M11479" s="572"/>
      <c r="N11479" s="573"/>
      <c r="O11479" s="573"/>
      <c r="P11479" s="573"/>
    </row>
    <row r="11480" spans="1:16" x14ac:dyDescent="0.25">
      <c r="A11480" s="77">
        <f>E11480*A11471*A11469</f>
        <v>0</v>
      </c>
      <c r="B11480" s="160"/>
      <c r="C11480" s="154"/>
      <c r="D11480" s="91" t="s">
        <v>2589</v>
      </c>
      <c r="E11480" s="89">
        <v>2</v>
      </c>
      <c r="F11480">
        <f>SUMIF('список продуктов'!$A$8:$A$917,"="&amp;D13295,'список продуктов'!$C$8:$C$917)</f>
        <v>0</v>
      </c>
      <c r="M11480" s="572"/>
      <c r="N11480" s="573"/>
      <c r="O11480" s="573"/>
      <c r="P11480" s="573"/>
    </row>
    <row r="11481" spans="1:16" x14ac:dyDescent="0.25">
      <c r="A11481" s="77">
        <f>A11471*A11469*E11481</f>
        <v>0</v>
      </c>
      <c r="B11481" s="160"/>
      <c r="C11481" s="155" t="s">
        <v>2192</v>
      </c>
      <c r="D11481" s="91" t="s">
        <v>1538</v>
      </c>
      <c r="E11481" s="89">
        <v>18</v>
      </c>
      <c r="F11481">
        <f>SUMIF('список продуктов'!$A$8:$A$917,"="&amp;D13296,'список продуктов'!$C$8:$C$917)</f>
        <v>0</v>
      </c>
      <c r="M11481" s="572"/>
      <c r="N11481" s="573"/>
      <c r="O11481" s="573"/>
      <c r="P11481" s="573"/>
    </row>
    <row r="11482" spans="1:16" x14ac:dyDescent="0.25">
      <c r="A11482" s="77">
        <f>A11471*E11482*A11469</f>
        <v>0</v>
      </c>
      <c r="B11482" s="160"/>
      <c r="C11482" s="154"/>
      <c r="D11482" s="91" t="s">
        <v>2330</v>
      </c>
      <c r="E11482" s="89">
        <v>8</v>
      </c>
      <c r="F11482">
        <f>SUMIF('список продуктов'!$A$8:$A$917,"="&amp;D13297,'список продуктов'!$C$8:$C$917)</f>
        <v>0</v>
      </c>
      <c r="M11482" s="572"/>
      <c r="N11482" s="573"/>
      <c r="O11482" s="573"/>
      <c r="P11482" s="573"/>
    </row>
    <row r="11483" spans="1:16" x14ac:dyDescent="0.25">
      <c r="A11483" s="77">
        <f>A11471*E11483*A11469</f>
        <v>0</v>
      </c>
      <c r="B11483" s="160"/>
      <c r="C11483" s="154"/>
      <c r="D11483" s="91" t="s">
        <v>1805</v>
      </c>
      <c r="E11483" s="89">
        <v>7</v>
      </c>
      <c r="F11483">
        <f>SUMIF('список продуктов'!$A$8:$A$917,"="&amp;D13298,'список продуктов'!$C$8:$C$917)</f>
        <v>0</v>
      </c>
      <c r="M11483" s="572"/>
      <c r="N11483" s="573"/>
      <c r="O11483" s="573"/>
      <c r="P11483" s="573"/>
    </row>
    <row r="11484" spans="1:16" x14ac:dyDescent="0.25">
      <c r="A11484" s="77">
        <f>A11471*E11484*A11469</f>
        <v>0</v>
      </c>
      <c r="B11484" s="160"/>
      <c r="C11484" s="154"/>
      <c r="D11484" s="91" t="s">
        <v>1763</v>
      </c>
      <c r="E11484" s="89">
        <v>15</v>
      </c>
      <c r="F11484">
        <f>SUMIF('список продуктов'!$A$8:$A$917,"="&amp;D13299,'список продуктов'!$C$8:$C$917)</f>
        <v>0</v>
      </c>
      <c r="M11484" s="572"/>
      <c r="N11484" s="573"/>
      <c r="O11484" s="573"/>
      <c r="P11484" s="573"/>
    </row>
    <row r="11485" spans="1:16" ht="29.25" x14ac:dyDescent="0.25">
      <c r="A11485" s="129">
        <v>5</v>
      </c>
      <c r="B11485" s="160" t="s">
        <v>43</v>
      </c>
      <c r="C11485" s="290" t="s">
        <v>2619</v>
      </c>
      <c r="D11485" s="91"/>
      <c r="E11485" s="88"/>
      <c r="F11485">
        <f>SUMIF('список продуктов'!$A$8:$A$917,"="&amp;D13300,'список продуктов'!$C$8:$C$917)</f>
        <v>0</v>
      </c>
      <c r="M11485" s="572"/>
      <c r="N11485" s="573"/>
      <c r="O11485" s="573"/>
      <c r="P11485" s="573"/>
    </row>
    <row r="11486" spans="1:16" x14ac:dyDescent="0.25">
      <c r="A11486" s="131">
        <f>E11486*A11485*A11469</f>
        <v>0</v>
      </c>
      <c r="B11486" s="160"/>
      <c r="C11486" s="290"/>
      <c r="D11486" s="91" t="s">
        <v>2665</v>
      </c>
      <c r="E11486" s="111">
        <v>1</v>
      </c>
      <c r="F11486">
        <f>SUMIF('список продуктов'!$A$8:$A$917,"="&amp;D13301,'список продуктов'!$C$8:$C$917)</f>
        <v>0</v>
      </c>
      <c r="M11486" s="572"/>
      <c r="N11486" s="573"/>
      <c r="O11486" s="573"/>
      <c r="P11486" s="573"/>
    </row>
    <row r="11487" spans="1:16" x14ac:dyDescent="0.25">
      <c r="A11487" s="131">
        <f>E11487*A11485*A11469</f>
        <v>0</v>
      </c>
      <c r="B11487" s="160"/>
      <c r="C11487" s="155" t="s">
        <v>1525</v>
      </c>
      <c r="D11487" s="91" t="s">
        <v>1492</v>
      </c>
      <c r="E11487" s="111">
        <v>16</v>
      </c>
      <c r="F11487">
        <f>SUMIF('список продуктов'!$A$8:$A$917,"="&amp;D11945,'список продуктов'!$C$8:$C$917)</f>
        <v>0</v>
      </c>
      <c r="M11487" s="572"/>
      <c r="N11487" s="573"/>
      <c r="O11487" s="573"/>
      <c r="P11487" s="573"/>
    </row>
    <row r="11488" spans="1:16" x14ac:dyDescent="0.25">
      <c r="A11488" s="131">
        <f>E11488*A11485*A11469</f>
        <v>0</v>
      </c>
      <c r="B11488" s="160"/>
      <c r="C11488" s="76"/>
      <c r="D11488" s="91" t="s">
        <v>1892</v>
      </c>
      <c r="E11488" s="111">
        <v>0.4</v>
      </c>
      <c r="F11488">
        <f>SUMIF('список продуктов'!$A$8:$A$917,"="&amp;D11946,'список продуктов'!$C$8:$C$917)</f>
        <v>0</v>
      </c>
      <c r="M11488" s="572"/>
      <c r="N11488" s="573"/>
      <c r="O11488" s="573"/>
      <c r="P11488" s="573"/>
    </row>
    <row r="11489" spans="1:16" x14ac:dyDescent="0.25">
      <c r="A11489" s="131">
        <f>E11489*A11485*A11469</f>
        <v>0</v>
      </c>
      <c r="B11489" s="160"/>
      <c r="C11489" s="76"/>
      <c r="D11489" s="91" t="s">
        <v>2469</v>
      </c>
      <c r="E11489" s="111">
        <v>1.3</v>
      </c>
      <c r="F11489">
        <f>SUMIF('список продуктов'!$A$8:$A$917,"="&amp;D11948,'список продуктов'!$C$8:$C$917)</f>
        <v>1</v>
      </c>
      <c r="M11489" s="572"/>
      <c r="N11489" s="573"/>
      <c r="O11489" s="573"/>
      <c r="P11489" s="573"/>
    </row>
    <row r="11490" spans="1:16" x14ac:dyDescent="0.25">
      <c r="A11490" s="131">
        <f>E11490*A11485*A11469</f>
        <v>0</v>
      </c>
      <c r="B11490" s="160"/>
      <c r="C11490" s="76"/>
      <c r="D11490" s="91" t="s">
        <v>1489</v>
      </c>
      <c r="E11490" s="111">
        <v>1</v>
      </c>
      <c r="F11490">
        <f>SUMIF('список продуктов'!$A$8:$A$917,"="&amp;D11949,'список продуктов'!$C$8:$C$917)</f>
        <v>0</v>
      </c>
      <c r="M11490" s="572"/>
      <c r="N11490" s="573"/>
      <c r="O11490" s="573"/>
      <c r="P11490" s="573"/>
    </row>
    <row r="11491" spans="1:16" x14ac:dyDescent="0.25">
      <c r="A11491" s="131">
        <f>E11491*A11485*A11469</f>
        <v>0</v>
      </c>
      <c r="B11491" s="160"/>
      <c r="C11491" s="76"/>
      <c r="D11491" s="91" t="s">
        <v>1280</v>
      </c>
      <c r="E11491" s="111">
        <v>2</v>
      </c>
      <c r="F11491">
        <f>SUMIF('список продуктов'!$A$8:$A$917,"="&amp;D11950,'список продуктов'!$C$8:$C$917)</f>
        <v>1</v>
      </c>
      <c r="M11491" s="572"/>
      <c r="N11491" s="573"/>
      <c r="O11491" s="573"/>
      <c r="P11491" s="573"/>
    </row>
    <row r="11492" spans="1:16" x14ac:dyDescent="0.25">
      <c r="A11492" s="131">
        <f>E11492*A11485*A11469</f>
        <v>0</v>
      </c>
      <c r="B11492" s="160"/>
      <c r="C11492" s="76"/>
      <c r="D11492" s="91" t="s">
        <v>1262</v>
      </c>
      <c r="E11492" s="111">
        <v>0.3</v>
      </c>
      <c r="F11492">
        <f>SUMIF('список продуктов'!$A$8:$A$917,"="&amp;D11951,'список продуктов'!$C$8:$C$917)</f>
        <v>1</v>
      </c>
      <c r="M11492" s="572"/>
      <c r="N11492" s="573"/>
      <c r="O11492" s="573"/>
      <c r="P11492" s="573"/>
    </row>
    <row r="11493" spans="1:16" x14ac:dyDescent="0.25">
      <c r="A11493" s="131">
        <f>E11493*A11485*A11469</f>
        <v>0</v>
      </c>
      <c r="B11493" s="160"/>
      <c r="C11493" s="76"/>
      <c r="D11493" s="91" t="s">
        <v>1315</v>
      </c>
      <c r="E11493" s="111">
        <v>8</v>
      </c>
      <c r="F11493">
        <f>SUMIF('список продуктов'!$A$8:$A$917,"="&amp;D11952,'список продуктов'!$C$8:$C$917)</f>
        <v>1</v>
      </c>
      <c r="M11493" s="572"/>
      <c r="N11493" s="573"/>
      <c r="O11493" s="573"/>
      <c r="P11493" s="573"/>
    </row>
    <row r="11494" spans="1:16" x14ac:dyDescent="0.25">
      <c r="A11494" s="131">
        <f>E11494*A11485*A11469</f>
        <v>0</v>
      </c>
      <c r="B11494" s="160"/>
      <c r="C11494" s="76"/>
      <c r="D11494" s="91" t="s">
        <v>2589</v>
      </c>
      <c r="E11494" s="111">
        <v>2</v>
      </c>
      <c r="F11494">
        <f>SUMIF('список продуктов'!$A$8:$A$917,"="&amp;D11953,'список продуктов'!$C$8:$C$917)</f>
        <v>1</v>
      </c>
      <c r="M11494" s="572"/>
      <c r="N11494" s="573"/>
      <c r="O11494" s="573"/>
      <c r="P11494" s="573"/>
    </row>
    <row r="11495" spans="1:16" x14ac:dyDescent="0.25">
      <c r="A11495" s="77">
        <f>A11485*E11495*A11469</f>
        <v>0</v>
      </c>
      <c r="B11495" s="160"/>
      <c r="C11495" s="155" t="s">
        <v>2192</v>
      </c>
      <c r="D11495" s="91" t="s">
        <v>1643</v>
      </c>
      <c r="E11495" s="89">
        <v>30</v>
      </c>
      <c r="F11495">
        <f>SUMIF('список продуктов'!$A$8:$A$917,"="&amp;D11954,'список продуктов'!$C$8:$C$917)</f>
        <v>1</v>
      </c>
      <c r="M11495" s="572"/>
      <c r="N11495" s="573"/>
      <c r="O11495" s="573"/>
      <c r="P11495" s="573"/>
    </row>
    <row r="11496" spans="1:16" x14ac:dyDescent="0.25">
      <c r="A11496" s="77">
        <f>A11485*E11496*A11469</f>
        <v>0</v>
      </c>
      <c r="B11496" s="160"/>
      <c r="C11496" s="154"/>
      <c r="D11496" s="91" t="s">
        <v>2591</v>
      </c>
      <c r="E11496" s="89">
        <v>5</v>
      </c>
      <c r="F11496">
        <f>SUMIF('список продуктов'!$A$8:$A$917,"="&amp;D11955,'список продуктов'!$C$8:$C$917)</f>
        <v>1</v>
      </c>
      <c r="M11496" s="572"/>
      <c r="N11496" s="573"/>
      <c r="O11496" s="573"/>
      <c r="P11496" s="573"/>
    </row>
    <row r="11497" spans="1:16" x14ac:dyDescent="0.25">
      <c r="A11497" s="77">
        <f>A11485*E11497*A11469</f>
        <v>0</v>
      </c>
      <c r="B11497" s="160"/>
      <c r="C11497" s="154"/>
      <c r="D11497" s="91" t="s">
        <v>2324</v>
      </c>
      <c r="E11497" s="89">
        <v>6</v>
      </c>
      <c r="F11497">
        <f>SUMIF('список продуктов'!$A$8:$A$917,"="&amp;D11956,'список продуктов'!$C$8:$C$917)</f>
        <v>1</v>
      </c>
      <c r="M11497" s="572"/>
      <c r="N11497" s="573"/>
      <c r="O11497" s="573"/>
      <c r="P11497" s="573"/>
    </row>
    <row r="11498" spans="1:16" x14ac:dyDescent="0.25">
      <c r="A11498" s="77">
        <f>A11485*E11498*A11469</f>
        <v>0</v>
      </c>
      <c r="B11498" s="160"/>
      <c r="C11498" s="154"/>
      <c r="D11498" s="91" t="s">
        <v>1268</v>
      </c>
      <c r="E11498" s="89">
        <v>6</v>
      </c>
      <c r="F11498">
        <f>SUMIF('список продуктов'!$A$8:$A$917,"="&amp;D11957,'список продуктов'!$C$8:$C$917)</f>
        <v>1</v>
      </c>
      <c r="M11498" s="572"/>
      <c r="N11498" s="573"/>
      <c r="O11498" s="573"/>
      <c r="P11498" s="573"/>
    </row>
    <row r="11499" spans="1:16" x14ac:dyDescent="0.25">
      <c r="A11499" s="77">
        <f>A11485*E11499*A11469</f>
        <v>0</v>
      </c>
      <c r="B11499" s="160"/>
      <c r="C11499" s="154"/>
      <c r="D11499" s="91" t="s">
        <v>1805</v>
      </c>
      <c r="E11499" s="89">
        <v>7</v>
      </c>
      <c r="F11499">
        <f>SUMIF('список продуктов'!$A$8:$A$917,"="&amp;D11958,'список продуктов'!$C$8:$C$917)</f>
        <v>0</v>
      </c>
      <c r="M11499" s="572"/>
      <c r="N11499" s="573"/>
      <c r="O11499" s="573"/>
      <c r="P11499" s="573"/>
    </row>
    <row r="11500" spans="1:16" x14ac:dyDescent="0.25">
      <c r="A11500" s="77">
        <f>E11500*A11485*A11469</f>
        <v>0</v>
      </c>
      <c r="B11500" s="160"/>
      <c r="C11500" s="154"/>
      <c r="D11500" s="91" t="s">
        <v>2588</v>
      </c>
      <c r="E11500" s="89">
        <v>7</v>
      </c>
      <c r="F11500">
        <f>SUMIF('список продуктов'!$A$8:$A$917,"="&amp;D11959,'список продуктов'!$C$8:$C$917)</f>
        <v>0</v>
      </c>
      <c r="M11500" s="572"/>
      <c r="N11500" s="573"/>
      <c r="O11500" s="573"/>
      <c r="P11500" s="573"/>
    </row>
    <row r="11501" spans="1:16" x14ac:dyDescent="0.25">
      <c r="A11501" s="77">
        <f>A11485*E11501*A11469</f>
        <v>0</v>
      </c>
      <c r="B11501" s="160"/>
      <c r="C11501" s="154"/>
      <c r="D11501" s="91" t="s">
        <v>1832</v>
      </c>
      <c r="E11501" s="89">
        <v>8</v>
      </c>
      <c r="F11501">
        <f>SUMIF('список продуктов'!$A$8:$A$917,"="&amp;D11960,'список продуктов'!$C$8:$C$917)</f>
        <v>1</v>
      </c>
      <c r="M11501" s="572"/>
      <c r="N11501" s="573"/>
      <c r="O11501" s="573"/>
      <c r="P11501" s="573"/>
    </row>
    <row r="11502" spans="1:16" ht="29.25" x14ac:dyDescent="0.25">
      <c r="A11502" s="129">
        <v>5</v>
      </c>
      <c r="B11502" s="160" t="s">
        <v>43</v>
      </c>
      <c r="C11502" s="290" t="s">
        <v>2620</v>
      </c>
      <c r="D11502" s="91"/>
      <c r="E11502" s="88"/>
      <c r="F11502">
        <f>SUMIF('список продуктов'!$A$8:$A$917,"="&amp;D11961,'список продуктов'!$C$8:$C$917)</f>
        <v>1</v>
      </c>
      <c r="M11502" s="572"/>
      <c r="N11502" s="573"/>
      <c r="O11502" s="573"/>
      <c r="P11502" s="573"/>
    </row>
    <row r="11503" spans="1:16" x14ac:dyDescent="0.25">
      <c r="A11503" s="131">
        <f>E11503*A11502*A11469</f>
        <v>0</v>
      </c>
      <c r="B11503" s="160"/>
      <c r="C11503" s="290"/>
      <c r="D11503" s="91" t="s">
        <v>2665</v>
      </c>
      <c r="E11503" s="111">
        <v>1</v>
      </c>
      <c r="F11503">
        <f>SUMIF('список продуктов'!$A$8:$A$917,"="&amp;D11962,'список продуктов'!$C$8:$C$917)</f>
        <v>1</v>
      </c>
      <c r="M11503" s="572"/>
      <c r="N11503" s="573"/>
      <c r="O11503" s="573"/>
      <c r="P11503" s="573"/>
    </row>
    <row r="11504" spans="1:16" x14ac:dyDescent="0.25">
      <c r="A11504" s="131">
        <f>E11504*A11502*A11469</f>
        <v>0</v>
      </c>
      <c r="B11504" s="160"/>
      <c r="C11504" s="155" t="s">
        <v>1525</v>
      </c>
      <c r="D11504" s="91" t="s">
        <v>1492</v>
      </c>
      <c r="E11504" s="111">
        <v>16</v>
      </c>
      <c r="F11504">
        <f>SUMIF('список продуктов'!$A$8:$A$917,"="&amp;D11963,'список продуктов'!$C$8:$C$917)</f>
        <v>1</v>
      </c>
      <c r="M11504" s="572"/>
      <c r="N11504" s="573"/>
      <c r="O11504" s="573"/>
      <c r="P11504" s="573"/>
    </row>
    <row r="11505" spans="1:16" x14ac:dyDescent="0.25">
      <c r="A11505" s="131">
        <f>E11505*A11502*A11469</f>
        <v>0</v>
      </c>
      <c r="B11505" s="160"/>
      <c r="C11505" s="76"/>
      <c r="D11505" s="91" t="s">
        <v>1892</v>
      </c>
      <c r="E11505" s="111">
        <v>0.4</v>
      </c>
      <c r="F11505">
        <f>SUMIF('список продуктов'!$A$8:$A$917,"="&amp;D11964,'список продуктов'!$C$8:$C$917)</f>
        <v>1</v>
      </c>
      <c r="M11505" s="572"/>
      <c r="N11505" s="573"/>
      <c r="O11505" s="573"/>
      <c r="P11505" s="573"/>
    </row>
    <row r="11506" spans="1:16" x14ac:dyDescent="0.25">
      <c r="A11506" s="131">
        <f>E11506*A11502*A11469</f>
        <v>0</v>
      </c>
      <c r="B11506" s="160"/>
      <c r="C11506" s="76"/>
      <c r="D11506" s="91" t="s">
        <v>2469</v>
      </c>
      <c r="E11506" s="111">
        <v>1.3</v>
      </c>
      <c r="F11506">
        <f>SUMIF('список продуктов'!$A$8:$A$917,"="&amp;D11965,'список продуктов'!$C$8:$C$917)</f>
        <v>1</v>
      </c>
      <c r="M11506" s="572"/>
      <c r="N11506" s="573"/>
      <c r="O11506" s="573"/>
      <c r="P11506" s="573"/>
    </row>
    <row r="11507" spans="1:16" x14ac:dyDescent="0.25">
      <c r="A11507" s="131">
        <f>E11507*A11502*A11469</f>
        <v>0</v>
      </c>
      <c r="B11507" s="160"/>
      <c r="C11507" s="76"/>
      <c r="D11507" s="91" t="s">
        <v>1489</v>
      </c>
      <c r="E11507" s="111">
        <v>1</v>
      </c>
      <c r="F11507">
        <f>SUMIF('список продуктов'!$A$8:$A$917,"="&amp;D11966,'список продуктов'!$C$8:$C$917)</f>
        <v>1</v>
      </c>
      <c r="M11507" s="572"/>
      <c r="N11507" s="573"/>
      <c r="O11507" s="573"/>
      <c r="P11507" s="573"/>
    </row>
    <row r="11508" spans="1:16" x14ac:dyDescent="0.25">
      <c r="A11508" s="131">
        <f>E11508*A11502*A11469</f>
        <v>0</v>
      </c>
      <c r="B11508" s="160"/>
      <c r="C11508" s="76"/>
      <c r="D11508" s="91" t="s">
        <v>1280</v>
      </c>
      <c r="E11508" s="111">
        <v>2</v>
      </c>
      <c r="F11508">
        <f>SUMIF('список продуктов'!$A$8:$A$917,"="&amp;D11967,'список продуктов'!$C$8:$C$917)</f>
        <v>0</v>
      </c>
      <c r="M11508" s="572"/>
      <c r="N11508" s="573"/>
      <c r="O11508" s="573"/>
      <c r="P11508" s="573"/>
    </row>
    <row r="11509" spans="1:16" x14ac:dyDescent="0.25">
      <c r="A11509" s="131">
        <f>E11509*A11502*A11469</f>
        <v>0</v>
      </c>
      <c r="B11509" s="160"/>
      <c r="C11509" s="76"/>
      <c r="D11509" s="91" t="s">
        <v>1262</v>
      </c>
      <c r="E11509" s="111">
        <v>0.3</v>
      </c>
      <c r="F11509">
        <f>SUMIF('список продуктов'!$A$8:$A$917,"="&amp;D11968,'список продуктов'!$C$8:$C$917)</f>
        <v>0</v>
      </c>
      <c r="M11509" s="572"/>
      <c r="N11509" s="573"/>
      <c r="O11509" s="573"/>
      <c r="P11509" s="573"/>
    </row>
    <row r="11510" spans="1:16" x14ac:dyDescent="0.25">
      <c r="A11510" s="131">
        <f>E11510*A11502*A11469</f>
        <v>0</v>
      </c>
      <c r="B11510" s="160"/>
      <c r="C11510" s="76"/>
      <c r="D11510" s="91" t="s">
        <v>1315</v>
      </c>
      <c r="E11510" s="111">
        <v>8</v>
      </c>
      <c r="F11510">
        <f>SUMIF('список продуктов'!$A$8:$A$917,"="&amp;D11969,'список продуктов'!$C$8:$C$917)</f>
        <v>0</v>
      </c>
      <c r="M11510" s="572"/>
      <c r="N11510" s="573"/>
      <c r="O11510" s="573"/>
      <c r="P11510" s="573"/>
    </row>
    <row r="11511" spans="1:16" x14ac:dyDescent="0.25">
      <c r="A11511" s="131">
        <f>E11511*A11502*A11469</f>
        <v>0</v>
      </c>
      <c r="B11511" s="160"/>
      <c r="C11511" s="76"/>
      <c r="D11511" s="91" t="s">
        <v>2589</v>
      </c>
      <c r="E11511" s="111">
        <v>2</v>
      </c>
      <c r="F11511">
        <f>SUMIF('список продуктов'!$A$8:$A$917,"="&amp;D11970,'список продуктов'!$C$8:$C$917)</f>
        <v>1</v>
      </c>
      <c r="M11511" s="572"/>
      <c r="N11511" s="573"/>
      <c r="O11511" s="573"/>
      <c r="P11511" s="573"/>
    </row>
    <row r="11512" spans="1:16" x14ac:dyDescent="0.25">
      <c r="A11512" s="77">
        <f>A11502*E11512*A11469</f>
        <v>0</v>
      </c>
      <c r="B11512" s="160"/>
      <c r="C11512" s="155" t="s">
        <v>2192</v>
      </c>
      <c r="D11512" s="91" t="s">
        <v>1621</v>
      </c>
      <c r="E11512" s="89">
        <v>30</v>
      </c>
      <c r="F11512">
        <f>SUMIF('список продуктов'!$A$8:$A$917,"="&amp;D11971,'список продуктов'!$C$8:$C$917)</f>
        <v>1</v>
      </c>
      <c r="M11512" s="572"/>
      <c r="N11512" s="573"/>
      <c r="O11512" s="573"/>
      <c r="P11512" s="573"/>
    </row>
    <row r="11513" spans="1:16" x14ac:dyDescent="0.25">
      <c r="A11513" s="77">
        <f>A11502*E11513*A11469</f>
        <v>0</v>
      </c>
      <c r="B11513" s="160"/>
      <c r="C11513" s="76"/>
      <c r="D11513" s="91" t="s">
        <v>2591</v>
      </c>
      <c r="E11513" s="89">
        <v>5</v>
      </c>
      <c r="F11513">
        <f>SUMIF('список продуктов'!$A$8:$A$917,"="&amp;D11972,'список продуктов'!$C$8:$C$917)</f>
        <v>1</v>
      </c>
      <c r="M11513" s="572"/>
      <c r="N11513" s="573"/>
      <c r="O11513" s="573"/>
      <c r="P11513" s="573"/>
    </row>
    <row r="11514" spans="1:16" x14ac:dyDescent="0.25">
      <c r="A11514" s="77">
        <f>A11502*E11514*A11469</f>
        <v>0</v>
      </c>
      <c r="B11514" s="160"/>
      <c r="C11514" s="76"/>
      <c r="D11514" s="91" t="s">
        <v>2324</v>
      </c>
      <c r="E11514" s="89">
        <v>6</v>
      </c>
      <c r="F11514">
        <f>SUMIF('список продуктов'!$A$8:$A$917,"="&amp;D11973,'список продуктов'!$C$8:$C$917)</f>
        <v>0</v>
      </c>
      <c r="M11514" s="572"/>
      <c r="N11514" s="573"/>
      <c r="O11514" s="573"/>
      <c r="P11514" s="573"/>
    </row>
    <row r="11515" spans="1:16" x14ac:dyDescent="0.25">
      <c r="A11515" s="77">
        <f>A11502*E11515*A11469</f>
        <v>0</v>
      </c>
      <c r="B11515" s="160"/>
      <c r="C11515" s="154"/>
      <c r="D11515" s="91" t="s">
        <v>1268</v>
      </c>
      <c r="E11515" s="89">
        <v>6</v>
      </c>
      <c r="F11515">
        <f>SUMIF('список продуктов'!$A$8:$A$917,"="&amp;D11974,'список продуктов'!$C$8:$C$917)</f>
        <v>0</v>
      </c>
      <c r="M11515" s="572"/>
      <c r="N11515" s="573"/>
      <c r="O11515" s="573"/>
      <c r="P11515" s="573"/>
    </row>
    <row r="11516" spans="1:16" x14ac:dyDescent="0.25">
      <c r="A11516" s="77">
        <f>A11502*E11516*A11469</f>
        <v>0</v>
      </c>
      <c r="B11516" s="160"/>
      <c r="C11516" s="154"/>
      <c r="D11516" s="91" t="s">
        <v>1805</v>
      </c>
      <c r="E11516" s="89">
        <v>7</v>
      </c>
      <c r="F11516">
        <f>SUMIF('список продуктов'!$A$8:$A$917,"="&amp;D11975,'список продуктов'!$C$8:$C$917)</f>
        <v>0</v>
      </c>
      <c r="M11516" s="572"/>
      <c r="N11516" s="573"/>
      <c r="O11516" s="573"/>
      <c r="P11516" s="573"/>
    </row>
    <row r="11517" spans="1:16" x14ac:dyDescent="0.25">
      <c r="A11517" s="77">
        <f>A11502*E11517*A11469</f>
        <v>0</v>
      </c>
      <c r="B11517" s="160"/>
      <c r="C11517" s="154"/>
      <c r="D11517" s="91" t="s">
        <v>2588</v>
      </c>
      <c r="E11517" s="89">
        <v>7</v>
      </c>
      <c r="F11517">
        <f>SUMIF('список продуктов'!$A$8:$A$917,"="&amp;D11976,'список продуктов'!$C$8:$C$917)</f>
        <v>0</v>
      </c>
      <c r="M11517" s="572"/>
      <c r="N11517" s="573"/>
      <c r="O11517" s="573"/>
      <c r="P11517" s="573"/>
    </row>
    <row r="11518" spans="1:16" x14ac:dyDescent="0.25">
      <c r="A11518" s="77">
        <f>A11502*E11518*A11469</f>
        <v>0</v>
      </c>
      <c r="B11518" s="160"/>
      <c r="C11518" s="154"/>
      <c r="D11518" s="91" t="s">
        <v>1832</v>
      </c>
      <c r="E11518" s="89">
        <v>8</v>
      </c>
      <c r="F11518">
        <f>SUMIF('список продуктов'!$A$8:$A$917,"="&amp;D11977,'список продуктов'!$C$8:$C$917)</f>
        <v>0</v>
      </c>
      <c r="M11518" s="572"/>
      <c r="N11518" s="573"/>
      <c r="O11518" s="573"/>
      <c r="P11518" s="573"/>
    </row>
    <row r="11519" spans="1:16" ht="29.25" x14ac:dyDescent="0.25">
      <c r="A11519" s="129">
        <v>5</v>
      </c>
      <c r="B11519" s="160" t="s">
        <v>45</v>
      </c>
      <c r="C11519" s="290" t="s">
        <v>2621</v>
      </c>
      <c r="D11519" s="91"/>
      <c r="E11519" s="156"/>
      <c r="F11519">
        <f>SUMIF('список продуктов'!$A$8:$A$917,"="&amp;D11978,'список продуктов'!$C$8:$C$917)</f>
        <v>0</v>
      </c>
      <c r="M11519" s="572"/>
      <c r="N11519" s="573"/>
      <c r="O11519" s="573"/>
      <c r="P11519" s="573"/>
    </row>
    <row r="11520" spans="1:16" x14ac:dyDescent="0.25">
      <c r="A11520" s="131">
        <f>E11520*A11519*A11469</f>
        <v>0</v>
      </c>
      <c r="B11520" s="160"/>
      <c r="C11520" s="290"/>
      <c r="D11520" s="91" t="s">
        <v>2665</v>
      </c>
      <c r="E11520" s="111">
        <v>1</v>
      </c>
      <c r="F11520">
        <f>SUMIF('список продуктов'!$A$8:$A$917,"="&amp;D11979,'список продуктов'!$C$8:$C$917)</f>
        <v>0</v>
      </c>
      <c r="M11520" s="572"/>
      <c r="N11520" s="573"/>
      <c r="O11520" s="573"/>
      <c r="P11520" s="573"/>
    </row>
    <row r="11521" spans="1:16" x14ac:dyDescent="0.25">
      <c r="A11521" s="131">
        <f>E11521*A11519*A11469</f>
        <v>0</v>
      </c>
      <c r="B11521" s="160"/>
      <c r="C11521" s="155" t="s">
        <v>1525</v>
      </c>
      <c r="D11521" s="91" t="s">
        <v>1492</v>
      </c>
      <c r="E11521" s="111">
        <v>16</v>
      </c>
      <c r="F11521">
        <f>SUMIF('список продуктов'!$A$8:$A$917,"="&amp;D11980,'список продуктов'!$C$8:$C$917)</f>
        <v>1</v>
      </c>
      <c r="M11521" s="572"/>
      <c r="N11521" s="573"/>
      <c r="O11521" s="573"/>
      <c r="P11521" s="573"/>
    </row>
    <row r="11522" spans="1:16" x14ac:dyDescent="0.25">
      <c r="A11522" s="131">
        <f>E11522*A11519*A11469</f>
        <v>0</v>
      </c>
      <c r="B11522" s="160"/>
      <c r="C11522" s="76"/>
      <c r="D11522" s="91" t="s">
        <v>1892</v>
      </c>
      <c r="E11522" s="111">
        <v>0.4</v>
      </c>
      <c r="F11522">
        <f>SUMIF('список продуктов'!$A$8:$A$917,"="&amp;D11981,'список продуктов'!$C$8:$C$917)</f>
        <v>1</v>
      </c>
      <c r="M11522" s="572"/>
      <c r="N11522" s="573"/>
      <c r="O11522" s="573"/>
      <c r="P11522" s="573"/>
    </row>
    <row r="11523" spans="1:16" x14ac:dyDescent="0.25">
      <c r="A11523" s="131">
        <f>E11523*A11519*A11469</f>
        <v>0</v>
      </c>
      <c r="B11523" s="160"/>
      <c r="C11523" s="76"/>
      <c r="D11523" s="91" t="s">
        <v>2469</v>
      </c>
      <c r="E11523" s="111">
        <v>1.3</v>
      </c>
      <c r="F11523">
        <f>SUMIF('список продуктов'!$A$8:$A$917,"="&amp;D11982,'список продуктов'!$C$8:$C$917)</f>
        <v>1</v>
      </c>
      <c r="M11523" s="572"/>
      <c r="N11523" s="573"/>
      <c r="O11523" s="573"/>
      <c r="P11523" s="573"/>
    </row>
    <row r="11524" spans="1:16" x14ac:dyDescent="0.25">
      <c r="A11524" s="131">
        <f>E11524*A11519*A11469</f>
        <v>0</v>
      </c>
      <c r="B11524" s="160"/>
      <c r="C11524" s="76"/>
      <c r="D11524" s="91" t="s">
        <v>1489</v>
      </c>
      <c r="E11524" s="111">
        <v>1</v>
      </c>
      <c r="F11524">
        <f>SUMIF('список продуктов'!$A$8:$A$917,"="&amp;D11983,'список продуктов'!$C$8:$C$917)</f>
        <v>1</v>
      </c>
      <c r="M11524" s="572"/>
      <c r="N11524" s="573"/>
      <c r="O11524" s="573"/>
      <c r="P11524" s="573"/>
    </row>
    <row r="11525" spans="1:16" x14ac:dyDescent="0.25">
      <c r="A11525" s="131">
        <f>E11525*A11519*A11469</f>
        <v>0</v>
      </c>
      <c r="B11525" s="160"/>
      <c r="C11525" s="76"/>
      <c r="D11525" s="91" t="s">
        <v>1280</v>
      </c>
      <c r="E11525" s="111">
        <v>2</v>
      </c>
      <c r="F11525">
        <f>SUMIF('список продуктов'!$A$8:$A$917,"="&amp;D11984,'список продуктов'!$C$8:$C$917)</f>
        <v>1</v>
      </c>
      <c r="M11525" s="572"/>
      <c r="N11525" s="573"/>
      <c r="O11525" s="573"/>
      <c r="P11525" s="573"/>
    </row>
    <row r="11526" spans="1:16" x14ac:dyDescent="0.25">
      <c r="A11526" s="131">
        <f>E11526*A11519*A11469</f>
        <v>0</v>
      </c>
      <c r="B11526" s="160"/>
      <c r="C11526" s="76"/>
      <c r="D11526" s="91" t="s">
        <v>1262</v>
      </c>
      <c r="E11526" s="111">
        <v>0.3</v>
      </c>
      <c r="F11526">
        <f>SUMIF('список продуктов'!$A$8:$A$917,"="&amp;D11985,'список продуктов'!$C$8:$C$917)</f>
        <v>0</v>
      </c>
      <c r="M11526" s="572"/>
      <c r="N11526" s="573"/>
      <c r="O11526" s="573"/>
      <c r="P11526" s="573"/>
    </row>
    <row r="11527" spans="1:16" x14ac:dyDescent="0.25">
      <c r="A11527" s="131">
        <f>E11527*A11519*A11469</f>
        <v>0</v>
      </c>
      <c r="B11527" s="160"/>
      <c r="C11527" s="76"/>
      <c r="D11527" s="91" t="s">
        <v>1315</v>
      </c>
      <c r="E11527" s="111">
        <v>8</v>
      </c>
      <c r="F11527">
        <f>SUMIF('список продуктов'!$A$8:$A$917,"="&amp;D11986,'список продуктов'!$C$8:$C$917)</f>
        <v>1</v>
      </c>
      <c r="M11527" s="572"/>
      <c r="N11527" s="573"/>
      <c r="O11527" s="573"/>
      <c r="P11527" s="573"/>
    </row>
    <row r="11528" spans="1:16" x14ac:dyDescent="0.25">
      <c r="A11528" s="131">
        <f>E11528*A11519*A11469</f>
        <v>0</v>
      </c>
      <c r="B11528" s="160"/>
      <c r="C11528" s="76"/>
      <c r="D11528" s="91" t="s">
        <v>2589</v>
      </c>
      <c r="E11528" s="111">
        <v>2</v>
      </c>
      <c r="F11528">
        <f>SUMIF('список продуктов'!$A$8:$A$917,"="&amp;D11987,'список продуктов'!$C$8:$C$917)</f>
        <v>0</v>
      </c>
      <c r="M11528" s="572"/>
      <c r="N11528" s="573"/>
      <c r="O11528" s="573"/>
      <c r="P11528" s="573"/>
    </row>
    <row r="11529" spans="1:16" x14ac:dyDescent="0.25">
      <c r="A11529" s="77">
        <f>A11519*E11529*A11469</f>
        <v>0</v>
      </c>
      <c r="B11529" s="160"/>
      <c r="C11529" s="155" t="s">
        <v>2192</v>
      </c>
      <c r="D11529" s="91" t="s">
        <v>1848</v>
      </c>
      <c r="E11529" s="111">
        <v>8</v>
      </c>
      <c r="F11529">
        <f>SUMIF('список продуктов'!$A$8:$A$917,"="&amp;D11988,'список продуктов'!$C$8:$C$917)</f>
        <v>0</v>
      </c>
      <c r="M11529" s="572"/>
      <c r="N11529" s="573"/>
      <c r="O11529" s="573"/>
      <c r="P11529" s="573"/>
    </row>
    <row r="11530" spans="1:16" x14ac:dyDescent="0.25">
      <c r="A11530" s="77">
        <f>A11519*E11530*A11469</f>
        <v>0</v>
      </c>
      <c r="B11530" s="160"/>
      <c r="C11530" s="76"/>
      <c r="D11530" s="91" t="s">
        <v>2341</v>
      </c>
      <c r="E11530" s="89">
        <v>3</v>
      </c>
      <c r="F11530">
        <f>SUMIF('список продуктов'!$A$8:$A$917,"="&amp;D11989,'список продуктов'!$C$8:$C$917)</f>
        <v>1</v>
      </c>
      <c r="M11530" s="572"/>
      <c r="N11530" s="573"/>
      <c r="O11530" s="573"/>
      <c r="P11530" s="573"/>
    </row>
    <row r="11531" spans="1:16" x14ac:dyDescent="0.25">
      <c r="A11531" s="77">
        <f>A11519*E11531*A11469</f>
        <v>0</v>
      </c>
      <c r="B11531" s="160"/>
      <c r="C11531" s="76"/>
      <c r="D11531" s="91" t="s">
        <v>1739</v>
      </c>
      <c r="E11531" s="89">
        <v>15</v>
      </c>
      <c r="F11531">
        <f>SUMIF('список продуктов'!$A$8:$A$917,"="&amp;D11990,'список продуктов'!$C$8:$C$917)</f>
        <v>1</v>
      </c>
      <c r="M11531" s="572"/>
      <c r="N11531" s="573"/>
      <c r="O11531" s="573"/>
      <c r="P11531" s="573"/>
    </row>
    <row r="11532" spans="1:16" x14ac:dyDescent="0.25">
      <c r="A11532" s="77">
        <f>A11519*E11532*A11469</f>
        <v>0</v>
      </c>
      <c r="B11532" s="160"/>
      <c r="C11532" s="154"/>
      <c r="D11532" s="91" t="s">
        <v>313</v>
      </c>
      <c r="E11532" s="89">
        <v>22</v>
      </c>
      <c r="F11532">
        <f>SUMIF('список продуктов'!$A$8:$A$917,"="&amp;D11991,'список продуктов'!$C$8:$C$917)</f>
        <v>1</v>
      </c>
      <c r="M11532" s="572"/>
      <c r="N11532" s="573"/>
      <c r="O11532" s="573"/>
      <c r="P11532" s="573"/>
    </row>
    <row r="11533" spans="1:16" x14ac:dyDescent="0.25">
      <c r="A11533" s="77">
        <f>A11519*E11533*A11469</f>
        <v>0</v>
      </c>
      <c r="B11533" s="160"/>
      <c r="C11533" s="154"/>
      <c r="D11533" s="91" t="s">
        <v>1745</v>
      </c>
      <c r="E11533" s="89">
        <v>20</v>
      </c>
      <c r="F11533">
        <f>SUMIF('список продуктов'!$A$8:$A$917,"="&amp;D11992,'список продуктов'!$C$8:$C$917)</f>
        <v>1</v>
      </c>
      <c r="M11533" s="572"/>
      <c r="N11533" s="573"/>
      <c r="O11533" s="573"/>
      <c r="P11533" s="573"/>
    </row>
    <row r="11534" spans="1:16" x14ac:dyDescent="0.25">
      <c r="A11534" s="77">
        <f>A11519*E11534*A11469</f>
        <v>0</v>
      </c>
      <c r="B11534" s="160"/>
      <c r="C11534" s="154"/>
      <c r="D11534" s="91" t="s">
        <v>2591</v>
      </c>
      <c r="E11534" s="89">
        <v>15</v>
      </c>
      <c r="F11534">
        <f>SUMIF('список продуктов'!$A$8:$A$917,"="&amp;D11993,'список продуктов'!$C$8:$C$917)</f>
        <v>1</v>
      </c>
      <c r="M11534" s="572"/>
      <c r="N11534" s="573"/>
      <c r="O11534" s="573"/>
      <c r="P11534" s="573"/>
    </row>
    <row r="11535" spans="1:16" ht="15.75" thickBot="1" x14ac:dyDescent="0.3">
      <c r="A11535" s="77">
        <f>A11519*E11535*A11469</f>
        <v>0</v>
      </c>
      <c r="B11535" s="160"/>
      <c r="C11535" s="154"/>
      <c r="D11535" s="91" t="s">
        <v>2416</v>
      </c>
      <c r="E11535" s="89">
        <v>8</v>
      </c>
      <c r="F11535">
        <f>SUMIF('список продуктов'!$A$8:$A$917,"="&amp;D11994,'список продуктов'!$C$8:$C$917)</f>
        <v>0</v>
      </c>
      <c r="M11535" s="572"/>
      <c r="N11535" s="573"/>
      <c r="O11535" s="573"/>
      <c r="P11535" s="573"/>
    </row>
    <row r="11536" spans="1:16" ht="15.75" thickBot="1" x14ac:dyDescent="0.3">
      <c r="A11536" s="229"/>
      <c r="B11536" s="190" t="s">
        <v>940</v>
      </c>
      <c r="C11536" s="296" t="s">
        <v>1295</v>
      </c>
      <c r="D11536" s="144"/>
      <c r="E11536" s="318"/>
      <c r="F11536">
        <f>SUMIF('список продуктов'!$A$8:$A$917,"="&amp;D11995,'список продуктов'!$C$8:$C$917)</f>
        <v>0</v>
      </c>
      <c r="G11536" t="s">
        <v>2926</v>
      </c>
      <c r="M11536" s="572"/>
      <c r="N11536" s="573"/>
      <c r="O11536" s="573"/>
      <c r="P11536" s="573"/>
    </row>
    <row r="11537" spans="1:16" x14ac:dyDescent="0.25">
      <c r="A11537" s="129">
        <v>5</v>
      </c>
      <c r="B11537" s="160" t="s">
        <v>45</v>
      </c>
      <c r="C11537" s="280" t="s">
        <v>1296</v>
      </c>
      <c r="D11537" s="91"/>
      <c r="E11537" s="79">
        <f>SUM(E11538:E11543)</f>
        <v>51</v>
      </c>
      <c r="F11537">
        <f>SUMIF('список продуктов'!$A$8:$A$917,"="&amp;D11996,'список продуктов'!$C$8:$C$917)</f>
        <v>0</v>
      </c>
      <c r="M11537" s="572"/>
      <c r="N11537" s="573"/>
      <c r="O11537" s="573"/>
      <c r="P11537" s="573"/>
    </row>
    <row r="11538" spans="1:16" x14ac:dyDescent="0.25">
      <c r="A11538" s="77">
        <f>E11538*A11537*A11536</f>
        <v>0</v>
      </c>
      <c r="B11538" s="172"/>
      <c r="C11538" s="154"/>
      <c r="D11538" s="91" t="s">
        <v>1894</v>
      </c>
      <c r="E11538" s="80">
        <v>1</v>
      </c>
      <c r="F11538">
        <f>SUMIF('список продуктов'!$A$8:$A$917,"="&amp;D11997,'список продуктов'!$C$8:$C$917)</f>
        <v>0</v>
      </c>
      <c r="M11538" s="572"/>
      <c r="N11538" s="573"/>
      <c r="O11538" s="573"/>
      <c r="P11538" s="573"/>
    </row>
    <row r="11539" spans="1:16" x14ac:dyDescent="0.25">
      <c r="A11539" s="77">
        <f>E11539*A11537*A11536</f>
        <v>0</v>
      </c>
      <c r="B11539" s="160"/>
      <c r="C11539" s="154"/>
      <c r="D11539" s="91" t="s">
        <v>1763</v>
      </c>
      <c r="E11539" s="80">
        <v>12</v>
      </c>
      <c r="F11539">
        <f>SUMIF('список продуктов'!$A$8:$A$917,"="&amp;D11998,'список продуктов'!$C$8:$C$917)</f>
        <v>0</v>
      </c>
      <c r="M11539" s="572"/>
      <c r="N11539" s="573"/>
      <c r="O11539" s="573"/>
      <c r="P11539" s="573"/>
    </row>
    <row r="11540" spans="1:16" x14ac:dyDescent="0.25">
      <c r="A11540" s="77">
        <f>E11540*A11537*A11536</f>
        <v>0</v>
      </c>
      <c r="B11540" s="160"/>
      <c r="C11540" s="154"/>
      <c r="D11540" s="91" t="s">
        <v>1674</v>
      </c>
      <c r="E11540" s="80">
        <v>10</v>
      </c>
      <c r="F11540">
        <f>SUMIF('список продуктов'!$A$8:$A$917,"="&amp;D11999,'список продуктов'!$C$8:$C$917)</f>
        <v>1</v>
      </c>
      <c r="M11540" s="572"/>
      <c r="N11540" s="573"/>
      <c r="O11540" s="573"/>
      <c r="P11540" s="573"/>
    </row>
    <row r="11541" spans="1:16" x14ac:dyDescent="0.25">
      <c r="A11541" s="77">
        <f>E11541*A11537*A11536</f>
        <v>0</v>
      </c>
      <c r="B11541" s="160"/>
      <c r="C11541" s="154"/>
      <c r="D11541" s="91" t="s">
        <v>1813</v>
      </c>
      <c r="E11541" s="80">
        <v>4</v>
      </c>
      <c r="F11541">
        <f>SUMIF('список продуктов'!$A$8:$A$917,"="&amp;D12000,'список продуктов'!$C$8:$C$917)</f>
        <v>1</v>
      </c>
      <c r="M11541" s="572"/>
      <c r="N11541" s="573"/>
      <c r="O11541" s="573"/>
      <c r="P11541" s="573"/>
    </row>
    <row r="11542" spans="1:16" x14ac:dyDescent="0.25">
      <c r="A11542" s="77">
        <f>E11542*A11537*A11536</f>
        <v>0</v>
      </c>
      <c r="B11542" s="160"/>
      <c r="C11542" s="154"/>
      <c r="D11542" s="91" t="s">
        <v>1538</v>
      </c>
      <c r="E11542" s="80">
        <v>20</v>
      </c>
      <c r="F11542">
        <f>SUMIF('список продуктов'!$A$8:$A$917,"="&amp;D12001,'список продуктов'!$C$8:$C$917)</f>
        <v>1</v>
      </c>
      <c r="M11542" s="572"/>
      <c r="N11542" s="573"/>
      <c r="O11542" s="573"/>
      <c r="P11542" s="573"/>
    </row>
    <row r="11543" spans="1:16" x14ac:dyDescent="0.25">
      <c r="A11543" s="77">
        <f>E11543*A11537*A11536</f>
        <v>0</v>
      </c>
      <c r="B11543" s="160"/>
      <c r="C11543" s="154"/>
      <c r="D11543" s="91" t="s">
        <v>2327</v>
      </c>
      <c r="E11543" s="80">
        <v>4</v>
      </c>
      <c r="F11543">
        <f>SUMIF('список продуктов'!$A$8:$A$917,"="&amp;D12002,'список продуктов'!$C$8:$C$917)</f>
        <v>1</v>
      </c>
      <c r="M11543" s="572"/>
      <c r="N11543" s="573"/>
      <c r="O11543" s="573"/>
      <c r="P11543" s="573"/>
    </row>
    <row r="11544" spans="1:16" x14ac:dyDescent="0.25">
      <c r="A11544" s="129">
        <v>5</v>
      </c>
      <c r="B11544" s="160" t="s">
        <v>45</v>
      </c>
      <c r="C11544" s="280" t="s">
        <v>1297</v>
      </c>
      <c r="D11544" s="91"/>
      <c r="E11544" s="79">
        <f>SUM(E11545:E11549)+25</f>
        <v>50</v>
      </c>
      <c r="F11544">
        <f>SUMIF('список продуктов'!$A$8:$A$917,"="&amp;D12003,'список продуктов'!$C$8:$C$917)</f>
        <v>1</v>
      </c>
      <c r="M11544" s="572"/>
      <c r="N11544" s="573"/>
      <c r="O11544" s="573"/>
      <c r="P11544" s="573"/>
    </row>
    <row r="11545" spans="1:16" x14ac:dyDescent="0.25">
      <c r="A11545" s="77">
        <f>E11545*A11544*A11536</f>
        <v>0</v>
      </c>
      <c r="B11545" s="160"/>
      <c r="C11545" s="154"/>
      <c r="D11545" s="91" t="s">
        <v>1894</v>
      </c>
      <c r="E11545" s="80">
        <v>1</v>
      </c>
      <c r="F11545">
        <f>SUMIF('список продуктов'!$A$8:$A$917,"="&amp;D12004,'список продуктов'!$C$8:$C$917)</f>
        <v>1</v>
      </c>
      <c r="M11545" s="572"/>
      <c r="N11545" s="573"/>
      <c r="O11545" s="573"/>
      <c r="P11545" s="573"/>
    </row>
    <row r="11546" spans="1:16" x14ac:dyDescent="0.25">
      <c r="A11546" s="77">
        <f>E11546*A11544*A11536</f>
        <v>0</v>
      </c>
      <c r="B11546" s="160"/>
      <c r="C11546" s="154"/>
      <c r="D11546" s="91" t="s">
        <v>320</v>
      </c>
      <c r="E11546" s="80">
        <v>15</v>
      </c>
      <c r="F11546">
        <f>SUMIF('список продуктов'!$A$8:$A$917,"="&amp;D12005,'список продуктов'!$C$8:$C$917)</f>
        <v>1</v>
      </c>
      <c r="M11546" s="572"/>
      <c r="N11546" s="573"/>
      <c r="O11546" s="573"/>
      <c r="P11546" s="573"/>
    </row>
    <row r="11547" spans="1:16" x14ac:dyDescent="0.25">
      <c r="A11547" s="77">
        <f>E11547*A11544*A11536</f>
        <v>0</v>
      </c>
      <c r="B11547" s="160"/>
      <c r="C11547" s="154"/>
      <c r="D11547" s="91" t="s">
        <v>1813</v>
      </c>
      <c r="E11547" s="80">
        <v>4</v>
      </c>
      <c r="F11547">
        <f>SUMIF('список продуктов'!$A$8:$A$917,"="&amp;D12006,'список продуктов'!$C$8:$C$917)</f>
        <v>0</v>
      </c>
      <c r="M11547" s="572"/>
      <c r="N11547" s="573"/>
      <c r="O11547" s="573"/>
      <c r="P11547" s="573"/>
    </row>
    <row r="11548" spans="1:16" x14ac:dyDescent="0.25">
      <c r="A11548" s="77">
        <f>E11548*A11544*A11536</f>
        <v>0</v>
      </c>
      <c r="B11548" s="160"/>
      <c r="C11548" s="154"/>
      <c r="D11548" s="91" t="s">
        <v>1551</v>
      </c>
      <c r="E11548" s="80">
        <v>1</v>
      </c>
      <c r="M11548" s="72"/>
      <c r="N11548" s="68"/>
      <c r="O11548" s="68"/>
      <c r="P11548" s="68"/>
    </row>
    <row r="11549" spans="1:16" x14ac:dyDescent="0.25">
      <c r="A11549" s="77">
        <f>E11549*A11544*A11536</f>
        <v>0</v>
      </c>
      <c r="B11549" s="160"/>
      <c r="C11549" s="154"/>
      <c r="D11549" s="91" t="s">
        <v>2353</v>
      </c>
      <c r="E11549" s="80">
        <v>4</v>
      </c>
      <c r="F11549">
        <f>SUMIF('список продуктов'!$A$8:$A$917,"="&amp;D12008,'список продуктов'!$C$8:$C$917)</f>
        <v>0</v>
      </c>
      <c r="M11549" s="572"/>
      <c r="N11549" s="573"/>
      <c r="O11549" s="573"/>
      <c r="P11549" s="573"/>
    </row>
    <row r="11550" spans="1:16" x14ac:dyDescent="0.25">
      <c r="A11550" s="129">
        <v>5</v>
      </c>
      <c r="B11550" s="160" t="s">
        <v>45</v>
      </c>
      <c r="C11550" s="280" t="s">
        <v>1298</v>
      </c>
      <c r="D11550" s="91"/>
      <c r="E11550" s="79">
        <f>SUM(E11551:E11555)</f>
        <v>49</v>
      </c>
      <c r="F11550">
        <f>SUMIF('список продуктов'!$A$8:$A$917,"="&amp;D12009,'список продуктов'!$C$8:$C$917)</f>
        <v>1</v>
      </c>
      <c r="M11550" s="572"/>
      <c r="N11550" s="573"/>
      <c r="O11550" s="573"/>
      <c r="P11550" s="573"/>
    </row>
    <row r="11551" spans="1:16" x14ac:dyDescent="0.25">
      <c r="A11551" s="77">
        <f>E11551*A11550*A11536</f>
        <v>0</v>
      </c>
      <c r="B11551" s="160"/>
      <c r="C11551" s="154"/>
      <c r="D11551" s="91" t="s">
        <v>1894</v>
      </c>
      <c r="E11551" s="80">
        <v>1</v>
      </c>
      <c r="F11551">
        <f>SUMIF('список продуктов'!$A$8:$A$917,"="&amp;D12010,'список продуктов'!$C$8:$C$917)</f>
        <v>1</v>
      </c>
      <c r="M11551" s="572"/>
      <c r="N11551" s="573"/>
      <c r="O11551" s="573"/>
      <c r="P11551" s="573"/>
    </row>
    <row r="11552" spans="1:16" x14ac:dyDescent="0.25">
      <c r="A11552" s="77">
        <f>E11552*A11550*A11536</f>
        <v>0</v>
      </c>
      <c r="B11552" s="160"/>
      <c r="C11552" s="154"/>
      <c r="D11552" s="91" t="s">
        <v>2316</v>
      </c>
      <c r="E11552" s="80">
        <v>20</v>
      </c>
      <c r="F11552">
        <f>SUMIF('список продуктов'!$A$8:$A$917,"="&amp;D12011,'список продуктов'!$C$8:$C$917)</f>
        <v>1</v>
      </c>
      <c r="M11552" s="572"/>
      <c r="N11552" s="573"/>
      <c r="O11552" s="573"/>
      <c r="P11552" s="573"/>
    </row>
    <row r="11553" spans="1:16" x14ac:dyDescent="0.25">
      <c r="A11553" s="77">
        <f>E11553*A11550*A11536</f>
        <v>0</v>
      </c>
      <c r="B11553" s="160"/>
      <c r="C11553" s="154"/>
      <c r="D11553" s="91" t="s">
        <v>1813</v>
      </c>
      <c r="E11553" s="80">
        <v>4</v>
      </c>
      <c r="F11553">
        <f>SUMIF('список продуктов'!$A$8:$A$917,"="&amp;D12012,'список продуктов'!$C$8:$C$917)</f>
        <v>1</v>
      </c>
      <c r="M11553" s="572"/>
      <c r="N11553" s="573"/>
      <c r="O11553" s="573"/>
      <c r="P11553" s="573"/>
    </row>
    <row r="11554" spans="1:16" x14ac:dyDescent="0.25">
      <c r="A11554" s="77">
        <f>E11554*A11550*A11536</f>
        <v>0</v>
      </c>
      <c r="B11554" s="160"/>
      <c r="C11554" s="154"/>
      <c r="D11554" s="91" t="s">
        <v>1739</v>
      </c>
      <c r="E11554" s="80">
        <v>20</v>
      </c>
      <c r="F11554">
        <f>SUMIF('список продуктов'!$A$8:$A$917,"="&amp;D12013,'список продуктов'!$C$8:$C$917)</f>
        <v>1</v>
      </c>
      <c r="M11554" s="572"/>
      <c r="N11554" s="573"/>
      <c r="O11554" s="573"/>
      <c r="P11554" s="573"/>
    </row>
    <row r="11555" spans="1:16" x14ac:dyDescent="0.25">
      <c r="A11555" s="77">
        <f>E11555*A11550*A11536</f>
        <v>0</v>
      </c>
      <c r="B11555" s="160"/>
      <c r="C11555" s="154"/>
      <c r="D11555" s="91" t="s">
        <v>2355</v>
      </c>
      <c r="E11555" s="80">
        <v>4</v>
      </c>
      <c r="F11555">
        <f>SUMIF('список продуктов'!$A$8:$A$917,"="&amp;D12014,'список продуктов'!$C$8:$C$917)</f>
        <v>1</v>
      </c>
      <c r="M11555" s="572"/>
      <c r="N11555" s="573"/>
      <c r="O11555" s="573"/>
      <c r="P11555" s="573"/>
    </row>
    <row r="11556" spans="1:16" x14ac:dyDescent="0.25">
      <c r="A11556" s="129">
        <v>5</v>
      </c>
      <c r="B11556" s="160" t="s">
        <v>45</v>
      </c>
      <c r="C11556" s="280" t="s">
        <v>1299</v>
      </c>
      <c r="D11556" s="91"/>
      <c r="E11556" s="79">
        <f>SUM(E11557:E11562)</f>
        <v>51</v>
      </c>
      <c r="F11556">
        <f>SUMIF('список продуктов'!$A$8:$A$917,"="&amp;D12015,'список продуктов'!$C$8:$C$917)</f>
        <v>1</v>
      </c>
      <c r="M11556" s="572"/>
      <c r="N11556" s="573"/>
      <c r="O11556" s="573"/>
      <c r="P11556" s="573"/>
    </row>
    <row r="11557" spans="1:16" x14ac:dyDescent="0.25">
      <c r="A11557" s="77">
        <f>E11557*A11556*A11536</f>
        <v>0</v>
      </c>
      <c r="B11557" s="160"/>
      <c r="C11557" s="154"/>
      <c r="D11557" s="91" t="s">
        <v>1894</v>
      </c>
      <c r="E11557" s="80">
        <v>1</v>
      </c>
      <c r="F11557">
        <f>SUMIF('список продуктов'!$A$8:$A$917,"="&amp;D12016,'список продуктов'!$C$8:$C$917)</f>
        <v>1</v>
      </c>
      <c r="M11557" s="572"/>
      <c r="N11557" s="573"/>
      <c r="O11557" s="573"/>
      <c r="P11557" s="573"/>
    </row>
    <row r="11558" spans="1:16" x14ac:dyDescent="0.25">
      <c r="A11558" s="77">
        <f>E11558*A11556*A11536</f>
        <v>0</v>
      </c>
      <c r="B11558" s="160"/>
      <c r="C11558" s="154"/>
      <c r="D11558" s="91" t="s">
        <v>320</v>
      </c>
      <c r="E11558" s="80">
        <v>10</v>
      </c>
      <c r="F11558">
        <f>SUMIF('список продуктов'!$A$8:$A$917,"="&amp;D12017,'список продуктов'!$C$8:$C$917)</f>
        <v>1</v>
      </c>
      <c r="M11558" s="572"/>
      <c r="N11558" s="573"/>
      <c r="O11558" s="573"/>
      <c r="P11558" s="573"/>
    </row>
    <row r="11559" spans="1:16" x14ac:dyDescent="0.25">
      <c r="A11559" s="77">
        <f>E11559*A11556*A11536</f>
        <v>0</v>
      </c>
      <c r="B11559" s="160"/>
      <c r="C11559" s="154"/>
      <c r="D11559" s="91" t="s">
        <v>313</v>
      </c>
      <c r="E11559" s="80">
        <v>20</v>
      </c>
      <c r="F11559">
        <f>SUMIF('список продуктов'!$A$8:$A$917,"="&amp;D12018,'список продуктов'!$C$8:$C$917)</f>
        <v>1</v>
      </c>
      <c r="M11559" s="572"/>
      <c r="N11559" s="573"/>
      <c r="O11559" s="573"/>
      <c r="P11559" s="573"/>
    </row>
    <row r="11560" spans="1:16" x14ac:dyDescent="0.25">
      <c r="A11560" s="77">
        <f>E11560*A11556*A11536</f>
        <v>0</v>
      </c>
      <c r="B11560" s="160"/>
      <c r="C11560" s="154"/>
      <c r="D11560" s="91" t="s">
        <v>1813</v>
      </c>
      <c r="E11560" s="80">
        <v>4</v>
      </c>
      <c r="F11560">
        <f>SUMIF('список продуктов'!$A$8:$A$917,"="&amp;D12019,'список продуктов'!$C$8:$C$917)</f>
        <v>1</v>
      </c>
      <c r="M11560" s="572"/>
      <c r="N11560" s="573"/>
      <c r="O11560" s="573"/>
      <c r="P11560" s="573"/>
    </row>
    <row r="11561" spans="1:16" x14ac:dyDescent="0.25">
      <c r="A11561" s="77">
        <f>E11561*A11556*A11536</f>
        <v>0</v>
      </c>
      <c r="B11561" s="160"/>
      <c r="C11561" s="154"/>
      <c r="D11561" s="91" t="s">
        <v>1763</v>
      </c>
      <c r="E11561" s="80">
        <v>12</v>
      </c>
      <c r="M11561" s="72"/>
      <c r="N11561" s="68"/>
      <c r="O11561" s="68"/>
      <c r="P11561" s="68"/>
    </row>
    <row r="11562" spans="1:16" ht="15.75" thickBot="1" x14ac:dyDescent="0.3">
      <c r="A11562" s="77">
        <f>E11562*A11556*A11536</f>
        <v>0</v>
      </c>
      <c r="B11562" s="394"/>
      <c r="C11562" s="495"/>
      <c r="D11562" s="395" t="s">
        <v>2355</v>
      </c>
      <c r="E11562" s="405">
        <v>4</v>
      </c>
      <c r="F11562">
        <f>SUMIF('список продуктов'!$A$8:$A$917,"="&amp;D12021,'список продуктов'!$C$8:$C$917)</f>
        <v>0</v>
      </c>
      <c r="M11562" s="572"/>
      <c r="N11562" s="573"/>
      <c r="O11562" s="573"/>
      <c r="P11562" s="573"/>
    </row>
    <row r="11563" spans="1:16" ht="30.75" thickBot="1" x14ac:dyDescent="0.45">
      <c r="A11563" s="566" t="s">
        <v>2910</v>
      </c>
      <c r="B11563" s="567"/>
      <c r="C11563" s="567"/>
      <c r="D11563" s="567"/>
      <c r="E11563" s="568"/>
      <c r="G11563" t="s">
        <v>2926</v>
      </c>
      <c r="M11563" s="72"/>
      <c r="N11563" s="68"/>
      <c r="O11563" s="68"/>
      <c r="P11563" s="68"/>
    </row>
    <row r="11564" spans="1:16" ht="26.25" thickBot="1" x14ac:dyDescent="0.4">
      <c r="A11564" s="563" t="s">
        <v>2911</v>
      </c>
      <c r="B11564" s="564"/>
      <c r="C11564" s="564"/>
      <c r="D11564" s="564"/>
      <c r="E11564" s="565"/>
      <c r="G11564" t="s">
        <v>2926</v>
      </c>
      <c r="M11564" s="72"/>
      <c r="N11564" s="68"/>
      <c r="O11564" s="68"/>
      <c r="P11564" s="68"/>
    </row>
    <row r="11565" spans="1:16" ht="30" thickBot="1" x14ac:dyDescent="0.3">
      <c r="A11565" s="229"/>
      <c r="B11565" s="231" t="s">
        <v>236</v>
      </c>
      <c r="C11565" s="184" t="s">
        <v>896</v>
      </c>
      <c r="D11565" s="188"/>
      <c r="E11565" s="191"/>
      <c r="G11565" t="s">
        <v>2926</v>
      </c>
      <c r="M11565" s="72"/>
      <c r="N11565" s="68"/>
      <c r="O11565" s="68"/>
      <c r="P11565" s="68"/>
    </row>
    <row r="11566" spans="1:16" x14ac:dyDescent="0.25">
      <c r="A11566" s="77">
        <f>E11566*A11565</f>
        <v>0</v>
      </c>
      <c r="B11566" s="160"/>
      <c r="C11566" s="460"/>
      <c r="D11566" s="91" t="s">
        <v>1596</v>
      </c>
      <c r="E11566" s="89">
        <v>800</v>
      </c>
      <c r="M11566" s="72"/>
      <c r="N11566" s="68"/>
      <c r="O11566" s="68"/>
      <c r="P11566" s="68"/>
    </row>
    <row r="11567" spans="1:16" x14ac:dyDescent="0.25">
      <c r="A11567" s="77">
        <f>E11567*A11565</f>
        <v>0</v>
      </c>
      <c r="B11567" s="160"/>
      <c r="C11567" s="469"/>
      <c r="D11567" s="91" t="s">
        <v>1262</v>
      </c>
      <c r="E11567" s="89">
        <v>5</v>
      </c>
      <c r="M11567" s="72"/>
      <c r="N11567" s="68"/>
      <c r="O11567" s="68"/>
      <c r="P11567" s="68"/>
    </row>
    <row r="11568" spans="1:16" x14ac:dyDescent="0.25">
      <c r="A11568" s="77">
        <f>E11568*A11565</f>
        <v>0</v>
      </c>
      <c r="B11568" s="160"/>
      <c r="C11568" s="460"/>
      <c r="D11568" s="91" t="s">
        <v>2399</v>
      </c>
      <c r="E11568" s="89">
        <v>4</v>
      </c>
      <c r="M11568" s="72"/>
      <c r="N11568" s="68"/>
      <c r="O11568" s="68"/>
      <c r="P11568" s="68"/>
    </row>
    <row r="11569" spans="1:16" x14ac:dyDescent="0.25">
      <c r="A11569" s="77">
        <f>E11569*A11565</f>
        <v>0</v>
      </c>
      <c r="B11569" s="160"/>
      <c r="C11569" s="460"/>
      <c r="D11569" s="91" t="s">
        <v>1272</v>
      </c>
      <c r="E11569" s="89">
        <v>10</v>
      </c>
      <c r="M11569" s="72"/>
      <c r="N11569" s="68"/>
      <c r="O11569" s="68"/>
      <c r="P11569" s="68"/>
    </row>
    <row r="11570" spans="1:16" x14ac:dyDescent="0.25">
      <c r="A11570" s="77">
        <f>E11570*A11565</f>
        <v>0</v>
      </c>
      <c r="B11570" s="160"/>
      <c r="C11570" s="460"/>
      <c r="D11570" s="91" t="s">
        <v>1807</v>
      </c>
      <c r="E11570" s="89">
        <v>5</v>
      </c>
      <c r="M11570" s="72"/>
      <c r="N11570" s="68"/>
      <c r="O11570" s="68"/>
      <c r="P11570" s="68"/>
    </row>
    <row r="11571" spans="1:16" x14ac:dyDescent="0.25">
      <c r="A11571" s="77">
        <f>E11571*A11565</f>
        <v>0</v>
      </c>
      <c r="B11571" s="160"/>
      <c r="C11571" s="460"/>
      <c r="D11571" s="91" t="s">
        <v>2433</v>
      </c>
      <c r="E11571" s="89">
        <v>5</v>
      </c>
      <c r="M11571" s="72"/>
      <c r="N11571" s="68"/>
      <c r="O11571" s="68"/>
      <c r="P11571" s="68"/>
    </row>
    <row r="11572" spans="1:16" ht="15.75" thickBot="1" x14ac:dyDescent="0.3">
      <c r="A11572" s="77">
        <f>E11572*A11565</f>
        <v>0</v>
      </c>
      <c r="B11572" s="160"/>
      <c r="C11572" s="460"/>
      <c r="D11572" s="91" t="s">
        <v>1489</v>
      </c>
      <c r="E11572" s="89">
        <v>10</v>
      </c>
      <c r="M11572" s="72"/>
      <c r="N11572" s="68"/>
      <c r="O11572" s="68"/>
      <c r="P11572" s="68"/>
    </row>
    <row r="11573" spans="1:16" ht="30" thickBot="1" x14ac:dyDescent="0.3">
      <c r="A11573" s="229"/>
      <c r="B11573" s="231" t="s">
        <v>236</v>
      </c>
      <c r="C11573" s="184" t="s">
        <v>900</v>
      </c>
      <c r="D11573" s="188"/>
      <c r="E11573" s="191"/>
      <c r="G11573" t="s">
        <v>2926</v>
      </c>
      <c r="M11573" s="72"/>
      <c r="N11573" s="68"/>
      <c r="O11573" s="68"/>
      <c r="P11573" s="68"/>
    </row>
    <row r="11574" spans="1:16" x14ac:dyDescent="0.25">
      <c r="A11574" s="77">
        <f>E11574*A11573</f>
        <v>0</v>
      </c>
      <c r="B11574" s="160"/>
      <c r="C11574" s="460"/>
      <c r="D11574" s="91" t="s">
        <v>1365</v>
      </c>
      <c r="E11574" s="89">
        <v>800</v>
      </c>
      <c r="M11574" s="72"/>
      <c r="N11574" s="68"/>
      <c r="O11574" s="68"/>
      <c r="P11574" s="68"/>
    </row>
    <row r="11575" spans="1:16" x14ac:dyDescent="0.25">
      <c r="A11575" s="77">
        <f>E11575*A11573</f>
        <v>0</v>
      </c>
      <c r="B11575" s="160"/>
      <c r="C11575" s="469"/>
      <c r="D11575" s="91" t="s">
        <v>1272</v>
      </c>
      <c r="E11575" s="89">
        <v>10</v>
      </c>
      <c r="M11575" s="72"/>
      <c r="N11575" s="68"/>
      <c r="O11575" s="68"/>
      <c r="P11575" s="68"/>
    </row>
    <row r="11576" spans="1:16" x14ac:dyDescent="0.25">
      <c r="A11576" s="77">
        <f>E11576*A11573</f>
        <v>0</v>
      </c>
      <c r="B11576" s="160"/>
      <c r="C11576" s="460"/>
      <c r="D11576" s="91" t="s">
        <v>1489</v>
      </c>
      <c r="E11576" s="89">
        <v>10</v>
      </c>
      <c r="M11576" s="72"/>
      <c r="N11576" s="68"/>
      <c r="O11576" s="68"/>
      <c r="P11576" s="68"/>
    </row>
    <row r="11577" spans="1:16" x14ac:dyDescent="0.25">
      <c r="A11577" s="77">
        <f>E11577*A11573</f>
        <v>0</v>
      </c>
      <c r="B11577" s="160"/>
      <c r="C11577" s="460"/>
      <c r="D11577" s="91" t="s">
        <v>1262</v>
      </c>
      <c r="E11577" s="89">
        <v>5</v>
      </c>
      <c r="M11577" s="72"/>
      <c r="N11577" s="68"/>
      <c r="O11577" s="68"/>
      <c r="P11577" s="68"/>
    </row>
    <row r="11578" spans="1:16" ht="15.75" thickBot="1" x14ac:dyDescent="0.3">
      <c r="A11578" s="77">
        <f>E11578*A11573</f>
        <v>0</v>
      </c>
      <c r="B11578" s="160"/>
      <c r="C11578" s="460"/>
      <c r="D11578" s="91" t="s">
        <v>2399</v>
      </c>
      <c r="E11578" s="89">
        <v>3</v>
      </c>
      <c r="M11578" s="72"/>
      <c r="N11578" s="68"/>
      <c r="O11578" s="68"/>
      <c r="P11578" s="68"/>
    </row>
    <row r="11579" spans="1:16" ht="30" thickBot="1" x14ac:dyDescent="0.3">
      <c r="A11579" s="229"/>
      <c r="B11579" s="231" t="s">
        <v>236</v>
      </c>
      <c r="C11579" s="184" t="s">
        <v>1218</v>
      </c>
      <c r="D11579" s="188"/>
      <c r="E11579" s="191"/>
      <c r="G11579" t="s">
        <v>2926</v>
      </c>
      <c r="M11579" s="72"/>
      <c r="N11579" s="68"/>
      <c r="O11579" s="68"/>
      <c r="P11579" s="68"/>
    </row>
    <row r="11580" spans="1:16" x14ac:dyDescent="0.25">
      <c r="A11580" s="77">
        <f>E11580*A11579</f>
        <v>0</v>
      </c>
      <c r="B11580" s="160"/>
      <c r="C11580" s="460"/>
      <c r="D11580" s="91" t="s">
        <v>1596</v>
      </c>
      <c r="E11580" s="89">
        <v>800</v>
      </c>
      <c r="M11580" s="72"/>
      <c r="N11580" s="68"/>
      <c r="O11580" s="68"/>
      <c r="P11580" s="68"/>
    </row>
    <row r="11581" spans="1:16" x14ac:dyDescent="0.25">
      <c r="A11581" s="77">
        <f>E11581*A11579</f>
        <v>0</v>
      </c>
      <c r="B11581" s="160"/>
      <c r="C11581" s="469"/>
      <c r="D11581" s="91" t="s">
        <v>1272</v>
      </c>
      <c r="E11581" s="89">
        <v>5</v>
      </c>
      <c r="M11581" s="72"/>
      <c r="N11581" s="68"/>
      <c r="O11581" s="68"/>
      <c r="P11581" s="68"/>
    </row>
    <row r="11582" spans="1:16" x14ac:dyDescent="0.25">
      <c r="A11582" s="77">
        <f>E11582*A11579</f>
        <v>0</v>
      </c>
      <c r="B11582" s="160"/>
      <c r="C11582" s="460"/>
      <c r="D11582" s="91" t="s">
        <v>1262</v>
      </c>
      <c r="E11582" s="89">
        <v>5</v>
      </c>
      <c r="M11582" s="72"/>
      <c r="N11582" s="68"/>
      <c r="O11582" s="68"/>
      <c r="P11582" s="68"/>
    </row>
    <row r="11583" spans="1:16" x14ac:dyDescent="0.25">
      <c r="A11583" s="77">
        <f>E11583*A11579</f>
        <v>0</v>
      </c>
      <c r="B11583" s="160"/>
      <c r="C11583" s="460"/>
      <c r="D11583" s="91" t="s">
        <v>2399</v>
      </c>
      <c r="E11583" s="89">
        <v>3</v>
      </c>
      <c r="M11583" s="72"/>
      <c r="N11583" s="68"/>
      <c r="O11583" s="68"/>
      <c r="P11583" s="68"/>
    </row>
    <row r="11584" spans="1:16" x14ac:dyDescent="0.25">
      <c r="A11584" s="77">
        <f>E11584*A11579</f>
        <v>0</v>
      </c>
      <c r="B11584" s="160"/>
      <c r="C11584" s="460"/>
      <c r="D11584" s="91" t="s">
        <v>2343</v>
      </c>
      <c r="E11584" s="89">
        <v>70</v>
      </c>
      <c r="M11584" s="72"/>
      <c r="N11584" s="68"/>
      <c r="O11584" s="68"/>
      <c r="P11584" s="68"/>
    </row>
    <row r="11585" spans="1:16" x14ac:dyDescent="0.25">
      <c r="A11585" s="77">
        <f>E11585*A11579</f>
        <v>0</v>
      </c>
      <c r="B11585" s="160"/>
      <c r="C11585" s="460"/>
      <c r="D11585" s="91" t="s">
        <v>1489</v>
      </c>
      <c r="E11585" s="89">
        <v>10</v>
      </c>
      <c r="M11585" s="72"/>
      <c r="N11585" s="68"/>
      <c r="O11585" s="68"/>
      <c r="P11585" s="68"/>
    </row>
    <row r="11586" spans="1:16" x14ac:dyDescent="0.25">
      <c r="A11586" s="77">
        <f>E11586*A11579</f>
        <v>0</v>
      </c>
      <c r="B11586" s="160"/>
      <c r="C11586" s="460"/>
      <c r="D11586" s="91" t="s">
        <v>1478</v>
      </c>
      <c r="E11586" s="89">
        <v>10</v>
      </c>
      <c r="M11586" s="72"/>
      <c r="N11586" s="68"/>
      <c r="O11586" s="68"/>
      <c r="P11586" s="68"/>
    </row>
    <row r="11587" spans="1:16" ht="15.75" thickBot="1" x14ac:dyDescent="0.3">
      <c r="A11587" s="77">
        <f>E11587*A11579</f>
        <v>0</v>
      </c>
      <c r="B11587" s="160"/>
      <c r="C11587" s="460"/>
      <c r="D11587" s="91" t="s">
        <v>1744</v>
      </c>
      <c r="E11587" s="89">
        <v>5</v>
      </c>
      <c r="M11587" s="72"/>
      <c r="N11587" s="68"/>
      <c r="O11587" s="68"/>
      <c r="P11587" s="68"/>
    </row>
    <row r="11588" spans="1:16" ht="30" thickBot="1" x14ac:dyDescent="0.3">
      <c r="A11588" s="229"/>
      <c r="B11588" s="231" t="s">
        <v>236</v>
      </c>
      <c r="C11588" s="184" t="s">
        <v>901</v>
      </c>
      <c r="D11588" s="188"/>
      <c r="E11588" s="191"/>
      <c r="G11588" t="s">
        <v>2926</v>
      </c>
      <c r="M11588" s="72"/>
      <c r="N11588" s="68"/>
      <c r="O11588" s="68"/>
      <c r="P11588" s="68"/>
    </row>
    <row r="11589" spans="1:16" x14ac:dyDescent="0.25">
      <c r="A11589" s="77">
        <f>E11589*A11588</f>
        <v>0</v>
      </c>
      <c r="B11589" s="160"/>
      <c r="C11589" s="460"/>
      <c r="D11589" s="91" t="s">
        <v>1365</v>
      </c>
      <c r="E11589" s="89">
        <v>800</v>
      </c>
      <c r="M11589" s="72"/>
      <c r="N11589" s="68"/>
      <c r="O11589" s="68"/>
      <c r="P11589" s="68"/>
    </row>
    <row r="11590" spans="1:16" x14ac:dyDescent="0.25">
      <c r="A11590" s="77">
        <f>E11590*A11588</f>
        <v>0</v>
      </c>
      <c r="B11590" s="160"/>
      <c r="C11590" s="469"/>
      <c r="D11590" s="91" t="s">
        <v>1793</v>
      </c>
      <c r="E11590" s="89">
        <v>10</v>
      </c>
      <c r="M11590" s="72"/>
      <c r="N11590" s="68"/>
      <c r="O11590" s="68"/>
      <c r="P11590" s="68"/>
    </row>
    <row r="11591" spans="1:16" x14ac:dyDescent="0.25">
      <c r="A11591" s="77">
        <f>E11591*A11588</f>
        <v>0</v>
      </c>
      <c r="B11591" s="160"/>
      <c r="C11591" s="460"/>
      <c r="D11591" s="91" t="s">
        <v>1478</v>
      </c>
      <c r="E11591" s="89">
        <v>10</v>
      </c>
      <c r="M11591" s="72"/>
      <c r="N11591" s="68"/>
      <c r="O11591" s="68"/>
      <c r="P11591" s="68"/>
    </row>
    <row r="11592" spans="1:16" x14ac:dyDescent="0.25">
      <c r="A11592" s="77">
        <f>E11592*A11588</f>
        <v>0</v>
      </c>
      <c r="B11592" s="160"/>
      <c r="C11592" s="460"/>
      <c r="D11592" s="91" t="s">
        <v>1262</v>
      </c>
      <c r="E11592" s="89">
        <v>5</v>
      </c>
      <c r="M11592" s="72"/>
      <c r="N11592" s="68"/>
      <c r="O11592" s="68"/>
      <c r="P11592" s="68"/>
    </row>
    <row r="11593" spans="1:16" x14ac:dyDescent="0.25">
      <c r="A11593" s="77">
        <f>E11593*A11588</f>
        <v>0</v>
      </c>
      <c r="B11593" s="160"/>
      <c r="C11593" s="460"/>
      <c r="D11593" s="91" t="s">
        <v>1489</v>
      </c>
      <c r="E11593" s="89">
        <v>10</v>
      </c>
      <c r="M11593" s="72"/>
      <c r="N11593" s="68"/>
      <c r="O11593" s="68"/>
      <c r="P11593" s="68"/>
    </row>
    <row r="11594" spans="1:16" x14ac:dyDescent="0.25">
      <c r="A11594" s="77">
        <f>E11594*A11588</f>
        <v>0</v>
      </c>
      <c r="B11594" s="160"/>
      <c r="C11594" s="460"/>
      <c r="D11594" s="91" t="s">
        <v>1272</v>
      </c>
      <c r="E11594" s="89">
        <v>10</v>
      </c>
      <c r="M11594" s="72"/>
      <c r="N11594" s="68"/>
      <c r="O11594" s="68"/>
      <c r="P11594" s="68"/>
    </row>
    <row r="11595" spans="1:16" x14ac:dyDescent="0.25">
      <c r="A11595" s="77">
        <f>E11595*A11588</f>
        <v>0</v>
      </c>
      <c r="B11595" s="160"/>
      <c r="C11595" s="460"/>
      <c r="D11595" s="91" t="s">
        <v>1770</v>
      </c>
      <c r="E11595" s="89">
        <v>100</v>
      </c>
      <c r="M11595" s="72"/>
      <c r="N11595" s="68"/>
      <c r="O11595" s="68"/>
      <c r="P11595" s="68"/>
    </row>
    <row r="11596" spans="1:16" x14ac:dyDescent="0.25">
      <c r="A11596" s="77">
        <f>E11596*A11588</f>
        <v>0</v>
      </c>
      <c r="B11596" s="160"/>
      <c r="C11596" s="460"/>
      <c r="D11596" s="91"/>
      <c r="E11596" s="89"/>
      <c r="M11596" s="72"/>
      <c r="N11596" s="68"/>
      <c r="O11596" s="68"/>
      <c r="P11596" s="68"/>
    </row>
    <row r="11597" spans="1:16" ht="15.75" thickBot="1" x14ac:dyDescent="0.3">
      <c r="A11597" s="77">
        <f>E11597*A11588</f>
        <v>0</v>
      </c>
      <c r="B11597" s="160"/>
      <c r="C11597" s="460"/>
      <c r="D11597" s="91"/>
      <c r="E11597" s="89"/>
      <c r="M11597" s="72"/>
      <c r="N11597" s="68"/>
      <c r="O11597" s="68"/>
      <c r="P11597" s="68"/>
    </row>
    <row r="11598" spans="1:16" ht="30" thickBot="1" x14ac:dyDescent="0.3">
      <c r="A11598" s="229"/>
      <c r="B11598" s="231" t="s">
        <v>236</v>
      </c>
      <c r="C11598" s="184" t="s">
        <v>902</v>
      </c>
      <c r="D11598" s="188"/>
      <c r="E11598" s="191"/>
      <c r="G11598" t="s">
        <v>2926</v>
      </c>
      <c r="M11598" s="72"/>
      <c r="N11598" s="68"/>
      <c r="O11598" s="68"/>
      <c r="P11598" s="68"/>
    </row>
    <row r="11599" spans="1:16" x14ac:dyDescent="0.25">
      <c r="A11599" s="77">
        <f>E11599*A11598</f>
        <v>0</v>
      </c>
      <c r="B11599" s="160"/>
      <c r="C11599" s="460"/>
      <c r="D11599" s="91" t="s">
        <v>1365</v>
      </c>
      <c r="E11599" s="89">
        <v>800</v>
      </c>
      <c r="M11599" s="72"/>
      <c r="N11599" s="68"/>
      <c r="O11599" s="68"/>
      <c r="P11599" s="68"/>
    </row>
    <row r="11600" spans="1:16" x14ac:dyDescent="0.25">
      <c r="A11600" s="77">
        <f>E11600*A11598</f>
        <v>0</v>
      </c>
      <c r="B11600" s="160"/>
      <c r="C11600" s="469"/>
      <c r="D11600" s="91" t="s">
        <v>1705</v>
      </c>
      <c r="E11600" s="89">
        <v>15</v>
      </c>
      <c r="M11600" s="72"/>
      <c r="N11600" s="68"/>
      <c r="O11600" s="68"/>
      <c r="P11600" s="68"/>
    </row>
    <row r="11601" spans="1:16" x14ac:dyDescent="0.25">
      <c r="A11601" s="77">
        <f>E11601*A11598</f>
        <v>0</v>
      </c>
      <c r="B11601" s="160"/>
      <c r="C11601" s="460"/>
      <c r="D11601" s="91" t="s">
        <v>2498</v>
      </c>
      <c r="E11601" s="89">
        <v>100</v>
      </c>
      <c r="M11601" s="72"/>
      <c r="N11601" s="68"/>
      <c r="O11601" s="68"/>
      <c r="P11601" s="68"/>
    </row>
    <row r="11602" spans="1:16" x14ac:dyDescent="0.25">
      <c r="A11602" s="77">
        <f>E11602*A11598</f>
        <v>0</v>
      </c>
      <c r="B11602" s="160"/>
      <c r="C11602" s="460"/>
      <c r="D11602" s="91" t="s">
        <v>1272</v>
      </c>
      <c r="E11602" s="89">
        <v>10</v>
      </c>
      <c r="M11602" s="72"/>
      <c r="N11602" s="68"/>
      <c r="O11602" s="68"/>
      <c r="P11602" s="68"/>
    </row>
    <row r="11603" spans="1:16" x14ac:dyDescent="0.25">
      <c r="A11603" s="77">
        <f>E11603*A11598</f>
        <v>0</v>
      </c>
      <c r="B11603" s="160"/>
      <c r="C11603" s="460"/>
      <c r="D11603" s="91" t="s">
        <v>1489</v>
      </c>
      <c r="E11603" s="89">
        <v>10</v>
      </c>
      <c r="M11603" s="72"/>
      <c r="N11603" s="68"/>
      <c r="O11603" s="68"/>
      <c r="P11603" s="68"/>
    </row>
    <row r="11604" spans="1:16" x14ac:dyDescent="0.25">
      <c r="A11604" s="77">
        <f>E11604*A11598</f>
        <v>0</v>
      </c>
      <c r="B11604" s="160"/>
      <c r="C11604" s="460"/>
      <c r="D11604" s="91" t="s">
        <v>1262</v>
      </c>
      <c r="E11604" s="89">
        <v>5</v>
      </c>
      <c r="M11604" s="72"/>
      <c r="N11604" s="68"/>
      <c r="O11604" s="68"/>
      <c r="P11604" s="68"/>
    </row>
    <row r="11605" spans="1:16" ht="15.75" thickBot="1" x14ac:dyDescent="0.3">
      <c r="A11605" s="77">
        <f>E11605*A11598</f>
        <v>0</v>
      </c>
      <c r="B11605" s="160"/>
      <c r="C11605" s="460"/>
      <c r="D11605" s="91" t="s">
        <v>2399</v>
      </c>
      <c r="E11605" s="89">
        <v>3</v>
      </c>
      <c r="M11605" s="72"/>
      <c r="N11605" s="68"/>
      <c r="O11605" s="68"/>
      <c r="P11605" s="68"/>
    </row>
    <row r="11606" spans="1:16" ht="30" thickBot="1" x14ac:dyDescent="0.3">
      <c r="A11606" s="229"/>
      <c r="B11606" s="231" t="s">
        <v>236</v>
      </c>
      <c r="C11606" s="184" t="s">
        <v>898</v>
      </c>
      <c r="D11606" s="188"/>
      <c r="E11606" s="191"/>
      <c r="G11606" t="s">
        <v>2926</v>
      </c>
      <c r="M11606" s="72"/>
      <c r="N11606" s="68"/>
      <c r="O11606" s="68"/>
      <c r="P11606" s="68"/>
    </row>
    <row r="11607" spans="1:16" x14ac:dyDescent="0.25">
      <c r="A11607" s="77">
        <f>E11607*A11606</f>
        <v>0</v>
      </c>
      <c r="B11607" s="160"/>
      <c r="C11607" s="460"/>
      <c r="D11607" s="91" t="s">
        <v>1596</v>
      </c>
      <c r="E11607" s="89">
        <v>800</v>
      </c>
      <c r="M11607" s="72"/>
      <c r="N11607" s="68"/>
      <c r="O11607" s="68"/>
      <c r="P11607" s="68"/>
    </row>
    <row r="11608" spans="1:16" x14ac:dyDescent="0.25">
      <c r="A11608" s="77">
        <f>E11608*A11606</f>
        <v>0</v>
      </c>
      <c r="B11608" s="160"/>
      <c r="C11608" s="469"/>
      <c r="D11608" s="91" t="s">
        <v>1272</v>
      </c>
      <c r="E11608" s="89">
        <v>5</v>
      </c>
      <c r="M11608" s="72"/>
      <c r="N11608" s="68"/>
      <c r="O11608" s="68"/>
      <c r="P11608" s="68"/>
    </row>
    <row r="11609" spans="1:16" x14ac:dyDescent="0.25">
      <c r="A11609" s="77">
        <f>E11609*A11606</f>
        <v>0</v>
      </c>
      <c r="B11609" s="160"/>
      <c r="C11609" s="460"/>
      <c r="D11609" s="91" t="s">
        <v>1478</v>
      </c>
      <c r="E11609" s="89">
        <v>10</v>
      </c>
      <c r="M11609" s="72"/>
      <c r="N11609" s="68"/>
      <c r="O11609" s="68"/>
      <c r="P11609" s="68"/>
    </row>
    <row r="11610" spans="1:16" x14ac:dyDescent="0.25">
      <c r="A11610" s="77">
        <f>E11610*A11606</f>
        <v>0</v>
      </c>
      <c r="B11610" s="160"/>
      <c r="C11610" s="460"/>
      <c r="D11610" s="91" t="s">
        <v>1767</v>
      </c>
      <c r="E11610" s="89">
        <v>10</v>
      </c>
      <c r="M11610" s="72"/>
      <c r="N11610" s="68"/>
      <c r="O11610" s="68"/>
      <c r="P11610" s="68"/>
    </row>
    <row r="11611" spans="1:16" x14ac:dyDescent="0.25">
      <c r="A11611" s="77">
        <f>E11611*A11606</f>
        <v>0</v>
      </c>
      <c r="B11611" s="160"/>
      <c r="C11611" s="460"/>
      <c r="D11611" s="91" t="s">
        <v>1489</v>
      </c>
      <c r="E11611" s="89">
        <v>5</v>
      </c>
      <c r="M11611" s="72"/>
      <c r="N11611" s="68"/>
      <c r="O11611" s="68"/>
      <c r="P11611" s="68"/>
    </row>
    <row r="11612" spans="1:16" x14ac:dyDescent="0.25">
      <c r="A11612" s="77">
        <f>E11612*A11606</f>
        <v>0</v>
      </c>
      <c r="B11612" s="160"/>
      <c r="C11612" s="460"/>
      <c r="D11612" s="91" t="s">
        <v>1262</v>
      </c>
      <c r="E11612" s="89">
        <v>3</v>
      </c>
      <c r="M11612" s="72"/>
      <c r="N11612" s="68"/>
      <c r="O11612" s="68"/>
      <c r="P11612" s="68"/>
    </row>
    <row r="11613" spans="1:16" ht="15.75" thickBot="1" x14ac:dyDescent="0.3">
      <c r="A11613" s="77">
        <f>E11613*A11606</f>
        <v>0</v>
      </c>
      <c r="B11613" s="160"/>
      <c r="C11613" s="460"/>
      <c r="D11613" s="91" t="s">
        <v>2399</v>
      </c>
      <c r="E11613" s="89"/>
      <c r="M11613" s="72"/>
      <c r="N11613" s="68"/>
      <c r="O11613" s="68"/>
      <c r="P11613" s="68"/>
    </row>
    <row r="11614" spans="1:16" ht="30" thickBot="1" x14ac:dyDescent="0.3">
      <c r="A11614" s="229"/>
      <c r="B11614" s="231" t="s">
        <v>236</v>
      </c>
      <c r="C11614" s="184" t="s">
        <v>897</v>
      </c>
      <c r="D11614" s="188"/>
      <c r="E11614" s="232"/>
      <c r="G11614" t="s">
        <v>2926</v>
      </c>
      <c r="M11614" s="72"/>
      <c r="N11614" s="68"/>
      <c r="O11614" s="68"/>
      <c r="P11614" s="68"/>
    </row>
    <row r="11615" spans="1:16" x14ac:dyDescent="0.25">
      <c r="A11615" s="77">
        <f>E11615*A11614</f>
        <v>0</v>
      </c>
      <c r="B11615" s="160"/>
      <c r="C11615" s="469"/>
      <c r="D11615" s="91" t="s">
        <v>2422</v>
      </c>
      <c r="E11615" s="89">
        <v>5</v>
      </c>
      <c r="M11615" s="72"/>
      <c r="N11615" s="68"/>
      <c r="O11615" s="68"/>
      <c r="P11615" s="68"/>
    </row>
    <row r="11616" spans="1:16" x14ac:dyDescent="0.25">
      <c r="A11616" s="77">
        <f>E11616*A11614</f>
        <v>0</v>
      </c>
      <c r="B11616" s="160"/>
      <c r="C11616" s="460"/>
      <c r="D11616" s="91" t="s">
        <v>2399</v>
      </c>
      <c r="E11616" s="89">
        <v>5</v>
      </c>
      <c r="M11616" s="72"/>
      <c r="N11616" s="68"/>
      <c r="O11616" s="68"/>
      <c r="P11616" s="68"/>
    </row>
    <row r="11617" spans="1:16" x14ac:dyDescent="0.25">
      <c r="A11617" s="77">
        <f>E11617*A11614</f>
        <v>0</v>
      </c>
      <c r="B11617" s="160"/>
      <c r="C11617" s="460"/>
      <c r="D11617" s="91" t="s">
        <v>1365</v>
      </c>
      <c r="E11617" s="89">
        <v>800</v>
      </c>
      <c r="M11617" s="72"/>
      <c r="N11617" s="68"/>
      <c r="O11617" s="68"/>
      <c r="P11617" s="68"/>
    </row>
    <row r="11618" spans="1:16" x14ac:dyDescent="0.25">
      <c r="A11618" s="77">
        <f>E11618*A11614</f>
        <v>0</v>
      </c>
      <c r="B11618" s="160"/>
      <c r="C11618" s="460"/>
      <c r="D11618" s="91" t="s">
        <v>2397</v>
      </c>
      <c r="E11618" s="89">
        <v>5</v>
      </c>
      <c r="M11618" s="72"/>
      <c r="N11618" s="68"/>
      <c r="O11618" s="68"/>
      <c r="P11618" s="68"/>
    </row>
    <row r="11619" spans="1:16" x14ac:dyDescent="0.25">
      <c r="A11619" s="77">
        <f>E11619*A11614</f>
        <v>0</v>
      </c>
      <c r="B11619" s="160"/>
      <c r="C11619" s="460"/>
      <c r="D11619" s="91" t="s">
        <v>1807</v>
      </c>
      <c r="E11619" s="89">
        <v>5</v>
      </c>
      <c r="M11619" s="72"/>
      <c r="N11619" s="68"/>
      <c r="O11619" s="68"/>
      <c r="P11619" s="68"/>
    </row>
    <row r="11620" spans="1:16" x14ac:dyDescent="0.25">
      <c r="A11620" s="77">
        <f>E11620*A11614</f>
        <v>0</v>
      </c>
      <c r="B11620" s="160"/>
      <c r="C11620" s="460"/>
      <c r="D11620" s="91" t="s">
        <v>1272</v>
      </c>
      <c r="E11620" s="89">
        <v>5</v>
      </c>
      <c r="M11620" s="72"/>
      <c r="N11620" s="68"/>
      <c r="O11620" s="68"/>
      <c r="P11620" s="68"/>
    </row>
    <row r="11621" spans="1:16" x14ac:dyDescent="0.25">
      <c r="A11621" s="77">
        <f>E11621*A11614</f>
        <v>0</v>
      </c>
      <c r="B11621" s="160"/>
      <c r="C11621" s="460"/>
      <c r="D11621" s="91" t="s">
        <v>2433</v>
      </c>
      <c r="E11621" s="89">
        <v>5</v>
      </c>
      <c r="M11621" s="72"/>
      <c r="N11621" s="68"/>
      <c r="O11621" s="68"/>
      <c r="P11621" s="68"/>
    </row>
    <row r="11622" spans="1:16" ht="15.75" thickBot="1" x14ac:dyDescent="0.3">
      <c r="A11622" s="77">
        <f>E11622*A11614</f>
        <v>0</v>
      </c>
      <c r="B11622" s="394"/>
      <c r="C11622" s="470"/>
      <c r="D11622" s="395" t="s">
        <v>1489</v>
      </c>
      <c r="E11622" s="396">
        <v>5</v>
      </c>
      <c r="M11622" s="72"/>
      <c r="N11622" s="68"/>
      <c r="O11622" s="68"/>
      <c r="P11622" s="68"/>
    </row>
    <row r="11623" spans="1:16" ht="26.25" thickBot="1" x14ac:dyDescent="0.4">
      <c r="A11623" s="563" t="s">
        <v>2912</v>
      </c>
      <c r="B11623" s="564"/>
      <c r="C11623" s="564"/>
      <c r="D11623" s="564"/>
      <c r="E11623" s="565"/>
      <c r="G11623" t="s">
        <v>2926</v>
      </c>
      <c r="M11623" s="72"/>
      <c r="N11623" s="68"/>
      <c r="O11623" s="68"/>
      <c r="P11623" s="68"/>
    </row>
    <row r="11624" spans="1:16" ht="30" thickBot="1" x14ac:dyDescent="0.3">
      <c r="A11624" s="229"/>
      <c r="B11624" s="231" t="s">
        <v>236</v>
      </c>
      <c r="C11624" s="184" t="s">
        <v>908</v>
      </c>
      <c r="D11624" s="188"/>
      <c r="E11624" s="191"/>
      <c r="G11624" t="s">
        <v>2926</v>
      </c>
      <c r="M11624" s="72"/>
      <c r="N11624" s="68"/>
      <c r="O11624" s="68"/>
      <c r="P11624" s="68"/>
    </row>
    <row r="11625" spans="1:16" x14ac:dyDescent="0.25">
      <c r="A11625" s="77">
        <f>E11625*A11624</f>
        <v>0</v>
      </c>
      <c r="B11625" s="160"/>
      <c r="C11625" s="460"/>
      <c r="D11625" s="91" t="s">
        <v>1626</v>
      </c>
      <c r="E11625" s="89">
        <v>800</v>
      </c>
      <c r="M11625" s="72"/>
      <c r="N11625" s="68"/>
      <c r="O11625" s="68"/>
      <c r="P11625" s="68"/>
    </row>
    <row r="11626" spans="1:16" x14ac:dyDescent="0.25">
      <c r="A11626" s="77">
        <f>E11626*A11624</f>
        <v>0</v>
      </c>
      <c r="B11626" s="160"/>
      <c r="C11626" s="469"/>
      <c r="D11626" s="91" t="s">
        <v>1272</v>
      </c>
      <c r="E11626" s="89">
        <v>5</v>
      </c>
      <c r="M11626" s="72"/>
      <c r="N11626" s="68"/>
      <c r="O11626" s="68"/>
      <c r="P11626" s="68"/>
    </row>
    <row r="11627" spans="1:16" x14ac:dyDescent="0.25">
      <c r="A11627" s="77">
        <f>E11627*A11624</f>
        <v>0</v>
      </c>
      <c r="B11627" s="160"/>
      <c r="C11627" s="460"/>
      <c r="D11627" s="91" t="s">
        <v>1478</v>
      </c>
      <c r="E11627" s="89">
        <v>10</v>
      </c>
      <c r="M11627" s="72"/>
      <c r="N11627" s="68"/>
      <c r="O11627" s="68"/>
      <c r="P11627" s="68"/>
    </row>
    <row r="11628" spans="1:16" x14ac:dyDescent="0.25">
      <c r="A11628" s="77">
        <f>E11628*A11624</f>
        <v>0</v>
      </c>
      <c r="B11628" s="160"/>
      <c r="C11628" s="460"/>
      <c r="D11628" s="91" t="s">
        <v>2399</v>
      </c>
      <c r="E11628" s="89">
        <v>3</v>
      </c>
      <c r="M11628" s="72"/>
      <c r="N11628" s="68"/>
      <c r="O11628" s="68"/>
      <c r="P11628" s="68"/>
    </row>
    <row r="11629" spans="1:16" x14ac:dyDescent="0.25">
      <c r="A11629" s="77">
        <f>E11629*A11624</f>
        <v>0</v>
      </c>
      <c r="B11629" s="160"/>
      <c r="C11629" s="460"/>
      <c r="D11629" s="91" t="s">
        <v>1489</v>
      </c>
      <c r="E11629" s="89">
        <v>10</v>
      </c>
      <c r="M11629" s="72"/>
      <c r="N11629" s="68"/>
      <c r="O11629" s="68"/>
      <c r="P11629" s="68"/>
    </row>
    <row r="11630" spans="1:16" x14ac:dyDescent="0.25">
      <c r="A11630" s="77">
        <f>E11630*A11624</f>
        <v>0</v>
      </c>
      <c r="B11630" s="160"/>
      <c r="C11630" s="460"/>
      <c r="D11630" s="91" t="s">
        <v>1807</v>
      </c>
      <c r="E11630" s="89">
        <v>5</v>
      </c>
      <c r="M11630" s="72"/>
      <c r="N11630" s="68"/>
      <c r="O11630" s="68"/>
      <c r="P11630" s="68"/>
    </row>
    <row r="11631" spans="1:16" x14ac:dyDescent="0.25">
      <c r="A11631" s="77">
        <f>E11631*A11624</f>
        <v>0</v>
      </c>
      <c r="B11631" s="160"/>
      <c r="C11631" s="460"/>
      <c r="D11631" s="91"/>
      <c r="E11631" s="89"/>
      <c r="M11631" s="72"/>
      <c r="N11631" s="68"/>
      <c r="O11631" s="68"/>
      <c r="P11631" s="68"/>
    </row>
    <row r="11632" spans="1:16" x14ac:dyDescent="0.25">
      <c r="A11632" s="77">
        <f>E11632*A11624</f>
        <v>0</v>
      </c>
      <c r="B11632" s="160"/>
      <c r="C11632" s="460"/>
      <c r="D11632" s="91"/>
      <c r="E11632" s="89"/>
      <c r="M11632" s="72"/>
      <c r="N11632" s="68"/>
      <c r="O11632" s="68"/>
      <c r="P11632" s="68"/>
    </row>
    <row r="11633" spans="1:16" ht="15.75" thickBot="1" x14ac:dyDescent="0.3">
      <c r="A11633" s="77">
        <f>E11633*A11624</f>
        <v>0</v>
      </c>
      <c r="B11633" s="160"/>
      <c r="C11633" s="460"/>
      <c r="D11633" s="91"/>
      <c r="E11633" s="89"/>
      <c r="M11633" s="72"/>
      <c r="N11633" s="68"/>
      <c r="O11633" s="68"/>
      <c r="P11633" s="68"/>
    </row>
    <row r="11634" spans="1:16" ht="30" thickBot="1" x14ac:dyDescent="0.3">
      <c r="A11634" s="229"/>
      <c r="B11634" s="231" t="s">
        <v>236</v>
      </c>
      <c r="C11634" s="184" t="s">
        <v>909</v>
      </c>
      <c r="D11634" s="188"/>
      <c r="E11634" s="191"/>
      <c r="G11634" t="s">
        <v>2926</v>
      </c>
      <c r="M11634" s="72"/>
      <c r="N11634" s="68"/>
      <c r="O11634" s="68"/>
      <c r="P11634" s="68"/>
    </row>
    <row r="11635" spans="1:16" x14ac:dyDescent="0.25">
      <c r="A11635" s="77">
        <f>E11635*A11634</f>
        <v>0</v>
      </c>
      <c r="B11635" s="160"/>
      <c r="C11635" s="460"/>
      <c r="D11635" s="91" t="s">
        <v>1626</v>
      </c>
      <c r="E11635" s="89">
        <v>800</v>
      </c>
      <c r="M11635" s="72"/>
      <c r="N11635" s="68"/>
      <c r="O11635" s="68"/>
      <c r="P11635" s="68"/>
    </row>
    <row r="11636" spans="1:16" x14ac:dyDescent="0.25">
      <c r="A11636" s="77">
        <f>E11636*A11634</f>
        <v>0</v>
      </c>
      <c r="B11636" s="160"/>
      <c r="C11636" s="469"/>
      <c r="D11636" s="91" t="s">
        <v>2422</v>
      </c>
      <c r="E11636" s="89">
        <v>5</v>
      </c>
      <c r="M11636" s="72"/>
      <c r="N11636" s="68"/>
      <c r="O11636" s="68"/>
      <c r="P11636" s="68"/>
    </row>
    <row r="11637" spans="1:16" x14ac:dyDescent="0.25">
      <c r="A11637" s="77">
        <f>E11637*A11634</f>
        <v>0</v>
      </c>
      <c r="B11637" s="160"/>
      <c r="C11637" s="460"/>
      <c r="D11637" s="91" t="s">
        <v>2399</v>
      </c>
      <c r="E11637" s="89">
        <v>3</v>
      </c>
      <c r="M11637" s="72"/>
      <c r="N11637" s="68"/>
      <c r="O11637" s="68"/>
      <c r="P11637" s="68"/>
    </row>
    <row r="11638" spans="1:16" x14ac:dyDescent="0.25">
      <c r="A11638" s="77">
        <f>E11638*A11634</f>
        <v>0</v>
      </c>
      <c r="B11638" s="160"/>
      <c r="C11638" s="460"/>
      <c r="D11638" s="91" t="s">
        <v>1758</v>
      </c>
      <c r="E11638" s="89">
        <v>20</v>
      </c>
      <c r="M11638" s="72"/>
      <c r="N11638" s="68"/>
      <c r="O11638" s="68"/>
      <c r="P11638" s="68"/>
    </row>
    <row r="11639" spans="1:16" x14ac:dyDescent="0.25">
      <c r="A11639" s="77">
        <f>E11639*A11634</f>
        <v>0</v>
      </c>
      <c r="B11639" s="160"/>
      <c r="C11639" s="460"/>
      <c r="D11639" s="91" t="s">
        <v>1489</v>
      </c>
      <c r="E11639" s="89">
        <v>10</v>
      </c>
      <c r="M11639" s="72"/>
      <c r="N11639" s="68"/>
      <c r="O11639" s="68"/>
      <c r="P11639" s="68"/>
    </row>
    <row r="11640" spans="1:16" x14ac:dyDescent="0.25">
      <c r="A11640" s="77">
        <f>E11640*A11634</f>
        <v>0</v>
      </c>
      <c r="B11640" s="160"/>
      <c r="C11640" s="460"/>
      <c r="D11640" s="91" t="s">
        <v>1807</v>
      </c>
      <c r="E11640" s="89">
        <v>5</v>
      </c>
      <c r="M11640" s="72"/>
      <c r="N11640" s="68"/>
      <c r="O11640" s="68"/>
      <c r="P11640" s="68"/>
    </row>
    <row r="11641" spans="1:16" x14ac:dyDescent="0.25">
      <c r="A11641" s="77">
        <f>E11641*A11634</f>
        <v>0</v>
      </c>
      <c r="B11641" s="160"/>
      <c r="C11641" s="460"/>
      <c r="D11641" s="91" t="s">
        <v>1272</v>
      </c>
      <c r="E11641" s="89">
        <v>5</v>
      </c>
      <c r="M11641" s="72"/>
      <c r="N11641" s="68"/>
      <c r="O11641" s="68"/>
      <c r="P11641" s="68"/>
    </row>
    <row r="11642" spans="1:16" x14ac:dyDescent="0.25">
      <c r="A11642" s="77">
        <f>E11642*A11634</f>
        <v>0</v>
      </c>
      <c r="B11642" s="160"/>
      <c r="C11642" s="460"/>
      <c r="D11642" s="91"/>
      <c r="E11642" s="89"/>
      <c r="M11642" s="72"/>
      <c r="N11642" s="68"/>
      <c r="O11642" s="68"/>
      <c r="P11642" s="68"/>
    </row>
    <row r="11643" spans="1:16" ht="15.75" thickBot="1" x14ac:dyDescent="0.3">
      <c r="A11643" s="77">
        <f>E11643*A11634</f>
        <v>0</v>
      </c>
      <c r="B11643" s="160"/>
      <c r="C11643" s="460"/>
      <c r="D11643" s="91"/>
      <c r="E11643" s="89"/>
      <c r="M11643" s="72"/>
      <c r="N11643" s="68"/>
      <c r="O11643" s="68"/>
      <c r="P11643" s="68"/>
    </row>
    <row r="11644" spans="1:16" ht="30" thickBot="1" x14ac:dyDescent="0.3">
      <c r="A11644" s="229"/>
      <c r="B11644" s="231" t="s">
        <v>236</v>
      </c>
      <c r="C11644" s="184" t="s">
        <v>910</v>
      </c>
      <c r="D11644" s="188"/>
      <c r="E11644" s="191"/>
      <c r="G11644" t="s">
        <v>2926</v>
      </c>
      <c r="M11644" s="72"/>
      <c r="N11644" s="68"/>
      <c r="O11644" s="68"/>
      <c r="P11644" s="68"/>
    </row>
    <row r="11645" spans="1:16" x14ac:dyDescent="0.25">
      <c r="A11645" s="77">
        <f>E11645*A11644</f>
        <v>0</v>
      </c>
      <c r="B11645" s="160"/>
      <c r="C11645" s="460"/>
      <c r="D11645" s="91" t="s">
        <v>1272</v>
      </c>
      <c r="E11645" s="89">
        <v>10</v>
      </c>
      <c r="M11645" s="72"/>
      <c r="N11645" s="68"/>
      <c r="O11645" s="68"/>
      <c r="P11645" s="68"/>
    </row>
    <row r="11646" spans="1:16" x14ac:dyDescent="0.25">
      <c r="A11646" s="77">
        <f>E11646*A11644</f>
        <v>0</v>
      </c>
      <c r="B11646" s="160"/>
      <c r="C11646" s="469"/>
      <c r="D11646" s="91" t="s">
        <v>1807</v>
      </c>
      <c r="E11646" s="89">
        <v>5</v>
      </c>
      <c r="M11646" s="72"/>
      <c r="N11646" s="68"/>
      <c r="O11646" s="68"/>
      <c r="P11646" s="68"/>
    </row>
    <row r="11647" spans="1:16" x14ac:dyDescent="0.25">
      <c r="A11647" s="77">
        <f>E11647*A11644</f>
        <v>0</v>
      </c>
      <c r="B11647" s="160"/>
      <c r="C11647" s="460"/>
      <c r="D11647" s="91" t="s">
        <v>2397</v>
      </c>
      <c r="E11647" s="89">
        <v>3</v>
      </c>
      <c r="M11647" s="72"/>
      <c r="N11647" s="68"/>
      <c r="O11647" s="68"/>
      <c r="P11647" s="68"/>
    </row>
    <row r="11648" spans="1:16" x14ac:dyDescent="0.25">
      <c r="A11648" s="77">
        <f>E11648*A11644</f>
        <v>0</v>
      </c>
      <c r="B11648" s="160"/>
      <c r="C11648" s="460"/>
      <c r="D11648" s="91" t="s">
        <v>1489</v>
      </c>
      <c r="E11648" s="89">
        <v>10</v>
      </c>
      <c r="M11648" s="72"/>
      <c r="N11648" s="68"/>
      <c r="O11648" s="68"/>
      <c r="P11648" s="68"/>
    </row>
    <row r="11649" spans="1:16" ht="15.75" thickBot="1" x14ac:dyDescent="0.3">
      <c r="A11649" s="77">
        <f>E11649*A11644</f>
        <v>0</v>
      </c>
      <c r="B11649" s="160"/>
      <c r="C11649" s="460"/>
      <c r="D11649" s="91" t="s">
        <v>1625</v>
      </c>
      <c r="E11649" s="89">
        <v>800</v>
      </c>
      <c r="M11649" s="72"/>
      <c r="N11649" s="68"/>
      <c r="O11649" s="68"/>
      <c r="P11649" s="68"/>
    </row>
    <row r="11650" spans="1:16" ht="30" thickBot="1" x14ac:dyDescent="0.3">
      <c r="A11650" s="229"/>
      <c r="B11650" s="231" t="s">
        <v>236</v>
      </c>
      <c r="C11650" s="184" t="s">
        <v>915</v>
      </c>
      <c r="D11650" s="188"/>
      <c r="E11650" s="191"/>
      <c r="G11650" t="s">
        <v>2926</v>
      </c>
      <c r="M11650" s="72"/>
      <c r="N11650" s="68"/>
      <c r="O11650" s="68"/>
      <c r="P11650" s="68"/>
    </row>
    <row r="11651" spans="1:16" x14ac:dyDescent="0.25">
      <c r="A11651" s="77">
        <f>E11651*A11650</f>
        <v>0</v>
      </c>
      <c r="B11651" s="160"/>
      <c r="C11651" s="460"/>
      <c r="D11651" s="91" t="s">
        <v>1625</v>
      </c>
      <c r="E11651" s="89">
        <v>800</v>
      </c>
      <c r="M11651" s="72"/>
      <c r="N11651" s="68"/>
      <c r="O11651" s="68"/>
      <c r="P11651" s="68"/>
    </row>
    <row r="11652" spans="1:16" x14ac:dyDescent="0.25">
      <c r="A11652" s="77">
        <f>E11652*A11650</f>
        <v>0</v>
      </c>
      <c r="B11652" s="160"/>
      <c r="C11652" s="469"/>
      <c r="D11652" s="91" t="s">
        <v>2493</v>
      </c>
      <c r="E11652" s="89">
        <v>100</v>
      </c>
      <c r="M11652" s="72"/>
      <c r="N11652" s="68"/>
      <c r="O11652" s="68"/>
      <c r="P11652" s="68"/>
    </row>
    <row r="11653" spans="1:16" x14ac:dyDescent="0.25">
      <c r="A11653" s="77">
        <f>E11653*A11650</f>
        <v>0</v>
      </c>
      <c r="B11653" s="160"/>
      <c r="C11653" s="460"/>
      <c r="D11653" s="91" t="s">
        <v>1262</v>
      </c>
      <c r="E11653" s="89">
        <v>5</v>
      </c>
      <c r="M11653" s="72"/>
      <c r="N11653" s="68"/>
      <c r="O11653" s="68"/>
      <c r="P11653" s="68"/>
    </row>
    <row r="11654" spans="1:16" x14ac:dyDescent="0.25">
      <c r="A11654" s="77">
        <f>E11654*A11650</f>
        <v>0</v>
      </c>
      <c r="B11654" s="160"/>
      <c r="C11654" s="460"/>
      <c r="D11654" s="91" t="s">
        <v>2399</v>
      </c>
      <c r="E11654" s="89">
        <v>3</v>
      </c>
      <c r="M11654" s="72"/>
      <c r="N11654" s="68"/>
      <c r="O11654" s="68"/>
      <c r="P11654" s="68"/>
    </row>
    <row r="11655" spans="1:16" x14ac:dyDescent="0.25">
      <c r="A11655" s="77">
        <f>E11655*A11650</f>
        <v>0</v>
      </c>
      <c r="B11655" s="160"/>
      <c r="C11655" s="460"/>
      <c r="D11655" s="91" t="s">
        <v>1272</v>
      </c>
      <c r="E11655" s="89">
        <v>10</v>
      </c>
      <c r="M11655" s="72"/>
      <c r="N11655" s="68"/>
      <c r="O11655" s="68"/>
      <c r="P11655" s="68"/>
    </row>
    <row r="11656" spans="1:16" x14ac:dyDescent="0.25">
      <c r="A11656" s="77">
        <f>E11656*A11650</f>
        <v>0</v>
      </c>
      <c r="B11656" s="160"/>
      <c r="C11656" s="460"/>
      <c r="D11656" s="91" t="s">
        <v>1850</v>
      </c>
      <c r="E11656" s="89">
        <v>10</v>
      </c>
      <c r="M11656" s="72"/>
      <c r="N11656" s="68"/>
      <c r="O11656" s="68"/>
      <c r="P11656" s="68"/>
    </row>
    <row r="11657" spans="1:16" x14ac:dyDescent="0.25">
      <c r="A11657" s="77">
        <f>E11657*A11650</f>
        <v>0</v>
      </c>
      <c r="B11657" s="160"/>
      <c r="C11657" s="460"/>
      <c r="D11657" s="91"/>
      <c r="E11657" s="89"/>
      <c r="M11657" s="72"/>
      <c r="N11657" s="68"/>
      <c r="O11657" s="68"/>
      <c r="P11657" s="68"/>
    </row>
    <row r="11658" spans="1:16" x14ac:dyDescent="0.25">
      <c r="A11658" s="77">
        <f>E11658*A11650</f>
        <v>0</v>
      </c>
      <c r="B11658" s="160"/>
      <c r="C11658" s="460"/>
      <c r="D11658" s="91"/>
      <c r="E11658" s="89"/>
      <c r="M11658" s="72"/>
      <c r="N11658" s="68"/>
      <c r="O11658" s="68"/>
      <c r="P11658" s="68"/>
    </row>
    <row r="11659" spans="1:16" ht="15.75" thickBot="1" x14ac:dyDescent="0.3">
      <c r="A11659" s="77">
        <f>E11659*A11650</f>
        <v>0</v>
      </c>
      <c r="B11659" s="160"/>
      <c r="C11659" s="460"/>
      <c r="D11659" s="91"/>
      <c r="E11659" s="89"/>
      <c r="M11659" s="72"/>
      <c r="N11659" s="68"/>
      <c r="O11659" s="68"/>
      <c r="P11659" s="68"/>
    </row>
    <row r="11660" spans="1:16" ht="30" thickBot="1" x14ac:dyDescent="0.3">
      <c r="A11660" s="229"/>
      <c r="B11660" s="231" t="s">
        <v>236</v>
      </c>
      <c r="C11660" s="184" t="s">
        <v>916</v>
      </c>
      <c r="D11660" s="188"/>
      <c r="E11660" s="191"/>
      <c r="M11660" s="72"/>
      <c r="N11660" s="68"/>
      <c r="O11660" s="68"/>
      <c r="P11660" s="68"/>
    </row>
    <row r="11661" spans="1:16" x14ac:dyDescent="0.25">
      <c r="A11661" s="77">
        <f>E11661*A11660</f>
        <v>0</v>
      </c>
      <c r="B11661" s="160"/>
      <c r="C11661" s="460"/>
      <c r="D11661" s="91" t="s">
        <v>1626</v>
      </c>
      <c r="E11661" s="89">
        <v>800</v>
      </c>
      <c r="M11661" s="72"/>
      <c r="N11661" s="68"/>
      <c r="O11661" s="68"/>
      <c r="P11661" s="68"/>
    </row>
    <row r="11662" spans="1:16" x14ac:dyDescent="0.25">
      <c r="A11662" s="77">
        <f>E11662*A11660</f>
        <v>0</v>
      </c>
      <c r="B11662" s="160"/>
      <c r="C11662" s="469"/>
      <c r="D11662" s="91" t="s">
        <v>2493</v>
      </c>
      <c r="E11662" s="89">
        <v>100</v>
      </c>
      <c r="M11662" s="72"/>
      <c r="N11662" s="68"/>
      <c r="O11662" s="68"/>
      <c r="P11662" s="68"/>
    </row>
    <row r="11663" spans="1:16" x14ac:dyDescent="0.25">
      <c r="A11663" s="77">
        <f>E11663*A11660</f>
        <v>0</v>
      </c>
      <c r="B11663" s="160"/>
      <c r="C11663" s="460"/>
      <c r="D11663" s="91" t="s">
        <v>1262</v>
      </c>
      <c r="E11663" s="89">
        <v>5</v>
      </c>
      <c r="M11663" s="72"/>
      <c r="N11663" s="68"/>
      <c r="O11663" s="68"/>
      <c r="P11663" s="68"/>
    </row>
    <row r="11664" spans="1:16" x14ac:dyDescent="0.25">
      <c r="A11664" s="77">
        <f>E11664*A11660</f>
        <v>0</v>
      </c>
      <c r="B11664" s="160"/>
      <c r="C11664" s="460"/>
      <c r="D11664" s="91" t="s">
        <v>2399</v>
      </c>
      <c r="E11664" s="89">
        <v>3</v>
      </c>
      <c r="M11664" s="72"/>
      <c r="N11664" s="68"/>
      <c r="O11664" s="68"/>
      <c r="P11664" s="68"/>
    </row>
    <row r="11665" spans="1:16" x14ac:dyDescent="0.25">
      <c r="A11665" s="77">
        <f>E11665*A11660</f>
        <v>0</v>
      </c>
      <c r="B11665" s="160"/>
      <c r="C11665" s="460"/>
      <c r="D11665" s="91" t="s">
        <v>1272</v>
      </c>
      <c r="E11665" s="89">
        <v>10</v>
      </c>
      <c r="M11665" s="72"/>
      <c r="N11665" s="68"/>
      <c r="O11665" s="68"/>
      <c r="P11665" s="68"/>
    </row>
    <row r="11666" spans="1:16" ht="15.75" thickBot="1" x14ac:dyDescent="0.3">
      <c r="A11666" s="77">
        <f>E11666*A11660</f>
        <v>0</v>
      </c>
      <c r="B11666" s="394"/>
      <c r="C11666" s="470"/>
      <c r="D11666" s="395" t="s">
        <v>1850</v>
      </c>
      <c r="E11666" s="396">
        <v>10</v>
      </c>
      <c r="M11666" s="72"/>
      <c r="N11666" s="68"/>
      <c r="O11666" s="68"/>
      <c r="P11666" s="68"/>
    </row>
    <row r="11667" spans="1:16" ht="26.25" thickBot="1" x14ac:dyDescent="0.4">
      <c r="A11667" s="563" t="s">
        <v>2913</v>
      </c>
      <c r="B11667" s="564"/>
      <c r="C11667" s="564"/>
      <c r="D11667" s="564"/>
      <c r="E11667" s="565"/>
      <c r="G11667" t="s">
        <v>2926</v>
      </c>
      <c r="M11667" s="72"/>
      <c r="N11667" s="68"/>
      <c r="O11667" s="68"/>
      <c r="P11667" s="68"/>
    </row>
    <row r="11668" spans="1:16" ht="30" thickBot="1" x14ac:dyDescent="0.3">
      <c r="A11668" s="229"/>
      <c r="B11668" s="231" t="s">
        <v>236</v>
      </c>
      <c r="C11668" s="184" t="s">
        <v>899</v>
      </c>
      <c r="D11668" s="188"/>
      <c r="E11668" s="191"/>
      <c r="G11668" t="s">
        <v>2926</v>
      </c>
      <c r="M11668" s="72"/>
      <c r="N11668" s="68"/>
      <c r="O11668" s="68"/>
      <c r="P11668" s="68"/>
    </row>
    <row r="11669" spans="1:16" x14ac:dyDescent="0.25">
      <c r="A11669" s="77">
        <f>E11669*A11668</f>
        <v>0</v>
      </c>
      <c r="B11669" s="160"/>
      <c r="C11669" s="460"/>
      <c r="D11669" s="91" t="s">
        <v>2337</v>
      </c>
      <c r="E11669" s="89">
        <v>10</v>
      </c>
      <c r="M11669" s="72"/>
      <c r="N11669" s="68"/>
      <c r="O11669" s="68"/>
      <c r="P11669" s="68"/>
    </row>
    <row r="11670" spans="1:16" x14ac:dyDescent="0.25">
      <c r="A11670" s="77">
        <f>E11670*A11668</f>
        <v>0</v>
      </c>
      <c r="B11670" s="160"/>
      <c r="C11670" s="469"/>
      <c r="D11670" s="91" t="s">
        <v>2343</v>
      </c>
      <c r="E11670" s="89">
        <v>60</v>
      </c>
      <c r="M11670" s="72"/>
      <c r="N11670" s="68"/>
      <c r="O11670" s="68"/>
      <c r="P11670" s="68"/>
    </row>
    <row r="11671" spans="1:16" x14ac:dyDescent="0.25">
      <c r="A11671" s="77">
        <f>E11671*A11668</f>
        <v>0</v>
      </c>
      <c r="B11671" s="160"/>
      <c r="C11671" s="460"/>
      <c r="D11671" s="91" t="s">
        <v>1272</v>
      </c>
      <c r="E11671" s="89">
        <v>5</v>
      </c>
      <c r="M11671" s="72"/>
      <c r="N11671" s="68"/>
      <c r="O11671" s="68"/>
      <c r="P11671" s="68"/>
    </row>
    <row r="11672" spans="1:16" x14ac:dyDescent="0.25">
      <c r="A11672" s="77">
        <f>E11672*A11668</f>
        <v>0</v>
      </c>
      <c r="B11672" s="160"/>
      <c r="C11672" s="460"/>
      <c r="D11672" s="91" t="s">
        <v>2397</v>
      </c>
      <c r="E11672" s="89">
        <v>5</v>
      </c>
      <c r="M11672" s="72"/>
      <c r="N11672" s="68"/>
      <c r="O11672" s="68"/>
      <c r="P11672" s="68"/>
    </row>
    <row r="11673" spans="1:16" x14ac:dyDescent="0.25">
      <c r="A11673" s="77">
        <f>E11673*A11668</f>
        <v>0</v>
      </c>
      <c r="B11673" s="160"/>
      <c r="C11673" s="460"/>
      <c r="D11673" s="91" t="s">
        <v>1489</v>
      </c>
      <c r="E11673" s="89">
        <v>10</v>
      </c>
      <c r="M11673" s="72"/>
      <c r="N11673" s="68"/>
      <c r="O11673" s="68"/>
      <c r="P11673" s="68"/>
    </row>
    <row r="11674" spans="1:16" x14ac:dyDescent="0.25">
      <c r="A11674" s="77">
        <f>E11674*A11668</f>
        <v>0</v>
      </c>
      <c r="B11674" s="160"/>
      <c r="C11674" s="460"/>
      <c r="D11674" s="91" t="s">
        <v>1807</v>
      </c>
      <c r="E11674" s="89">
        <v>5</v>
      </c>
      <c r="M11674" s="72"/>
      <c r="N11674" s="68"/>
      <c r="O11674" s="68"/>
      <c r="P11674" s="68"/>
    </row>
    <row r="11675" spans="1:16" x14ac:dyDescent="0.25">
      <c r="A11675" s="77">
        <f>E11675*A11668</f>
        <v>0</v>
      </c>
      <c r="B11675" s="160"/>
      <c r="C11675" s="460"/>
      <c r="D11675" s="91" t="s">
        <v>1600</v>
      </c>
      <c r="E11675" s="89">
        <v>800</v>
      </c>
      <c r="M11675" s="72"/>
      <c r="N11675" s="68"/>
      <c r="O11675" s="68"/>
      <c r="P11675" s="68"/>
    </row>
    <row r="11676" spans="1:16" ht="15.75" thickBot="1" x14ac:dyDescent="0.3">
      <c r="A11676" s="77">
        <f>E11676*A11668</f>
        <v>0</v>
      </c>
      <c r="B11676" s="160"/>
      <c r="C11676" s="460"/>
      <c r="D11676" s="91" t="s">
        <v>1262</v>
      </c>
      <c r="E11676" s="89">
        <v>5</v>
      </c>
      <c r="M11676" s="72"/>
      <c r="N11676" s="68"/>
      <c r="O11676" s="68"/>
      <c r="P11676" s="68"/>
    </row>
    <row r="11677" spans="1:16" ht="30" thickBot="1" x14ac:dyDescent="0.3">
      <c r="A11677" s="229"/>
      <c r="B11677" s="231" t="s">
        <v>236</v>
      </c>
      <c r="C11677" s="184" t="s">
        <v>905</v>
      </c>
      <c r="D11677" s="188"/>
      <c r="E11677" s="191"/>
      <c r="G11677" t="s">
        <v>2926</v>
      </c>
      <c r="M11677" s="72"/>
      <c r="N11677" s="68"/>
      <c r="O11677" s="68"/>
      <c r="P11677" s="68"/>
    </row>
    <row r="11678" spans="1:16" x14ac:dyDescent="0.25">
      <c r="A11678" s="77">
        <f>E11678*A11677</f>
        <v>0</v>
      </c>
      <c r="B11678" s="160"/>
      <c r="C11678" s="460"/>
      <c r="D11678" s="91" t="s">
        <v>1600</v>
      </c>
      <c r="E11678" s="89">
        <v>800</v>
      </c>
      <c r="M11678" s="72"/>
      <c r="N11678" s="68"/>
      <c r="O11678" s="68"/>
      <c r="P11678" s="68"/>
    </row>
    <row r="11679" spans="1:16" x14ac:dyDescent="0.25">
      <c r="A11679" s="77">
        <f>E11679*A11677</f>
        <v>0</v>
      </c>
      <c r="B11679" s="160"/>
      <c r="C11679" s="469"/>
      <c r="D11679" s="91" t="s">
        <v>2399</v>
      </c>
      <c r="E11679" s="89">
        <v>3</v>
      </c>
      <c r="M11679" s="72"/>
      <c r="N11679" s="68"/>
      <c r="O11679" s="68"/>
      <c r="P11679" s="68"/>
    </row>
    <row r="11680" spans="1:16" x14ac:dyDescent="0.25">
      <c r="A11680" s="77">
        <f>E11680*A11677</f>
        <v>0</v>
      </c>
      <c r="B11680" s="160"/>
      <c r="C11680" s="460"/>
      <c r="D11680" s="91" t="s">
        <v>1262</v>
      </c>
      <c r="E11680" s="89">
        <v>5</v>
      </c>
      <c r="M11680" s="72"/>
      <c r="N11680" s="68"/>
      <c r="O11680" s="68"/>
      <c r="P11680" s="68"/>
    </row>
    <row r="11681" spans="1:16" x14ac:dyDescent="0.25">
      <c r="A11681" s="77">
        <f>E11681*A11677</f>
        <v>0</v>
      </c>
      <c r="B11681" s="160"/>
      <c r="C11681" s="460"/>
      <c r="D11681" s="91" t="s">
        <v>1489</v>
      </c>
      <c r="E11681" s="89">
        <v>10</v>
      </c>
      <c r="M11681" s="72"/>
      <c r="N11681" s="68"/>
      <c r="O11681" s="68"/>
      <c r="P11681" s="68"/>
    </row>
    <row r="11682" spans="1:16" x14ac:dyDescent="0.25">
      <c r="A11682" s="77">
        <f>E11682*A11677</f>
        <v>0</v>
      </c>
      <c r="B11682" s="160"/>
      <c r="C11682" s="460"/>
      <c r="D11682" s="91" t="s">
        <v>1272</v>
      </c>
      <c r="E11682" s="89">
        <v>10</v>
      </c>
      <c r="M11682" s="72"/>
      <c r="N11682" s="68"/>
      <c r="O11682" s="68"/>
      <c r="P11682" s="68"/>
    </row>
    <row r="11683" spans="1:16" x14ac:dyDescent="0.25">
      <c r="A11683" s="77">
        <f>E11683*A11677</f>
        <v>0</v>
      </c>
      <c r="B11683" s="160"/>
      <c r="C11683" s="460"/>
      <c r="D11683" s="91"/>
      <c r="E11683" s="89"/>
      <c r="M11683" s="72"/>
      <c r="N11683" s="68"/>
      <c r="O11683" s="68"/>
      <c r="P11683" s="68"/>
    </row>
    <row r="11684" spans="1:16" x14ac:dyDescent="0.25">
      <c r="A11684" s="77">
        <f>E11684*A11677</f>
        <v>0</v>
      </c>
      <c r="B11684" s="160"/>
      <c r="C11684" s="460"/>
      <c r="D11684" s="91"/>
      <c r="E11684" s="89"/>
      <c r="M11684" s="72"/>
      <c r="N11684" s="68"/>
      <c r="O11684" s="68"/>
      <c r="P11684" s="68"/>
    </row>
    <row r="11685" spans="1:16" x14ac:dyDescent="0.25">
      <c r="A11685" s="77">
        <f>E11685*A11677</f>
        <v>0</v>
      </c>
      <c r="B11685" s="160"/>
      <c r="C11685" s="460"/>
      <c r="D11685" s="91"/>
      <c r="E11685" s="89"/>
      <c r="M11685" s="72"/>
      <c r="N11685" s="68"/>
      <c r="O11685" s="68"/>
      <c r="P11685" s="68"/>
    </row>
    <row r="11686" spans="1:16" ht="15.75" thickBot="1" x14ac:dyDescent="0.3">
      <c r="A11686" s="77">
        <f>E11686*A11677</f>
        <v>0</v>
      </c>
      <c r="B11686" s="160"/>
      <c r="C11686" s="460"/>
      <c r="D11686" s="91"/>
      <c r="E11686" s="89"/>
      <c r="M11686" s="72"/>
      <c r="N11686" s="68"/>
      <c r="O11686" s="68"/>
      <c r="P11686" s="68"/>
    </row>
    <row r="11687" spans="1:16" ht="30" thickBot="1" x14ac:dyDescent="0.3">
      <c r="A11687" s="229"/>
      <c r="B11687" s="231" t="s">
        <v>236</v>
      </c>
      <c r="C11687" s="184" t="s">
        <v>906</v>
      </c>
      <c r="D11687" s="188"/>
      <c r="E11687" s="191"/>
      <c r="G11687" t="s">
        <v>2926</v>
      </c>
      <c r="M11687" s="72"/>
      <c r="N11687" s="68"/>
      <c r="O11687" s="68"/>
      <c r="P11687" s="68"/>
    </row>
    <row r="11688" spans="1:16" x14ac:dyDescent="0.25">
      <c r="A11688" s="77">
        <f>E11688*A11687</f>
        <v>0</v>
      </c>
      <c r="B11688" s="160"/>
      <c r="C11688" s="460"/>
      <c r="D11688" s="91" t="s">
        <v>1600</v>
      </c>
      <c r="E11688" s="89">
        <v>800</v>
      </c>
      <c r="M11688" s="72"/>
      <c r="N11688" s="68"/>
      <c r="O11688" s="68"/>
      <c r="P11688" s="68"/>
    </row>
    <row r="11689" spans="1:16" x14ac:dyDescent="0.25">
      <c r="A11689" s="77">
        <f>E11689*A11687</f>
        <v>0</v>
      </c>
      <c r="B11689" s="160"/>
      <c r="C11689" s="469"/>
      <c r="D11689" s="91" t="s">
        <v>2421</v>
      </c>
      <c r="E11689" s="89">
        <v>30</v>
      </c>
      <c r="M11689" s="72"/>
      <c r="N11689" s="68"/>
      <c r="O11689" s="68"/>
      <c r="P11689" s="68"/>
    </row>
    <row r="11690" spans="1:16" x14ac:dyDescent="0.25">
      <c r="A11690" s="77">
        <f>E11690*A11687</f>
        <v>0</v>
      </c>
      <c r="B11690" s="160"/>
      <c r="C11690" s="460"/>
      <c r="D11690" s="91" t="s">
        <v>1744</v>
      </c>
      <c r="E11690" s="89">
        <v>5</v>
      </c>
      <c r="M11690" s="72"/>
      <c r="N11690" s="68"/>
      <c r="O11690" s="68"/>
      <c r="P11690" s="68"/>
    </row>
    <row r="11691" spans="1:16" x14ac:dyDescent="0.25">
      <c r="A11691" s="77">
        <f>E11691*A11687</f>
        <v>0</v>
      </c>
      <c r="B11691" s="160"/>
      <c r="C11691" s="460"/>
      <c r="D11691" s="91" t="s">
        <v>1489</v>
      </c>
      <c r="E11691" s="89">
        <v>10</v>
      </c>
      <c r="M11691" s="72"/>
      <c r="N11691" s="68"/>
      <c r="O11691" s="68"/>
      <c r="P11691" s="68"/>
    </row>
    <row r="11692" spans="1:16" x14ac:dyDescent="0.25">
      <c r="A11692" s="77">
        <f>E11692*A11687</f>
        <v>0</v>
      </c>
      <c r="B11692" s="160"/>
      <c r="C11692" s="460"/>
      <c r="D11692" s="91" t="s">
        <v>1262</v>
      </c>
      <c r="E11692" s="89">
        <v>5</v>
      </c>
      <c r="M11692" s="72"/>
      <c r="N11692" s="68"/>
      <c r="O11692" s="68"/>
      <c r="P11692" s="68"/>
    </row>
    <row r="11693" spans="1:16" x14ac:dyDescent="0.25">
      <c r="A11693" s="77">
        <f>E11693*A11687</f>
        <v>0</v>
      </c>
      <c r="B11693" s="160"/>
      <c r="C11693" s="460"/>
      <c r="D11693" s="91" t="s">
        <v>2399</v>
      </c>
      <c r="E11693" s="89">
        <v>3</v>
      </c>
      <c r="M11693" s="72"/>
      <c r="N11693" s="68"/>
      <c r="O11693" s="68"/>
      <c r="P11693" s="68"/>
    </row>
    <row r="11694" spans="1:16" x14ac:dyDescent="0.25">
      <c r="A11694" s="77">
        <f>E11694*A11687</f>
        <v>0</v>
      </c>
      <c r="B11694" s="160"/>
      <c r="C11694" s="460"/>
      <c r="D11694" s="91" t="s">
        <v>2337</v>
      </c>
      <c r="E11694" s="89">
        <v>10</v>
      </c>
      <c r="M11694" s="72"/>
      <c r="N11694" s="68"/>
      <c r="O11694" s="68"/>
      <c r="P11694" s="68"/>
    </row>
    <row r="11695" spans="1:16" ht="15.75" thickBot="1" x14ac:dyDescent="0.3">
      <c r="A11695" s="77">
        <f>E11695*A11687</f>
        <v>0</v>
      </c>
      <c r="B11695" s="394"/>
      <c r="C11695" s="470"/>
      <c r="D11695" s="395" t="s">
        <v>1272</v>
      </c>
      <c r="E11695" s="396">
        <v>10</v>
      </c>
      <c r="M11695" s="72"/>
      <c r="N11695" s="68"/>
      <c r="O11695" s="68"/>
      <c r="P11695" s="68"/>
    </row>
    <row r="11696" spans="1:16" ht="26.25" thickBot="1" x14ac:dyDescent="0.4">
      <c r="A11696" s="563" t="s">
        <v>2914</v>
      </c>
      <c r="B11696" s="564"/>
      <c r="C11696" s="564"/>
      <c r="D11696" s="564"/>
      <c r="E11696" s="565"/>
      <c r="G11696" t="s">
        <v>2926</v>
      </c>
      <c r="M11696" s="72"/>
      <c r="N11696" s="68"/>
      <c r="O11696" s="68"/>
      <c r="P11696" s="68"/>
    </row>
    <row r="11697" spans="1:16" ht="30" thickBot="1" x14ac:dyDescent="0.3">
      <c r="A11697" s="229"/>
      <c r="B11697" s="231" t="s">
        <v>236</v>
      </c>
      <c r="C11697" s="184" t="s">
        <v>907</v>
      </c>
      <c r="D11697" s="188"/>
      <c r="E11697" s="191"/>
      <c r="G11697" t="s">
        <v>2926</v>
      </c>
      <c r="M11697" s="72"/>
      <c r="N11697" s="68"/>
      <c r="O11697" s="68"/>
      <c r="P11697" s="68"/>
    </row>
    <row r="11698" spans="1:16" x14ac:dyDescent="0.25">
      <c r="A11698" s="77">
        <f>E11698*A11697</f>
        <v>0</v>
      </c>
      <c r="B11698" s="160"/>
      <c r="C11698" s="460"/>
      <c r="D11698" s="91" t="s">
        <v>1648</v>
      </c>
      <c r="E11698" s="89">
        <v>800</v>
      </c>
      <c r="M11698" s="72"/>
      <c r="N11698" s="68"/>
      <c r="O11698" s="68"/>
      <c r="P11698" s="68"/>
    </row>
    <row r="11699" spans="1:16" x14ac:dyDescent="0.25">
      <c r="A11699" s="77">
        <f>E11699*A11697</f>
        <v>0</v>
      </c>
      <c r="B11699" s="160"/>
      <c r="C11699" s="469"/>
      <c r="D11699" s="91" t="s">
        <v>1262</v>
      </c>
      <c r="E11699" s="89">
        <v>5</v>
      </c>
      <c r="M11699" s="72"/>
      <c r="N11699" s="68"/>
      <c r="O11699" s="68"/>
      <c r="P11699" s="68"/>
    </row>
    <row r="11700" spans="1:16" x14ac:dyDescent="0.25">
      <c r="A11700" s="77">
        <f>E11700*A11697</f>
        <v>0</v>
      </c>
      <c r="B11700" s="160"/>
      <c r="C11700" s="460"/>
      <c r="D11700" s="91" t="s">
        <v>2399</v>
      </c>
      <c r="E11700" s="89">
        <v>3</v>
      </c>
      <c r="M11700" s="72"/>
      <c r="N11700" s="68"/>
      <c r="O11700" s="68"/>
      <c r="P11700" s="68"/>
    </row>
    <row r="11701" spans="1:16" x14ac:dyDescent="0.25">
      <c r="A11701" s="77">
        <f>E11701*A11697</f>
        <v>0</v>
      </c>
      <c r="B11701" s="160"/>
      <c r="C11701" s="460"/>
      <c r="D11701" s="91" t="s">
        <v>1807</v>
      </c>
      <c r="E11701" s="89">
        <v>10</v>
      </c>
      <c r="M11701" s="72"/>
      <c r="N11701" s="68"/>
      <c r="O11701" s="68"/>
      <c r="P11701" s="68"/>
    </row>
    <row r="11702" spans="1:16" x14ac:dyDescent="0.25">
      <c r="A11702" s="77">
        <f>E11702*A11697</f>
        <v>0</v>
      </c>
      <c r="B11702" s="160"/>
      <c r="C11702" s="460"/>
      <c r="D11702" s="91" t="s">
        <v>1489</v>
      </c>
      <c r="E11702" s="89">
        <v>10</v>
      </c>
      <c r="M11702" s="72"/>
      <c r="N11702" s="68"/>
      <c r="O11702" s="68"/>
      <c r="P11702" s="68"/>
    </row>
    <row r="11703" spans="1:16" x14ac:dyDescent="0.25">
      <c r="A11703" s="77">
        <f>E11703*A11697</f>
        <v>0</v>
      </c>
      <c r="B11703" s="160"/>
      <c r="C11703" s="460"/>
      <c r="D11703" s="91"/>
      <c r="E11703" s="89"/>
      <c r="M11703" s="72"/>
      <c r="N11703" s="68"/>
      <c r="O11703" s="68"/>
      <c r="P11703" s="68"/>
    </row>
    <row r="11704" spans="1:16" x14ac:dyDescent="0.25">
      <c r="A11704" s="77">
        <f>E11704*A11697</f>
        <v>0</v>
      </c>
      <c r="B11704" s="160"/>
      <c r="C11704" s="460"/>
      <c r="D11704" s="91"/>
      <c r="E11704" s="89"/>
      <c r="M11704" s="72"/>
      <c r="N11704" s="68"/>
      <c r="O11704" s="68"/>
      <c r="P11704" s="68"/>
    </row>
    <row r="11705" spans="1:16" x14ac:dyDescent="0.25">
      <c r="A11705" s="77">
        <f>E11705*A11697</f>
        <v>0</v>
      </c>
      <c r="B11705" s="160"/>
      <c r="C11705" s="460"/>
      <c r="D11705" s="91"/>
      <c r="E11705" s="89"/>
      <c r="M11705" s="72"/>
      <c r="N11705" s="68"/>
      <c r="O11705" s="68"/>
      <c r="P11705" s="68"/>
    </row>
    <row r="11706" spans="1:16" ht="15.75" thickBot="1" x14ac:dyDescent="0.3">
      <c r="A11706" s="77">
        <f>E11706*A11697</f>
        <v>0</v>
      </c>
      <c r="B11706" s="160"/>
      <c r="C11706" s="460"/>
      <c r="D11706" s="91"/>
      <c r="E11706" s="89"/>
      <c r="M11706" s="72"/>
      <c r="N11706" s="68"/>
      <c r="O11706" s="68"/>
      <c r="P11706" s="68"/>
    </row>
    <row r="11707" spans="1:16" ht="30" thickBot="1" x14ac:dyDescent="0.3">
      <c r="A11707" s="229"/>
      <c r="B11707" s="231" t="s">
        <v>236</v>
      </c>
      <c r="C11707" s="184" t="s">
        <v>1219</v>
      </c>
      <c r="D11707" s="188"/>
      <c r="E11707" s="191"/>
      <c r="G11707" t="s">
        <v>2926</v>
      </c>
      <c r="M11707" s="72"/>
      <c r="N11707" s="68"/>
      <c r="O11707" s="68"/>
      <c r="P11707" s="68"/>
    </row>
    <row r="11708" spans="1:16" x14ac:dyDescent="0.25">
      <c r="A11708" s="77">
        <f>E11708*A11707</f>
        <v>0</v>
      </c>
      <c r="B11708" s="160"/>
      <c r="C11708" s="460"/>
      <c r="D11708" s="91" t="s">
        <v>1654</v>
      </c>
      <c r="E11708" s="89">
        <v>800</v>
      </c>
      <c r="M11708" s="72"/>
      <c r="N11708" s="68"/>
      <c r="O11708" s="68"/>
      <c r="P11708" s="68"/>
    </row>
    <row r="11709" spans="1:16" x14ac:dyDescent="0.25">
      <c r="A11709" s="77">
        <f>E11709*A11707</f>
        <v>0</v>
      </c>
      <c r="B11709" s="160"/>
      <c r="C11709" s="469"/>
      <c r="D11709" s="91" t="s">
        <v>1272</v>
      </c>
      <c r="E11709" s="89">
        <v>10</v>
      </c>
      <c r="M11709" s="72"/>
      <c r="N11709" s="68"/>
      <c r="O11709" s="68"/>
      <c r="P11709" s="68"/>
    </row>
    <row r="11710" spans="1:16" x14ac:dyDescent="0.25">
      <c r="A11710" s="77">
        <f>E11710*A11707</f>
        <v>0</v>
      </c>
      <c r="B11710" s="160"/>
      <c r="C11710" s="460"/>
      <c r="D11710" s="91" t="s">
        <v>2399</v>
      </c>
      <c r="E11710" s="89">
        <v>3</v>
      </c>
      <c r="M11710" s="72"/>
      <c r="N11710" s="68"/>
      <c r="O11710" s="68"/>
      <c r="P11710" s="68"/>
    </row>
    <row r="11711" spans="1:16" x14ac:dyDescent="0.25">
      <c r="A11711" s="77">
        <f>E11711*A11707</f>
        <v>0</v>
      </c>
      <c r="B11711" s="160"/>
      <c r="C11711" s="460"/>
      <c r="D11711" s="91" t="s">
        <v>1489</v>
      </c>
      <c r="E11711" s="89">
        <v>10</v>
      </c>
      <c r="M11711" s="72"/>
      <c r="N11711" s="68"/>
      <c r="O11711" s="68"/>
      <c r="P11711" s="68"/>
    </row>
    <row r="11712" spans="1:16" x14ac:dyDescent="0.25">
      <c r="A11712" s="77">
        <f>E11712*A11707</f>
        <v>0</v>
      </c>
      <c r="B11712" s="160"/>
      <c r="C11712" s="460"/>
      <c r="D11712" s="91" t="s">
        <v>1807</v>
      </c>
      <c r="E11712" s="89">
        <v>10</v>
      </c>
      <c r="M11712" s="72"/>
      <c r="N11712" s="68"/>
      <c r="O11712" s="68"/>
      <c r="P11712" s="68"/>
    </row>
    <row r="11713" spans="1:16" ht="15.75" thickBot="1" x14ac:dyDescent="0.3">
      <c r="A11713" s="77">
        <f>E11713*A11707</f>
        <v>0</v>
      </c>
      <c r="B11713" s="160"/>
      <c r="C11713" s="460"/>
      <c r="D11713" s="91" t="s">
        <v>1262</v>
      </c>
      <c r="E11713" s="89">
        <v>5</v>
      </c>
      <c r="M11713" s="72"/>
      <c r="N11713" s="68"/>
      <c r="O11713" s="68"/>
      <c r="P11713" s="68"/>
    </row>
    <row r="11714" spans="1:16" ht="30" thickBot="1" x14ac:dyDescent="0.3">
      <c r="A11714" s="229"/>
      <c r="B11714" s="231" t="s">
        <v>236</v>
      </c>
      <c r="C11714" s="184" t="s">
        <v>903</v>
      </c>
      <c r="D11714" s="188"/>
      <c r="E11714" s="191"/>
      <c r="G11714" t="s">
        <v>2926</v>
      </c>
      <c r="M11714" s="72"/>
      <c r="N11714" s="68"/>
      <c r="O11714" s="68"/>
      <c r="P11714" s="68"/>
    </row>
    <row r="11715" spans="1:16" x14ac:dyDescent="0.25">
      <c r="A11715" s="77">
        <f>E11715*A11714</f>
        <v>0</v>
      </c>
      <c r="B11715" s="160"/>
      <c r="C11715" s="460"/>
      <c r="D11715" s="91" t="s">
        <v>1648</v>
      </c>
      <c r="E11715" s="89">
        <v>800</v>
      </c>
      <c r="M11715" s="72"/>
      <c r="N11715" s="68"/>
      <c r="O11715" s="68"/>
      <c r="P11715" s="68"/>
    </row>
    <row r="11716" spans="1:16" x14ac:dyDescent="0.25">
      <c r="A11716" s="77">
        <f>E11716*A11714</f>
        <v>0</v>
      </c>
      <c r="B11716" s="160"/>
      <c r="C11716" s="469"/>
      <c r="D11716" s="91" t="s">
        <v>2475</v>
      </c>
      <c r="E11716" s="89">
        <v>80</v>
      </c>
      <c r="M11716" s="72"/>
      <c r="N11716" s="68"/>
      <c r="O11716" s="68"/>
      <c r="P11716" s="68"/>
    </row>
    <row r="11717" spans="1:16" x14ac:dyDescent="0.25">
      <c r="A11717" s="77">
        <f>E11717*A11714</f>
        <v>0</v>
      </c>
      <c r="B11717" s="160"/>
      <c r="C11717" s="460"/>
      <c r="D11717" s="91" t="s">
        <v>2372</v>
      </c>
      <c r="E11717" s="89">
        <v>5</v>
      </c>
      <c r="M11717" s="72"/>
      <c r="N11717" s="68"/>
      <c r="O11717" s="68"/>
      <c r="P11717" s="68"/>
    </row>
    <row r="11718" spans="1:16" x14ac:dyDescent="0.25">
      <c r="A11718" s="77">
        <f>E11718*A11714</f>
        <v>0</v>
      </c>
      <c r="B11718" s="160"/>
      <c r="C11718" s="460"/>
      <c r="D11718" s="91" t="s">
        <v>1705</v>
      </c>
      <c r="E11718" s="89">
        <v>20</v>
      </c>
      <c r="M11718" s="72"/>
      <c r="N11718" s="68"/>
      <c r="O11718" s="68"/>
      <c r="P11718" s="68"/>
    </row>
    <row r="11719" spans="1:16" x14ac:dyDescent="0.25">
      <c r="A11719" s="77">
        <f>E11719*A11714</f>
        <v>0</v>
      </c>
      <c r="B11719" s="160"/>
      <c r="C11719" s="460"/>
      <c r="D11719" s="91" t="s">
        <v>2399</v>
      </c>
      <c r="E11719" s="89">
        <v>3</v>
      </c>
      <c r="M11719" s="72"/>
      <c r="N11719" s="68"/>
      <c r="O11719" s="68"/>
      <c r="P11719" s="68"/>
    </row>
    <row r="11720" spans="1:16" x14ac:dyDescent="0.25">
      <c r="A11720" s="77">
        <f>E11720*A11714</f>
        <v>0</v>
      </c>
      <c r="B11720" s="160"/>
      <c r="C11720" s="460"/>
      <c r="D11720" s="91" t="s">
        <v>1262</v>
      </c>
      <c r="E11720" s="89">
        <v>5</v>
      </c>
      <c r="M11720" s="72"/>
      <c r="N11720" s="68"/>
      <c r="O11720" s="68"/>
      <c r="P11720" s="68"/>
    </row>
    <row r="11721" spans="1:16" x14ac:dyDescent="0.25">
      <c r="A11721" s="77">
        <f>E11721*A11714</f>
        <v>0</v>
      </c>
      <c r="B11721" s="160"/>
      <c r="C11721" s="460"/>
      <c r="D11721" s="91" t="s">
        <v>1489</v>
      </c>
      <c r="E11721" s="89">
        <v>10</v>
      </c>
      <c r="M11721" s="72"/>
      <c r="N11721" s="68"/>
      <c r="O11721" s="68"/>
      <c r="P11721" s="68"/>
    </row>
    <row r="11722" spans="1:16" x14ac:dyDescent="0.25">
      <c r="A11722" s="77">
        <f>E11722*A11714</f>
        <v>0</v>
      </c>
      <c r="B11722" s="160"/>
      <c r="C11722" s="460"/>
      <c r="D11722" s="91" t="s">
        <v>2376</v>
      </c>
      <c r="E11722" s="89">
        <v>5</v>
      </c>
      <c r="M11722" s="72"/>
      <c r="N11722" s="68"/>
      <c r="O11722" s="68"/>
      <c r="P11722" s="68"/>
    </row>
    <row r="11723" spans="1:16" ht="15.75" thickBot="1" x14ac:dyDescent="0.3">
      <c r="A11723" s="77">
        <f>E11723*A11714</f>
        <v>0</v>
      </c>
      <c r="B11723" s="160"/>
      <c r="C11723" s="460"/>
      <c r="D11723" s="91"/>
      <c r="E11723" s="89"/>
      <c r="M11723" s="72"/>
      <c r="N11723" s="68"/>
      <c r="O11723" s="68"/>
      <c r="P11723" s="68"/>
    </row>
    <row r="11724" spans="1:16" ht="30" thickBot="1" x14ac:dyDescent="0.3">
      <c r="A11724" s="229"/>
      <c r="B11724" s="231" t="s">
        <v>236</v>
      </c>
      <c r="C11724" s="184" t="s">
        <v>904</v>
      </c>
      <c r="D11724" s="188"/>
      <c r="E11724" s="191"/>
      <c r="G11724" t="s">
        <v>2926</v>
      </c>
      <c r="M11724" s="72"/>
      <c r="N11724" s="68"/>
      <c r="O11724" s="68"/>
      <c r="P11724" s="68"/>
    </row>
    <row r="11725" spans="1:16" x14ac:dyDescent="0.25">
      <c r="A11725" s="77">
        <f>E11725*A11724</f>
        <v>0</v>
      </c>
      <c r="B11725" s="160"/>
      <c r="C11725" s="460"/>
      <c r="D11725" s="91" t="s">
        <v>1710</v>
      </c>
      <c r="E11725" s="89">
        <v>20</v>
      </c>
      <c r="M11725" s="72"/>
      <c r="N11725" s="68"/>
      <c r="O11725" s="68"/>
      <c r="P11725" s="68"/>
    </row>
    <row r="11726" spans="1:16" x14ac:dyDescent="0.25">
      <c r="A11726" s="77">
        <f>E11726*A11724</f>
        <v>0</v>
      </c>
      <c r="B11726" s="160"/>
      <c r="C11726" s="469"/>
      <c r="D11726" s="91" t="s">
        <v>1648</v>
      </c>
      <c r="E11726" s="89">
        <v>800</v>
      </c>
      <c r="M11726" s="72"/>
      <c r="N11726" s="68"/>
      <c r="O11726" s="68"/>
      <c r="P11726" s="68"/>
    </row>
    <row r="11727" spans="1:16" x14ac:dyDescent="0.25">
      <c r="A11727" s="77">
        <f>E11727*A11724</f>
        <v>0</v>
      </c>
      <c r="B11727" s="160"/>
      <c r="C11727" s="460"/>
      <c r="D11727" s="91" t="s">
        <v>1262</v>
      </c>
      <c r="E11727" s="89">
        <v>5</v>
      </c>
      <c r="M11727" s="72"/>
      <c r="N11727" s="68"/>
      <c r="O11727" s="68"/>
      <c r="P11727" s="68"/>
    </row>
    <row r="11728" spans="1:16" x14ac:dyDescent="0.25">
      <c r="A11728" s="77">
        <f>E11728*A11724</f>
        <v>0</v>
      </c>
      <c r="B11728" s="160"/>
      <c r="C11728" s="460"/>
      <c r="D11728" s="91" t="s">
        <v>2397</v>
      </c>
      <c r="E11728" s="89">
        <v>10</v>
      </c>
      <c r="M11728" s="72"/>
      <c r="N11728" s="68"/>
      <c r="O11728" s="68"/>
      <c r="P11728" s="68"/>
    </row>
    <row r="11729" spans="1:16" x14ac:dyDescent="0.25">
      <c r="A11729" s="77">
        <f>E11729*A11724</f>
        <v>0</v>
      </c>
      <c r="B11729" s="160"/>
      <c r="C11729" s="460"/>
      <c r="D11729" s="91" t="s">
        <v>1489</v>
      </c>
      <c r="E11729" s="89">
        <v>10</v>
      </c>
      <c r="M11729" s="72"/>
      <c r="N11729" s="68"/>
      <c r="O11729" s="68"/>
      <c r="P11729" s="68"/>
    </row>
    <row r="11730" spans="1:16" x14ac:dyDescent="0.25">
      <c r="A11730" s="77">
        <f>E11730*A11724</f>
        <v>0</v>
      </c>
      <c r="B11730" s="160"/>
      <c r="C11730" s="460"/>
      <c r="D11730" s="91" t="s">
        <v>2499</v>
      </c>
      <c r="E11730" s="89">
        <v>80</v>
      </c>
      <c r="M11730" s="72"/>
      <c r="N11730" s="68"/>
      <c r="O11730" s="68"/>
      <c r="P11730" s="68"/>
    </row>
    <row r="11731" spans="1:16" ht="15.75" thickBot="1" x14ac:dyDescent="0.3">
      <c r="A11731" s="77">
        <f>E11731*A11724</f>
        <v>0</v>
      </c>
      <c r="B11731" s="394"/>
      <c r="C11731" s="470"/>
      <c r="D11731" s="395" t="s">
        <v>1807</v>
      </c>
      <c r="E11731" s="396">
        <v>10</v>
      </c>
      <c r="M11731" s="72"/>
      <c r="N11731" s="68"/>
      <c r="O11731" s="68"/>
      <c r="P11731" s="68"/>
    </row>
    <row r="11732" spans="1:16" ht="26.25" thickBot="1" x14ac:dyDescent="0.4">
      <c r="A11732" s="563" t="s">
        <v>2915</v>
      </c>
      <c r="B11732" s="564"/>
      <c r="C11732" s="564"/>
      <c r="D11732" s="564"/>
      <c r="E11732" s="565"/>
      <c r="G11732" t="s">
        <v>2926</v>
      </c>
      <c r="M11732" s="72"/>
      <c r="N11732" s="68"/>
      <c r="O11732" s="68"/>
      <c r="P11732" s="68"/>
    </row>
    <row r="11733" spans="1:16" ht="30" thickBot="1" x14ac:dyDescent="0.3">
      <c r="A11733" s="229"/>
      <c r="B11733" s="231" t="s">
        <v>237</v>
      </c>
      <c r="C11733" s="184" t="s">
        <v>913</v>
      </c>
      <c r="D11733" s="188"/>
      <c r="E11733" s="191"/>
      <c r="G11733" t="s">
        <v>2926</v>
      </c>
      <c r="M11733" s="72"/>
      <c r="N11733" s="68"/>
      <c r="O11733" s="68"/>
      <c r="P11733" s="68"/>
    </row>
    <row r="11734" spans="1:16" x14ac:dyDescent="0.25">
      <c r="A11734" s="77">
        <f>E11734*A11733</f>
        <v>0</v>
      </c>
      <c r="B11734" s="160"/>
      <c r="C11734" s="460"/>
      <c r="D11734" s="91" t="s">
        <v>2423</v>
      </c>
      <c r="E11734" s="89">
        <v>5</v>
      </c>
      <c r="M11734" s="72"/>
      <c r="N11734" s="68"/>
      <c r="O11734" s="68"/>
      <c r="P11734" s="68"/>
    </row>
    <row r="11735" spans="1:16" x14ac:dyDescent="0.25">
      <c r="A11735" s="77">
        <f>E11735*A11733</f>
        <v>0</v>
      </c>
      <c r="B11735" s="160"/>
      <c r="C11735" s="469"/>
      <c r="D11735" s="91" t="s">
        <v>1538</v>
      </c>
      <c r="E11735" s="89">
        <v>500</v>
      </c>
      <c r="M11735" s="72"/>
      <c r="N11735" s="68"/>
      <c r="O11735" s="68"/>
      <c r="P11735" s="68"/>
    </row>
    <row r="11736" spans="1:16" x14ac:dyDescent="0.25">
      <c r="A11736" s="77">
        <f>E11736*A11733</f>
        <v>0</v>
      </c>
      <c r="B11736" s="160"/>
      <c r="C11736" s="460"/>
      <c r="D11736" s="91" t="s">
        <v>1489</v>
      </c>
      <c r="E11736" s="89">
        <v>10</v>
      </c>
      <c r="M11736" s="72"/>
      <c r="N11736" s="68"/>
      <c r="O11736" s="68"/>
      <c r="P11736" s="68"/>
    </row>
    <row r="11737" spans="1:16" x14ac:dyDescent="0.25">
      <c r="A11737" s="77">
        <f>E11737*A11733</f>
        <v>0</v>
      </c>
      <c r="B11737" s="160"/>
      <c r="C11737" s="460"/>
      <c r="D11737" s="91" t="s">
        <v>1272</v>
      </c>
      <c r="E11737" s="89">
        <v>10</v>
      </c>
      <c r="M11737" s="72"/>
      <c r="N11737" s="68"/>
      <c r="O11737" s="68"/>
      <c r="P11737" s="68"/>
    </row>
    <row r="11738" spans="1:16" x14ac:dyDescent="0.25">
      <c r="A11738" s="77">
        <f>E11738*A11733</f>
        <v>0</v>
      </c>
      <c r="B11738" s="160"/>
      <c r="C11738" s="460"/>
      <c r="D11738" s="91" t="s">
        <v>192</v>
      </c>
      <c r="E11738" s="89">
        <v>5</v>
      </c>
      <c r="M11738" s="72"/>
      <c r="N11738" s="68"/>
      <c r="O11738" s="68"/>
      <c r="P11738" s="68"/>
    </row>
    <row r="11739" spans="1:16" x14ac:dyDescent="0.25">
      <c r="A11739" s="77">
        <f>E11739*A11733</f>
        <v>0</v>
      </c>
      <c r="B11739" s="160"/>
      <c r="C11739" s="460"/>
      <c r="D11739" s="91" t="s">
        <v>2399</v>
      </c>
      <c r="E11739" s="89">
        <v>3</v>
      </c>
      <c r="M11739" s="72"/>
      <c r="N11739" s="68"/>
      <c r="O11739" s="68"/>
      <c r="P11739" s="68"/>
    </row>
    <row r="11740" spans="1:16" x14ac:dyDescent="0.25">
      <c r="A11740" s="77">
        <f>E11740*A11733</f>
        <v>0</v>
      </c>
      <c r="B11740" s="160"/>
      <c r="C11740" s="460"/>
      <c r="D11740" s="91"/>
      <c r="E11740" s="89"/>
      <c r="M11740" s="72"/>
      <c r="N11740" s="68"/>
      <c r="O11740" s="68"/>
      <c r="P11740" s="68"/>
    </row>
    <row r="11741" spans="1:16" x14ac:dyDescent="0.25">
      <c r="A11741" s="77">
        <f>E11741*A11733</f>
        <v>0</v>
      </c>
      <c r="B11741" s="160"/>
      <c r="C11741" s="460"/>
      <c r="D11741" s="91"/>
      <c r="E11741" s="89"/>
      <c r="M11741" s="72"/>
      <c r="N11741" s="68"/>
      <c r="O11741" s="68"/>
      <c r="P11741" s="68"/>
    </row>
    <row r="11742" spans="1:16" ht="15.75" thickBot="1" x14ac:dyDescent="0.3">
      <c r="A11742" s="77">
        <f>E11742*A11733</f>
        <v>0</v>
      </c>
      <c r="B11742" s="160"/>
      <c r="C11742" s="460"/>
      <c r="D11742" s="91"/>
      <c r="E11742" s="89"/>
      <c r="M11742" s="72"/>
      <c r="N11742" s="68"/>
      <c r="O11742" s="68"/>
      <c r="P11742" s="68"/>
    </row>
    <row r="11743" spans="1:16" ht="30" thickBot="1" x14ac:dyDescent="0.3">
      <c r="A11743" s="229"/>
      <c r="B11743" s="231" t="s">
        <v>237</v>
      </c>
      <c r="C11743" s="184" t="s">
        <v>914</v>
      </c>
      <c r="D11743" s="188"/>
      <c r="E11743" s="191"/>
      <c r="G11743" t="s">
        <v>2926</v>
      </c>
      <c r="M11743" s="72"/>
      <c r="N11743" s="68"/>
      <c r="O11743" s="68"/>
      <c r="P11743" s="68"/>
    </row>
    <row r="11744" spans="1:16" x14ac:dyDescent="0.25">
      <c r="A11744" s="77">
        <f>E11744*A11743</f>
        <v>0</v>
      </c>
      <c r="B11744" s="160"/>
      <c r="C11744" s="460"/>
      <c r="D11744" s="91" t="s">
        <v>2430</v>
      </c>
      <c r="E11744" s="89">
        <v>10</v>
      </c>
      <c r="M11744" s="72"/>
      <c r="N11744" s="68"/>
      <c r="O11744" s="68"/>
      <c r="P11744" s="68"/>
    </row>
    <row r="11745" spans="1:16" x14ac:dyDescent="0.25">
      <c r="A11745" s="77">
        <f>E11745*A11743</f>
        <v>0</v>
      </c>
      <c r="B11745" s="160"/>
      <c r="C11745" s="469"/>
      <c r="D11745" s="91" t="s">
        <v>1744</v>
      </c>
      <c r="E11745" s="89">
        <v>5</v>
      </c>
      <c r="M11745" s="72"/>
      <c r="N11745" s="68"/>
      <c r="O11745" s="68"/>
      <c r="P11745" s="68"/>
    </row>
    <row r="11746" spans="1:16" x14ac:dyDescent="0.25">
      <c r="A11746" s="77">
        <f>E11746*A11743</f>
        <v>0</v>
      </c>
      <c r="B11746" s="160"/>
      <c r="C11746" s="460"/>
      <c r="D11746" s="91" t="s">
        <v>1280</v>
      </c>
      <c r="E11746" s="89">
        <v>3</v>
      </c>
      <c r="M11746" s="72"/>
      <c r="N11746" s="68"/>
      <c r="O11746" s="68"/>
      <c r="P11746" s="68"/>
    </row>
    <row r="11747" spans="1:16" x14ac:dyDescent="0.25">
      <c r="A11747" s="77">
        <f>E11747*A11743</f>
        <v>0</v>
      </c>
      <c r="B11747" s="160"/>
      <c r="C11747" s="460"/>
      <c r="D11747" s="91" t="s">
        <v>2398</v>
      </c>
      <c r="E11747" s="89">
        <v>3</v>
      </c>
      <c r="M11747" s="72"/>
      <c r="N11747" s="68"/>
      <c r="O11747" s="68"/>
      <c r="P11747" s="68"/>
    </row>
    <row r="11748" spans="1:16" x14ac:dyDescent="0.25">
      <c r="A11748" s="77">
        <f>E11748*A11743</f>
        <v>0</v>
      </c>
      <c r="B11748" s="160"/>
      <c r="C11748" s="460"/>
      <c r="D11748" s="91" t="s">
        <v>1489</v>
      </c>
      <c r="E11748" s="89">
        <v>10</v>
      </c>
      <c r="M11748" s="72"/>
      <c r="N11748" s="68"/>
      <c r="O11748" s="68"/>
      <c r="P11748" s="68"/>
    </row>
    <row r="11749" spans="1:16" x14ac:dyDescent="0.25">
      <c r="A11749" s="77">
        <f>E11749*A11743</f>
        <v>0</v>
      </c>
      <c r="B11749" s="160"/>
      <c r="C11749" s="460"/>
      <c r="D11749" s="91" t="s">
        <v>1272</v>
      </c>
      <c r="E11749" s="89">
        <v>5</v>
      </c>
      <c r="M11749" s="72"/>
      <c r="N11749" s="68"/>
      <c r="O11749" s="68"/>
      <c r="P11749" s="68"/>
    </row>
    <row r="11750" spans="1:16" x14ac:dyDescent="0.25">
      <c r="A11750" s="77">
        <f>E11750*A11743</f>
        <v>0</v>
      </c>
      <c r="B11750" s="160"/>
      <c r="C11750" s="460"/>
      <c r="D11750" s="91" t="s">
        <v>1262</v>
      </c>
      <c r="E11750" s="89">
        <v>5</v>
      </c>
      <c r="M11750" s="72"/>
      <c r="N11750" s="68"/>
      <c r="O11750" s="68"/>
      <c r="P11750" s="68"/>
    </row>
    <row r="11751" spans="1:16" x14ac:dyDescent="0.25">
      <c r="A11751" s="77">
        <f>E11751*A11743</f>
        <v>0</v>
      </c>
      <c r="B11751" s="160"/>
      <c r="C11751" s="460"/>
      <c r="D11751" s="91" t="s">
        <v>1767</v>
      </c>
      <c r="E11751" s="89">
        <v>5</v>
      </c>
      <c r="M11751" s="72"/>
      <c r="N11751" s="68"/>
      <c r="O11751" s="68"/>
      <c r="P11751" s="68"/>
    </row>
    <row r="11752" spans="1:16" ht="15.75" thickBot="1" x14ac:dyDescent="0.3">
      <c r="A11752" s="77">
        <f>E11752*A11743</f>
        <v>0</v>
      </c>
      <c r="B11752" s="160"/>
      <c r="C11752" s="460"/>
      <c r="D11752" s="91" t="s">
        <v>1538</v>
      </c>
      <c r="E11752" s="89">
        <v>500</v>
      </c>
      <c r="M11752" s="72"/>
      <c r="N11752" s="68"/>
      <c r="O11752" s="68"/>
      <c r="P11752" s="68"/>
    </row>
    <row r="11753" spans="1:16" ht="30" thickBot="1" x14ac:dyDescent="0.3">
      <c r="A11753" s="229"/>
      <c r="B11753" s="231" t="s">
        <v>237</v>
      </c>
      <c r="C11753" s="184" t="s">
        <v>911</v>
      </c>
      <c r="D11753" s="188"/>
      <c r="E11753" s="191"/>
      <c r="G11753" t="s">
        <v>2926</v>
      </c>
      <c r="M11753" s="72"/>
      <c r="N11753" s="68"/>
      <c r="O11753" s="68"/>
      <c r="P11753" s="68"/>
    </row>
    <row r="11754" spans="1:16" x14ac:dyDescent="0.25">
      <c r="A11754" s="77">
        <f>E11754*A11753</f>
        <v>0</v>
      </c>
      <c r="B11754" s="160"/>
      <c r="C11754" s="460"/>
      <c r="D11754" s="91" t="s">
        <v>1538</v>
      </c>
      <c r="E11754" s="89">
        <v>500</v>
      </c>
      <c r="M11754" s="72"/>
      <c r="N11754" s="68"/>
      <c r="O11754" s="68"/>
      <c r="P11754" s="68"/>
    </row>
    <row r="11755" spans="1:16" x14ac:dyDescent="0.25">
      <c r="A11755" s="77">
        <f>E11755*A11753</f>
        <v>0</v>
      </c>
      <c r="B11755" s="160"/>
      <c r="C11755" s="469"/>
      <c r="D11755" s="91" t="s">
        <v>2337</v>
      </c>
      <c r="E11755" s="89">
        <v>100</v>
      </c>
      <c r="M11755" s="72"/>
      <c r="N11755" s="68"/>
      <c r="O11755" s="68"/>
      <c r="P11755" s="68"/>
    </row>
    <row r="11756" spans="1:16" x14ac:dyDescent="0.25">
      <c r="A11756" s="77">
        <f>E11756*A11753</f>
        <v>0</v>
      </c>
      <c r="B11756" s="160"/>
      <c r="C11756" s="460"/>
      <c r="D11756" s="91" t="s">
        <v>1478</v>
      </c>
      <c r="E11756" s="89">
        <v>5</v>
      </c>
      <c r="M11756" s="72"/>
      <c r="N11756" s="68"/>
      <c r="O11756" s="68"/>
      <c r="P11756" s="68"/>
    </row>
    <row r="11757" spans="1:16" x14ac:dyDescent="0.25">
      <c r="A11757" s="77">
        <f>E11757*A11753</f>
        <v>0</v>
      </c>
      <c r="B11757" s="160"/>
      <c r="C11757" s="460"/>
      <c r="D11757" s="91" t="s">
        <v>1744</v>
      </c>
      <c r="E11757" s="89">
        <v>5</v>
      </c>
      <c r="M11757" s="72"/>
      <c r="N11757" s="68"/>
      <c r="O11757" s="68"/>
      <c r="P11757" s="68"/>
    </row>
    <row r="11758" spans="1:16" x14ac:dyDescent="0.25">
      <c r="A11758" s="77">
        <f>E11758*A11753</f>
        <v>0</v>
      </c>
      <c r="B11758" s="160"/>
      <c r="C11758" s="460"/>
      <c r="D11758" s="91" t="s">
        <v>1767</v>
      </c>
      <c r="E11758" s="89">
        <v>5</v>
      </c>
      <c r="M11758" s="72"/>
      <c r="N11758" s="68"/>
      <c r="O11758" s="68"/>
      <c r="P11758" s="68"/>
    </row>
    <row r="11759" spans="1:16" x14ac:dyDescent="0.25">
      <c r="A11759" s="77">
        <f>E11759*A11753</f>
        <v>0</v>
      </c>
      <c r="B11759" s="160"/>
      <c r="C11759" s="460"/>
      <c r="D11759" s="91" t="s">
        <v>2398</v>
      </c>
      <c r="E11759" s="89">
        <v>3</v>
      </c>
      <c r="M11759" s="72"/>
      <c r="N11759" s="68"/>
      <c r="O11759" s="68"/>
      <c r="P11759" s="68"/>
    </row>
    <row r="11760" spans="1:16" x14ac:dyDescent="0.25">
      <c r="A11760" s="77">
        <f>E11760*A11753</f>
        <v>0</v>
      </c>
      <c r="B11760" s="160"/>
      <c r="C11760" s="460"/>
      <c r="D11760" s="91" t="s">
        <v>1272</v>
      </c>
      <c r="E11760" s="89">
        <v>10</v>
      </c>
      <c r="M11760" s="72"/>
      <c r="N11760" s="68"/>
      <c r="O11760" s="68"/>
      <c r="P11760" s="68"/>
    </row>
    <row r="11761" spans="1:16" x14ac:dyDescent="0.25">
      <c r="A11761" s="77">
        <f>E11761*A11753</f>
        <v>0</v>
      </c>
      <c r="B11761" s="160"/>
      <c r="C11761" s="460"/>
      <c r="D11761" s="91"/>
      <c r="E11761" s="89"/>
      <c r="M11761" s="72"/>
      <c r="N11761" s="68"/>
      <c r="O11761" s="68"/>
      <c r="P11761" s="68"/>
    </row>
    <row r="11762" spans="1:16" ht="15.75" thickBot="1" x14ac:dyDescent="0.3">
      <c r="A11762" s="77">
        <f>E11762*A11753</f>
        <v>0</v>
      </c>
      <c r="B11762" s="160"/>
      <c r="C11762" s="460"/>
      <c r="D11762" s="91"/>
      <c r="E11762" s="89"/>
      <c r="M11762" s="72"/>
      <c r="N11762" s="68"/>
      <c r="O11762" s="68"/>
      <c r="P11762" s="68"/>
    </row>
    <row r="11763" spans="1:16" ht="30" thickBot="1" x14ac:dyDescent="0.3">
      <c r="A11763" s="229"/>
      <c r="B11763" s="231" t="s">
        <v>237</v>
      </c>
      <c r="C11763" s="184" t="s">
        <v>912</v>
      </c>
      <c r="D11763" s="188"/>
      <c r="E11763" s="191"/>
      <c r="G11763" t="s">
        <v>2926</v>
      </c>
      <c r="M11763" s="72"/>
      <c r="N11763" s="68"/>
      <c r="O11763" s="68"/>
      <c r="P11763" s="68"/>
    </row>
    <row r="11764" spans="1:16" x14ac:dyDescent="0.25">
      <c r="A11764" s="77">
        <f>E11764*A11763</f>
        <v>0</v>
      </c>
      <c r="B11764" s="160"/>
      <c r="C11764" s="460"/>
      <c r="D11764" s="91" t="s">
        <v>1533</v>
      </c>
      <c r="E11764" s="89">
        <v>700</v>
      </c>
      <c r="M11764" s="72"/>
      <c r="N11764" s="68"/>
      <c r="O11764" s="68"/>
      <c r="P11764" s="68"/>
    </row>
    <row r="11765" spans="1:16" x14ac:dyDescent="0.25">
      <c r="A11765" s="77">
        <f>E11765*A11763</f>
        <v>0</v>
      </c>
      <c r="B11765" s="160"/>
      <c r="C11765" s="469"/>
      <c r="D11765" s="91" t="s">
        <v>1262</v>
      </c>
      <c r="E11765" s="89">
        <v>5</v>
      </c>
      <c r="M11765" s="72"/>
      <c r="N11765" s="68"/>
      <c r="O11765" s="68"/>
      <c r="P11765" s="68"/>
    </row>
    <row r="11766" spans="1:16" x14ac:dyDescent="0.25">
      <c r="A11766" s="77">
        <f>E11766*A11763</f>
        <v>0</v>
      </c>
      <c r="B11766" s="160"/>
      <c r="C11766" s="460"/>
      <c r="D11766" s="91" t="s">
        <v>2399</v>
      </c>
      <c r="E11766" s="89">
        <v>3</v>
      </c>
      <c r="M11766" s="72"/>
      <c r="N11766" s="68"/>
      <c r="O11766" s="68"/>
      <c r="P11766" s="68"/>
    </row>
    <row r="11767" spans="1:16" x14ac:dyDescent="0.25">
      <c r="A11767" s="77">
        <f>E11767*A11763</f>
        <v>0</v>
      </c>
      <c r="B11767" s="160"/>
      <c r="C11767" s="460"/>
      <c r="D11767" s="91" t="s">
        <v>192</v>
      </c>
      <c r="E11767" s="89">
        <v>5</v>
      </c>
      <c r="M11767" s="72"/>
      <c r="N11767" s="68"/>
      <c r="O11767" s="68"/>
      <c r="P11767" s="68"/>
    </row>
    <row r="11768" spans="1:16" x14ac:dyDescent="0.25">
      <c r="A11768" s="77">
        <f>E11768*A11763</f>
        <v>0</v>
      </c>
      <c r="B11768" s="160"/>
      <c r="C11768" s="460"/>
      <c r="D11768" s="91" t="s">
        <v>1489</v>
      </c>
      <c r="E11768" s="89">
        <v>10</v>
      </c>
      <c r="M11768" s="72"/>
      <c r="N11768" s="68"/>
      <c r="O11768" s="68"/>
      <c r="P11768" s="68"/>
    </row>
    <row r="11769" spans="1:16" ht="15.75" thickBot="1" x14ac:dyDescent="0.3">
      <c r="A11769" s="77">
        <f>E11769*A11763</f>
        <v>0</v>
      </c>
      <c r="B11769" s="394"/>
      <c r="C11769" s="470"/>
      <c r="D11769" s="395" t="s">
        <v>1272</v>
      </c>
      <c r="E11769" s="396">
        <v>10</v>
      </c>
      <c r="M11769" s="72"/>
      <c r="N11769" s="68"/>
      <c r="O11769" s="68"/>
      <c r="P11769" s="68"/>
    </row>
    <row r="11770" spans="1:16" ht="26.25" thickBot="1" x14ac:dyDescent="0.4">
      <c r="A11770" s="563" t="s">
        <v>2916</v>
      </c>
      <c r="B11770" s="564"/>
      <c r="C11770" s="564"/>
      <c r="D11770" s="564"/>
      <c r="E11770" s="565"/>
      <c r="G11770" t="s">
        <v>2926</v>
      </c>
      <c r="M11770" s="72"/>
      <c r="N11770" s="68"/>
      <c r="O11770" s="68"/>
      <c r="P11770" s="68"/>
    </row>
    <row r="11771" spans="1:16" ht="15.75" thickBot="1" x14ac:dyDescent="0.3">
      <c r="A11771" s="229"/>
      <c r="B11771" s="231" t="s">
        <v>940</v>
      </c>
      <c r="C11771" s="184" t="s">
        <v>917</v>
      </c>
      <c r="D11771" s="188"/>
      <c r="E11771" s="191"/>
      <c r="G11771" t="s">
        <v>2926</v>
      </c>
      <c r="M11771" s="72"/>
      <c r="N11771" s="68"/>
      <c r="O11771" s="68"/>
      <c r="P11771" s="68"/>
    </row>
    <row r="11772" spans="1:16" x14ac:dyDescent="0.25">
      <c r="A11772" s="77">
        <f>E11772*A11771</f>
        <v>0</v>
      </c>
      <c r="B11772" s="160"/>
      <c r="C11772" s="460"/>
      <c r="D11772" s="91" t="s">
        <v>1261</v>
      </c>
      <c r="E11772" s="89">
        <v>1200</v>
      </c>
      <c r="M11772" s="72"/>
      <c r="N11772" s="68"/>
      <c r="O11772" s="68"/>
      <c r="P11772" s="68"/>
    </row>
    <row r="11773" spans="1:16" x14ac:dyDescent="0.25">
      <c r="A11773" s="77">
        <f>E11773*A11771</f>
        <v>0</v>
      </c>
      <c r="B11773" s="160"/>
      <c r="C11773" s="469"/>
      <c r="D11773" s="91" t="s">
        <v>1489</v>
      </c>
      <c r="E11773" s="89">
        <v>10</v>
      </c>
      <c r="M11773" s="72"/>
      <c r="N11773" s="68"/>
      <c r="O11773" s="68"/>
      <c r="P11773" s="68"/>
    </row>
    <row r="11774" spans="1:16" x14ac:dyDescent="0.25">
      <c r="A11774" s="77">
        <f>E11774*A11771</f>
        <v>0</v>
      </c>
      <c r="B11774" s="160"/>
      <c r="C11774" s="460"/>
      <c r="D11774" s="91" t="s">
        <v>1262</v>
      </c>
      <c r="E11774" s="89">
        <v>5</v>
      </c>
      <c r="M11774" s="72"/>
      <c r="N11774" s="68"/>
      <c r="O11774" s="68"/>
      <c r="P11774" s="68"/>
    </row>
    <row r="11775" spans="1:16" x14ac:dyDescent="0.25">
      <c r="A11775" s="77">
        <f>E11775*A11771</f>
        <v>0</v>
      </c>
      <c r="B11775" s="160"/>
      <c r="C11775" s="460"/>
      <c r="D11775" s="91" t="s">
        <v>2399</v>
      </c>
      <c r="E11775" s="89">
        <v>3</v>
      </c>
      <c r="M11775" s="72"/>
      <c r="N11775" s="68"/>
      <c r="O11775" s="68"/>
      <c r="P11775" s="68"/>
    </row>
    <row r="11776" spans="1:16" x14ac:dyDescent="0.25">
      <c r="A11776" s="77">
        <f>E11776*A11771</f>
        <v>0</v>
      </c>
      <c r="B11776" s="160"/>
      <c r="C11776" s="460"/>
      <c r="D11776" s="91" t="s">
        <v>1272</v>
      </c>
      <c r="E11776" s="89">
        <v>10</v>
      </c>
      <c r="M11776" s="72"/>
      <c r="N11776" s="68"/>
      <c r="O11776" s="68"/>
      <c r="P11776" s="68"/>
    </row>
    <row r="11777" spans="1:16" x14ac:dyDescent="0.25">
      <c r="A11777" s="77">
        <f>E11777*A11771</f>
        <v>0</v>
      </c>
      <c r="B11777" s="160"/>
      <c r="C11777" s="460"/>
      <c r="D11777" s="91"/>
      <c r="E11777" s="89"/>
      <c r="M11777" s="72"/>
      <c r="N11777" s="68"/>
      <c r="O11777" s="68"/>
      <c r="P11777" s="68"/>
    </row>
    <row r="11778" spans="1:16" x14ac:dyDescent="0.25">
      <c r="A11778" s="77">
        <f>E11778*A11771</f>
        <v>0</v>
      </c>
      <c r="B11778" s="160"/>
      <c r="C11778" s="460"/>
      <c r="D11778" s="91"/>
      <c r="E11778" s="89"/>
      <c r="M11778" s="72"/>
      <c r="N11778" s="68"/>
      <c r="O11778" s="68"/>
      <c r="P11778" s="68"/>
    </row>
    <row r="11779" spans="1:16" x14ac:dyDescent="0.25">
      <c r="A11779" s="77">
        <f>E11779*A11771</f>
        <v>0</v>
      </c>
      <c r="B11779" s="160"/>
      <c r="C11779" s="460"/>
      <c r="D11779" s="91"/>
      <c r="E11779" s="89"/>
      <c r="M11779" s="72"/>
      <c r="N11779" s="68"/>
      <c r="O11779" s="68"/>
      <c r="P11779" s="68"/>
    </row>
    <row r="11780" spans="1:16" ht="15.75" thickBot="1" x14ac:dyDescent="0.3">
      <c r="A11780" s="77">
        <f>E11780*A11771</f>
        <v>0</v>
      </c>
      <c r="B11780" s="160"/>
      <c r="C11780" s="460"/>
      <c r="D11780" s="91"/>
      <c r="E11780" s="89"/>
      <c r="M11780" s="72"/>
      <c r="N11780" s="68"/>
      <c r="O11780" s="68"/>
      <c r="P11780" s="68"/>
    </row>
    <row r="11781" spans="1:16" ht="15.75" thickBot="1" x14ac:dyDescent="0.3">
      <c r="A11781" s="279"/>
      <c r="B11781" s="231" t="s">
        <v>940</v>
      </c>
      <c r="C11781" s="184" t="s">
        <v>918</v>
      </c>
      <c r="D11781" s="188"/>
      <c r="E11781" s="191"/>
      <c r="G11781" t="s">
        <v>2926</v>
      </c>
      <c r="M11781" s="72"/>
      <c r="N11781" s="68"/>
      <c r="O11781" s="68"/>
      <c r="P11781" s="68"/>
    </row>
    <row r="11782" spans="1:16" x14ac:dyDescent="0.25">
      <c r="A11782" s="77">
        <f>E11782*A11781</f>
        <v>0</v>
      </c>
      <c r="B11782" s="160"/>
      <c r="C11782" s="460"/>
      <c r="D11782" s="91" t="s">
        <v>1354</v>
      </c>
      <c r="E11782" s="89">
        <v>1200</v>
      </c>
      <c r="M11782" s="72"/>
      <c r="N11782" s="68"/>
      <c r="O11782" s="68"/>
      <c r="P11782" s="68"/>
    </row>
    <row r="11783" spans="1:16" x14ac:dyDescent="0.25">
      <c r="A11783" s="77">
        <f>E11783*A11781</f>
        <v>0</v>
      </c>
      <c r="B11783" s="160"/>
      <c r="C11783" s="469"/>
      <c r="D11783" s="91" t="s">
        <v>1489</v>
      </c>
      <c r="E11783" s="89">
        <v>10</v>
      </c>
      <c r="M11783" s="72"/>
      <c r="N11783" s="68"/>
      <c r="O11783" s="68"/>
      <c r="P11783" s="68"/>
    </row>
    <row r="11784" spans="1:16" x14ac:dyDescent="0.25">
      <c r="A11784" s="77">
        <f>E11784*A11781</f>
        <v>0</v>
      </c>
      <c r="B11784" s="160"/>
      <c r="C11784" s="460"/>
      <c r="D11784" s="91" t="s">
        <v>1262</v>
      </c>
      <c r="E11784" s="89">
        <v>5</v>
      </c>
      <c r="M11784" s="72"/>
      <c r="N11784" s="68"/>
      <c r="O11784" s="68"/>
      <c r="P11784" s="68"/>
    </row>
    <row r="11785" spans="1:16" x14ac:dyDescent="0.25">
      <c r="A11785" s="77">
        <f>E11785*A11781</f>
        <v>0</v>
      </c>
      <c r="B11785" s="160"/>
      <c r="C11785" s="460"/>
      <c r="D11785" s="91" t="s">
        <v>2399</v>
      </c>
      <c r="E11785" s="89">
        <v>3</v>
      </c>
      <c r="M11785" s="72"/>
      <c r="N11785" s="68"/>
      <c r="O11785" s="68"/>
      <c r="P11785" s="68"/>
    </row>
    <row r="11786" spans="1:16" ht="15.75" thickBot="1" x14ac:dyDescent="0.3">
      <c r="A11786" s="77">
        <f>E11786*A11781</f>
        <v>0</v>
      </c>
      <c r="B11786" s="394"/>
      <c r="C11786" s="470"/>
      <c r="D11786" s="395" t="s">
        <v>1272</v>
      </c>
      <c r="E11786" s="396">
        <v>10</v>
      </c>
      <c r="M11786" s="72"/>
      <c r="N11786" s="68"/>
      <c r="O11786" s="68"/>
      <c r="P11786" s="68"/>
    </row>
    <row r="11787" spans="1:16" ht="26.25" thickBot="1" x14ac:dyDescent="0.4">
      <c r="A11787" s="563" t="s">
        <v>1220</v>
      </c>
      <c r="B11787" s="564"/>
      <c r="C11787" s="564"/>
      <c r="D11787" s="564"/>
      <c r="E11787" s="565"/>
      <c r="G11787" t="s">
        <v>2926</v>
      </c>
      <c r="M11787" s="72"/>
      <c r="N11787" s="68"/>
      <c r="O11787" s="68"/>
      <c r="P11787" s="68"/>
    </row>
    <row r="11788" spans="1:16" ht="44.25" thickBot="1" x14ac:dyDescent="0.3">
      <c r="A11788" s="229"/>
      <c r="B11788" s="231" t="s">
        <v>1224</v>
      </c>
      <c r="C11788" s="73" t="s">
        <v>1221</v>
      </c>
      <c r="D11788" s="188"/>
      <c r="E11788" s="191"/>
      <c r="G11788" t="s">
        <v>2926</v>
      </c>
      <c r="M11788" s="72"/>
      <c r="N11788" s="68"/>
      <c r="O11788" s="68"/>
      <c r="P11788" s="68"/>
    </row>
    <row r="11789" spans="1:16" ht="29.25" x14ac:dyDescent="0.25">
      <c r="A11789" s="130">
        <v>1</v>
      </c>
      <c r="B11789" s="160" t="s">
        <v>136</v>
      </c>
      <c r="C11789" s="290" t="s">
        <v>1227</v>
      </c>
      <c r="D11789" s="91"/>
      <c r="E11789" s="88"/>
      <c r="M11789" s="72"/>
      <c r="N11789" s="68"/>
      <c r="O11789" s="68"/>
      <c r="P11789" s="68"/>
    </row>
    <row r="11790" spans="1:16" x14ac:dyDescent="0.25">
      <c r="A11790" s="77">
        <f>E11790*A11789*A11788</f>
        <v>0</v>
      </c>
      <c r="B11790" s="160"/>
      <c r="C11790" s="154"/>
      <c r="D11790" s="91" t="s">
        <v>1365</v>
      </c>
      <c r="E11790" s="89">
        <v>400</v>
      </c>
      <c r="M11790" s="72"/>
      <c r="N11790" s="68"/>
      <c r="O11790" s="68"/>
      <c r="P11790" s="68"/>
    </row>
    <row r="11791" spans="1:16" x14ac:dyDescent="0.25">
      <c r="A11791" s="77">
        <f>E11791*A11789*A11788</f>
        <v>0</v>
      </c>
      <c r="B11791" s="160"/>
      <c r="C11791" s="452"/>
      <c r="D11791" s="91" t="s">
        <v>1272</v>
      </c>
      <c r="E11791" s="89">
        <v>2.5</v>
      </c>
      <c r="M11791" s="72"/>
      <c r="N11791" s="68"/>
      <c r="O11791" s="68"/>
      <c r="P11791" s="68"/>
    </row>
    <row r="11792" spans="1:16" x14ac:dyDescent="0.25">
      <c r="A11792" s="77">
        <f>E11792*A11789*A11788</f>
        <v>0</v>
      </c>
      <c r="B11792" s="160"/>
      <c r="C11792" s="154"/>
      <c r="D11792" s="91" t="s">
        <v>1478</v>
      </c>
      <c r="E11792" s="89">
        <v>5</v>
      </c>
      <c r="M11792" s="72"/>
      <c r="N11792" s="68"/>
      <c r="O11792" s="68"/>
      <c r="P11792" s="68"/>
    </row>
    <row r="11793" spans="1:16" x14ac:dyDescent="0.25">
      <c r="A11793" s="77">
        <f>E11793*A11789*A11788</f>
        <v>0</v>
      </c>
      <c r="B11793" s="160"/>
      <c r="C11793" s="154"/>
      <c r="D11793" s="91" t="s">
        <v>2404</v>
      </c>
      <c r="E11793" s="89">
        <v>5</v>
      </c>
      <c r="M11793" s="72"/>
      <c r="N11793" s="68"/>
      <c r="O11793" s="68"/>
      <c r="P11793" s="68"/>
    </row>
    <row r="11794" spans="1:16" x14ac:dyDescent="0.25">
      <c r="A11794" s="77">
        <f>E11794*A11789*A11788</f>
        <v>0</v>
      </c>
      <c r="B11794" s="160"/>
      <c r="C11794" s="154"/>
      <c r="D11794" s="91" t="s">
        <v>1489</v>
      </c>
      <c r="E11794" s="89">
        <v>2.5</v>
      </c>
      <c r="M11794" s="72"/>
      <c r="N11794" s="68"/>
      <c r="O11794" s="68"/>
      <c r="P11794" s="68"/>
    </row>
    <row r="11795" spans="1:16" x14ac:dyDescent="0.25">
      <c r="A11795" s="77">
        <f>E11795*A11789*A11788</f>
        <v>0</v>
      </c>
      <c r="B11795" s="160"/>
      <c r="C11795" s="154"/>
      <c r="D11795" s="91" t="s">
        <v>1262</v>
      </c>
      <c r="E11795" s="89">
        <v>1.5</v>
      </c>
      <c r="M11795" s="72"/>
      <c r="N11795" s="68"/>
      <c r="O11795" s="68"/>
      <c r="P11795" s="68"/>
    </row>
    <row r="11796" spans="1:16" x14ac:dyDescent="0.25">
      <c r="A11796" s="77">
        <f>E11796*A11789*A11788</f>
        <v>0</v>
      </c>
      <c r="B11796" s="160"/>
      <c r="C11796" s="154"/>
      <c r="D11796" s="91" t="s">
        <v>2399</v>
      </c>
      <c r="E11796" s="89">
        <v>1</v>
      </c>
      <c r="M11796" s="72"/>
      <c r="N11796" s="68"/>
      <c r="O11796" s="68"/>
      <c r="P11796" s="68"/>
    </row>
    <row r="11797" spans="1:16" ht="29.25" x14ac:dyDescent="0.25">
      <c r="A11797" s="130">
        <v>1</v>
      </c>
      <c r="B11797" s="160" t="s">
        <v>136</v>
      </c>
      <c r="C11797" s="290" t="s">
        <v>915</v>
      </c>
      <c r="D11797" s="91"/>
      <c r="E11797" s="88"/>
      <c r="M11797" s="72"/>
      <c r="N11797" s="68"/>
      <c r="O11797" s="68"/>
      <c r="P11797" s="68"/>
    </row>
    <row r="11798" spans="1:16" x14ac:dyDescent="0.25">
      <c r="A11798" s="77">
        <f>E11798*A11797*A11788</f>
        <v>0</v>
      </c>
      <c r="B11798" s="160"/>
      <c r="C11798" s="154"/>
      <c r="D11798" s="91" t="s">
        <v>1625</v>
      </c>
      <c r="E11798" s="89">
        <v>400</v>
      </c>
      <c r="M11798" s="72"/>
      <c r="N11798" s="68"/>
      <c r="O11798" s="68"/>
      <c r="P11798" s="68"/>
    </row>
    <row r="11799" spans="1:16" x14ac:dyDescent="0.25">
      <c r="A11799" s="77">
        <f>E11799*A11797*A11788</f>
        <v>0</v>
      </c>
      <c r="B11799" s="160"/>
      <c r="C11799" s="452"/>
      <c r="D11799" s="91" t="s">
        <v>2493</v>
      </c>
      <c r="E11799" s="89">
        <v>50</v>
      </c>
      <c r="M11799" s="72"/>
      <c r="N11799" s="68"/>
      <c r="O11799" s="68"/>
      <c r="P11799" s="68"/>
    </row>
    <row r="11800" spans="1:16" x14ac:dyDescent="0.25">
      <c r="A11800" s="77">
        <f>E11800*A11797*A11788</f>
        <v>0</v>
      </c>
      <c r="B11800" s="160"/>
      <c r="C11800" s="154"/>
      <c r="D11800" s="91" t="s">
        <v>1262</v>
      </c>
      <c r="E11800" s="89">
        <v>2.5</v>
      </c>
      <c r="M11800" s="72"/>
      <c r="N11800" s="68"/>
      <c r="O11800" s="68"/>
      <c r="P11800" s="68"/>
    </row>
    <row r="11801" spans="1:16" x14ac:dyDescent="0.25">
      <c r="A11801" s="77">
        <f>E11801*A11797*A11788</f>
        <v>0</v>
      </c>
      <c r="B11801" s="160"/>
      <c r="C11801" s="154"/>
      <c r="D11801" s="91" t="s">
        <v>2399</v>
      </c>
      <c r="E11801" s="89">
        <v>1.5</v>
      </c>
      <c r="M11801" s="72"/>
      <c r="N11801" s="68"/>
      <c r="O11801" s="68"/>
      <c r="P11801" s="68"/>
    </row>
    <row r="11802" spans="1:16" x14ac:dyDescent="0.25">
      <c r="A11802" s="77">
        <f>E11802*A11797*A11788</f>
        <v>0</v>
      </c>
      <c r="B11802" s="160"/>
      <c r="C11802" s="154"/>
      <c r="D11802" s="91" t="s">
        <v>1272</v>
      </c>
      <c r="E11802" s="89">
        <v>5</v>
      </c>
      <c r="M11802" s="72"/>
      <c r="N11802" s="68"/>
      <c r="O11802" s="68"/>
      <c r="P11802" s="68"/>
    </row>
    <row r="11803" spans="1:16" x14ac:dyDescent="0.25">
      <c r="A11803" s="77">
        <f>E11803*A11797*A11788</f>
        <v>0</v>
      </c>
      <c r="B11803" s="160"/>
      <c r="C11803" s="154"/>
      <c r="D11803" s="91" t="s">
        <v>1850</v>
      </c>
      <c r="E11803" s="89">
        <v>5</v>
      </c>
      <c r="M11803" s="72"/>
      <c r="N11803" s="68"/>
      <c r="O11803" s="68"/>
      <c r="P11803" s="68"/>
    </row>
    <row r="11804" spans="1:16" ht="29.25" x14ac:dyDescent="0.25">
      <c r="A11804" s="130">
        <v>1</v>
      </c>
      <c r="B11804" s="160" t="s">
        <v>1226</v>
      </c>
      <c r="C11804" s="290" t="s">
        <v>901</v>
      </c>
      <c r="D11804" s="91"/>
      <c r="E11804" s="88"/>
      <c r="M11804" s="72"/>
      <c r="N11804" s="68"/>
      <c r="O11804" s="68"/>
      <c r="P11804" s="68"/>
    </row>
    <row r="11805" spans="1:16" x14ac:dyDescent="0.25">
      <c r="A11805" s="77">
        <f>E11805*A11804*A11788</f>
        <v>0</v>
      </c>
      <c r="B11805" s="160"/>
      <c r="C11805" s="154"/>
      <c r="D11805" s="91" t="s">
        <v>1365</v>
      </c>
      <c r="E11805" s="89">
        <v>667</v>
      </c>
      <c r="M11805" s="72"/>
      <c r="N11805" s="68"/>
      <c r="O11805" s="68"/>
      <c r="P11805" s="68"/>
    </row>
    <row r="11806" spans="1:16" x14ac:dyDescent="0.25">
      <c r="A11806" s="77">
        <f>E11806*A11804*A11788</f>
        <v>0</v>
      </c>
      <c r="B11806" s="160"/>
      <c r="C11806" s="452"/>
      <c r="D11806" s="91" t="s">
        <v>1793</v>
      </c>
      <c r="E11806" s="89">
        <v>8</v>
      </c>
      <c r="M11806" s="72"/>
      <c r="N11806" s="68"/>
      <c r="O11806" s="68"/>
      <c r="P11806" s="68"/>
    </row>
    <row r="11807" spans="1:16" x14ac:dyDescent="0.25">
      <c r="A11807" s="77">
        <f>E11807*A11804*A11788</f>
        <v>0</v>
      </c>
      <c r="B11807" s="160"/>
      <c r="C11807" s="154"/>
      <c r="D11807" s="91" t="s">
        <v>1478</v>
      </c>
      <c r="E11807" s="89">
        <v>8</v>
      </c>
      <c r="M11807" s="72"/>
      <c r="N11807" s="68"/>
      <c r="O11807" s="68"/>
      <c r="P11807" s="68"/>
    </row>
    <row r="11808" spans="1:16" x14ac:dyDescent="0.25">
      <c r="A11808" s="77">
        <f>E11808*A11804*A11788</f>
        <v>0</v>
      </c>
      <c r="B11808" s="160"/>
      <c r="C11808" s="154"/>
      <c r="D11808" s="91" t="s">
        <v>1262</v>
      </c>
      <c r="E11808" s="89">
        <v>4</v>
      </c>
      <c r="M11808" s="72"/>
      <c r="N11808" s="68"/>
      <c r="O11808" s="68"/>
      <c r="P11808" s="68"/>
    </row>
    <row r="11809" spans="1:16" x14ac:dyDescent="0.25">
      <c r="A11809" s="77">
        <f>E11809*A11804*A11788</f>
        <v>0</v>
      </c>
      <c r="B11809" s="160"/>
      <c r="C11809" s="154"/>
      <c r="D11809" s="91" t="s">
        <v>1489</v>
      </c>
      <c r="E11809" s="89">
        <v>8</v>
      </c>
      <c r="M11809" s="72"/>
      <c r="N11809" s="68"/>
      <c r="O11809" s="68"/>
      <c r="P11809" s="68"/>
    </row>
    <row r="11810" spans="1:16" x14ac:dyDescent="0.25">
      <c r="A11810" s="77">
        <f>E11810*A11804*A11788</f>
        <v>0</v>
      </c>
      <c r="B11810" s="160"/>
      <c r="C11810" s="154"/>
      <c r="D11810" s="91" t="s">
        <v>1272</v>
      </c>
      <c r="E11810" s="89">
        <v>8</v>
      </c>
      <c r="M11810" s="72"/>
      <c r="N11810" s="68"/>
      <c r="O11810" s="68"/>
      <c r="P11810" s="68"/>
    </row>
    <row r="11811" spans="1:16" x14ac:dyDescent="0.25">
      <c r="A11811" s="77">
        <f>E11811*A11804*A11788</f>
        <v>0</v>
      </c>
      <c r="B11811" s="160"/>
      <c r="C11811" s="154"/>
      <c r="D11811" s="91" t="s">
        <v>1770</v>
      </c>
      <c r="E11811" s="89">
        <v>83</v>
      </c>
      <c r="M11811" s="72"/>
      <c r="N11811" s="68"/>
      <c r="O11811" s="68"/>
      <c r="P11811" s="68"/>
    </row>
    <row r="11812" spans="1:16" x14ac:dyDescent="0.25">
      <c r="A11812" s="130">
        <v>1</v>
      </c>
      <c r="B11812" s="160" t="s">
        <v>136</v>
      </c>
      <c r="C11812" s="290" t="s">
        <v>917</v>
      </c>
      <c r="D11812" s="91"/>
      <c r="E11812" s="88"/>
      <c r="M11812" s="72"/>
      <c r="N11812" s="68"/>
      <c r="O11812" s="68"/>
      <c r="P11812" s="68"/>
    </row>
    <row r="11813" spans="1:16" x14ac:dyDescent="0.25">
      <c r="A11813" s="77">
        <f>E11813*A11812*A11788</f>
        <v>0</v>
      </c>
      <c r="B11813" s="160"/>
      <c r="C11813" s="154"/>
      <c r="D11813" s="91" t="s">
        <v>1261</v>
      </c>
      <c r="E11813" s="89">
        <v>360</v>
      </c>
      <c r="M11813" s="72"/>
      <c r="N11813" s="68"/>
      <c r="O11813" s="68"/>
      <c r="P11813" s="68"/>
    </row>
    <row r="11814" spans="1:16" x14ac:dyDescent="0.25">
      <c r="A11814" s="77">
        <f>E11814*A11812*A11788</f>
        <v>0</v>
      </c>
      <c r="B11814" s="160"/>
      <c r="C11814" s="452"/>
      <c r="D11814" s="91" t="s">
        <v>1489</v>
      </c>
      <c r="E11814" s="89">
        <v>3</v>
      </c>
      <c r="M11814" s="72"/>
      <c r="N11814" s="68"/>
      <c r="O11814" s="68"/>
      <c r="P11814" s="68"/>
    </row>
    <row r="11815" spans="1:16" x14ac:dyDescent="0.25">
      <c r="A11815" s="77">
        <f>E11815*A11812*A11788</f>
        <v>0</v>
      </c>
      <c r="B11815" s="160"/>
      <c r="C11815" s="154"/>
      <c r="D11815" s="91" t="s">
        <v>1262</v>
      </c>
      <c r="E11815" s="89">
        <v>1.5</v>
      </c>
      <c r="M11815" s="72"/>
      <c r="N11815" s="68"/>
      <c r="O11815" s="68"/>
      <c r="P11815" s="68"/>
    </row>
    <row r="11816" spans="1:16" x14ac:dyDescent="0.25">
      <c r="A11816" s="77">
        <f>E11816*A11812*A11788</f>
        <v>0</v>
      </c>
      <c r="B11816" s="160"/>
      <c r="C11816" s="154"/>
      <c r="D11816" s="91" t="s">
        <v>2399</v>
      </c>
      <c r="E11816" s="89">
        <v>0.9</v>
      </c>
      <c r="M11816" s="72"/>
      <c r="N11816" s="68"/>
      <c r="O11816" s="68"/>
      <c r="P11816" s="68"/>
    </row>
    <row r="11817" spans="1:16" x14ac:dyDescent="0.25">
      <c r="A11817" s="77">
        <f>E11817*A11812*A11788</f>
        <v>0</v>
      </c>
      <c r="B11817" s="160"/>
      <c r="C11817" s="154"/>
      <c r="D11817" s="91" t="s">
        <v>1272</v>
      </c>
      <c r="E11817" s="89">
        <v>3</v>
      </c>
      <c r="M11817" s="72"/>
      <c r="N11817" s="68"/>
      <c r="O11817" s="68"/>
      <c r="P11817" s="68"/>
    </row>
    <row r="11818" spans="1:16" x14ac:dyDescent="0.25">
      <c r="A11818" s="130">
        <v>1</v>
      </c>
      <c r="B11818" s="160" t="s">
        <v>136</v>
      </c>
      <c r="C11818" s="290" t="s">
        <v>918</v>
      </c>
      <c r="D11818" s="91"/>
      <c r="E11818" s="88"/>
      <c r="M11818" s="72"/>
      <c r="N11818" s="68"/>
      <c r="O11818" s="68"/>
      <c r="P11818" s="68"/>
    </row>
    <row r="11819" spans="1:16" x14ac:dyDescent="0.25">
      <c r="A11819" s="77">
        <f>E11819*A11818*A11788</f>
        <v>0</v>
      </c>
      <c r="B11819" s="160"/>
      <c r="C11819" s="154"/>
      <c r="D11819" s="91" t="s">
        <v>1354</v>
      </c>
      <c r="E11819" s="89">
        <v>360</v>
      </c>
      <c r="M11819" s="72"/>
      <c r="N11819" s="68"/>
      <c r="O11819" s="68"/>
      <c r="P11819" s="68"/>
    </row>
    <row r="11820" spans="1:16" x14ac:dyDescent="0.25">
      <c r="A11820" s="77">
        <f>E11820*A11818*A11788</f>
        <v>0</v>
      </c>
      <c r="B11820" s="160"/>
      <c r="C11820" s="452"/>
      <c r="D11820" s="91" t="s">
        <v>1489</v>
      </c>
      <c r="E11820" s="89">
        <v>3</v>
      </c>
      <c r="M11820" s="72"/>
      <c r="N11820" s="68"/>
      <c r="O11820" s="68"/>
      <c r="P11820" s="68"/>
    </row>
    <row r="11821" spans="1:16" x14ac:dyDescent="0.25">
      <c r="A11821" s="77">
        <f>E11821*A11818*A11788</f>
        <v>0</v>
      </c>
      <c r="B11821" s="160"/>
      <c r="C11821" s="154"/>
      <c r="D11821" s="91" t="s">
        <v>1262</v>
      </c>
      <c r="E11821" s="89">
        <v>1.5</v>
      </c>
      <c r="M11821" s="72"/>
      <c r="N11821" s="68"/>
      <c r="O11821" s="68"/>
      <c r="P11821" s="68"/>
    </row>
    <row r="11822" spans="1:16" x14ac:dyDescent="0.25">
      <c r="A11822" s="77">
        <f>E11822*A11818*A11788</f>
        <v>0</v>
      </c>
      <c r="B11822" s="160"/>
      <c r="C11822" s="154"/>
      <c r="D11822" s="91" t="s">
        <v>2399</v>
      </c>
      <c r="E11822" s="89">
        <v>0.9</v>
      </c>
      <c r="M11822" s="72"/>
      <c r="N11822" s="68"/>
      <c r="O11822" s="68"/>
      <c r="P11822" s="68"/>
    </row>
    <row r="11823" spans="1:16" ht="15.75" thickBot="1" x14ac:dyDescent="0.3">
      <c r="A11823" s="77">
        <f>E11823*A11818*A11788</f>
        <v>0</v>
      </c>
      <c r="B11823" s="160"/>
      <c r="C11823" s="154"/>
      <c r="D11823" s="91" t="s">
        <v>1272</v>
      </c>
      <c r="E11823" s="89">
        <v>3</v>
      </c>
      <c r="M11823" s="72"/>
      <c r="N11823" s="68"/>
      <c r="O11823" s="68"/>
      <c r="P11823" s="68"/>
    </row>
    <row r="11824" spans="1:16" ht="30" thickBot="1" x14ac:dyDescent="0.3">
      <c r="A11824" s="229"/>
      <c r="B11824" s="231" t="s">
        <v>1225</v>
      </c>
      <c r="C11824" s="73" t="s">
        <v>1223</v>
      </c>
      <c r="D11824" s="188"/>
      <c r="E11824" s="191">
        <f>SUM(E11825:E11831)</f>
        <v>533</v>
      </c>
      <c r="F11824">
        <f>SUMIF('список продуктов'!$A$8:$A$917,"="&amp;D12022,'список продуктов'!$C$8:$C$917)</f>
        <v>1</v>
      </c>
      <c r="G11824" t="s">
        <v>2926</v>
      </c>
      <c r="M11824" s="572"/>
      <c r="N11824" s="573"/>
      <c r="O11824" s="573"/>
      <c r="P11824" s="573"/>
    </row>
    <row r="11825" spans="1:16" ht="29.25" x14ac:dyDescent="0.25">
      <c r="A11825" s="129">
        <v>1</v>
      </c>
      <c r="B11825" s="160" t="s">
        <v>237</v>
      </c>
      <c r="C11825" s="290" t="s">
        <v>913</v>
      </c>
      <c r="D11825" s="91"/>
      <c r="E11825" s="88"/>
      <c r="F11825">
        <f>SUMIF('список продуктов'!$A$8:$A$917,"="&amp;D12023,'список продуктов'!$C$8:$C$917)</f>
        <v>1</v>
      </c>
      <c r="M11825" s="572"/>
      <c r="N11825" s="573"/>
      <c r="O11825" s="573"/>
      <c r="P11825" s="573"/>
    </row>
    <row r="11826" spans="1:16" x14ac:dyDescent="0.25">
      <c r="A11826" s="77">
        <f>E11826*A11825*A11824</f>
        <v>0</v>
      </c>
      <c r="B11826" s="160"/>
      <c r="C11826" s="154"/>
      <c r="D11826" s="91" t="s">
        <v>2423</v>
      </c>
      <c r="E11826" s="89">
        <v>5</v>
      </c>
      <c r="F11826">
        <f>SUMIF('список продуктов'!$A$8:$A$917,"="&amp;D12024,'список продуктов'!$C$8:$C$917)</f>
        <v>1</v>
      </c>
      <c r="M11826" s="572"/>
      <c r="N11826" s="573"/>
      <c r="O11826" s="573"/>
      <c r="P11826" s="573"/>
    </row>
    <row r="11827" spans="1:16" x14ac:dyDescent="0.25">
      <c r="A11827" s="77">
        <f>E11827*A11825*A11824</f>
        <v>0</v>
      </c>
      <c r="B11827" s="160"/>
      <c r="C11827" s="452"/>
      <c r="D11827" s="91" t="s">
        <v>1538</v>
      </c>
      <c r="E11827" s="89">
        <v>500</v>
      </c>
      <c r="F11827">
        <f>SUMIF('список продуктов'!$A$8:$A$917,"="&amp;D12025,'список продуктов'!$C$8:$C$917)</f>
        <v>1</v>
      </c>
      <c r="M11827" s="572"/>
      <c r="N11827" s="573"/>
      <c r="O11827" s="573"/>
      <c r="P11827" s="573"/>
    </row>
    <row r="11828" spans="1:16" x14ac:dyDescent="0.25">
      <c r="A11828" s="77">
        <f>E11828*A11825*A11824</f>
        <v>0</v>
      </c>
      <c r="B11828" s="160"/>
      <c r="C11828" s="311"/>
      <c r="D11828" s="91" t="s">
        <v>1489</v>
      </c>
      <c r="E11828" s="89">
        <v>10</v>
      </c>
      <c r="F11828">
        <f>SUMIF('список продуктов'!$A$8:$A$917,"="&amp;D12026,'список продуктов'!$C$8:$C$917)</f>
        <v>1</v>
      </c>
      <c r="M11828" s="572"/>
      <c r="N11828" s="573"/>
      <c r="O11828" s="573"/>
      <c r="P11828" s="573"/>
    </row>
    <row r="11829" spans="1:16" x14ac:dyDescent="0.25">
      <c r="A11829" s="77">
        <f>E11829*A11825*A11824</f>
        <v>0</v>
      </c>
      <c r="B11829" s="160"/>
      <c r="C11829" s="154"/>
      <c r="D11829" s="91" t="s">
        <v>1801</v>
      </c>
      <c r="E11829" s="89">
        <v>10</v>
      </c>
      <c r="F11829">
        <f>SUMIF('список продуктов'!$A$8:$A$917,"="&amp;D12027,'список продуктов'!$C$8:$C$917)</f>
        <v>1</v>
      </c>
      <c r="M11829" s="572"/>
      <c r="N11829" s="573"/>
      <c r="O11829" s="573"/>
      <c r="P11829" s="573"/>
    </row>
    <row r="11830" spans="1:16" x14ac:dyDescent="0.25">
      <c r="A11830" s="77">
        <f>E11830*A11825*A11824</f>
        <v>0</v>
      </c>
      <c r="B11830" s="160"/>
      <c r="C11830" s="154"/>
      <c r="D11830" s="91" t="s">
        <v>192</v>
      </c>
      <c r="E11830" s="89">
        <v>5</v>
      </c>
      <c r="F11830">
        <f>SUMIF('список продуктов'!$A$8:$A$917,"="&amp;D12028,'список продуктов'!$C$8:$C$917)</f>
        <v>1</v>
      </c>
      <c r="M11830" s="572"/>
      <c r="N11830" s="573"/>
      <c r="O11830" s="573"/>
      <c r="P11830" s="573"/>
    </row>
    <row r="11831" spans="1:16" x14ac:dyDescent="0.25">
      <c r="A11831" s="77">
        <f>E11831*A11825*A11824</f>
        <v>0</v>
      </c>
      <c r="B11831" s="160"/>
      <c r="C11831" s="154"/>
      <c r="D11831" s="91" t="s">
        <v>2399</v>
      </c>
      <c r="E11831" s="89">
        <v>3</v>
      </c>
      <c r="F11831">
        <f>SUMIF('список продуктов'!$A$8:$A$917,"="&amp;D12029,'список продуктов'!$C$8:$C$917)</f>
        <v>1</v>
      </c>
      <c r="M11831" s="572"/>
      <c r="N11831" s="573"/>
      <c r="O11831" s="573"/>
      <c r="P11831" s="573"/>
    </row>
    <row r="11832" spans="1:16" ht="29.25" x14ac:dyDescent="0.25">
      <c r="A11832" s="129">
        <v>1</v>
      </c>
      <c r="B11832" s="160" t="s">
        <v>237</v>
      </c>
      <c r="C11832" s="290" t="s">
        <v>914</v>
      </c>
      <c r="D11832" s="91"/>
      <c r="E11832" s="88"/>
      <c r="F11832">
        <f>SUMIF('список продуктов'!$A$8:$A$917,"="&amp;D12030,'список продуктов'!$C$8:$C$917)</f>
        <v>0</v>
      </c>
      <c r="M11832" s="572"/>
      <c r="N11832" s="573"/>
      <c r="O11832" s="573"/>
      <c r="P11832" s="573"/>
    </row>
    <row r="11833" spans="1:16" x14ac:dyDescent="0.25">
      <c r="A11833" s="77">
        <f>E11833*A11832*A11824</f>
        <v>0</v>
      </c>
      <c r="B11833" s="160"/>
      <c r="C11833" s="154"/>
      <c r="D11833" s="91" t="s">
        <v>2430</v>
      </c>
      <c r="E11833" s="89">
        <v>10</v>
      </c>
      <c r="F11833">
        <f>SUMIF('список продуктов'!$A$8:$A$917,"="&amp;D12031,'список продуктов'!$C$8:$C$917)</f>
        <v>0</v>
      </c>
      <c r="M11833" s="572"/>
      <c r="N11833" s="573"/>
      <c r="O11833" s="573"/>
      <c r="P11833" s="573"/>
    </row>
    <row r="11834" spans="1:16" x14ac:dyDescent="0.25">
      <c r="A11834" s="77">
        <f>E11834*A11832*A11824</f>
        <v>0</v>
      </c>
      <c r="B11834" s="160"/>
      <c r="C11834" s="452"/>
      <c r="D11834" s="91" t="s">
        <v>1744</v>
      </c>
      <c r="E11834" s="89">
        <v>5</v>
      </c>
      <c r="F11834">
        <f>SUMIF('список продуктов'!$A$8:$A$917,"="&amp;D12032,'список продуктов'!$C$8:$C$917)</f>
        <v>1</v>
      </c>
      <c r="M11834" s="572"/>
      <c r="N11834" s="573"/>
      <c r="O11834" s="573"/>
      <c r="P11834" s="573"/>
    </row>
    <row r="11835" spans="1:16" x14ac:dyDescent="0.25">
      <c r="A11835" s="77">
        <f>E11835*A11832*A11824</f>
        <v>0</v>
      </c>
      <c r="B11835" s="160"/>
      <c r="C11835" s="154"/>
      <c r="D11835" s="91" t="s">
        <v>1280</v>
      </c>
      <c r="E11835" s="89">
        <v>3</v>
      </c>
      <c r="F11835">
        <f>SUMIF('список продуктов'!$A$8:$A$917,"="&amp;D12033,'список продуктов'!$C$8:$C$917)</f>
        <v>1</v>
      </c>
      <c r="M11835" s="572"/>
      <c r="N11835" s="573"/>
      <c r="O11835" s="573"/>
      <c r="P11835" s="573"/>
    </row>
    <row r="11836" spans="1:16" x14ac:dyDescent="0.25">
      <c r="A11836" s="77">
        <f>E11836*A11832*A11824</f>
        <v>0</v>
      </c>
      <c r="B11836" s="160"/>
      <c r="C11836" s="154"/>
      <c r="D11836" s="91" t="s">
        <v>2398</v>
      </c>
      <c r="E11836" s="89">
        <v>3</v>
      </c>
      <c r="F11836">
        <f>SUMIF('список продуктов'!$A$8:$A$917,"="&amp;D12034,'список продуктов'!$C$8:$C$917)</f>
        <v>1</v>
      </c>
      <c r="M11836" s="572"/>
      <c r="N11836" s="573"/>
      <c r="O11836" s="573"/>
      <c r="P11836" s="573"/>
    </row>
    <row r="11837" spans="1:16" x14ac:dyDescent="0.25">
      <c r="A11837" s="77">
        <f>E11837*A11832*A11824</f>
        <v>0</v>
      </c>
      <c r="B11837" s="160"/>
      <c r="C11837" s="154"/>
      <c r="D11837" s="91" t="s">
        <v>1489</v>
      </c>
      <c r="E11837" s="89">
        <v>10</v>
      </c>
      <c r="F11837">
        <f>SUMIF('список продуктов'!$A$8:$A$917,"="&amp;D12035,'список продуктов'!$C$8:$C$917)</f>
        <v>1</v>
      </c>
      <c r="M11837" s="572"/>
      <c r="N11837" s="573"/>
      <c r="O11837" s="573"/>
      <c r="P11837" s="573"/>
    </row>
    <row r="11838" spans="1:16" x14ac:dyDescent="0.25">
      <c r="A11838" s="77">
        <f>E11838*A11832*A11824</f>
        <v>0</v>
      </c>
      <c r="B11838" s="160"/>
      <c r="C11838" s="154"/>
      <c r="D11838" s="91" t="s">
        <v>1801</v>
      </c>
      <c r="E11838" s="89">
        <v>5</v>
      </c>
      <c r="F11838">
        <f>SUMIF('список продуктов'!$A$8:$A$917,"="&amp;D12036,'список продуктов'!$C$8:$C$917)</f>
        <v>1</v>
      </c>
      <c r="M11838" s="572"/>
      <c r="N11838" s="573"/>
      <c r="O11838" s="573"/>
      <c r="P11838" s="573"/>
    </row>
    <row r="11839" spans="1:16" x14ac:dyDescent="0.25">
      <c r="A11839" s="77">
        <f>E11839*A11832*A11824</f>
        <v>0</v>
      </c>
      <c r="B11839" s="160"/>
      <c r="C11839" s="154"/>
      <c r="D11839" s="91" t="s">
        <v>1262</v>
      </c>
      <c r="E11839" s="89">
        <v>5</v>
      </c>
      <c r="F11839">
        <f>SUMIF('список продуктов'!$A$8:$A$917,"="&amp;D12037,'список продуктов'!$C$8:$C$917)</f>
        <v>1</v>
      </c>
      <c r="M11839" s="572"/>
      <c r="N11839" s="573"/>
      <c r="O11839" s="573"/>
      <c r="P11839" s="573"/>
    </row>
    <row r="11840" spans="1:16" x14ac:dyDescent="0.25">
      <c r="A11840" s="77">
        <f>E11840*A11832*A11824</f>
        <v>0</v>
      </c>
      <c r="B11840" s="160"/>
      <c r="C11840" s="154"/>
      <c r="D11840" s="91" t="s">
        <v>2404</v>
      </c>
      <c r="E11840" s="89">
        <v>5</v>
      </c>
      <c r="F11840">
        <f>SUMIF('список продуктов'!$A$8:$A$917,"="&amp;D12038,'список продуктов'!$C$8:$C$917)</f>
        <v>1</v>
      </c>
      <c r="M11840" s="572"/>
      <c r="N11840" s="573"/>
      <c r="O11840" s="573"/>
      <c r="P11840" s="573"/>
    </row>
    <row r="11841" spans="1:16" x14ac:dyDescent="0.25">
      <c r="A11841" s="77">
        <f>E11841*A11832*A11824</f>
        <v>0</v>
      </c>
      <c r="B11841" s="160"/>
      <c r="C11841" s="154"/>
      <c r="D11841" s="91" t="s">
        <v>1538</v>
      </c>
      <c r="E11841" s="89">
        <v>500</v>
      </c>
      <c r="F11841">
        <f>SUMIF('список продуктов'!$A$8:$A$917,"="&amp;D12039,'список продуктов'!$C$8:$C$917)</f>
        <v>1</v>
      </c>
      <c r="M11841" s="572"/>
      <c r="N11841" s="573"/>
      <c r="O11841" s="573"/>
      <c r="P11841" s="573"/>
    </row>
    <row r="11842" spans="1:16" ht="29.25" x14ac:dyDescent="0.25">
      <c r="A11842" s="130">
        <v>1</v>
      </c>
      <c r="B11842" s="160" t="s">
        <v>237</v>
      </c>
      <c r="C11842" s="290" t="s">
        <v>912</v>
      </c>
      <c r="D11842" s="91"/>
      <c r="E11842" s="88"/>
      <c r="F11842">
        <f>SUMIF('список продуктов'!$A$8:$A$917,"="&amp;D12040,'список продуктов'!$C$8:$C$917)</f>
        <v>1</v>
      </c>
      <c r="M11842" s="572"/>
      <c r="N11842" s="573"/>
      <c r="O11842" s="573"/>
      <c r="P11842" s="573"/>
    </row>
    <row r="11843" spans="1:16" x14ac:dyDescent="0.25">
      <c r="A11843" s="77">
        <f>E11843*A11842*A11824</f>
        <v>0</v>
      </c>
      <c r="B11843" s="160"/>
      <c r="C11843" s="154"/>
      <c r="D11843" s="91" t="s">
        <v>1533</v>
      </c>
      <c r="E11843" s="89">
        <v>700</v>
      </c>
      <c r="F11843">
        <f>SUMIF('список продуктов'!$A$8:$A$917,"="&amp;D12041,'список продуктов'!$C$8:$C$917)</f>
        <v>1</v>
      </c>
      <c r="M11843" s="572"/>
      <c r="N11843" s="573"/>
      <c r="O11843" s="573"/>
      <c r="P11843" s="573"/>
    </row>
    <row r="11844" spans="1:16" x14ac:dyDescent="0.25">
      <c r="A11844" s="77">
        <f>E11844*A11842*A11824</f>
        <v>0</v>
      </c>
      <c r="B11844" s="160"/>
      <c r="C11844" s="452"/>
      <c r="D11844" s="91" t="s">
        <v>1262</v>
      </c>
      <c r="E11844" s="89">
        <v>5</v>
      </c>
      <c r="M11844" s="72"/>
      <c r="N11844" s="68"/>
      <c r="O11844" s="68"/>
      <c r="P11844" s="68"/>
    </row>
    <row r="11845" spans="1:16" x14ac:dyDescent="0.25">
      <c r="A11845" s="77">
        <f>E11845*A11842*A11824</f>
        <v>0</v>
      </c>
      <c r="B11845" s="160"/>
      <c r="C11845" s="154"/>
      <c r="D11845" s="91" t="s">
        <v>2399</v>
      </c>
      <c r="E11845" s="89">
        <v>3</v>
      </c>
      <c r="F11845">
        <f>SUMIF('список продуктов'!$A$8:$A$917,"="&amp;D12043,'список продуктов'!$C$8:$C$917)</f>
        <v>0</v>
      </c>
      <c r="M11845" s="572"/>
      <c r="N11845" s="573"/>
      <c r="O11845" s="573"/>
      <c r="P11845" s="573"/>
    </row>
    <row r="11846" spans="1:16" x14ac:dyDescent="0.25">
      <c r="A11846" s="77">
        <f>E11846*A11842*A11824</f>
        <v>0</v>
      </c>
      <c r="B11846" s="160"/>
      <c r="C11846" s="154"/>
      <c r="D11846" s="91" t="s">
        <v>192</v>
      </c>
      <c r="E11846" s="89">
        <v>5</v>
      </c>
      <c r="F11846">
        <f>SUMIF('список продуктов'!$A$8:$A$917,"="&amp;D12044,'список продуктов'!$C$8:$C$917)</f>
        <v>1</v>
      </c>
      <c r="M11846" s="572"/>
      <c r="N11846" s="573"/>
      <c r="O11846" s="573"/>
      <c r="P11846" s="573"/>
    </row>
    <row r="11847" spans="1:16" x14ac:dyDescent="0.25">
      <c r="A11847" s="77">
        <f>E11847*A11842*A11824</f>
        <v>0</v>
      </c>
      <c r="B11847" s="160"/>
      <c r="C11847" s="154"/>
      <c r="D11847" s="91" t="s">
        <v>1489</v>
      </c>
      <c r="E11847" s="89">
        <v>10</v>
      </c>
      <c r="F11847">
        <f>SUMIF('список продуктов'!$A$8:$A$917,"="&amp;D12045,'список продуктов'!$C$8:$C$917)</f>
        <v>1</v>
      </c>
      <c r="M11847" s="572"/>
      <c r="N11847" s="573"/>
      <c r="O11847" s="573"/>
      <c r="P11847" s="573"/>
    </row>
    <row r="11848" spans="1:16" x14ac:dyDescent="0.25">
      <c r="A11848" s="77">
        <f>E11848*A11842*A11824</f>
        <v>0</v>
      </c>
      <c r="B11848" s="160"/>
      <c r="C11848" s="154"/>
      <c r="D11848" s="91" t="s">
        <v>1801</v>
      </c>
      <c r="E11848" s="89">
        <v>10</v>
      </c>
      <c r="F11848">
        <f>SUMIF('список продуктов'!$A$8:$A$917,"="&amp;D12046,'список продуктов'!$C$8:$C$917)</f>
        <v>1</v>
      </c>
      <c r="M11848" s="572"/>
      <c r="N11848" s="573"/>
      <c r="O11848" s="573"/>
      <c r="P11848" s="573"/>
    </row>
    <row r="11849" spans="1:16" x14ac:dyDescent="0.25">
      <c r="A11849" s="130">
        <v>1</v>
      </c>
      <c r="B11849" s="160" t="s">
        <v>136</v>
      </c>
      <c r="C11849" s="290" t="s">
        <v>917</v>
      </c>
      <c r="D11849" s="91"/>
      <c r="E11849" s="88"/>
      <c r="F11849">
        <f>SUMIF('список продуктов'!$A$8:$A$917,"="&amp;D12047,'список продуктов'!$C$8:$C$917)</f>
        <v>1</v>
      </c>
      <c r="M11849" s="572"/>
      <c r="N11849" s="573"/>
      <c r="O11849" s="573"/>
      <c r="P11849" s="573"/>
    </row>
    <row r="11850" spans="1:16" x14ac:dyDescent="0.25">
      <c r="A11850" s="77">
        <f>E11850*A11849*A11824</f>
        <v>0</v>
      </c>
      <c r="B11850" s="160"/>
      <c r="C11850" s="154"/>
      <c r="D11850" s="91" t="s">
        <v>1261</v>
      </c>
      <c r="E11850" s="89">
        <v>360</v>
      </c>
      <c r="F11850">
        <f>SUMIF('список продуктов'!$A$8:$A$917,"="&amp;D12048,'список продуктов'!$C$8:$C$917)</f>
        <v>1</v>
      </c>
      <c r="M11850" s="572"/>
      <c r="N11850" s="573"/>
      <c r="O11850" s="573"/>
      <c r="P11850" s="573"/>
    </row>
    <row r="11851" spans="1:16" x14ac:dyDescent="0.25">
      <c r="A11851" s="77">
        <f>E11851*A11849*A11824</f>
        <v>0</v>
      </c>
      <c r="B11851" s="160"/>
      <c r="C11851" s="452"/>
      <c r="D11851" s="91" t="s">
        <v>1489</v>
      </c>
      <c r="E11851" s="89">
        <v>3</v>
      </c>
      <c r="F11851">
        <f>SUMIF('список продуктов'!$A$8:$A$917,"="&amp;D12049,'список продуктов'!$C$8:$C$917)</f>
        <v>1</v>
      </c>
      <c r="M11851" s="572"/>
      <c r="N11851" s="573"/>
      <c r="O11851" s="573"/>
      <c r="P11851" s="573"/>
    </row>
    <row r="11852" spans="1:16" x14ac:dyDescent="0.25">
      <c r="A11852" s="77">
        <f>E11852*A11849*A11824</f>
        <v>0</v>
      </c>
      <c r="B11852" s="160"/>
      <c r="C11852" s="154"/>
      <c r="D11852" s="91" t="s">
        <v>1262</v>
      </c>
      <c r="E11852" s="89">
        <v>1.5</v>
      </c>
      <c r="F11852">
        <f>SUMIF('список продуктов'!$A$8:$A$917,"="&amp;D12050,'список продуктов'!$C$8:$C$917)</f>
        <v>1</v>
      </c>
      <c r="M11852" s="572"/>
      <c r="N11852" s="573"/>
      <c r="O11852" s="573"/>
      <c r="P11852" s="573"/>
    </row>
    <row r="11853" spans="1:16" x14ac:dyDescent="0.25">
      <c r="A11853" s="77">
        <f>E11853*A11849*A11824</f>
        <v>0</v>
      </c>
      <c r="B11853" s="160"/>
      <c r="C11853" s="154"/>
      <c r="D11853" s="91" t="s">
        <v>2399</v>
      </c>
      <c r="E11853" s="89">
        <v>0.9</v>
      </c>
      <c r="F11853">
        <f>SUMIF('список продуктов'!$A$8:$A$917,"="&amp;D12051,'список продуктов'!$C$8:$C$917)</f>
        <v>1</v>
      </c>
      <c r="M11853" s="572"/>
      <c r="N11853" s="573"/>
      <c r="O11853" s="573"/>
      <c r="P11853" s="573"/>
    </row>
    <row r="11854" spans="1:16" ht="15.75" thickBot="1" x14ac:dyDescent="0.3">
      <c r="A11854" s="77">
        <f>E11854*A11849*A11824</f>
        <v>0</v>
      </c>
      <c r="B11854" s="160"/>
      <c r="C11854" s="154"/>
      <c r="D11854" s="91" t="s">
        <v>1801</v>
      </c>
      <c r="E11854" s="89">
        <v>3</v>
      </c>
      <c r="F11854">
        <f>SUMIF('список продуктов'!$A$8:$A$917,"="&amp;D12052,'список продуктов'!$C$8:$C$917)</f>
        <v>1</v>
      </c>
      <c r="M11854" s="572"/>
      <c r="N11854" s="573"/>
      <c r="O11854" s="573"/>
      <c r="P11854" s="573"/>
    </row>
    <row r="11855" spans="1:16" ht="30" thickBot="1" x14ac:dyDescent="0.3">
      <c r="A11855" s="229"/>
      <c r="B11855" s="231" t="s">
        <v>1224</v>
      </c>
      <c r="C11855" s="73" t="s">
        <v>1222</v>
      </c>
      <c r="D11855" s="188"/>
      <c r="E11855" s="191"/>
      <c r="F11855">
        <f>SUMIF('список продуктов'!$A$8:$A$917,"="&amp;D12053,'список продуктов'!$C$8:$C$917)</f>
        <v>1</v>
      </c>
      <c r="G11855" t="s">
        <v>2926</v>
      </c>
      <c r="M11855" s="572"/>
      <c r="N11855" s="573"/>
      <c r="O11855" s="573"/>
      <c r="P11855" s="573"/>
    </row>
    <row r="11856" spans="1:16" ht="29.25" x14ac:dyDescent="0.25">
      <c r="A11856" s="129">
        <v>1</v>
      </c>
      <c r="B11856" s="160" t="s">
        <v>237</v>
      </c>
      <c r="C11856" s="290" t="s">
        <v>914</v>
      </c>
      <c r="D11856" s="91"/>
      <c r="E11856" s="88"/>
      <c r="F11856">
        <f>SUMIF('список продуктов'!$A$8:$A$917,"="&amp;D12054,'список продуктов'!$C$8:$C$917)</f>
        <v>1</v>
      </c>
      <c r="M11856" s="572"/>
      <c r="N11856" s="573"/>
      <c r="O11856" s="573"/>
      <c r="P11856" s="573"/>
    </row>
    <row r="11857" spans="1:16" x14ac:dyDescent="0.25">
      <c r="A11857" s="77">
        <f>E11857*A11856*A11855</f>
        <v>0</v>
      </c>
      <c r="B11857" s="160"/>
      <c r="C11857" s="154"/>
      <c r="D11857" s="91" t="s">
        <v>2430</v>
      </c>
      <c r="E11857" s="89">
        <v>10</v>
      </c>
      <c r="M11857" s="72"/>
      <c r="N11857" s="68"/>
      <c r="O11857" s="68"/>
      <c r="P11857" s="68"/>
    </row>
    <row r="11858" spans="1:16" x14ac:dyDescent="0.25">
      <c r="A11858" s="77">
        <f>E11858*A11856*A11855</f>
        <v>0</v>
      </c>
      <c r="B11858" s="160"/>
      <c r="C11858" s="452"/>
      <c r="D11858" s="91" t="s">
        <v>1744</v>
      </c>
      <c r="E11858" s="89">
        <v>5</v>
      </c>
      <c r="M11858" s="72"/>
      <c r="N11858" s="68"/>
      <c r="O11858" s="68"/>
      <c r="P11858" s="68"/>
    </row>
    <row r="11859" spans="1:16" x14ac:dyDescent="0.25">
      <c r="A11859" s="77">
        <f>E11859*A11856*A11855</f>
        <v>0</v>
      </c>
      <c r="B11859" s="160"/>
      <c r="C11859" s="154"/>
      <c r="D11859" s="91" t="s">
        <v>1280</v>
      </c>
      <c r="E11859" s="89">
        <v>3</v>
      </c>
      <c r="F11859">
        <f>SUMIF('список продуктов'!$A$8:$A$917,"="&amp;D12057,'список продуктов'!$C$8:$C$917)</f>
        <v>0</v>
      </c>
      <c r="M11859" s="572"/>
      <c r="N11859" s="573"/>
      <c r="O11859" s="573"/>
      <c r="P11859" s="573"/>
    </row>
    <row r="11860" spans="1:16" x14ac:dyDescent="0.25">
      <c r="A11860" s="77">
        <f>E11860*A11856*A11855</f>
        <v>0</v>
      </c>
      <c r="B11860" s="160"/>
      <c r="C11860" s="154"/>
      <c r="D11860" s="91" t="s">
        <v>2398</v>
      </c>
      <c r="E11860" s="89">
        <v>3</v>
      </c>
      <c r="F11860">
        <f>SUMIF('список продуктов'!$A$8:$A$917,"="&amp;D12058,'список продуктов'!$C$8:$C$917)</f>
        <v>1</v>
      </c>
      <c r="M11860" s="572"/>
      <c r="N11860" s="573"/>
      <c r="O11860" s="573"/>
      <c r="P11860" s="573"/>
    </row>
    <row r="11861" spans="1:16" x14ac:dyDescent="0.25">
      <c r="A11861" s="77">
        <f>E11861*A11856*A11855</f>
        <v>0</v>
      </c>
      <c r="B11861" s="160"/>
      <c r="C11861" s="154"/>
      <c r="D11861" s="91" t="s">
        <v>1489</v>
      </c>
      <c r="E11861" s="89">
        <v>10</v>
      </c>
      <c r="F11861">
        <f>SUMIF('список продуктов'!$A$8:$A$917,"="&amp;D12059,'список продуктов'!$C$8:$C$917)</f>
        <v>1</v>
      </c>
      <c r="M11861" s="572"/>
      <c r="N11861" s="573"/>
      <c r="O11861" s="573"/>
      <c r="P11861" s="573"/>
    </row>
    <row r="11862" spans="1:16" x14ac:dyDescent="0.25">
      <c r="A11862" s="77">
        <f>E11862*A11856*A11855</f>
        <v>0</v>
      </c>
      <c r="B11862" s="160"/>
      <c r="C11862" s="154"/>
      <c r="D11862" s="91" t="s">
        <v>1272</v>
      </c>
      <c r="E11862" s="89">
        <v>5</v>
      </c>
      <c r="F11862">
        <f>SUMIF('список продуктов'!$A$8:$A$917,"="&amp;D12060,'список продуктов'!$C$8:$C$917)</f>
        <v>1</v>
      </c>
      <c r="M11862" s="572"/>
      <c r="N11862" s="573"/>
      <c r="O11862" s="573"/>
      <c r="P11862" s="573"/>
    </row>
    <row r="11863" spans="1:16" x14ac:dyDescent="0.25">
      <c r="A11863" s="77">
        <f>E11863*A11856*A11855</f>
        <v>0</v>
      </c>
      <c r="B11863" s="160"/>
      <c r="C11863" s="154"/>
      <c r="D11863" s="91" t="s">
        <v>1262</v>
      </c>
      <c r="E11863" s="89">
        <v>5</v>
      </c>
      <c r="F11863">
        <f>SUMIF('список продуктов'!$A$8:$A$917,"="&amp;D12061,'список продуктов'!$C$8:$C$917)</f>
        <v>1</v>
      </c>
      <c r="M11863" s="572"/>
      <c r="N11863" s="573"/>
      <c r="O11863" s="573"/>
      <c r="P11863" s="573"/>
    </row>
    <row r="11864" spans="1:16" x14ac:dyDescent="0.25">
      <c r="A11864" s="77">
        <f>E11864*A11856*A11855</f>
        <v>0</v>
      </c>
      <c r="B11864" s="160"/>
      <c r="C11864" s="154"/>
      <c r="D11864" s="91" t="s">
        <v>2404</v>
      </c>
      <c r="E11864" s="89">
        <v>5</v>
      </c>
      <c r="F11864">
        <f>SUMIF('список продуктов'!$A$8:$A$917,"="&amp;D12062,'список продуктов'!$C$8:$C$917)</f>
        <v>1</v>
      </c>
      <c r="M11864" s="572"/>
      <c r="N11864" s="573"/>
      <c r="O11864" s="573"/>
      <c r="P11864" s="573"/>
    </row>
    <row r="11865" spans="1:16" x14ac:dyDescent="0.25">
      <c r="A11865" s="77">
        <f>E11865*A11856*A11855</f>
        <v>0</v>
      </c>
      <c r="B11865" s="160"/>
      <c r="C11865" s="154"/>
      <c r="D11865" s="91" t="s">
        <v>1538</v>
      </c>
      <c r="E11865" s="89">
        <v>500</v>
      </c>
      <c r="F11865">
        <f>SUMIF('список продуктов'!$A$8:$A$917,"="&amp;D12063,'список продуктов'!$C$8:$C$917)</f>
        <v>1</v>
      </c>
      <c r="M11865" s="572"/>
      <c r="N11865" s="573"/>
      <c r="O11865" s="573"/>
      <c r="P11865" s="573"/>
    </row>
    <row r="11866" spans="1:16" ht="29.25" x14ac:dyDescent="0.25">
      <c r="A11866" s="130">
        <v>1</v>
      </c>
      <c r="B11866" s="160" t="s">
        <v>1226</v>
      </c>
      <c r="C11866" s="290" t="s">
        <v>915</v>
      </c>
      <c r="D11866" s="91"/>
      <c r="E11866" s="88"/>
      <c r="F11866">
        <f>SUMIF('список продуктов'!$A$8:$A$917,"="&amp;D12064,'список продуктов'!$C$8:$C$917)</f>
        <v>1</v>
      </c>
      <c r="M11866" s="572"/>
      <c r="N11866" s="573"/>
      <c r="O11866" s="573"/>
      <c r="P11866" s="573"/>
    </row>
    <row r="11867" spans="1:16" x14ac:dyDescent="0.25">
      <c r="A11867" s="77">
        <f>E11867*A11866*A11855</f>
        <v>0</v>
      </c>
      <c r="B11867" s="160"/>
      <c r="C11867" s="154"/>
      <c r="D11867" s="91" t="s">
        <v>1625</v>
      </c>
      <c r="E11867" s="89">
        <v>667</v>
      </c>
      <c r="F11867">
        <f>SUMIF('список продуктов'!$A$8:$A$917,"="&amp;D12065,'список продуктов'!$C$8:$C$917)</f>
        <v>1</v>
      </c>
      <c r="M11867" s="572"/>
      <c r="N11867" s="573"/>
      <c r="O11867" s="573"/>
      <c r="P11867" s="573"/>
    </row>
    <row r="11868" spans="1:16" x14ac:dyDescent="0.25">
      <c r="A11868" s="77">
        <f>E11868*A11866*A11855</f>
        <v>0</v>
      </c>
      <c r="B11868" s="160"/>
      <c r="C11868" s="452"/>
      <c r="D11868" s="91" t="s">
        <v>2493</v>
      </c>
      <c r="E11868" s="89">
        <v>83</v>
      </c>
      <c r="F11868">
        <f>SUMIF('список продуктов'!$A$8:$A$917,"="&amp;D12066,'список продуктов'!$C$8:$C$917)</f>
        <v>1</v>
      </c>
      <c r="M11868" s="572"/>
      <c r="N11868" s="573"/>
      <c r="O11868" s="573"/>
      <c r="P11868" s="573"/>
    </row>
    <row r="11869" spans="1:16" x14ac:dyDescent="0.25">
      <c r="A11869" s="77">
        <f>E11869*A11866*A11855</f>
        <v>0</v>
      </c>
      <c r="B11869" s="160"/>
      <c r="C11869" s="154"/>
      <c r="D11869" s="91" t="s">
        <v>1262</v>
      </c>
      <c r="E11869" s="89">
        <v>4</v>
      </c>
      <c r="F11869">
        <f>SUMIF('список продуктов'!$A$8:$A$917,"="&amp;D12067,'список продуктов'!$C$8:$C$917)</f>
        <v>1</v>
      </c>
      <c r="M11869" s="572"/>
      <c r="N11869" s="573"/>
      <c r="O11869" s="573"/>
      <c r="P11869" s="573"/>
    </row>
    <row r="11870" spans="1:16" x14ac:dyDescent="0.25">
      <c r="A11870" s="77">
        <f>E11870*A11866*A11855</f>
        <v>0</v>
      </c>
      <c r="B11870" s="160"/>
      <c r="C11870" s="154"/>
      <c r="D11870" s="91" t="s">
        <v>2399</v>
      </c>
      <c r="E11870" s="89">
        <v>2</v>
      </c>
      <c r="F11870">
        <f>SUMIF('список продуктов'!$A$8:$A$917,"="&amp;D12068,'список продуктов'!$C$8:$C$917)</f>
        <v>1</v>
      </c>
      <c r="M11870" s="572"/>
      <c r="N11870" s="573"/>
      <c r="O11870" s="573"/>
      <c r="P11870" s="573"/>
    </row>
    <row r="11871" spans="1:16" x14ac:dyDescent="0.25">
      <c r="A11871" s="77">
        <f>E11871*A11866*A11855</f>
        <v>0</v>
      </c>
      <c r="B11871" s="160"/>
      <c r="C11871" s="154"/>
      <c r="D11871" s="91" t="s">
        <v>1272</v>
      </c>
      <c r="E11871" s="89">
        <v>8</v>
      </c>
      <c r="F11871">
        <f>SUMIF('список продуктов'!$A$8:$A$917,"="&amp;D12069,'список продуктов'!$C$8:$C$917)</f>
        <v>1</v>
      </c>
      <c r="M11871" s="572"/>
      <c r="N11871" s="573"/>
      <c r="O11871" s="573"/>
      <c r="P11871" s="573"/>
    </row>
    <row r="11872" spans="1:16" x14ac:dyDescent="0.25">
      <c r="A11872" s="77">
        <f>E11872*A11866*A11855</f>
        <v>0</v>
      </c>
      <c r="B11872" s="160"/>
      <c r="C11872" s="154"/>
      <c r="D11872" s="91" t="s">
        <v>1850</v>
      </c>
      <c r="E11872" s="89">
        <v>8</v>
      </c>
      <c r="M11872" s="72"/>
      <c r="N11872" s="68"/>
      <c r="O11872" s="68"/>
      <c r="P11872" s="68"/>
    </row>
    <row r="11873" spans="1:16" ht="29.25" x14ac:dyDescent="0.25">
      <c r="A11873" s="130">
        <v>1</v>
      </c>
      <c r="B11873" s="160" t="s">
        <v>1226</v>
      </c>
      <c r="C11873" s="290" t="s">
        <v>1218</v>
      </c>
      <c r="D11873" s="91"/>
      <c r="E11873" s="88"/>
      <c r="F11873">
        <f>SUMIF('список продуктов'!$A$8:$A$917,"="&amp;D12071,'список продуктов'!$C$8:$C$917)</f>
        <v>0</v>
      </c>
      <c r="M11873" s="572"/>
      <c r="N11873" s="573"/>
      <c r="O11873" s="573"/>
      <c r="P11873" s="573"/>
    </row>
    <row r="11874" spans="1:16" x14ac:dyDescent="0.25">
      <c r="A11874" s="77">
        <f>E11874*A11873*A11855</f>
        <v>0</v>
      </c>
      <c r="B11874" s="160"/>
      <c r="C11874" s="154"/>
      <c r="D11874" s="91" t="s">
        <v>1596</v>
      </c>
      <c r="E11874" s="89">
        <v>667</v>
      </c>
      <c r="F11874">
        <f>SUMIF('список продуктов'!$A$8:$A$917,"="&amp;D12072,'список продуктов'!$C$8:$C$917)</f>
        <v>1</v>
      </c>
      <c r="M11874" s="572"/>
      <c r="N11874" s="573"/>
      <c r="O11874" s="573"/>
      <c r="P11874" s="573"/>
    </row>
    <row r="11875" spans="1:16" x14ac:dyDescent="0.25">
      <c r="A11875" s="77">
        <f>E11875*A11873*A11855</f>
        <v>0</v>
      </c>
      <c r="B11875" s="160"/>
      <c r="C11875" s="452"/>
      <c r="D11875" s="91" t="s">
        <v>1272</v>
      </c>
      <c r="E11875" s="89">
        <v>4</v>
      </c>
      <c r="F11875">
        <f>SUMIF('список продуктов'!$A$8:$A$917,"="&amp;D12073,'список продуктов'!$C$8:$C$917)</f>
        <v>1</v>
      </c>
      <c r="M11875" s="572"/>
      <c r="N11875" s="573"/>
      <c r="O11875" s="573"/>
      <c r="P11875" s="573"/>
    </row>
    <row r="11876" spans="1:16" x14ac:dyDescent="0.25">
      <c r="A11876" s="77">
        <f>E11876*A11873*A11855</f>
        <v>0</v>
      </c>
      <c r="B11876" s="160"/>
      <c r="C11876" s="154"/>
      <c r="D11876" s="91" t="s">
        <v>1262</v>
      </c>
      <c r="E11876" s="89">
        <v>4</v>
      </c>
      <c r="F11876">
        <f>SUMIF('список продуктов'!$A$8:$A$917,"="&amp;D12074,'список продуктов'!$C$8:$C$917)</f>
        <v>1</v>
      </c>
      <c r="M11876" s="572"/>
      <c r="N11876" s="573"/>
      <c r="O11876" s="573"/>
      <c r="P11876" s="573"/>
    </row>
    <row r="11877" spans="1:16" x14ac:dyDescent="0.25">
      <c r="A11877" s="77">
        <f>E11877*A11873*A11855</f>
        <v>0</v>
      </c>
      <c r="B11877" s="160"/>
      <c r="C11877" s="154"/>
      <c r="D11877" s="91" t="s">
        <v>2399</v>
      </c>
      <c r="E11877" s="89">
        <v>2</v>
      </c>
      <c r="F11877">
        <f>SUMIF('список продуктов'!$A$8:$A$917,"="&amp;D12075,'список продуктов'!$C$8:$C$917)</f>
        <v>1</v>
      </c>
      <c r="M11877" s="572"/>
      <c r="N11877" s="573"/>
      <c r="O11877" s="573"/>
      <c r="P11877" s="573"/>
    </row>
    <row r="11878" spans="1:16" x14ac:dyDescent="0.25">
      <c r="A11878" s="77">
        <f>E11878*A11873*A11855</f>
        <v>0</v>
      </c>
      <c r="B11878" s="160"/>
      <c r="C11878" s="154"/>
      <c r="D11878" s="91" t="s">
        <v>2343</v>
      </c>
      <c r="E11878" s="89">
        <v>58</v>
      </c>
      <c r="F11878">
        <f>SUMIF('список продуктов'!$A$8:$A$917,"="&amp;D12076,'список продуктов'!$C$8:$C$917)</f>
        <v>1</v>
      </c>
      <c r="M11878" s="572"/>
      <c r="N11878" s="573"/>
      <c r="O11878" s="573"/>
      <c r="P11878" s="573"/>
    </row>
    <row r="11879" spans="1:16" x14ac:dyDescent="0.25">
      <c r="A11879" s="77">
        <f>E11879*A11873*A11855</f>
        <v>0</v>
      </c>
      <c r="B11879" s="160"/>
      <c r="C11879" s="154"/>
      <c r="D11879" s="91" t="s">
        <v>1489</v>
      </c>
      <c r="E11879" s="89">
        <v>8</v>
      </c>
      <c r="F11879">
        <f>SUMIF('список продуктов'!$A$8:$A$917,"="&amp;D12077,'список продуктов'!$C$8:$C$917)</f>
        <v>1</v>
      </c>
      <c r="M11879" s="572"/>
      <c r="N11879" s="573"/>
      <c r="O11879" s="573"/>
      <c r="P11879" s="573"/>
    </row>
    <row r="11880" spans="1:16" x14ac:dyDescent="0.25">
      <c r="A11880" s="77">
        <f>E11880*A11873*A11855</f>
        <v>0</v>
      </c>
      <c r="B11880" s="160"/>
      <c r="C11880" s="154"/>
      <c r="D11880" s="91" t="s">
        <v>1478</v>
      </c>
      <c r="E11880" s="89">
        <v>8</v>
      </c>
      <c r="F11880">
        <f>SUMIF('список продуктов'!$A$8:$A$917,"="&amp;D12078,'список продуктов'!$C$8:$C$917)</f>
        <v>1</v>
      </c>
      <c r="M11880" s="572"/>
      <c r="N11880" s="573"/>
      <c r="O11880" s="573"/>
      <c r="P11880" s="573"/>
    </row>
    <row r="11881" spans="1:16" x14ac:dyDescent="0.25">
      <c r="A11881" s="77">
        <f>E11881*A11873*A11855</f>
        <v>0</v>
      </c>
      <c r="B11881" s="160"/>
      <c r="C11881" s="154"/>
      <c r="D11881" s="91" t="s">
        <v>1744</v>
      </c>
      <c r="E11881" s="89">
        <v>4</v>
      </c>
      <c r="F11881">
        <f>SUMIF('список продуктов'!$A$8:$A$917,"="&amp;D12079,'список продуктов'!$C$8:$C$917)</f>
        <v>1</v>
      </c>
      <c r="M11881" s="572"/>
      <c r="N11881" s="573"/>
      <c r="O11881" s="573"/>
      <c r="P11881" s="573"/>
    </row>
    <row r="11882" spans="1:16" x14ac:dyDescent="0.25">
      <c r="A11882" s="130">
        <v>1</v>
      </c>
      <c r="B11882" s="160" t="s">
        <v>136</v>
      </c>
      <c r="C11882" s="290" t="s">
        <v>917</v>
      </c>
      <c r="D11882" s="91"/>
      <c r="E11882" s="88"/>
      <c r="F11882">
        <f>SUMIF('список продуктов'!$A$8:$A$917,"="&amp;D12080,'список продуктов'!$C$8:$C$917)</f>
        <v>1</v>
      </c>
      <c r="M11882" s="572"/>
      <c r="N11882" s="573"/>
      <c r="O11882" s="573"/>
      <c r="P11882" s="573"/>
    </row>
    <row r="11883" spans="1:16" x14ac:dyDescent="0.25">
      <c r="A11883" s="77">
        <f>E11883*A11882*A11855</f>
        <v>0</v>
      </c>
      <c r="B11883" s="160"/>
      <c r="C11883" s="154"/>
      <c r="D11883" s="91" t="s">
        <v>1261</v>
      </c>
      <c r="E11883" s="89">
        <v>360</v>
      </c>
      <c r="F11883">
        <f>SUMIF('список продуктов'!$A$8:$A$917,"="&amp;D12081,'список продуктов'!$C$8:$C$917)</f>
        <v>1</v>
      </c>
      <c r="M11883" s="572"/>
      <c r="N11883" s="573"/>
      <c r="O11883" s="573"/>
      <c r="P11883" s="573"/>
    </row>
    <row r="11884" spans="1:16" x14ac:dyDescent="0.25">
      <c r="A11884" s="77">
        <f>E11884*A11882*A11855</f>
        <v>0</v>
      </c>
      <c r="B11884" s="160"/>
      <c r="C11884" s="452"/>
      <c r="D11884" s="91" t="s">
        <v>1489</v>
      </c>
      <c r="E11884" s="89">
        <v>3</v>
      </c>
      <c r="F11884">
        <f>SUMIF('список продуктов'!$A$8:$A$917,"="&amp;D12082,'список продуктов'!$C$8:$C$917)</f>
        <v>1</v>
      </c>
      <c r="M11884" s="572"/>
      <c r="N11884" s="573"/>
      <c r="O11884" s="573"/>
      <c r="P11884" s="573"/>
    </row>
    <row r="11885" spans="1:16" x14ac:dyDescent="0.25">
      <c r="A11885" s="77">
        <f>E11885*A11882*A11855</f>
        <v>0</v>
      </c>
      <c r="B11885" s="160"/>
      <c r="C11885" s="154"/>
      <c r="D11885" s="91" t="s">
        <v>1262</v>
      </c>
      <c r="E11885" s="89">
        <v>1.5</v>
      </c>
      <c r="F11885">
        <f>SUMIF('список продуктов'!$A$8:$A$917,"="&amp;D12083,'список продуктов'!$C$8:$C$917)</f>
        <v>1</v>
      </c>
      <c r="M11885" s="572"/>
      <c r="N11885" s="573"/>
      <c r="O11885" s="573"/>
      <c r="P11885" s="573"/>
    </row>
    <row r="11886" spans="1:16" x14ac:dyDescent="0.25">
      <c r="A11886" s="77">
        <f>E11886*A11882*A11855</f>
        <v>0</v>
      </c>
      <c r="B11886" s="160"/>
      <c r="C11886" s="154"/>
      <c r="D11886" s="91" t="s">
        <v>2399</v>
      </c>
      <c r="E11886" s="89">
        <v>0.9</v>
      </c>
      <c r="M11886" s="72"/>
      <c r="N11886" s="68"/>
      <c r="O11886" s="68"/>
      <c r="P11886" s="68"/>
    </row>
    <row r="11887" spans="1:16" ht="15.75" thickBot="1" x14ac:dyDescent="0.3">
      <c r="A11887" s="77">
        <f>E11887*A11882*A11855</f>
        <v>0</v>
      </c>
      <c r="B11887" s="394"/>
      <c r="C11887" s="495"/>
      <c r="D11887" s="395" t="s">
        <v>1272</v>
      </c>
      <c r="E11887" s="396">
        <v>3</v>
      </c>
      <c r="F11887">
        <f>SUMIF('список продуктов'!$A$8:$A$917,"="&amp;D12085,'список продуктов'!$C$8:$C$917)</f>
        <v>0</v>
      </c>
      <c r="M11887" s="572"/>
      <c r="N11887" s="573"/>
      <c r="O11887" s="573"/>
      <c r="P11887" s="573"/>
    </row>
    <row r="11888" spans="1:16" ht="26.25" thickBot="1" x14ac:dyDescent="0.4">
      <c r="A11888" s="563" t="s">
        <v>2917</v>
      </c>
      <c r="B11888" s="564"/>
      <c r="C11888" s="564"/>
      <c r="D11888" s="564"/>
      <c r="E11888" s="565"/>
      <c r="F11888">
        <f>SUMIF('список продуктов'!$A$8:$A$917,"="&amp;D12086,'список продуктов'!$C$8:$C$917)</f>
        <v>1</v>
      </c>
      <c r="G11888" t="s">
        <v>2926</v>
      </c>
      <c r="M11888" s="572"/>
      <c r="N11888" s="573"/>
      <c r="O11888" s="573"/>
      <c r="P11888" s="573"/>
    </row>
    <row r="11889" spans="1:16" ht="15.75" thickBot="1" x14ac:dyDescent="0.3">
      <c r="A11889" s="229"/>
      <c r="B11889" s="231"/>
      <c r="C11889" s="331" t="s">
        <v>1253</v>
      </c>
      <c r="D11889" s="188"/>
      <c r="E11889" s="191"/>
      <c r="F11889">
        <f>SUMIF('список продуктов'!$A$8:$A$917,"="&amp;D12087,'список продуктов'!$C$8:$C$917)</f>
        <v>1</v>
      </c>
      <c r="G11889" t="s">
        <v>2926</v>
      </c>
      <c r="M11889" s="572"/>
      <c r="N11889" s="573"/>
      <c r="O11889" s="573"/>
      <c r="P11889" s="573"/>
    </row>
    <row r="11890" spans="1:16" ht="29.25" x14ac:dyDescent="0.25">
      <c r="A11890" s="129">
        <v>1</v>
      </c>
      <c r="B11890" s="160" t="s">
        <v>136</v>
      </c>
      <c r="C11890" s="290" t="s">
        <v>900</v>
      </c>
      <c r="D11890" s="91"/>
      <c r="E11890" s="88"/>
      <c r="F11890">
        <f>SUMIF('список продуктов'!$A$8:$A$917,"="&amp;D12088,'список продуктов'!$C$8:$C$917)</f>
        <v>1</v>
      </c>
      <c r="M11890" s="572"/>
      <c r="N11890" s="573"/>
      <c r="O11890" s="573"/>
      <c r="P11890" s="573"/>
    </row>
    <row r="11891" spans="1:16" x14ac:dyDescent="0.25">
      <c r="A11891" s="77">
        <f>E11891*A11890*A11889</f>
        <v>0</v>
      </c>
      <c r="B11891" s="160"/>
      <c r="C11891" s="154"/>
      <c r="D11891" s="91" t="s">
        <v>1365</v>
      </c>
      <c r="E11891" s="89">
        <v>400</v>
      </c>
      <c r="F11891">
        <f>SUMIF('список продуктов'!$A$8:$A$917,"="&amp;D12089,'список продуктов'!$C$8:$C$917)</f>
        <v>1</v>
      </c>
      <c r="M11891" s="572"/>
      <c r="N11891" s="573"/>
      <c r="O11891" s="573"/>
      <c r="P11891" s="573"/>
    </row>
    <row r="11892" spans="1:16" x14ac:dyDescent="0.25">
      <c r="A11892" s="77">
        <f>E11892*A11890*A11889</f>
        <v>0</v>
      </c>
      <c r="B11892" s="160"/>
      <c r="C11892" s="452"/>
      <c r="D11892" s="91" t="s">
        <v>1272</v>
      </c>
      <c r="E11892" s="89">
        <v>5</v>
      </c>
      <c r="F11892">
        <f>SUMIF('список продуктов'!$A$8:$A$917,"="&amp;D12090,'список продуктов'!$C$8:$C$917)</f>
        <v>1</v>
      </c>
      <c r="M11892" s="572"/>
      <c r="N11892" s="573"/>
      <c r="O11892" s="573"/>
      <c r="P11892" s="573"/>
    </row>
    <row r="11893" spans="1:16" x14ac:dyDescent="0.25">
      <c r="A11893" s="77">
        <f>E11893*A11890*A11889</f>
        <v>0</v>
      </c>
      <c r="B11893" s="160"/>
      <c r="C11893" s="154"/>
      <c r="D11893" s="91" t="s">
        <v>1489</v>
      </c>
      <c r="E11893" s="89">
        <v>5</v>
      </c>
      <c r="F11893">
        <f>SUMIF('список продуктов'!$A$8:$A$917,"="&amp;D12091,'список продуктов'!$C$8:$C$917)</f>
        <v>1</v>
      </c>
      <c r="M11893" s="572"/>
      <c r="N11893" s="573"/>
      <c r="O11893" s="573"/>
      <c r="P11893" s="573"/>
    </row>
    <row r="11894" spans="1:16" x14ac:dyDescent="0.25">
      <c r="A11894" s="77">
        <f>E11894*A11890*A11889</f>
        <v>0</v>
      </c>
      <c r="B11894" s="160"/>
      <c r="C11894" s="154"/>
      <c r="D11894" s="91" t="s">
        <v>1262</v>
      </c>
      <c r="E11894" s="89">
        <v>2.5</v>
      </c>
      <c r="F11894">
        <f>SUMIF('список продуктов'!$A$8:$A$917,"="&amp;D12092,'список продуктов'!$C$8:$C$917)</f>
        <v>1</v>
      </c>
      <c r="M11894" s="572"/>
      <c r="N11894" s="573"/>
      <c r="O11894" s="573"/>
      <c r="P11894" s="573"/>
    </row>
    <row r="11895" spans="1:16" x14ac:dyDescent="0.25">
      <c r="A11895" s="77">
        <f>E11895*A11890*A11889</f>
        <v>0</v>
      </c>
      <c r="B11895" s="160"/>
      <c r="C11895" s="154"/>
      <c r="D11895" s="91" t="s">
        <v>2399</v>
      </c>
      <c r="E11895" s="89">
        <v>1.5</v>
      </c>
      <c r="F11895">
        <f>SUMIF('список продуктов'!$A$8:$A$917,"="&amp;D12093,'список продуктов'!$C$8:$C$917)</f>
        <v>1</v>
      </c>
      <c r="M11895" s="572"/>
      <c r="N11895" s="573"/>
      <c r="O11895" s="573"/>
      <c r="P11895" s="573"/>
    </row>
    <row r="11896" spans="1:16" ht="29.25" x14ac:dyDescent="0.25">
      <c r="A11896" s="129">
        <v>1</v>
      </c>
      <c r="B11896" s="160" t="s">
        <v>136</v>
      </c>
      <c r="C11896" s="290" t="s">
        <v>1218</v>
      </c>
      <c r="D11896" s="91"/>
      <c r="E11896" s="88"/>
      <c r="F11896">
        <f>SUMIF('список продуктов'!$A$8:$A$917,"="&amp;D12094,'список продуктов'!$C$8:$C$917)</f>
        <v>1</v>
      </c>
      <c r="M11896" s="572"/>
      <c r="N11896" s="573"/>
      <c r="O11896" s="573"/>
      <c r="P11896" s="573"/>
    </row>
    <row r="11897" spans="1:16" x14ac:dyDescent="0.25">
      <c r="A11897" s="77">
        <f>E11897*A11896*A11889</f>
        <v>0</v>
      </c>
      <c r="B11897" s="160"/>
      <c r="C11897" s="154"/>
      <c r="D11897" s="91" t="s">
        <v>1596</v>
      </c>
      <c r="E11897" s="89">
        <v>400</v>
      </c>
      <c r="F11897">
        <f>SUMIF('список продуктов'!$A$8:$A$917,"="&amp;D12095,'список продуктов'!$C$8:$C$917)</f>
        <v>1</v>
      </c>
      <c r="M11897" s="572"/>
      <c r="N11897" s="573"/>
      <c r="O11897" s="573"/>
      <c r="P11897" s="573"/>
    </row>
    <row r="11898" spans="1:16" x14ac:dyDescent="0.25">
      <c r="A11898" s="77">
        <f>E11898*A11896*A11889</f>
        <v>0</v>
      </c>
      <c r="B11898" s="160"/>
      <c r="C11898" s="452"/>
      <c r="D11898" s="91" t="s">
        <v>1272</v>
      </c>
      <c r="E11898" s="89">
        <v>2.5</v>
      </c>
      <c r="F11898">
        <f>SUMIF('список продуктов'!$A$8:$A$917,"="&amp;D12096,'список продуктов'!$C$8:$C$917)</f>
        <v>1</v>
      </c>
      <c r="M11898" s="572"/>
      <c r="N11898" s="573"/>
      <c r="O11898" s="573"/>
      <c r="P11898" s="573"/>
    </row>
    <row r="11899" spans="1:16" x14ac:dyDescent="0.25">
      <c r="A11899" s="77">
        <f>E11899*A11896*A11889</f>
        <v>0</v>
      </c>
      <c r="B11899" s="160"/>
      <c r="C11899" s="154"/>
      <c r="D11899" s="91" t="s">
        <v>1262</v>
      </c>
      <c r="E11899" s="89">
        <v>2.5</v>
      </c>
      <c r="F11899">
        <f>SUMIF('список продуктов'!$A$8:$A$917,"="&amp;D12097,'список продуктов'!$C$8:$C$917)</f>
        <v>1</v>
      </c>
      <c r="M11899" s="572"/>
      <c r="N11899" s="573"/>
      <c r="O11899" s="573"/>
      <c r="P11899" s="573"/>
    </row>
    <row r="11900" spans="1:16" x14ac:dyDescent="0.25">
      <c r="A11900" s="77">
        <f>E11900*A11896*A11889</f>
        <v>0</v>
      </c>
      <c r="B11900" s="160"/>
      <c r="C11900" s="154"/>
      <c r="D11900" s="91" t="s">
        <v>2399</v>
      </c>
      <c r="E11900" s="89">
        <v>1.5</v>
      </c>
      <c r="M11900" s="72"/>
      <c r="N11900" s="68"/>
      <c r="O11900" s="68"/>
      <c r="P11900" s="68"/>
    </row>
    <row r="11901" spans="1:16" x14ac:dyDescent="0.25">
      <c r="A11901" s="77">
        <f>E11901*A11896*A11889</f>
        <v>0</v>
      </c>
      <c r="B11901" s="160"/>
      <c r="C11901" s="154"/>
      <c r="D11901" s="91" t="s">
        <v>2343</v>
      </c>
      <c r="E11901" s="89">
        <v>35</v>
      </c>
      <c r="F11901">
        <f>SUMIF('список продуктов'!$A$8:$A$917,"="&amp;D12099,'список продуктов'!$C$8:$C$917)</f>
        <v>0</v>
      </c>
      <c r="M11901" s="572"/>
      <c r="N11901" s="573"/>
      <c r="O11901" s="573"/>
      <c r="P11901" s="573"/>
    </row>
    <row r="11902" spans="1:16" x14ac:dyDescent="0.25">
      <c r="A11902" s="77">
        <f>E11902*A11896*A11889</f>
        <v>0</v>
      </c>
      <c r="B11902" s="160"/>
      <c r="C11902" s="154"/>
      <c r="D11902" s="91" t="s">
        <v>1489</v>
      </c>
      <c r="E11902" s="89">
        <v>5</v>
      </c>
      <c r="F11902">
        <f>SUMIF('список продуктов'!$A$8:$A$917,"="&amp;D12100,'список продуктов'!$C$8:$C$917)</f>
        <v>1</v>
      </c>
      <c r="M11902" s="572"/>
      <c r="N11902" s="573"/>
      <c r="O11902" s="573"/>
      <c r="P11902" s="573"/>
    </row>
    <row r="11903" spans="1:16" x14ac:dyDescent="0.25">
      <c r="A11903" s="77">
        <f>E11903*A11896*A11889</f>
        <v>0</v>
      </c>
      <c r="B11903" s="160"/>
      <c r="C11903" s="154"/>
      <c r="D11903" s="91" t="s">
        <v>1478</v>
      </c>
      <c r="E11903" s="89">
        <v>5</v>
      </c>
      <c r="F11903">
        <f>SUMIF('список продуктов'!$A$8:$A$917,"="&amp;D12101,'список продуктов'!$C$8:$C$917)</f>
        <v>1</v>
      </c>
      <c r="M11903" s="572"/>
      <c r="N11903" s="573"/>
      <c r="O11903" s="573"/>
      <c r="P11903" s="573"/>
    </row>
    <row r="11904" spans="1:16" x14ac:dyDescent="0.25">
      <c r="A11904" s="77">
        <f>E11904*A11896*A11889</f>
        <v>0</v>
      </c>
      <c r="B11904" s="160"/>
      <c r="C11904" s="154"/>
      <c r="D11904" s="91" t="s">
        <v>1744</v>
      </c>
      <c r="E11904" s="89">
        <v>2.5</v>
      </c>
      <c r="F11904">
        <f>SUMIF('список продуктов'!$A$8:$A$917,"="&amp;D12102,'список продуктов'!$C$8:$C$917)</f>
        <v>1</v>
      </c>
      <c r="M11904" s="572"/>
      <c r="N11904" s="573"/>
      <c r="O11904" s="573"/>
      <c r="P11904" s="573"/>
    </row>
    <row r="11905" spans="1:16" ht="29.25" x14ac:dyDescent="0.25">
      <c r="A11905" s="129">
        <v>1</v>
      </c>
      <c r="B11905" s="160" t="s">
        <v>136</v>
      </c>
      <c r="C11905" s="290" t="s">
        <v>907</v>
      </c>
      <c r="D11905" s="91"/>
      <c r="E11905" s="88"/>
      <c r="F11905">
        <f>SUMIF('список продуктов'!$A$8:$A$917,"="&amp;D12103,'список продуктов'!$C$8:$C$917)</f>
        <v>1</v>
      </c>
      <c r="M11905" s="572"/>
      <c r="N11905" s="573"/>
      <c r="O11905" s="573"/>
      <c r="P11905" s="573"/>
    </row>
    <row r="11906" spans="1:16" x14ac:dyDescent="0.25">
      <c r="A11906" s="77">
        <f>E11906*A11905*A11889</f>
        <v>0</v>
      </c>
      <c r="B11906" s="160"/>
      <c r="C11906" s="154"/>
      <c r="D11906" s="91" t="s">
        <v>1648</v>
      </c>
      <c r="E11906" s="89">
        <v>400</v>
      </c>
      <c r="F11906">
        <f>SUMIF('список продуктов'!$A$8:$A$917,"="&amp;D12104,'список продуктов'!$C$8:$C$917)</f>
        <v>1</v>
      </c>
      <c r="M11906" s="572"/>
      <c r="N11906" s="573"/>
      <c r="O11906" s="573"/>
      <c r="P11906" s="573"/>
    </row>
    <row r="11907" spans="1:16" x14ac:dyDescent="0.25">
      <c r="A11907" s="77">
        <f>E11907*A11905*A11889</f>
        <v>0</v>
      </c>
      <c r="B11907" s="160"/>
      <c r="C11907" s="452"/>
      <c r="D11907" s="91" t="s">
        <v>1262</v>
      </c>
      <c r="E11907" s="89">
        <v>2.5</v>
      </c>
      <c r="F11907">
        <f>SUMIF('список продуктов'!$A$8:$A$917,"="&amp;D12105,'список продуктов'!$C$8:$C$917)</f>
        <v>1</v>
      </c>
      <c r="M11907" s="572"/>
      <c r="N11907" s="573"/>
      <c r="O11907" s="573"/>
      <c r="P11907" s="573"/>
    </row>
    <row r="11908" spans="1:16" x14ac:dyDescent="0.25">
      <c r="A11908" s="77">
        <f>E11908*A11905*A11889</f>
        <v>0</v>
      </c>
      <c r="B11908" s="160"/>
      <c r="C11908" s="154"/>
      <c r="D11908" s="91" t="s">
        <v>2399</v>
      </c>
      <c r="E11908" s="89">
        <v>1.5</v>
      </c>
      <c r="M11908" s="72"/>
      <c r="N11908" s="68"/>
      <c r="O11908" s="68"/>
      <c r="P11908" s="68"/>
    </row>
    <row r="11909" spans="1:16" x14ac:dyDescent="0.25">
      <c r="A11909" s="77">
        <f>E11909*A11905*A11889</f>
        <v>0</v>
      </c>
      <c r="B11909" s="160"/>
      <c r="C11909" s="154"/>
      <c r="D11909" s="91" t="s">
        <v>1807</v>
      </c>
      <c r="E11909" s="89">
        <v>5</v>
      </c>
      <c r="M11909" s="72"/>
      <c r="N11909" s="68"/>
      <c r="O11909" s="68"/>
      <c r="P11909" s="68"/>
    </row>
    <row r="11910" spans="1:16" x14ac:dyDescent="0.25">
      <c r="A11910" s="77">
        <f>E11910*A11905*A11889</f>
        <v>0</v>
      </c>
      <c r="B11910" s="160"/>
      <c r="C11910" s="154"/>
      <c r="D11910" s="91" t="s">
        <v>1489</v>
      </c>
      <c r="E11910" s="89">
        <v>5</v>
      </c>
      <c r="F11910">
        <f>SUMIF('список продуктов'!$A$8:$A$917,"="&amp;D12108,'список продуктов'!$C$8:$C$917)</f>
        <v>0</v>
      </c>
      <c r="M11910" s="572"/>
      <c r="N11910" s="573"/>
      <c r="O11910" s="573"/>
      <c r="P11910" s="573"/>
    </row>
    <row r="11911" spans="1:16" x14ac:dyDescent="0.25">
      <c r="A11911" s="130">
        <v>1</v>
      </c>
      <c r="B11911" s="160" t="s">
        <v>136</v>
      </c>
      <c r="C11911" s="290" t="s">
        <v>917</v>
      </c>
      <c r="D11911" s="91"/>
      <c r="E11911" s="88"/>
      <c r="F11911">
        <f>SUMIF('список продуктов'!$A$8:$A$917,"="&amp;D12109,'список продуктов'!$C$8:$C$917)</f>
        <v>1</v>
      </c>
      <c r="M11911" s="572"/>
      <c r="N11911" s="573"/>
      <c r="O11911" s="573"/>
      <c r="P11911" s="573"/>
    </row>
    <row r="11912" spans="1:16" x14ac:dyDescent="0.25">
      <c r="A11912" s="77">
        <f>E11912*A11911*A11889</f>
        <v>0</v>
      </c>
      <c r="B11912" s="160"/>
      <c r="C11912" s="154"/>
      <c r="D11912" s="91" t="s">
        <v>1261</v>
      </c>
      <c r="E11912" s="89">
        <v>360</v>
      </c>
      <c r="F11912">
        <f>SUMIF('список продуктов'!$A$8:$A$917,"="&amp;D12110,'список продуктов'!$C$8:$C$917)</f>
        <v>1</v>
      </c>
      <c r="M11912" s="572"/>
      <c r="N11912" s="573"/>
      <c r="O11912" s="573"/>
      <c r="P11912" s="573"/>
    </row>
    <row r="11913" spans="1:16" x14ac:dyDescent="0.25">
      <c r="A11913" s="77">
        <f>E11913*A11911*A11889</f>
        <v>0</v>
      </c>
      <c r="B11913" s="160"/>
      <c r="C11913" s="452"/>
      <c r="D11913" s="91" t="s">
        <v>1489</v>
      </c>
      <c r="E11913" s="89">
        <v>3</v>
      </c>
      <c r="F11913">
        <f>SUMIF('список продуктов'!$A$8:$A$917,"="&amp;D12111,'список продуктов'!$C$8:$C$917)</f>
        <v>1</v>
      </c>
      <c r="M11913" s="572"/>
      <c r="N11913" s="573"/>
      <c r="O11913" s="573"/>
      <c r="P11913" s="573"/>
    </row>
    <row r="11914" spans="1:16" x14ac:dyDescent="0.25">
      <c r="A11914" s="77">
        <f>E11914*A11911*A11889</f>
        <v>0</v>
      </c>
      <c r="B11914" s="160"/>
      <c r="C11914" s="154"/>
      <c r="D11914" s="91" t="s">
        <v>1262</v>
      </c>
      <c r="E11914" s="89">
        <v>1.5</v>
      </c>
      <c r="F11914">
        <f>SUMIF('список продуктов'!$A$8:$A$917,"="&amp;D12112,'список продуктов'!$C$8:$C$917)</f>
        <v>1</v>
      </c>
      <c r="M11914" s="572"/>
      <c r="N11914" s="573"/>
      <c r="O11914" s="573"/>
      <c r="P11914" s="573"/>
    </row>
    <row r="11915" spans="1:16" x14ac:dyDescent="0.25">
      <c r="A11915" s="77">
        <f>E11915*A11911*A11889</f>
        <v>0</v>
      </c>
      <c r="B11915" s="160"/>
      <c r="C11915" s="154"/>
      <c r="D11915" s="91" t="s">
        <v>2399</v>
      </c>
      <c r="E11915" s="89">
        <v>0.9</v>
      </c>
      <c r="F11915">
        <f>SUMIF('список продуктов'!$A$8:$A$917,"="&amp;D12113,'список продуктов'!$C$8:$C$917)</f>
        <v>1</v>
      </c>
      <c r="M11915" s="572"/>
      <c r="N11915" s="573"/>
      <c r="O11915" s="573"/>
      <c r="P11915" s="573"/>
    </row>
    <row r="11916" spans="1:16" x14ac:dyDescent="0.25">
      <c r="A11916" s="77">
        <f>E11916*A11911*A11889</f>
        <v>0</v>
      </c>
      <c r="B11916" s="160"/>
      <c r="C11916" s="154"/>
      <c r="D11916" s="91" t="s">
        <v>1272</v>
      </c>
      <c r="E11916" s="89">
        <v>3</v>
      </c>
      <c r="F11916">
        <f>SUMIF('список продуктов'!$A$8:$A$917,"="&amp;D12114,'список продуктов'!$C$8:$C$917)</f>
        <v>1</v>
      </c>
      <c r="M11916" s="572"/>
      <c r="N11916" s="573"/>
      <c r="O11916" s="573"/>
      <c r="P11916" s="573"/>
    </row>
    <row r="11917" spans="1:16" x14ac:dyDescent="0.25">
      <c r="A11917" s="130">
        <v>1</v>
      </c>
      <c r="B11917" s="160" t="s">
        <v>136</v>
      </c>
      <c r="C11917" s="290" t="s">
        <v>918</v>
      </c>
      <c r="D11917" s="91"/>
      <c r="E11917" s="88"/>
      <c r="F11917">
        <f>SUMIF('список продуктов'!$A$8:$A$917,"="&amp;D12115,'список продуктов'!$C$8:$C$917)</f>
        <v>1</v>
      </c>
      <c r="M11917" s="572"/>
      <c r="N11917" s="573"/>
      <c r="O11917" s="573"/>
      <c r="P11917" s="573"/>
    </row>
    <row r="11918" spans="1:16" x14ac:dyDescent="0.25">
      <c r="A11918" s="77">
        <f>E11918*A11917*A11889</f>
        <v>0</v>
      </c>
      <c r="B11918" s="160"/>
      <c r="C11918" s="154"/>
      <c r="D11918" s="91" t="s">
        <v>1354</v>
      </c>
      <c r="E11918" s="89">
        <v>360</v>
      </c>
      <c r="F11918">
        <f>SUMIF('список продуктов'!$A$8:$A$917,"="&amp;D12116,'список продуктов'!$C$8:$C$917)</f>
        <v>1</v>
      </c>
      <c r="M11918" s="572"/>
      <c r="N11918" s="573"/>
      <c r="O11918" s="573"/>
      <c r="P11918" s="573"/>
    </row>
    <row r="11919" spans="1:16" x14ac:dyDescent="0.25">
      <c r="A11919" s="77">
        <f>E11919*A11917*A11889</f>
        <v>0</v>
      </c>
      <c r="B11919" s="160"/>
      <c r="C11919" s="452"/>
      <c r="D11919" s="91" t="s">
        <v>1489</v>
      </c>
      <c r="E11919" s="89">
        <v>3</v>
      </c>
      <c r="M11919" s="72"/>
      <c r="N11919" s="68"/>
      <c r="O11919" s="68"/>
      <c r="P11919" s="68"/>
    </row>
    <row r="11920" spans="1:16" x14ac:dyDescent="0.25">
      <c r="A11920" s="77">
        <f>E11920*A11917*A11889</f>
        <v>0</v>
      </c>
      <c r="B11920" s="160"/>
      <c r="C11920" s="154"/>
      <c r="D11920" s="91" t="s">
        <v>1262</v>
      </c>
      <c r="E11920" s="89">
        <v>1.5</v>
      </c>
      <c r="F11920">
        <f>SUMIF('список продуктов'!$A$8:$A$917,"="&amp;D12118,'список продуктов'!$C$8:$C$917)</f>
        <v>0</v>
      </c>
      <c r="M11920" s="572"/>
      <c r="N11920" s="573"/>
      <c r="O11920" s="573"/>
      <c r="P11920" s="573"/>
    </row>
    <row r="11921" spans="1:16" x14ac:dyDescent="0.25">
      <c r="A11921" s="77">
        <f>E11921*A11917*A11889</f>
        <v>0</v>
      </c>
      <c r="B11921" s="160"/>
      <c r="C11921" s="154"/>
      <c r="D11921" s="91" t="s">
        <v>2399</v>
      </c>
      <c r="E11921" s="89">
        <v>0.9</v>
      </c>
      <c r="F11921">
        <f>SUMIF('список продуктов'!$A$8:$A$917,"="&amp;D12119,'список продуктов'!$C$8:$C$917)</f>
        <v>1</v>
      </c>
      <c r="M11921" s="572"/>
      <c r="N11921" s="573"/>
      <c r="O11921" s="573"/>
      <c r="P11921" s="573"/>
    </row>
    <row r="11922" spans="1:16" ht="15.75" thickBot="1" x14ac:dyDescent="0.3">
      <c r="A11922" s="77">
        <f>E11922*A11917*A11889</f>
        <v>0</v>
      </c>
      <c r="B11922" s="160"/>
      <c r="C11922" s="154"/>
      <c r="D11922" s="91" t="s">
        <v>1272</v>
      </c>
      <c r="E11922" s="89">
        <v>3</v>
      </c>
      <c r="F11922">
        <f>SUMIF('список продуктов'!$A$8:$A$917,"="&amp;D12120,'список продуктов'!$C$8:$C$917)</f>
        <v>1</v>
      </c>
      <c r="M11922" s="572"/>
      <c r="N11922" s="573"/>
      <c r="O11922" s="573"/>
      <c r="P11922" s="573"/>
    </row>
    <row r="11923" spans="1:16" ht="15.75" thickBot="1" x14ac:dyDescent="0.3">
      <c r="A11923" s="229"/>
      <c r="B11923" s="231"/>
      <c r="C11923" s="331" t="s">
        <v>1254</v>
      </c>
      <c r="D11923" s="188"/>
      <c r="E11923" s="191"/>
      <c r="F11923">
        <f>SUMIF('список продуктов'!$A$8:$A$917,"="&amp;D12121,'список продуктов'!$C$8:$C$917)</f>
        <v>1</v>
      </c>
      <c r="G11923" t="s">
        <v>2926</v>
      </c>
      <c r="M11923" s="572"/>
      <c r="N11923" s="573"/>
      <c r="O11923" s="573"/>
      <c r="P11923" s="573"/>
    </row>
    <row r="11924" spans="1:16" ht="29.25" x14ac:dyDescent="0.25">
      <c r="A11924" s="129">
        <v>1</v>
      </c>
      <c r="B11924" s="160" t="s">
        <v>136</v>
      </c>
      <c r="C11924" s="290" t="s">
        <v>900</v>
      </c>
      <c r="D11924" s="91"/>
      <c r="E11924" s="88"/>
      <c r="F11924">
        <f>SUMIF('список продуктов'!$A$8:$A$917,"="&amp;D12122,'список продуктов'!$C$8:$C$917)</f>
        <v>1</v>
      </c>
      <c r="M11924" s="572"/>
      <c r="N11924" s="573"/>
      <c r="O11924" s="573"/>
      <c r="P11924" s="573"/>
    </row>
    <row r="11925" spans="1:16" x14ac:dyDescent="0.25">
      <c r="A11925" s="77">
        <f>E11925*A11924*A11923</f>
        <v>0</v>
      </c>
      <c r="B11925" s="160"/>
      <c r="C11925" s="154"/>
      <c r="D11925" s="91" t="s">
        <v>1365</v>
      </c>
      <c r="E11925" s="89">
        <v>400</v>
      </c>
      <c r="F11925">
        <f>SUMIF('список продуктов'!$A$8:$A$917,"="&amp;D12123,'список продуктов'!$C$8:$C$917)</f>
        <v>1</v>
      </c>
      <c r="M11925" s="572"/>
      <c r="N11925" s="573"/>
      <c r="O11925" s="573"/>
      <c r="P11925" s="573"/>
    </row>
    <row r="11926" spans="1:16" x14ac:dyDescent="0.25">
      <c r="A11926" s="77">
        <f>E11926*A11924*A11923</f>
        <v>0</v>
      </c>
      <c r="B11926" s="160"/>
      <c r="C11926" s="452"/>
      <c r="D11926" s="91" t="s">
        <v>1272</v>
      </c>
      <c r="E11926" s="89">
        <v>5</v>
      </c>
      <c r="F11926">
        <f>SUMIF('список продуктов'!$A$8:$A$917,"="&amp;D12124,'список продуктов'!$C$8:$C$917)</f>
        <v>1</v>
      </c>
      <c r="M11926" s="572"/>
      <c r="N11926" s="573"/>
      <c r="O11926" s="573"/>
      <c r="P11926" s="573"/>
    </row>
    <row r="11927" spans="1:16" x14ac:dyDescent="0.25">
      <c r="A11927" s="77">
        <f>E11927*A11924*A11923</f>
        <v>0</v>
      </c>
      <c r="B11927" s="160"/>
      <c r="C11927" s="154"/>
      <c r="D11927" s="91" t="s">
        <v>1489</v>
      </c>
      <c r="E11927" s="89">
        <v>5</v>
      </c>
      <c r="F11927">
        <f>SUMIF('список продуктов'!$A$8:$A$917,"="&amp;D12125,'список продуктов'!$C$8:$C$917)</f>
        <v>1</v>
      </c>
      <c r="M11927" s="572"/>
      <c r="N11927" s="573"/>
      <c r="O11927" s="573"/>
      <c r="P11927" s="573"/>
    </row>
    <row r="11928" spans="1:16" x14ac:dyDescent="0.25">
      <c r="A11928" s="77">
        <f>E11928*A11924*A11923</f>
        <v>0</v>
      </c>
      <c r="B11928" s="160"/>
      <c r="C11928" s="154"/>
      <c r="D11928" s="91" t="s">
        <v>1262</v>
      </c>
      <c r="E11928" s="89">
        <v>2.5</v>
      </c>
      <c r="F11928">
        <f>SUMIF('список продуктов'!$A$8:$A$917,"="&amp;D12126,'список продуктов'!$C$8:$C$917)</f>
        <v>1</v>
      </c>
      <c r="M11928" s="572"/>
      <c r="N11928" s="573"/>
      <c r="O11928" s="573"/>
      <c r="P11928" s="573"/>
    </row>
    <row r="11929" spans="1:16" x14ac:dyDescent="0.25">
      <c r="A11929" s="77">
        <f>E11929*A11924*A11923</f>
        <v>0</v>
      </c>
      <c r="B11929" s="160"/>
      <c r="C11929" s="154"/>
      <c r="D11929" s="91" t="s">
        <v>2399</v>
      </c>
      <c r="E11929" s="89">
        <v>1.5</v>
      </c>
      <c r="F11929">
        <f>SUMIF('список продуктов'!$A$8:$A$917,"="&amp;D12127,'список продуктов'!$C$8:$C$917)</f>
        <v>1</v>
      </c>
      <c r="M11929" s="572"/>
      <c r="N11929" s="573"/>
      <c r="O11929" s="573"/>
      <c r="P11929" s="573"/>
    </row>
    <row r="11930" spans="1:16" ht="29.25" x14ac:dyDescent="0.25">
      <c r="A11930" s="129">
        <v>1</v>
      </c>
      <c r="B11930" s="160" t="s">
        <v>136</v>
      </c>
      <c r="C11930" s="290" t="s">
        <v>1218</v>
      </c>
      <c r="D11930" s="91"/>
      <c r="E11930" s="88"/>
      <c r="M11930" s="72"/>
      <c r="N11930" s="68"/>
      <c r="O11930" s="68"/>
      <c r="P11930" s="68"/>
    </row>
    <row r="11931" spans="1:16" x14ac:dyDescent="0.25">
      <c r="A11931" s="77">
        <f>E11931*A11930*A11923</f>
        <v>0</v>
      </c>
      <c r="B11931" s="160"/>
      <c r="C11931" s="154"/>
      <c r="D11931" s="91" t="s">
        <v>1596</v>
      </c>
      <c r="E11931" s="89">
        <v>400</v>
      </c>
      <c r="F11931">
        <f>SUMIF('список продуктов'!$A$8:$A$917,"="&amp;D12129,'список продуктов'!$C$8:$C$917)</f>
        <v>0</v>
      </c>
      <c r="M11931" s="572"/>
      <c r="N11931" s="573"/>
      <c r="O11931" s="573"/>
      <c r="P11931" s="573"/>
    </row>
    <row r="11932" spans="1:16" x14ac:dyDescent="0.25">
      <c r="A11932" s="77">
        <f>E11932*A11930*A11923</f>
        <v>0</v>
      </c>
      <c r="B11932" s="160"/>
      <c r="C11932" s="452"/>
      <c r="D11932" s="91" t="s">
        <v>1272</v>
      </c>
      <c r="E11932" s="89">
        <v>2.5</v>
      </c>
      <c r="F11932">
        <f>SUMIF('список продуктов'!$A$8:$A$917,"="&amp;D12130,'список продуктов'!$C$8:$C$917)</f>
        <v>1</v>
      </c>
      <c r="M11932" s="572"/>
      <c r="N11932" s="573"/>
      <c r="O11932" s="573"/>
      <c r="P11932" s="573"/>
    </row>
    <row r="11933" spans="1:16" x14ac:dyDescent="0.25">
      <c r="A11933" s="77">
        <f>E11933*A11930*A11923</f>
        <v>0</v>
      </c>
      <c r="B11933" s="160"/>
      <c r="C11933" s="154"/>
      <c r="D11933" s="91" t="s">
        <v>1262</v>
      </c>
      <c r="E11933" s="89">
        <v>2.5</v>
      </c>
      <c r="F11933">
        <f>SUMIF('список продуктов'!$A$8:$A$917,"="&amp;D12131,'список продуктов'!$C$8:$C$917)</f>
        <v>1</v>
      </c>
      <c r="M11933" s="572"/>
      <c r="N11933" s="573"/>
      <c r="O11933" s="573"/>
      <c r="P11933" s="573"/>
    </row>
    <row r="11934" spans="1:16" x14ac:dyDescent="0.25">
      <c r="A11934" s="77">
        <f>E11934*A11930*A11923</f>
        <v>0</v>
      </c>
      <c r="B11934" s="160"/>
      <c r="C11934" s="154"/>
      <c r="D11934" s="91" t="s">
        <v>2399</v>
      </c>
      <c r="E11934" s="89">
        <v>1.5</v>
      </c>
      <c r="F11934">
        <f>SUMIF('список продуктов'!$A$8:$A$917,"="&amp;D12132,'список продуктов'!$C$8:$C$917)</f>
        <v>1</v>
      </c>
      <c r="M11934" s="572"/>
      <c r="N11934" s="573"/>
      <c r="O11934" s="573"/>
      <c r="P11934" s="573"/>
    </row>
    <row r="11935" spans="1:16" x14ac:dyDescent="0.25">
      <c r="A11935" s="77">
        <f>E11935*A11930*A11923</f>
        <v>0</v>
      </c>
      <c r="B11935" s="160"/>
      <c r="C11935" s="154"/>
      <c r="D11935" s="91" t="s">
        <v>2343</v>
      </c>
      <c r="E11935" s="89">
        <v>35</v>
      </c>
      <c r="F11935">
        <f>SUMIF('список продуктов'!$A$8:$A$917,"="&amp;D12133,'список продуктов'!$C$8:$C$917)</f>
        <v>1</v>
      </c>
      <c r="M11935" s="572"/>
      <c r="N11935" s="573"/>
      <c r="O11935" s="573"/>
      <c r="P11935" s="573"/>
    </row>
    <row r="11936" spans="1:16" x14ac:dyDescent="0.25">
      <c r="A11936" s="77">
        <f>E11936*A11930*A11923</f>
        <v>0</v>
      </c>
      <c r="B11936" s="160"/>
      <c r="C11936" s="154"/>
      <c r="D11936" s="91" t="s">
        <v>1489</v>
      </c>
      <c r="E11936" s="89">
        <v>5</v>
      </c>
      <c r="F11936">
        <f>SUMIF('список продуктов'!$A$8:$A$917,"="&amp;D12134,'список продуктов'!$C$8:$C$917)</f>
        <v>1</v>
      </c>
      <c r="M11936" s="572"/>
      <c r="N11936" s="573"/>
      <c r="O11936" s="573"/>
      <c r="P11936" s="573"/>
    </row>
    <row r="11937" spans="1:16" x14ac:dyDescent="0.25">
      <c r="A11937" s="77">
        <f>E11937*A11930*A11923</f>
        <v>0</v>
      </c>
      <c r="B11937" s="160"/>
      <c r="C11937" s="154"/>
      <c r="D11937" s="91" t="s">
        <v>1478</v>
      </c>
      <c r="E11937" s="89">
        <v>5</v>
      </c>
      <c r="F11937">
        <f>SUMIF('список продуктов'!$A$8:$A$917,"="&amp;D12135,'список продуктов'!$C$8:$C$917)</f>
        <v>1</v>
      </c>
      <c r="M11937" s="572"/>
      <c r="N11937" s="573"/>
      <c r="O11937" s="573"/>
      <c r="P11937" s="573"/>
    </row>
    <row r="11938" spans="1:16" x14ac:dyDescent="0.25">
      <c r="A11938" s="77">
        <f>E11938*A11930*A11923</f>
        <v>0</v>
      </c>
      <c r="B11938" s="160"/>
      <c r="C11938" s="154"/>
      <c r="D11938" s="91" t="s">
        <v>1744</v>
      </c>
      <c r="E11938" s="89">
        <v>2.5</v>
      </c>
      <c r="F11938">
        <f>SUMIF('список продуктов'!$A$8:$A$917,"="&amp;D12136,'список продуктов'!$C$8:$C$917)</f>
        <v>1</v>
      </c>
      <c r="M11938" s="572"/>
      <c r="N11938" s="573"/>
      <c r="O11938" s="573"/>
      <c r="P11938" s="573"/>
    </row>
    <row r="11939" spans="1:16" x14ac:dyDescent="0.25">
      <c r="A11939" s="130">
        <v>1</v>
      </c>
      <c r="B11939" s="160" t="s">
        <v>136</v>
      </c>
      <c r="C11939" s="290" t="s">
        <v>918</v>
      </c>
      <c r="D11939" s="91"/>
      <c r="E11939" s="88"/>
      <c r="F11939">
        <f>SUMIF('список продуктов'!$A$8:$A$917,"="&amp;D12137,'список продуктов'!$C$8:$C$917)</f>
        <v>1</v>
      </c>
      <c r="M11939" s="572"/>
      <c r="N11939" s="573"/>
      <c r="O11939" s="573"/>
      <c r="P11939" s="573"/>
    </row>
    <row r="11940" spans="1:16" x14ac:dyDescent="0.25">
      <c r="A11940" s="77">
        <f>E11940*A11939*A11923</f>
        <v>0</v>
      </c>
      <c r="B11940" s="160"/>
      <c r="C11940" s="154"/>
      <c r="D11940" s="91" t="s">
        <v>1354</v>
      </c>
      <c r="E11940" s="89">
        <v>360</v>
      </c>
      <c r="F11940">
        <f>SUMIF('список продуктов'!$A$8:$A$917,"="&amp;D12138,'список продуктов'!$C$8:$C$917)</f>
        <v>1</v>
      </c>
      <c r="M11940" s="572"/>
      <c r="N11940" s="573"/>
      <c r="O11940" s="573"/>
      <c r="P11940" s="573"/>
    </row>
    <row r="11941" spans="1:16" x14ac:dyDescent="0.25">
      <c r="A11941" s="77">
        <f>E11941*A11939*A11923</f>
        <v>0</v>
      </c>
      <c r="B11941" s="160"/>
      <c r="C11941" s="452"/>
      <c r="D11941" s="91" t="s">
        <v>1489</v>
      </c>
      <c r="E11941" s="89">
        <v>3</v>
      </c>
      <c r="F11941">
        <f>SUMIF('список продуктов'!$A$8:$A$917,"="&amp;D12139,'список продуктов'!$C$8:$C$917)</f>
        <v>1</v>
      </c>
      <c r="M11941" s="572"/>
      <c r="N11941" s="573"/>
      <c r="O11941" s="573"/>
      <c r="P11941" s="573"/>
    </row>
    <row r="11942" spans="1:16" x14ac:dyDescent="0.25">
      <c r="A11942" s="77">
        <f>E11942*A11939*A11923</f>
        <v>0</v>
      </c>
      <c r="B11942" s="160"/>
      <c r="C11942" s="154"/>
      <c r="D11942" s="91" t="s">
        <v>1262</v>
      </c>
      <c r="E11942" s="89">
        <v>1.5</v>
      </c>
      <c r="F11942">
        <f>SUMIF('список продуктов'!$A$8:$A$917,"="&amp;D12140,'список продуктов'!$C$8:$C$917)</f>
        <v>1</v>
      </c>
      <c r="M11942" s="572"/>
      <c r="N11942" s="573"/>
      <c r="O11942" s="573"/>
      <c r="P11942" s="573"/>
    </row>
    <row r="11943" spans="1:16" x14ac:dyDescent="0.25">
      <c r="A11943" s="77">
        <f>E11943*A11939*A11923</f>
        <v>0</v>
      </c>
      <c r="B11943" s="160"/>
      <c r="C11943" s="154"/>
      <c r="D11943" s="91" t="s">
        <v>2399</v>
      </c>
      <c r="E11943" s="89">
        <v>0.9</v>
      </c>
      <c r="M11943" s="72"/>
      <c r="N11943" s="68"/>
      <c r="O11943" s="68"/>
      <c r="P11943" s="68"/>
    </row>
    <row r="11944" spans="1:16" ht="15.75" thickBot="1" x14ac:dyDescent="0.3">
      <c r="A11944" s="77">
        <f>E11944*A11939*A11923</f>
        <v>0</v>
      </c>
      <c r="B11944" s="160"/>
      <c r="C11944" s="154"/>
      <c r="D11944" s="91" t="s">
        <v>1272</v>
      </c>
      <c r="E11944" s="89">
        <v>3</v>
      </c>
      <c r="F11944">
        <f>SUMIF('список продуктов'!$A$8:$A$917,"="&amp;D12142,'список продуктов'!$C$8:$C$917)</f>
        <v>0</v>
      </c>
      <c r="M11944" s="572"/>
      <c r="N11944" s="573"/>
      <c r="O11944" s="573"/>
      <c r="P11944" s="573"/>
    </row>
    <row r="11945" spans="1:16" ht="33" thickBot="1" x14ac:dyDescent="0.3">
      <c r="A11945" s="616" t="s">
        <v>1131</v>
      </c>
      <c r="B11945" s="617"/>
      <c r="C11945" s="617"/>
      <c r="D11945" s="617"/>
      <c r="E11945" s="618"/>
      <c r="F11945">
        <f>SUMIF('список продуктов'!$A$8:$A$917,"="&amp;D12143,'список продуктов'!$C$8:$C$917)</f>
        <v>1</v>
      </c>
      <c r="G11945" t="s">
        <v>2926</v>
      </c>
      <c r="M11945" s="572"/>
      <c r="N11945" s="573"/>
      <c r="O11945" s="573"/>
      <c r="P11945" s="573"/>
    </row>
    <row r="11946" spans="1:16" ht="15.75" thickBot="1" x14ac:dyDescent="0.3">
      <c r="A11946" s="410"/>
      <c r="B11946" s="447" t="s">
        <v>45</v>
      </c>
      <c r="C11946" s="413" t="s">
        <v>2825</v>
      </c>
      <c r="D11946" s="413"/>
      <c r="E11946" s="426"/>
      <c r="F11946">
        <f>SUMIF('список продуктов'!$A$8:$A$917,"="&amp;D12144,'список продуктов'!$C$8:$C$917)</f>
        <v>1</v>
      </c>
      <c r="G11946" t="s">
        <v>2926</v>
      </c>
      <c r="M11946" s="572"/>
      <c r="N11946" s="573"/>
      <c r="O11946" s="573"/>
      <c r="P11946" s="573"/>
    </row>
    <row r="11947" spans="1:16" x14ac:dyDescent="0.25">
      <c r="A11947" s="77">
        <f>E11947*A11946</f>
        <v>0</v>
      </c>
      <c r="B11947" s="160"/>
      <c r="C11947" s="154"/>
      <c r="D11947" s="91" t="s">
        <v>2439</v>
      </c>
      <c r="E11947" s="89">
        <v>1</v>
      </c>
      <c r="F11947">
        <f>SUMIF('список продуктов'!$A$8:$A$917,"="&amp;D12145,'список продуктов'!$C$8:$C$917)</f>
        <v>1</v>
      </c>
      <c r="M11947" s="572"/>
      <c r="N11947" s="573"/>
      <c r="O11947" s="573"/>
      <c r="P11947" s="573"/>
    </row>
    <row r="11948" spans="1:16" ht="15.75" thickBot="1" x14ac:dyDescent="0.3">
      <c r="A11948" s="77">
        <f>E11948*A11946</f>
        <v>0</v>
      </c>
      <c r="B11948" s="160"/>
      <c r="C11948" s="154"/>
      <c r="D11948" s="91" t="s">
        <v>2551</v>
      </c>
      <c r="E11948" s="89">
        <v>1</v>
      </c>
      <c r="F11948">
        <f>SUMIF('список продуктов'!$A$8:$A$917,"="&amp;D12146,'список продуктов'!$C$8:$C$917)</f>
        <v>1</v>
      </c>
      <c r="M11948" s="572"/>
      <c r="N11948" s="573"/>
      <c r="O11948" s="573"/>
      <c r="P11948" s="573"/>
    </row>
    <row r="11949" spans="1:16" ht="15.75" thickBot="1" x14ac:dyDescent="0.3">
      <c r="A11949" s="229"/>
      <c r="B11949" s="231" t="s">
        <v>74</v>
      </c>
      <c r="C11949" s="139" t="s">
        <v>1132</v>
      </c>
      <c r="D11949" s="188"/>
      <c r="E11949" s="191"/>
      <c r="F11949">
        <f>SUMIF('список продуктов'!$A$8:$A$917,"="&amp;D12147,'список продуктов'!$C$8:$C$917)</f>
        <v>1</v>
      </c>
      <c r="G11949" t="s">
        <v>2926</v>
      </c>
      <c r="M11949" s="572"/>
      <c r="N11949" s="573"/>
      <c r="O11949" s="573"/>
      <c r="P11949" s="573"/>
    </row>
    <row r="11950" spans="1:16" x14ac:dyDescent="0.25">
      <c r="A11950" s="77">
        <f>E11950*A11949</f>
        <v>0</v>
      </c>
      <c r="B11950" s="160"/>
      <c r="C11950" s="154"/>
      <c r="D11950" s="91" t="s">
        <v>1365</v>
      </c>
      <c r="E11950" s="89">
        <v>130</v>
      </c>
      <c r="F11950">
        <f>SUMIF('список продуктов'!$A$8:$A$917,"="&amp;D12148,'список продуктов'!$C$8:$C$917)</f>
        <v>1</v>
      </c>
      <c r="M11950" s="572"/>
      <c r="N11950" s="573"/>
      <c r="O11950" s="573"/>
      <c r="P11950" s="573"/>
    </row>
    <row r="11951" spans="1:16" x14ac:dyDescent="0.25">
      <c r="A11951" s="77">
        <f>E11951*A11949</f>
        <v>0</v>
      </c>
      <c r="B11951" s="160"/>
      <c r="C11951" s="452"/>
      <c r="D11951" s="91" t="s">
        <v>1896</v>
      </c>
      <c r="E11951" s="89">
        <v>40</v>
      </c>
      <c r="F11951">
        <f>SUMIF('список продуктов'!$A$8:$A$917,"="&amp;D12149,'список продуктов'!$C$8:$C$917)</f>
        <v>1</v>
      </c>
      <c r="M11951" s="572"/>
      <c r="N11951" s="573"/>
      <c r="O11951" s="573"/>
      <c r="P11951" s="573"/>
    </row>
    <row r="11952" spans="1:16" x14ac:dyDescent="0.25">
      <c r="A11952" s="77">
        <f>E11952*A11949</f>
        <v>0</v>
      </c>
      <c r="B11952" s="160"/>
      <c r="C11952" s="154"/>
      <c r="D11952" s="91" t="s">
        <v>1758</v>
      </c>
      <c r="E11952" s="89">
        <v>50</v>
      </c>
      <c r="F11952">
        <f>SUMIF('список продуктов'!$A$8:$A$917,"="&amp;D12150,'список продуктов'!$C$8:$C$917)</f>
        <v>0</v>
      </c>
      <c r="M11952" s="572"/>
      <c r="N11952" s="573"/>
      <c r="O11952" s="573"/>
      <c r="P11952" s="573"/>
    </row>
    <row r="11953" spans="1:16" x14ac:dyDescent="0.25">
      <c r="A11953" s="77">
        <f>E11953*A11949</f>
        <v>0</v>
      </c>
      <c r="B11953" s="160"/>
      <c r="C11953" s="154"/>
      <c r="D11953" s="91" t="s">
        <v>1354</v>
      </c>
      <c r="E11953" s="89">
        <v>50</v>
      </c>
      <c r="F11953">
        <f>SUMIF('список продуктов'!$A$8:$A$917,"="&amp;D12151,'список продуктов'!$C$8:$C$917)</f>
        <v>1</v>
      </c>
      <c r="M11953" s="572"/>
      <c r="N11953" s="573"/>
      <c r="O11953" s="573"/>
      <c r="P11953" s="573"/>
    </row>
    <row r="11954" spans="1:16" x14ac:dyDescent="0.25">
      <c r="A11954" s="77">
        <f>E11954*A11949</f>
        <v>0</v>
      </c>
      <c r="B11954" s="160"/>
      <c r="C11954" s="154"/>
      <c r="D11954" s="91" t="s">
        <v>311</v>
      </c>
      <c r="E11954" s="89">
        <v>50</v>
      </c>
      <c r="F11954">
        <f>SUMIF('список продуктов'!$A$8:$A$917,"="&amp;D12152,'список продуктов'!$C$8:$C$917)</f>
        <v>1</v>
      </c>
      <c r="M11954" s="572"/>
      <c r="N11954" s="573"/>
      <c r="O11954" s="573"/>
      <c r="P11954" s="573"/>
    </row>
    <row r="11955" spans="1:16" x14ac:dyDescent="0.25">
      <c r="A11955" s="77">
        <f>E11955*A11949</f>
        <v>0</v>
      </c>
      <c r="B11955" s="160"/>
      <c r="C11955" s="154"/>
      <c r="D11955" s="91" t="s">
        <v>313</v>
      </c>
      <c r="E11955" s="89">
        <v>50</v>
      </c>
      <c r="F11955">
        <f>SUMIF('список продуктов'!$A$8:$A$917,"="&amp;D12153,'список продуктов'!$C$8:$C$917)</f>
        <v>1</v>
      </c>
      <c r="M11955" s="572"/>
      <c r="N11955" s="573"/>
      <c r="O11955" s="573"/>
      <c r="P11955" s="573"/>
    </row>
    <row r="11956" spans="1:16" x14ac:dyDescent="0.25">
      <c r="A11956" s="77">
        <f>E11956*A11949</f>
        <v>0</v>
      </c>
      <c r="B11956" s="160"/>
      <c r="C11956" s="154"/>
      <c r="D11956" s="91" t="s">
        <v>2322</v>
      </c>
      <c r="E11956" s="89">
        <v>30</v>
      </c>
      <c r="F11956">
        <f>SUMIF('список продуктов'!$A$8:$A$917,"="&amp;D12154,'список продуктов'!$C$8:$C$917)</f>
        <v>1</v>
      </c>
      <c r="M11956" s="572"/>
      <c r="N11956" s="573"/>
      <c r="O11956" s="573"/>
      <c r="P11956" s="573"/>
    </row>
    <row r="11957" spans="1:16" x14ac:dyDescent="0.25">
      <c r="A11957" s="77">
        <f>E11957*A11949</f>
        <v>0</v>
      </c>
      <c r="B11957" s="160"/>
      <c r="C11957" s="154"/>
      <c r="D11957" s="91" t="s">
        <v>1489</v>
      </c>
      <c r="E11957" s="89">
        <v>20</v>
      </c>
      <c r="F11957">
        <f>SUMIF('список продуктов'!$A$8:$A$917,"="&amp;D12155,'список продуктов'!$C$8:$C$917)</f>
        <v>1</v>
      </c>
      <c r="M11957" s="572"/>
      <c r="N11957" s="573"/>
      <c r="O11957" s="573"/>
      <c r="P11957" s="573"/>
    </row>
    <row r="11958" spans="1:16" ht="30" thickBot="1" x14ac:dyDescent="0.3">
      <c r="A11958" s="77">
        <f>E11958*A11949</f>
        <v>0</v>
      </c>
      <c r="B11958" s="160"/>
      <c r="C11958" s="154"/>
      <c r="D11958" s="91" t="s">
        <v>2656</v>
      </c>
      <c r="E11958" s="89">
        <v>1</v>
      </c>
      <c r="M11958" s="72"/>
      <c r="N11958" s="68"/>
      <c r="O11958" s="68"/>
      <c r="P11958" s="68"/>
    </row>
    <row r="11959" spans="1:16" ht="15.75" thickBot="1" x14ac:dyDescent="0.3">
      <c r="A11959" s="229"/>
      <c r="B11959" s="231" t="s">
        <v>170</v>
      </c>
      <c r="C11959" s="139" t="s">
        <v>1133</v>
      </c>
      <c r="D11959" s="188"/>
      <c r="E11959" s="191"/>
      <c r="G11959" t="s">
        <v>2926</v>
      </c>
      <c r="M11959" s="72"/>
      <c r="N11959" s="68"/>
      <c r="O11959" s="68"/>
      <c r="P11959" s="68"/>
    </row>
    <row r="11960" spans="1:16" x14ac:dyDescent="0.25">
      <c r="A11960" s="77">
        <f>E11960*A11959</f>
        <v>0</v>
      </c>
      <c r="B11960" s="160"/>
      <c r="C11960" s="154"/>
      <c r="D11960" s="91" t="s">
        <v>1365</v>
      </c>
      <c r="E11960" s="89">
        <v>60</v>
      </c>
      <c r="F11960">
        <f>SUMIF('список продуктов'!$A$8:$A$917,"="&amp;D12158,'список продуктов'!$C$8:$C$917)</f>
        <v>0</v>
      </c>
      <c r="M11960" s="572"/>
      <c r="N11960" s="573"/>
      <c r="O11960" s="573"/>
      <c r="P11960" s="573"/>
    </row>
    <row r="11961" spans="1:16" x14ac:dyDescent="0.25">
      <c r="A11961" s="77">
        <f>E11961*A11959</f>
        <v>0</v>
      </c>
      <c r="B11961" s="160"/>
      <c r="C11961" s="154"/>
      <c r="D11961" s="91" t="s">
        <v>2216</v>
      </c>
      <c r="E11961" s="89">
        <v>30</v>
      </c>
      <c r="F11961">
        <f>SUMIF('список продуктов'!$A$8:$A$917,"="&amp;D12159,'список продуктов'!$C$8:$C$917)</f>
        <v>1</v>
      </c>
      <c r="M11961" s="572"/>
      <c r="N11961" s="573"/>
      <c r="O11961" s="573"/>
      <c r="P11961" s="573"/>
    </row>
    <row r="11962" spans="1:16" x14ac:dyDescent="0.25">
      <c r="A11962" s="77">
        <f>E11962*A11959</f>
        <v>0</v>
      </c>
      <c r="B11962" s="160"/>
      <c r="C11962" s="154"/>
      <c r="D11962" s="91" t="s">
        <v>1824</v>
      </c>
      <c r="E11962" s="89">
        <v>50</v>
      </c>
      <c r="F11962">
        <f>SUMIF('список продуктов'!$A$8:$A$917,"="&amp;D12160,'список продуктов'!$C$8:$C$917)</f>
        <v>1</v>
      </c>
      <c r="M11962" s="572"/>
      <c r="N11962" s="573"/>
      <c r="O11962" s="573"/>
      <c r="P11962" s="573"/>
    </row>
    <row r="11963" spans="1:16" x14ac:dyDescent="0.25">
      <c r="A11963" s="77">
        <f>E11963*A11959</f>
        <v>0</v>
      </c>
      <c r="B11963" s="160"/>
      <c r="C11963" s="154"/>
      <c r="D11963" s="91" t="s">
        <v>2201</v>
      </c>
      <c r="E11963" s="89">
        <v>30</v>
      </c>
      <c r="F11963">
        <f>SUMIF('список продуктов'!$A$8:$A$917,"="&amp;D12161,'список продуктов'!$C$8:$C$917)</f>
        <v>1</v>
      </c>
      <c r="M11963" s="572"/>
      <c r="N11963" s="573"/>
      <c r="O11963" s="573"/>
      <c r="P11963" s="573"/>
    </row>
    <row r="11964" spans="1:16" x14ac:dyDescent="0.25">
      <c r="A11964" s="77">
        <f>E11964*A11959</f>
        <v>0</v>
      </c>
      <c r="B11964" s="160"/>
      <c r="C11964" s="154"/>
      <c r="D11964" s="91" t="s">
        <v>1736</v>
      </c>
      <c r="E11964" s="89">
        <v>10</v>
      </c>
      <c r="F11964">
        <f>SUMIF('список продуктов'!$A$8:$A$917,"="&amp;D12162,'список продуктов'!$C$8:$C$917)</f>
        <v>1</v>
      </c>
      <c r="M11964" s="572"/>
      <c r="N11964" s="573"/>
      <c r="O11964" s="573"/>
      <c r="P11964" s="573"/>
    </row>
    <row r="11965" spans="1:16" x14ac:dyDescent="0.25">
      <c r="A11965" s="77">
        <f>E11965*A11959</f>
        <v>0</v>
      </c>
      <c r="B11965" s="160"/>
      <c r="C11965" s="154"/>
      <c r="D11965" s="91" t="s">
        <v>1793</v>
      </c>
      <c r="E11965" s="89">
        <v>3</v>
      </c>
      <c r="F11965">
        <f>SUMIF('список продуктов'!$A$8:$A$917,"="&amp;D12163,'список продуктов'!$C$8:$C$917)</f>
        <v>0</v>
      </c>
      <c r="M11965" s="572"/>
      <c r="N11965" s="573"/>
      <c r="O11965" s="573"/>
      <c r="P11965" s="573"/>
    </row>
    <row r="11966" spans="1:16" x14ac:dyDescent="0.25">
      <c r="A11966" s="77">
        <f>E11966*A11959</f>
        <v>0</v>
      </c>
      <c r="B11966" s="160"/>
      <c r="C11966" s="154"/>
      <c r="D11966" s="91" t="s">
        <v>1489</v>
      </c>
      <c r="E11966" s="89">
        <v>10</v>
      </c>
      <c r="F11966">
        <f>SUMIF('список продуктов'!$A$8:$A$917,"="&amp;D12164,'список продуктов'!$C$8:$C$917)</f>
        <v>0</v>
      </c>
      <c r="M11966" s="572"/>
      <c r="N11966" s="573"/>
      <c r="O11966" s="573"/>
      <c r="P11966" s="573"/>
    </row>
    <row r="11967" spans="1:16" ht="29.25" x14ac:dyDescent="0.25">
      <c r="A11967" s="77">
        <f>E11967*A11959</f>
        <v>0</v>
      </c>
      <c r="B11967" s="160"/>
      <c r="C11967" s="154"/>
      <c r="D11967" s="91" t="s">
        <v>2656</v>
      </c>
      <c r="E11967" s="89">
        <v>1</v>
      </c>
      <c r="F11967">
        <f>SUMIF('список продуктов'!$A$8:$A$917,"="&amp;D12165,'список продуктов'!$C$8:$C$917)</f>
        <v>0</v>
      </c>
      <c r="M11967" s="572"/>
      <c r="N11967" s="573"/>
      <c r="O11967" s="573"/>
      <c r="P11967" s="573"/>
    </row>
    <row r="11968" spans="1:16" ht="15.75" thickBot="1" x14ac:dyDescent="0.3">
      <c r="A11968" s="77">
        <f>E11968*A11959</f>
        <v>0</v>
      </c>
      <c r="B11968" s="160"/>
      <c r="C11968" s="154"/>
      <c r="D11968" s="91" t="s">
        <v>2659</v>
      </c>
      <c r="E11968" s="89">
        <v>1</v>
      </c>
      <c r="F11968">
        <f>SUMIF('список продуктов'!$A$8:$A$917,"="&amp;D12166,'список продуктов'!$C$8:$C$917)</f>
        <v>0</v>
      </c>
      <c r="M11968" s="572"/>
      <c r="N11968" s="573"/>
      <c r="O11968" s="573"/>
      <c r="P11968" s="573"/>
    </row>
    <row r="11969" spans="1:16" ht="15.75" thickBot="1" x14ac:dyDescent="0.3">
      <c r="A11969" s="229"/>
      <c r="B11969" s="231" t="s">
        <v>170</v>
      </c>
      <c r="C11969" s="139" t="s">
        <v>1134</v>
      </c>
      <c r="D11969" s="188"/>
      <c r="E11969" s="191"/>
      <c r="F11969">
        <f>SUMIF('список продуктов'!$A$8:$A$917,"="&amp;D12167,'список продуктов'!$C$8:$C$917)</f>
        <v>0</v>
      </c>
      <c r="G11969" t="s">
        <v>2926</v>
      </c>
      <c r="M11969" s="572"/>
      <c r="N11969" s="573"/>
      <c r="O11969" s="573"/>
      <c r="P11969" s="573"/>
    </row>
    <row r="11970" spans="1:16" x14ac:dyDescent="0.25">
      <c r="A11970" s="77">
        <f>E11970*A11969</f>
        <v>0</v>
      </c>
      <c r="B11970" s="160"/>
      <c r="C11970" s="154"/>
      <c r="D11970" s="91" t="s">
        <v>1365</v>
      </c>
      <c r="E11970" s="89">
        <v>160</v>
      </c>
      <c r="F11970">
        <f>SUMIF('список продуктов'!$A$8:$A$917,"="&amp;D12168,'список продуктов'!$C$8:$C$917)</f>
        <v>0</v>
      </c>
      <c r="M11970" s="572"/>
      <c r="N11970" s="573"/>
      <c r="O11970" s="573"/>
      <c r="P11970" s="573"/>
    </row>
    <row r="11971" spans="1:16" x14ac:dyDescent="0.25">
      <c r="A11971" s="77">
        <f>E11971*A11969</f>
        <v>0</v>
      </c>
      <c r="B11971" s="160"/>
      <c r="C11971" s="452"/>
      <c r="D11971" s="91" t="s">
        <v>1354</v>
      </c>
      <c r="E11971" s="89">
        <v>30</v>
      </c>
      <c r="F11971">
        <f>SUMIF('список продуктов'!$A$8:$A$917,"="&amp;D12169,'список продуктов'!$C$8:$C$917)</f>
        <v>1</v>
      </c>
      <c r="M11971" s="572"/>
      <c r="N11971" s="573"/>
      <c r="O11971" s="573"/>
      <c r="P11971" s="573"/>
    </row>
    <row r="11972" spans="1:16" x14ac:dyDescent="0.25">
      <c r="A11972" s="77">
        <f>E11972*A11969</f>
        <v>0</v>
      </c>
      <c r="B11972" s="160"/>
      <c r="C11972" s="154"/>
      <c r="D11972" s="91" t="s">
        <v>2352</v>
      </c>
      <c r="E11972" s="89">
        <v>10</v>
      </c>
      <c r="F11972">
        <f>SUMIF('список продуктов'!$A$8:$A$917,"="&amp;D12170,'список продуктов'!$C$8:$C$917)</f>
        <v>1</v>
      </c>
      <c r="M11972" s="572"/>
      <c r="N11972" s="573"/>
      <c r="O11972" s="573"/>
      <c r="P11972" s="573"/>
    </row>
    <row r="11973" spans="1:16" ht="29.25" x14ac:dyDescent="0.25">
      <c r="A11973" s="77">
        <f>E11973*A11969</f>
        <v>0</v>
      </c>
      <c r="B11973" s="160"/>
      <c r="C11973" s="154"/>
      <c r="D11973" s="91" t="s">
        <v>2656</v>
      </c>
      <c r="E11973" s="89">
        <v>1</v>
      </c>
      <c r="F11973">
        <f>SUMIF('список продуктов'!$A$8:$A$917,"="&amp;D12171,'список продуктов'!$C$8:$C$917)</f>
        <v>1</v>
      </c>
      <c r="M11973" s="572"/>
      <c r="N11973" s="573"/>
      <c r="O11973" s="573"/>
      <c r="P11973" s="573"/>
    </row>
    <row r="11974" spans="1:16" x14ac:dyDescent="0.25">
      <c r="A11974" s="77">
        <f>E11974*A11969</f>
        <v>0</v>
      </c>
      <c r="B11974" s="160"/>
      <c r="C11974" s="154"/>
      <c r="D11974" s="91"/>
      <c r="E11974" s="89"/>
      <c r="F11974">
        <f>SUMIF('список продуктов'!$A$8:$A$917,"="&amp;D12172,'список продуктов'!$C$8:$C$917)</f>
        <v>0</v>
      </c>
      <c r="M11974" s="572"/>
      <c r="N11974" s="573"/>
      <c r="O11974" s="573"/>
      <c r="P11974" s="573"/>
    </row>
    <row r="11975" spans="1:16" x14ac:dyDescent="0.25">
      <c r="A11975" s="77">
        <f>E11975*A11969</f>
        <v>0</v>
      </c>
      <c r="B11975" s="160"/>
      <c r="C11975" s="154"/>
      <c r="D11975" s="91"/>
      <c r="E11975" s="89"/>
      <c r="F11975">
        <f>SUMIF('список продуктов'!$A$8:$A$917,"="&amp;D12173,'список продуктов'!$C$8:$C$917)</f>
        <v>0</v>
      </c>
      <c r="M11975" s="572"/>
      <c r="N11975" s="573"/>
      <c r="O11975" s="573"/>
      <c r="P11975" s="573"/>
    </row>
    <row r="11976" spans="1:16" x14ac:dyDescent="0.25">
      <c r="A11976" s="77">
        <f>E11976*A11969</f>
        <v>0</v>
      </c>
      <c r="B11976" s="160"/>
      <c r="C11976" s="154"/>
      <c r="D11976" s="91"/>
      <c r="E11976" s="89"/>
      <c r="F11976">
        <f>SUMIF('список продуктов'!$A$8:$A$917,"="&amp;D12174,'список продуктов'!$C$8:$C$917)</f>
        <v>0</v>
      </c>
      <c r="M11976" s="572"/>
      <c r="N11976" s="573"/>
      <c r="O11976" s="573"/>
      <c r="P11976" s="573"/>
    </row>
    <row r="11977" spans="1:16" x14ac:dyDescent="0.25">
      <c r="A11977" s="77">
        <f>E11977*A11969</f>
        <v>0</v>
      </c>
      <c r="B11977" s="160"/>
      <c r="C11977" s="154"/>
      <c r="D11977" s="91"/>
      <c r="E11977" s="89"/>
      <c r="F11977">
        <f>SUMIF('список продуктов'!$A$8:$A$917,"="&amp;D12175,'список продуктов'!$C$8:$C$917)</f>
        <v>0</v>
      </c>
      <c r="M11977" s="572"/>
      <c r="N11977" s="573"/>
      <c r="O11977" s="573"/>
      <c r="P11977" s="573"/>
    </row>
    <row r="11978" spans="1:16" ht="15.75" thickBot="1" x14ac:dyDescent="0.3">
      <c r="A11978" s="77">
        <f>E11978*A11969</f>
        <v>0</v>
      </c>
      <c r="B11978" s="160"/>
      <c r="C11978" s="154"/>
      <c r="D11978" s="91"/>
      <c r="E11978" s="89"/>
      <c r="F11978">
        <f>SUMIF('список продуктов'!$A$8:$A$917,"="&amp;D12176,'список продуктов'!$C$8:$C$917)</f>
        <v>0</v>
      </c>
      <c r="M11978" s="572"/>
      <c r="N11978" s="573"/>
      <c r="O11978" s="573"/>
      <c r="P11978" s="573"/>
    </row>
    <row r="11979" spans="1:16" ht="30" thickBot="1" x14ac:dyDescent="0.3">
      <c r="A11979" s="229"/>
      <c r="B11979" s="231" t="s">
        <v>170</v>
      </c>
      <c r="C11979" s="139" t="s">
        <v>1135</v>
      </c>
      <c r="D11979" s="188"/>
      <c r="E11979" s="191"/>
      <c r="F11979">
        <f>SUMIF('список продуктов'!$A$8:$A$917,"="&amp;D12177,'список продуктов'!$C$8:$C$917)</f>
        <v>0</v>
      </c>
      <c r="G11979" t="s">
        <v>2926</v>
      </c>
      <c r="M11979" s="572"/>
      <c r="N11979" s="573"/>
      <c r="O11979" s="573"/>
      <c r="P11979" s="573"/>
    </row>
    <row r="11980" spans="1:16" x14ac:dyDescent="0.25">
      <c r="A11980" s="77">
        <f>E11980*A11979</f>
        <v>0</v>
      </c>
      <c r="B11980" s="160"/>
      <c r="C11980" s="154"/>
      <c r="D11980" s="91" t="s">
        <v>1753</v>
      </c>
      <c r="E11980" s="89">
        <v>200</v>
      </c>
      <c r="F11980">
        <f>SUMIF('список продуктов'!$A$8:$A$917,"="&amp;D12178,'список продуктов'!$C$8:$C$917)</f>
        <v>0</v>
      </c>
      <c r="M11980" s="572"/>
      <c r="N11980" s="573"/>
      <c r="O11980" s="573"/>
      <c r="P11980" s="573"/>
    </row>
    <row r="11981" spans="1:16" x14ac:dyDescent="0.25">
      <c r="A11981" s="77">
        <f>E11981*A11979</f>
        <v>0</v>
      </c>
      <c r="B11981" s="160"/>
      <c r="C11981" s="452"/>
      <c r="D11981" s="91" t="s">
        <v>1478</v>
      </c>
      <c r="E11981" s="89">
        <v>5</v>
      </c>
      <c r="F11981">
        <f>SUMIF('список продуктов'!$A$8:$A$917,"="&amp;D12179,'список продуктов'!$C$8:$C$917)</f>
        <v>1</v>
      </c>
      <c r="M11981" s="572"/>
      <c r="N11981" s="573"/>
      <c r="O11981" s="573"/>
      <c r="P11981" s="573"/>
    </row>
    <row r="11982" spans="1:16" x14ac:dyDescent="0.25">
      <c r="A11982" s="77">
        <f>E11982*A11979</f>
        <v>0</v>
      </c>
      <c r="B11982" s="160"/>
      <c r="C11982" s="154"/>
      <c r="D11982" s="91" t="s">
        <v>2591</v>
      </c>
      <c r="E11982" s="89">
        <v>30</v>
      </c>
      <c r="F11982">
        <f>SUMIF('список продуктов'!$A$8:$A$917,"="&amp;D12180,'список продуктов'!$C$8:$C$917)</f>
        <v>1</v>
      </c>
      <c r="M11982" s="572"/>
      <c r="N11982" s="573"/>
      <c r="O11982" s="573"/>
      <c r="P11982" s="573"/>
    </row>
    <row r="11983" spans="1:16" x14ac:dyDescent="0.25">
      <c r="A11983" s="77">
        <f>E11983*A11979</f>
        <v>0</v>
      </c>
      <c r="B11983" s="160"/>
      <c r="C11983" s="154"/>
      <c r="D11983" s="91" t="s">
        <v>1262</v>
      </c>
      <c r="E11983" s="89">
        <v>1</v>
      </c>
      <c r="F11983">
        <f>SUMIF('список продуктов'!$A$8:$A$917,"="&amp;D12181,'список продуктов'!$C$8:$C$917)</f>
        <v>1</v>
      </c>
      <c r="M11983" s="572"/>
      <c r="N11983" s="573"/>
      <c r="O11983" s="573"/>
      <c r="P11983" s="573"/>
    </row>
    <row r="11984" spans="1:16" x14ac:dyDescent="0.25">
      <c r="A11984" s="77">
        <f>E11984*A11979</f>
        <v>0</v>
      </c>
      <c r="B11984" s="160"/>
      <c r="C11984" s="154"/>
      <c r="D11984" s="91" t="s">
        <v>2393</v>
      </c>
      <c r="E11984" s="89">
        <v>1</v>
      </c>
      <c r="F11984">
        <f>SUMIF('список продуктов'!$A$8:$A$917,"="&amp;D12182,'список продуктов'!$C$8:$C$917)</f>
        <v>1</v>
      </c>
      <c r="M11984" s="572"/>
      <c r="N11984" s="573"/>
      <c r="O11984" s="573"/>
      <c r="P11984" s="573"/>
    </row>
    <row r="11985" spans="1:16" x14ac:dyDescent="0.25">
      <c r="A11985" s="77">
        <f>E11985*A11979</f>
        <v>0</v>
      </c>
      <c r="B11985" s="160"/>
      <c r="C11985" s="154"/>
      <c r="D11985" s="91" t="s">
        <v>1355</v>
      </c>
      <c r="E11985" s="89">
        <v>5</v>
      </c>
      <c r="F11985">
        <f>SUMIF('список продуктов'!$A$8:$A$917,"="&amp;D12183,'список продуктов'!$C$8:$C$917)</f>
        <v>1</v>
      </c>
      <c r="M11985" s="572"/>
      <c r="N11985" s="573"/>
      <c r="O11985" s="573"/>
      <c r="P11985" s="573"/>
    </row>
    <row r="11986" spans="1:16" x14ac:dyDescent="0.25">
      <c r="A11986" s="77">
        <f>E11986*A11979</f>
        <v>0</v>
      </c>
      <c r="B11986" s="160"/>
      <c r="C11986" s="154"/>
      <c r="D11986" s="91" t="s">
        <v>2416</v>
      </c>
      <c r="E11986" s="89">
        <v>2</v>
      </c>
      <c r="F11986">
        <f>SUMIF('список продуктов'!$A$8:$A$917,"="&amp;D12184,'список продуктов'!$C$8:$C$917)</f>
        <v>1</v>
      </c>
      <c r="M11986" s="572"/>
      <c r="N11986" s="573"/>
      <c r="O11986" s="573"/>
      <c r="P11986" s="573"/>
    </row>
    <row r="11987" spans="1:16" ht="30" thickBot="1" x14ac:dyDescent="0.3">
      <c r="A11987" s="77">
        <f>E11987*A11979</f>
        <v>0</v>
      </c>
      <c r="B11987" s="160"/>
      <c r="C11987" s="154"/>
      <c r="D11987" s="91" t="s">
        <v>2656</v>
      </c>
      <c r="E11987" s="89">
        <v>1</v>
      </c>
      <c r="F11987">
        <f>SUMIF('список продуктов'!$A$8:$A$917,"="&amp;D12185,'список продуктов'!$C$8:$C$917)</f>
        <v>1</v>
      </c>
      <c r="M11987" s="572"/>
      <c r="N11987" s="573"/>
      <c r="O11987" s="573"/>
      <c r="P11987" s="573"/>
    </row>
    <row r="11988" spans="1:16" ht="15.75" thickBot="1" x14ac:dyDescent="0.3">
      <c r="A11988" s="229"/>
      <c r="B11988" s="231" t="s">
        <v>74</v>
      </c>
      <c r="C11988" s="140" t="s">
        <v>1136</v>
      </c>
      <c r="D11988" s="188"/>
      <c r="E11988" s="191"/>
      <c r="F11988">
        <f>SUMIF('список продуктов'!$A$8:$A$917,"="&amp;D12186,'список продуктов'!$C$8:$C$917)</f>
        <v>1</v>
      </c>
      <c r="G11988" t="s">
        <v>2926</v>
      </c>
      <c r="M11988" s="572"/>
      <c r="N11988" s="573"/>
      <c r="O11988" s="573"/>
      <c r="P11988" s="573"/>
    </row>
    <row r="11989" spans="1:16" x14ac:dyDescent="0.25">
      <c r="A11989" s="77">
        <f>E11989*A11988</f>
        <v>0</v>
      </c>
      <c r="B11989" s="160"/>
      <c r="C11989" s="154"/>
      <c r="D11989" s="91" t="s">
        <v>1753</v>
      </c>
      <c r="E11989" s="89">
        <v>120</v>
      </c>
      <c r="F11989">
        <f>SUMIF('список продуктов'!$A$8:$A$917,"="&amp;D12187,'список продуктов'!$C$8:$C$917)</f>
        <v>0</v>
      </c>
      <c r="M11989" s="572"/>
      <c r="N11989" s="573"/>
      <c r="O11989" s="573"/>
      <c r="P11989" s="573"/>
    </row>
    <row r="11990" spans="1:16" x14ac:dyDescent="0.25">
      <c r="A11990" s="77">
        <f>E11990*A11988</f>
        <v>0</v>
      </c>
      <c r="B11990" s="160"/>
      <c r="C11990" s="452"/>
      <c r="D11990" s="91" t="s">
        <v>1739</v>
      </c>
      <c r="E11990" s="89">
        <v>80</v>
      </c>
      <c r="F11990">
        <f>SUMIF('список продуктов'!$A$8:$A$917,"="&amp;D12188,'список продуктов'!$C$8:$C$917)</f>
        <v>0</v>
      </c>
      <c r="M11990" s="572"/>
      <c r="N11990" s="573"/>
      <c r="O11990" s="573"/>
      <c r="P11990" s="573"/>
    </row>
    <row r="11991" spans="1:16" x14ac:dyDescent="0.25">
      <c r="A11991" s="77">
        <f>E11991*A11988</f>
        <v>0</v>
      </c>
      <c r="B11991" s="160"/>
      <c r="C11991" s="154"/>
      <c r="D11991" s="91" t="s">
        <v>1758</v>
      </c>
      <c r="E11991" s="89">
        <v>40</v>
      </c>
      <c r="F11991">
        <f>SUMIF('список продуктов'!$A$8:$A$917,"="&amp;D12189,'список продуктов'!$C$8:$C$917)</f>
        <v>1</v>
      </c>
      <c r="M11991" s="572"/>
      <c r="N11991" s="573"/>
      <c r="O11991" s="573"/>
      <c r="P11991" s="573"/>
    </row>
    <row r="11992" spans="1:16" ht="29.25" x14ac:dyDescent="0.25">
      <c r="A11992" s="77">
        <f>E11992*A11988</f>
        <v>0</v>
      </c>
      <c r="B11992" s="160"/>
      <c r="C11992" s="154"/>
      <c r="D11992" s="91" t="s">
        <v>2641</v>
      </c>
      <c r="E11992" s="89">
        <v>50</v>
      </c>
      <c r="F11992">
        <f>SUMIF('список продуктов'!$A$8:$A$917,"="&amp;D12190,'список продуктов'!$C$8:$C$917)</f>
        <v>1</v>
      </c>
      <c r="M11992" s="572"/>
      <c r="N11992" s="573"/>
      <c r="O11992" s="573"/>
      <c r="P11992" s="573"/>
    </row>
    <row r="11993" spans="1:16" x14ac:dyDescent="0.25">
      <c r="A11993" s="77">
        <f>E11993*A11988</f>
        <v>0</v>
      </c>
      <c r="B11993" s="160"/>
      <c r="C11993" s="154"/>
      <c r="D11993" s="91" t="s">
        <v>1262</v>
      </c>
      <c r="E11993" s="89">
        <v>2</v>
      </c>
      <c r="F11993">
        <f>SUMIF('список продуктов'!$A$8:$A$917,"="&amp;D12191,'список продуктов'!$C$8:$C$917)</f>
        <v>1</v>
      </c>
      <c r="M11993" s="572"/>
      <c r="N11993" s="573"/>
      <c r="O11993" s="573"/>
      <c r="P11993" s="573"/>
    </row>
    <row r="11994" spans="1:16" ht="29.25" x14ac:dyDescent="0.25">
      <c r="A11994" s="77">
        <f>E11994*A11988</f>
        <v>0</v>
      </c>
      <c r="B11994" s="160"/>
      <c r="C11994" s="154"/>
      <c r="D11994" s="91" t="s">
        <v>2656</v>
      </c>
      <c r="E11994" s="89">
        <v>1</v>
      </c>
      <c r="F11994">
        <f>SUMIF('список продуктов'!$A$8:$A$917,"="&amp;D12192,'список продуктов'!$C$8:$C$917)</f>
        <v>1</v>
      </c>
      <c r="M11994" s="572"/>
      <c r="N11994" s="573"/>
      <c r="O11994" s="573"/>
      <c r="P11994" s="573"/>
    </row>
    <row r="11995" spans="1:16" x14ac:dyDescent="0.25">
      <c r="A11995" s="77">
        <f>E11995*A11988</f>
        <v>0</v>
      </c>
      <c r="B11995" s="160"/>
      <c r="C11995" s="154"/>
      <c r="D11995" s="91"/>
      <c r="E11995" s="89"/>
      <c r="F11995">
        <f>SUMIF('список продуктов'!$A$8:$A$917,"="&amp;D12193,'список продуктов'!$C$8:$C$917)</f>
        <v>1</v>
      </c>
      <c r="M11995" s="572"/>
      <c r="N11995" s="573"/>
      <c r="O11995" s="573"/>
      <c r="P11995" s="573"/>
    </row>
    <row r="11996" spans="1:16" x14ac:dyDescent="0.25">
      <c r="A11996" s="77">
        <f>E11996*A11988</f>
        <v>0</v>
      </c>
      <c r="B11996" s="160"/>
      <c r="C11996" s="154"/>
      <c r="D11996" s="91"/>
      <c r="E11996" s="89"/>
      <c r="F11996">
        <f>SUMIF('список продуктов'!$A$8:$A$917,"="&amp;D12194,'список продуктов'!$C$8:$C$917)</f>
        <v>1</v>
      </c>
      <c r="M11996" s="572"/>
      <c r="N11996" s="573"/>
      <c r="O11996" s="573"/>
      <c r="P11996" s="573"/>
    </row>
    <row r="11997" spans="1:16" ht="15.75" thickBot="1" x14ac:dyDescent="0.3">
      <c r="A11997" s="77">
        <f>E11997*A11988</f>
        <v>0</v>
      </c>
      <c r="B11997" s="160"/>
      <c r="C11997" s="154"/>
      <c r="D11997" s="91"/>
      <c r="E11997" s="89"/>
      <c r="F11997">
        <f>SUMIF('список продуктов'!$A$8:$A$917,"="&amp;D12195,'список продуктов'!$C$8:$C$917)</f>
        <v>1</v>
      </c>
      <c r="M11997" s="572"/>
      <c r="N11997" s="573"/>
      <c r="O11997" s="573"/>
      <c r="P11997" s="573"/>
    </row>
    <row r="11998" spans="1:16" ht="30" thickBot="1" x14ac:dyDescent="0.3">
      <c r="A11998" s="229"/>
      <c r="B11998" s="231" t="s">
        <v>170</v>
      </c>
      <c r="C11998" s="140" t="s">
        <v>1137</v>
      </c>
      <c r="D11998" s="188"/>
      <c r="E11998" s="191"/>
      <c r="F11998">
        <f>SUMIF('список продуктов'!$A$8:$A$917,"="&amp;D12196,'список продуктов'!$C$8:$C$917)</f>
        <v>1</v>
      </c>
      <c r="G11998" t="s">
        <v>2926</v>
      </c>
      <c r="M11998" s="572"/>
      <c r="N11998" s="573"/>
      <c r="O11998" s="573"/>
      <c r="P11998" s="573"/>
    </row>
    <row r="11999" spans="1:16" x14ac:dyDescent="0.25">
      <c r="A11999" s="77">
        <f>E11999*A11998</f>
        <v>0</v>
      </c>
      <c r="B11999" s="160"/>
      <c r="D11999" s="91" t="s">
        <v>311</v>
      </c>
      <c r="E11999" s="80">
        <v>80</v>
      </c>
      <c r="M11999" s="72"/>
      <c r="N11999" s="68"/>
      <c r="O11999" s="68"/>
      <c r="P11999" s="68"/>
    </row>
    <row r="12000" spans="1:16" x14ac:dyDescent="0.25">
      <c r="A12000" s="77">
        <f>E12000*A11998</f>
        <v>0</v>
      </c>
      <c r="B12000" s="160"/>
      <c r="C12000" s="449"/>
      <c r="D12000" s="91" t="s">
        <v>1665</v>
      </c>
      <c r="E12000" s="80">
        <v>80</v>
      </c>
      <c r="M12000" s="72"/>
      <c r="N12000" s="68"/>
      <c r="O12000" s="68"/>
      <c r="P12000" s="68"/>
    </row>
    <row r="12001" spans="1:16" x14ac:dyDescent="0.25">
      <c r="A12001" s="77">
        <f>E12001*A11998</f>
        <v>0</v>
      </c>
      <c r="B12001" s="160"/>
      <c r="C12001" s="449"/>
      <c r="D12001" s="91" t="s">
        <v>1793</v>
      </c>
      <c r="E12001" s="80">
        <v>8</v>
      </c>
      <c r="F12001">
        <f>SUMIF('список продуктов'!$A$8:$A$917,"="&amp;D12199,'список продуктов'!$C$8:$C$917)</f>
        <v>0</v>
      </c>
      <c r="M12001" s="572"/>
      <c r="N12001" s="573"/>
      <c r="O12001" s="573"/>
      <c r="P12001" s="573"/>
    </row>
    <row r="12002" spans="1:16" x14ac:dyDescent="0.25">
      <c r="A12002" s="77">
        <f>E12002*A11998</f>
        <v>0</v>
      </c>
      <c r="B12002" s="160"/>
      <c r="C12002" s="449"/>
      <c r="D12002" s="91" t="s">
        <v>1736</v>
      </c>
      <c r="E12002" s="80">
        <v>8</v>
      </c>
      <c r="F12002">
        <f>SUMIF('список продуктов'!$A$8:$A$917,"="&amp;D12200,'список продуктов'!$C$8:$C$917)</f>
        <v>1</v>
      </c>
      <c r="M12002" s="572"/>
      <c r="N12002" s="573"/>
      <c r="O12002" s="573"/>
      <c r="P12002" s="573"/>
    </row>
    <row r="12003" spans="1:16" x14ac:dyDescent="0.25">
      <c r="A12003" s="77">
        <f>E12003*A11998</f>
        <v>0</v>
      </c>
      <c r="B12003" s="160"/>
      <c r="C12003" s="449"/>
      <c r="D12003" s="91" t="s">
        <v>2333</v>
      </c>
      <c r="E12003" s="80">
        <v>4</v>
      </c>
      <c r="F12003">
        <f>SUMIF('список продуктов'!$A$8:$A$917,"="&amp;D12201,'список продуктов'!$C$8:$C$917)</f>
        <v>1</v>
      </c>
      <c r="M12003" s="572"/>
      <c r="N12003" s="573"/>
      <c r="O12003" s="573"/>
      <c r="P12003" s="573"/>
    </row>
    <row r="12004" spans="1:16" x14ac:dyDescent="0.25">
      <c r="A12004" s="77">
        <f>E12004*A11998</f>
        <v>0</v>
      </c>
      <c r="B12004" s="160"/>
      <c r="C12004" s="449"/>
      <c r="D12004" s="91" t="s">
        <v>1811</v>
      </c>
      <c r="E12004" s="80">
        <v>8</v>
      </c>
      <c r="F12004">
        <f>SUMIF('список продуктов'!$A$8:$A$917,"="&amp;D12202,'список продуктов'!$C$8:$C$917)</f>
        <v>1</v>
      </c>
      <c r="M12004" s="572"/>
      <c r="N12004" s="573"/>
      <c r="O12004" s="573"/>
      <c r="P12004" s="573"/>
    </row>
    <row r="12005" spans="1:16" x14ac:dyDescent="0.25">
      <c r="A12005" s="77">
        <f>E12005*A11998</f>
        <v>0</v>
      </c>
      <c r="B12005" s="160"/>
      <c r="C12005" s="449"/>
      <c r="D12005" s="91" t="s">
        <v>1489</v>
      </c>
      <c r="E12005" s="80">
        <v>15</v>
      </c>
      <c r="F12005">
        <f>SUMIF('список продуктов'!$A$8:$A$917,"="&amp;D12203,'список продуктов'!$C$8:$C$917)</f>
        <v>1</v>
      </c>
      <c r="M12005" s="572"/>
      <c r="N12005" s="573"/>
      <c r="O12005" s="573"/>
      <c r="P12005" s="573"/>
    </row>
    <row r="12006" spans="1:16" ht="29.25" x14ac:dyDescent="0.25">
      <c r="A12006" s="77">
        <f>E12006*A11998</f>
        <v>0</v>
      </c>
      <c r="B12006" s="160"/>
      <c r="C12006" s="449"/>
      <c r="D12006" s="91" t="s">
        <v>2656</v>
      </c>
      <c r="E12006" s="89">
        <v>1</v>
      </c>
      <c r="F12006">
        <f>SUMIF('список продуктов'!$A$8:$A$917,"="&amp;D12204,'список продуктов'!$C$8:$C$917)</f>
        <v>1</v>
      </c>
      <c r="M12006" s="572"/>
      <c r="N12006" s="573"/>
      <c r="O12006" s="573"/>
      <c r="P12006" s="573"/>
    </row>
    <row r="12007" spans="1:16" ht="15.75" thickBot="1" x14ac:dyDescent="0.3">
      <c r="A12007" s="77">
        <f>E12007*A11998</f>
        <v>0</v>
      </c>
      <c r="B12007" s="160"/>
      <c r="D12007" s="91" t="s">
        <v>2659</v>
      </c>
      <c r="E12007" s="89">
        <v>1</v>
      </c>
      <c r="F12007">
        <f>SUMIF('список продуктов'!$A$8:$A$917,"="&amp;D12205,'список продуктов'!$C$8:$C$917)</f>
        <v>1</v>
      </c>
      <c r="M12007" s="572"/>
      <c r="N12007" s="573"/>
      <c r="O12007" s="573"/>
      <c r="P12007" s="573"/>
    </row>
    <row r="12008" spans="1:16" ht="15.75" thickBot="1" x14ac:dyDescent="0.3">
      <c r="A12008" s="229"/>
      <c r="B12008" s="231" t="s">
        <v>170</v>
      </c>
      <c r="C12008" s="140" t="s">
        <v>1138</v>
      </c>
      <c r="D12008" s="188"/>
      <c r="E12008" s="191"/>
      <c r="F12008">
        <f>SUMIF('список продуктов'!$A$8:$A$917,"="&amp;D12206,'список продуктов'!$C$8:$C$917)</f>
        <v>1</v>
      </c>
      <c r="G12008" t="s">
        <v>2926</v>
      </c>
      <c r="M12008" s="572"/>
      <c r="N12008" s="573"/>
      <c r="O12008" s="573"/>
      <c r="P12008" s="573"/>
    </row>
    <row r="12009" spans="1:16" x14ac:dyDescent="0.25">
      <c r="A12009" s="77">
        <f>E12009*A12008</f>
        <v>0</v>
      </c>
      <c r="B12009" s="160"/>
      <c r="C12009" s="154"/>
      <c r="D12009" s="91" t="s">
        <v>1584</v>
      </c>
      <c r="E12009" s="89">
        <v>200</v>
      </c>
      <c r="F12009">
        <f>SUMIF('список продуктов'!$A$8:$A$917,"="&amp;D12207,'список продуктов'!$C$8:$C$917)</f>
        <v>1</v>
      </c>
      <c r="M12009" s="572"/>
      <c r="N12009" s="573"/>
      <c r="O12009" s="573"/>
      <c r="P12009" s="573"/>
    </row>
    <row r="12010" spans="1:16" x14ac:dyDescent="0.25">
      <c r="A12010" s="77">
        <f>E12010*A12008</f>
        <v>0</v>
      </c>
      <c r="B12010" s="160"/>
      <c r="C12010" s="452"/>
      <c r="D12010" s="91" t="s">
        <v>1797</v>
      </c>
      <c r="E12010" s="89">
        <v>3</v>
      </c>
      <c r="F12010">
        <f>SUMIF('список продуктов'!$A$8:$A$917,"="&amp;D12208,'список продуктов'!$C$8:$C$917)</f>
        <v>1</v>
      </c>
      <c r="M12010" s="572"/>
      <c r="N12010" s="573"/>
      <c r="O12010" s="573"/>
      <c r="P12010" s="573"/>
    </row>
    <row r="12011" spans="1:16" x14ac:dyDescent="0.25">
      <c r="A12011" s="77">
        <f>E12011*A12008</f>
        <v>0</v>
      </c>
      <c r="B12011" s="160"/>
      <c r="C12011" s="154"/>
      <c r="D12011" s="91" t="s">
        <v>1804</v>
      </c>
      <c r="E12011" s="89">
        <v>3</v>
      </c>
      <c r="F12011">
        <f>SUMIF('список продуктов'!$A$8:$A$917,"="&amp;D12209,'список продуктов'!$C$8:$C$917)</f>
        <v>1</v>
      </c>
      <c r="M12011" s="572"/>
      <c r="N12011" s="573"/>
      <c r="O12011" s="573"/>
      <c r="P12011" s="573"/>
    </row>
    <row r="12012" spans="1:16" x14ac:dyDescent="0.25">
      <c r="A12012" s="77">
        <f>E12012*A12008</f>
        <v>0</v>
      </c>
      <c r="B12012" s="160"/>
      <c r="C12012" s="154"/>
      <c r="D12012" s="91" t="s">
        <v>1793</v>
      </c>
      <c r="E12012" s="89">
        <v>3</v>
      </c>
      <c r="M12012" s="72"/>
      <c r="N12012" s="68"/>
      <c r="O12012" s="68"/>
      <c r="P12012" s="68"/>
    </row>
    <row r="12013" spans="1:16" x14ac:dyDescent="0.25">
      <c r="A12013" s="77">
        <f>E12013*A12008</f>
        <v>0</v>
      </c>
      <c r="B12013" s="160"/>
      <c r="C12013" s="154"/>
      <c r="D12013" s="91" t="s">
        <v>1795</v>
      </c>
      <c r="E12013" s="89">
        <v>3</v>
      </c>
      <c r="F12013">
        <f>SUMIF('список продуктов'!$A$8:$A$917,"="&amp;D12211,'список продуктов'!$C$8:$C$917)</f>
        <v>0</v>
      </c>
      <c r="M12013" s="572"/>
      <c r="N12013" s="573"/>
      <c r="O12013" s="573"/>
      <c r="P12013" s="573"/>
    </row>
    <row r="12014" spans="1:16" x14ac:dyDescent="0.25">
      <c r="A12014" s="77">
        <f>E12014*A12008</f>
        <v>0</v>
      </c>
      <c r="B12014" s="160"/>
      <c r="C12014" s="154"/>
      <c r="D12014" s="91" t="s">
        <v>311</v>
      </c>
      <c r="E12014" s="89">
        <v>40</v>
      </c>
      <c r="F12014">
        <f>SUMIF('список продуктов'!$A$8:$A$917,"="&amp;D12212,'список продуктов'!$C$8:$C$917)</f>
        <v>1</v>
      </c>
      <c r="M12014" s="572"/>
      <c r="N12014" s="573"/>
      <c r="O12014" s="573"/>
      <c r="P12014" s="573"/>
    </row>
    <row r="12015" spans="1:16" x14ac:dyDescent="0.25">
      <c r="A12015" s="77">
        <f>E12015*A12008</f>
        <v>0</v>
      </c>
      <c r="B12015" s="160"/>
      <c r="C12015" s="154"/>
      <c r="D12015" s="91" t="s">
        <v>1262</v>
      </c>
      <c r="E12015" s="89">
        <v>2</v>
      </c>
      <c r="F12015">
        <f>SUMIF('список продуктов'!$A$8:$A$917,"="&amp;D12213,'список продуктов'!$C$8:$C$917)</f>
        <v>1</v>
      </c>
      <c r="M12015" s="572"/>
      <c r="N12015" s="573"/>
      <c r="O12015" s="573"/>
      <c r="P12015" s="573"/>
    </row>
    <row r="12016" spans="1:16" x14ac:dyDescent="0.25">
      <c r="A12016" s="77">
        <f>E12016*A12008</f>
        <v>0</v>
      </c>
      <c r="B12016" s="160"/>
      <c r="C12016" s="154"/>
      <c r="D12016" s="91" t="s">
        <v>2399</v>
      </c>
      <c r="E12016" s="89">
        <v>2</v>
      </c>
      <c r="F12016">
        <f>SUMIF('список продуктов'!$A$8:$A$917,"="&amp;D12214,'список продуктов'!$C$8:$C$917)</f>
        <v>1</v>
      </c>
      <c r="M12016" s="572"/>
      <c r="N12016" s="573"/>
      <c r="O12016" s="573"/>
      <c r="P12016" s="573"/>
    </row>
    <row r="12017" spans="1:16" x14ac:dyDescent="0.25">
      <c r="A12017" s="77">
        <f>E12017*A12008</f>
        <v>0</v>
      </c>
      <c r="B12017" s="160"/>
      <c r="C12017" s="154"/>
      <c r="D12017" s="91" t="s">
        <v>2591</v>
      </c>
      <c r="E12017" s="89">
        <v>6</v>
      </c>
      <c r="F12017">
        <f>SUMIF('список продуктов'!$A$8:$A$917,"="&amp;D12215,'список продуктов'!$C$8:$C$917)</f>
        <v>1</v>
      </c>
      <c r="M12017" s="572"/>
      <c r="N12017" s="573"/>
      <c r="O12017" s="573"/>
      <c r="P12017" s="573"/>
    </row>
    <row r="12018" spans="1:16" x14ac:dyDescent="0.25">
      <c r="A12018" s="77">
        <f>E12018*A12008</f>
        <v>0</v>
      </c>
      <c r="B12018" s="160"/>
      <c r="C12018" s="154"/>
      <c r="D12018" s="91" t="s">
        <v>192</v>
      </c>
      <c r="E12018" s="89">
        <v>10</v>
      </c>
      <c r="F12018">
        <f>SUMIF('список продуктов'!$A$8:$A$917,"="&amp;D12216,'список продуктов'!$C$8:$C$917)</f>
        <v>1</v>
      </c>
      <c r="M12018" s="572"/>
      <c r="N12018" s="573"/>
      <c r="O12018" s="573"/>
      <c r="P12018" s="573"/>
    </row>
    <row r="12019" spans="1:16" x14ac:dyDescent="0.25">
      <c r="A12019" s="77">
        <f>E12019*A12008</f>
        <v>0</v>
      </c>
      <c r="B12019" s="160"/>
      <c r="C12019" s="154"/>
      <c r="D12019" s="91" t="s">
        <v>1887</v>
      </c>
      <c r="E12019" s="89">
        <v>10</v>
      </c>
      <c r="F12019">
        <f>SUMIF('список продуктов'!$A$8:$A$917,"="&amp;D12217,'список продуктов'!$C$8:$C$917)</f>
        <v>1</v>
      </c>
      <c r="M12019" s="572"/>
      <c r="N12019" s="573"/>
      <c r="O12019" s="573"/>
      <c r="P12019" s="573"/>
    </row>
    <row r="12020" spans="1:16" ht="30" thickBot="1" x14ac:dyDescent="0.3">
      <c r="A12020" s="77">
        <f>E12020*A12008</f>
        <v>0</v>
      </c>
      <c r="B12020" s="160"/>
      <c r="D12020" s="91" t="s">
        <v>2656</v>
      </c>
      <c r="E12020" s="89">
        <v>1</v>
      </c>
      <c r="F12020">
        <f>SUMIF('список продуктов'!$A$8:$A$917,"="&amp;D12218,'список продуктов'!$C$8:$C$917)</f>
        <v>1</v>
      </c>
      <c r="M12020" s="572"/>
      <c r="N12020" s="573"/>
      <c r="O12020" s="573"/>
      <c r="P12020" s="573"/>
    </row>
    <row r="12021" spans="1:16" ht="30" thickBot="1" x14ac:dyDescent="0.3">
      <c r="A12021" s="229"/>
      <c r="B12021" s="231" t="s">
        <v>170</v>
      </c>
      <c r="C12021" s="140" t="s">
        <v>1139</v>
      </c>
      <c r="D12021" s="188"/>
      <c r="E12021" s="191"/>
      <c r="F12021">
        <f>SUMIF('список продуктов'!$A$8:$A$917,"="&amp;D12219,'список продуктов'!$C$8:$C$917)</f>
        <v>1</v>
      </c>
      <c r="G12021" t="s">
        <v>2926</v>
      </c>
      <c r="M12021" s="572"/>
      <c r="N12021" s="573"/>
      <c r="O12021" s="573"/>
      <c r="P12021" s="573"/>
    </row>
    <row r="12022" spans="1:16" x14ac:dyDescent="0.25">
      <c r="A12022" s="77">
        <f>E12022*A12021</f>
        <v>0</v>
      </c>
      <c r="B12022" s="160"/>
      <c r="C12022" s="154"/>
      <c r="D12022" s="91" t="s">
        <v>1354</v>
      </c>
      <c r="E12022" s="89">
        <v>40</v>
      </c>
      <c r="F12022">
        <f>SUMIF('список продуктов'!$A$8:$A$917,"="&amp;D12220,'список продуктов'!$C$8:$C$917)</f>
        <v>1</v>
      </c>
      <c r="M12022" s="572"/>
      <c r="N12022" s="573"/>
      <c r="O12022" s="573"/>
      <c r="P12022" s="573"/>
    </row>
    <row r="12023" spans="1:16" x14ac:dyDescent="0.25">
      <c r="A12023" s="77">
        <f>E12023*A12021</f>
        <v>0</v>
      </c>
      <c r="B12023" s="160"/>
      <c r="C12023" s="452"/>
      <c r="D12023" s="91" t="s">
        <v>1261</v>
      </c>
      <c r="E12023" s="89">
        <v>40</v>
      </c>
      <c r="F12023">
        <f>SUMIF('список продуктов'!$A$8:$A$917,"="&amp;D12221,'список продуктов'!$C$8:$C$917)</f>
        <v>1</v>
      </c>
      <c r="M12023" s="572"/>
      <c r="N12023" s="573"/>
      <c r="O12023" s="573"/>
      <c r="P12023" s="573"/>
    </row>
    <row r="12024" spans="1:16" x14ac:dyDescent="0.25">
      <c r="A12024" s="77">
        <f>E12024*A12021</f>
        <v>0</v>
      </c>
      <c r="B12024" s="160"/>
      <c r="C12024" s="154"/>
      <c r="D12024" s="91" t="s">
        <v>1775</v>
      </c>
      <c r="E12024" s="89">
        <v>40</v>
      </c>
      <c r="F12024">
        <f>SUMIF('список продуктов'!$A$8:$A$917,"="&amp;D12222,'список продуктов'!$C$8:$C$917)</f>
        <v>1</v>
      </c>
      <c r="M12024" s="572"/>
      <c r="N12024" s="573"/>
      <c r="O12024" s="573"/>
      <c r="P12024" s="573"/>
    </row>
    <row r="12025" spans="1:16" x14ac:dyDescent="0.25">
      <c r="A12025" s="77">
        <f>E12025*A12021</f>
        <v>0</v>
      </c>
      <c r="B12025" s="160"/>
      <c r="C12025" s="154"/>
      <c r="D12025" s="91" t="s">
        <v>1753</v>
      </c>
      <c r="E12025" s="89">
        <v>40</v>
      </c>
      <c r="M12025" s="72"/>
      <c r="N12025" s="68"/>
      <c r="O12025" s="68"/>
      <c r="P12025" s="68"/>
    </row>
    <row r="12026" spans="1:16" x14ac:dyDescent="0.25">
      <c r="A12026" s="77">
        <f>E12026*A12021</f>
        <v>0</v>
      </c>
      <c r="B12026" s="160"/>
      <c r="C12026" s="154"/>
      <c r="D12026" s="91" t="s">
        <v>1736</v>
      </c>
      <c r="E12026" s="89">
        <v>30</v>
      </c>
      <c r="F12026">
        <f>SUMIF('список продуктов'!$A$8:$A$917,"="&amp;D12224,'список продуктов'!$C$8:$C$917)</f>
        <v>0</v>
      </c>
      <c r="M12026" s="572"/>
      <c r="N12026" s="573"/>
      <c r="O12026" s="573"/>
      <c r="P12026" s="573"/>
    </row>
    <row r="12027" spans="1:16" x14ac:dyDescent="0.25">
      <c r="A12027" s="77">
        <f>E12027*A12021</f>
        <v>0</v>
      </c>
      <c r="B12027" s="160"/>
      <c r="C12027" s="154"/>
      <c r="D12027" s="91" t="s">
        <v>192</v>
      </c>
      <c r="E12027" s="89">
        <v>5</v>
      </c>
      <c r="F12027">
        <f>SUMIF('список продуктов'!$A$8:$A$917,"="&amp;D12225,'список продуктов'!$C$8:$C$917)</f>
        <v>1</v>
      </c>
      <c r="M12027" s="572"/>
      <c r="N12027" s="573"/>
      <c r="O12027" s="573"/>
      <c r="P12027" s="573"/>
    </row>
    <row r="12028" spans="1:16" x14ac:dyDescent="0.25">
      <c r="A12028" s="77">
        <f>E12028*A12021</f>
        <v>0</v>
      </c>
      <c r="B12028" s="160"/>
      <c r="C12028" s="154"/>
      <c r="D12028" s="91" t="s">
        <v>1478</v>
      </c>
      <c r="E12028" s="89">
        <v>2</v>
      </c>
      <c r="F12028">
        <f>SUMIF('список продуктов'!$A$8:$A$917,"="&amp;D12226,'список продуктов'!$C$8:$C$917)</f>
        <v>1</v>
      </c>
      <c r="M12028" s="572"/>
      <c r="N12028" s="573"/>
      <c r="O12028" s="573"/>
      <c r="P12028" s="573"/>
    </row>
    <row r="12029" spans="1:16" x14ac:dyDescent="0.25">
      <c r="A12029" s="77">
        <f>E12029*A12021</f>
        <v>0</v>
      </c>
      <c r="B12029" s="160"/>
      <c r="C12029" s="154"/>
      <c r="D12029" s="91" t="s">
        <v>2416</v>
      </c>
      <c r="E12029" s="89">
        <v>2</v>
      </c>
      <c r="F12029">
        <f>SUMIF('список продуктов'!$A$8:$A$917,"="&amp;D12227,'список продуктов'!$C$8:$C$917)</f>
        <v>1</v>
      </c>
      <c r="M12029" s="572"/>
      <c r="N12029" s="573"/>
      <c r="O12029" s="573"/>
      <c r="P12029" s="573"/>
    </row>
    <row r="12030" spans="1:16" ht="30" thickBot="1" x14ac:dyDescent="0.3">
      <c r="A12030" s="77">
        <f>E12030*A12021</f>
        <v>0</v>
      </c>
      <c r="B12030" s="160"/>
      <c r="C12030" s="154"/>
      <c r="D12030" s="91" t="s">
        <v>2656</v>
      </c>
      <c r="E12030" s="89">
        <v>1</v>
      </c>
      <c r="F12030">
        <f>SUMIF('список продуктов'!$A$8:$A$917,"="&amp;D12228,'список продуктов'!$C$8:$C$917)</f>
        <v>1</v>
      </c>
      <c r="M12030" s="572"/>
      <c r="N12030" s="573"/>
      <c r="O12030" s="573"/>
      <c r="P12030" s="573"/>
    </row>
    <row r="12031" spans="1:16" ht="15.75" thickBot="1" x14ac:dyDescent="0.3">
      <c r="A12031" s="229"/>
      <c r="B12031" s="231" t="s">
        <v>74</v>
      </c>
      <c r="C12031" s="140" t="s">
        <v>1140</v>
      </c>
      <c r="D12031" s="188"/>
      <c r="E12031" s="191"/>
      <c r="F12031">
        <f>SUMIF('список продуктов'!$A$8:$A$917,"="&amp;D12229,'список продуктов'!$C$8:$C$917)</f>
        <v>1</v>
      </c>
      <c r="G12031" t="s">
        <v>2926</v>
      </c>
      <c r="M12031" s="572"/>
      <c r="N12031" s="573"/>
      <c r="O12031" s="573"/>
      <c r="P12031" s="573"/>
    </row>
    <row r="12032" spans="1:16" x14ac:dyDescent="0.25">
      <c r="A12032" s="77">
        <f>E12032*A12031</f>
        <v>0</v>
      </c>
      <c r="B12032" s="160"/>
      <c r="C12032" s="154"/>
      <c r="D12032" s="91" t="s">
        <v>1753</v>
      </c>
      <c r="E12032" s="89">
        <v>90</v>
      </c>
      <c r="F12032">
        <f>SUMIF('список продуктов'!$A$8:$A$917,"="&amp;D12230,'список продуктов'!$C$8:$C$917)</f>
        <v>1</v>
      </c>
      <c r="M12032" s="572"/>
      <c r="N12032" s="573"/>
      <c r="O12032" s="573"/>
      <c r="P12032" s="573"/>
    </row>
    <row r="12033" spans="1:16" x14ac:dyDescent="0.25">
      <c r="A12033" s="77">
        <f>E12033*A12031</f>
        <v>0</v>
      </c>
      <c r="B12033" s="160"/>
      <c r="C12033" s="452"/>
      <c r="D12033" s="91" t="s">
        <v>1696</v>
      </c>
      <c r="E12033" s="89">
        <v>60</v>
      </c>
      <c r="F12033">
        <f>SUMIF('список продуктов'!$A$8:$A$917,"="&amp;D12231,'список продуктов'!$C$8:$C$917)</f>
        <v>1</v>
      </c>
      <c r="M12033" s="572"/>
      <c r="N12033" s="573"/>
      <c r="O12033" s="573"/>
      <c r="P12033" s="573"/>
    </row>
    <row r="12034" spans="1:16" x14ac:dyDescent="0.25">
      <c r="A12034" s="77">
        <f>E12034*A12031</f>
        <v>0</v>
      </c>
      <c r="B12034" s="160"/>
      <c r="C12034" s="154"/>
      <c r="D12034" s="91" t="s">
        <v>1678</v>
      </c>
      <c r="E12034" s="89">
        <v>30</v>
      </c>
      <c r="F12034">
        <f>SUMIF('список продуктов'!$A$8:$A$917,"="&amp;D12232,'список продуктов'!$C$8:$C$917)</f>
        <v>0</v>
      </c>
      <c r="M12034" s="572"/>
      <c r="N12034" s="573"/>
      <c r="O12034" s="573"/>
      <c r="P12034" s="573"/>
    </row>
    <row r="12035" spans="1:16" x14ac:dyDescent="0.25">
      <c r="A12035" s="77">
        <f>E12035*A12031</f>
        <v>0</v>
      </c>
      <c r="B12035" s="160"/>
      <c r="C12035" s="154"/>
      <c r="D12035" s="91" t="s">
        <v>1758</v>
      </c>
      <c r="E12035" s="89">
        <v>30</v>
      </c>
      <c r="F12035">
        <f>SUMIF('список продуктов'!$A$8:$A$917,"="&amp;D12233,'список продуктов'!$C$8:$C$917)</f>
        <v>0</v>
      </c>
      <c r="M12035" s="572"/>
      <c r="N12035" s="573"/>
      <c r="O12035" s="573"/>
      <c r="P12035" s="573"/>
    </row>
    <row r="12036" spans="1:16" x14ac:dyDescent="0.25">
      <c r="A12036" s="77">
        <f>E12036*A12031</f>
        <v>0</v>
      </c>
      <c r="B12036" s="160"/>
      <c r="C12036" s="154"/>
      <c r="D12036" s="91" t="s">
        <v>1354</v>
      </c>
      <c r="E12036" s="89">
        <v>30</v>
      </c>
      <c r="F12036">
        <f>SUMIF('список продуктов'!$A$8:$A$917,"="&amp;D12234,'список продуктов'!$C$8:$C$917)</f>
        <v>0</v>
      </c>
      <c r="M12036" s="572"/>
      <c r="N12036" s="573"/>
      <c r="O12036" s="573"/>
      <c r="P12036" s="573"/>
    </row>
    <row r="12037" spans="1:16" x14ac:dyDescent="0.25">
      <c r="A12037" s="77">
        <f>E12037*A12031</f>
        <v>0</v>
      </c>
      <c r="B12037" s="160"/>
      <c r="C12037" s="154"/>
      <c r="D12037" s="91" t="s">
        <v>1926</v>
      </c>
      <c r="E12037" s="89">
        <v>10</v>
      </c>
      <c r="F12037">
        <f>SUMIF('список продуктов'!$A$8:$A$917,"="&amp;D12235,'список продуктов'!$C$8:$C$917)</f>
        <v>1</v>
      </c>
      <c r="M12037" s="572"/>
      <c r="N12037" s="573"/>
      <c r="O12037" s="573"/>
      <c r="P12037" s="573"/>
    </row>
    <row r="12038" spans="1:16" x14ac:dyDescent="0.25">
      <c r="A12038" s="77">
        <f>E12038*A12031</f>
        <v>0</v>
      </c>
      <c r="B12038" s="160"/>
      <c r="C12038" s="154"/>
      <c r="D12038" s="91" t="s">
        <v>1850</v>
      </c>
      <c r="E12038" s="89">
        <v>10</v>
      </c>
      <c r="F12038">
        <f>SUMIF('список продуктов'!$A$8:$A$917,"="&amp;D12236,'список продуктов'!$C$8:$C$917)</f>
        <v>1</v>
      </c>
      <c r="M12038" s="572"/>
      <c r="N12038" s="573"/>
      <c r="O12038" s="573"/>
      <c r="P12038" s="573"/>
    </row>
    <row r="12039" spans="1:16" x14ac:dyDescent="0.25">
      <c r="A12039" s="77">
        <f>E12039*A12031</f>
        <v>0</v>
      </c>
      <c r="B12039" s="160"/>
      <c r="C12039" s="154"/>
      <c r="D12039" s="91" t="s">
        <v>2591</v>
      </c>
      <c r="E12039" s="89">
        <v>10</v>
      </c>
      <c r="F12039">
        <f>SUMIF('список продуктов'!$A$8:$A$917,"="&amp;D12237,'список продуктов'!$C$8:$C$917)</f>
        <v>1</v>
      </c>
      <c r="M12039" s="572"/>
      <c r="N12039" s="573"/>
      <c r="O12039" s="573"/>
      <c r="P12039" s="573"/>
    </row>
    <row r="12040" spans="1:16" x14ac:dyDescent="0.25">
      <c r="A12040" s="77">
        <f>E12040*A12031</f>
        <v>0</v>
      </c>
      <c r="B12040" s="160"/>
      <c r="C12040" s="154"/>
      <c r="D12040" s="91" t="s">
        <v>2399</v>
      </c>
      <c r="E12040" s="89">
        <v>2</v>
      </c>
      <c r="F12040">
        <f>SUMIF('список продуктов'!$A$8:$A$917,"="&amp;D12238,'список продуктов'!$C$8:$C$917)</f>
        <v>1</v>
      </c>
      <c r="M12040" s="572"/>
      <c r="N12040" s="573"/>
      <c r="O12040" s="573"/>
      <c r="P12040" s="573"/>
    </row>
    <row r="12041" spans="1:16" x14ac:dyDescent="0.25">
      <c r="A12041" s="77">
        <f>E12041*A12031</f>
        <v>0</v>
      </c>
      <c r="B12041" s="160"/>
      <c r="C12041" s="154"/>
      <c r="D12041" s="91" t="s">
        <v>1262</v>
      </c>
      <c r="E12041" s="89">
        <v>2</v>
      </c>
      <c r="F12041">
        <f>SUMIF('список продуктов'!$A$8:$A$917,"="&amp;D12239,'список продуктов'!$C$8:$C$917)</f>
        <v>1</v>
      </c>
      <c r="M12041" s="572"/>
      <c r="N12041" s="573"/>
      <c r="O12041" s="573"/>
      <c r="P12041" s="573"/>
    </row>
    <row r="12042" spans="1:16" ht="30" thickBot="1" x14ac:dyDescent="0.3">
      <c r="A12042" s="77">
        <f>E12042*A12031</f>
        <v>0</v>
      </c>
      <c r="B12042" s="160"/>
      <c r="C12042" s="154"/>
      <c r="D12042" s="91" t="s">
        <v>2656</v>
      </c>
      <c r="E12042" s="89">
        <v>1</v>
      </c>
      <c r="F12042">
        <f>SUMIF('список продуктов'!$A$8:$A$917,"="&amp;D12240,'список продуктов'!$C$8:$C$917)</f>
        <v>1</v>
      </c>
      <c r="M12042" s="572"/>
      <c r="N12042" s="573"/>
      <c r="O12042" s="573"/>
      <c r="P12042" s="573"/>
    </row>
    <row r="12043" spans="1:16" ht="15.75" thickBot="1" x14ac:dyDescent="0.3">
      <c r="A12043" s="229"/>
      <c r="B12043" s="231" t="s">
        <v>170</v>
      </c>
      <c r="C12043" s="392" t="s">
        <v>1141</v>
      </c>
      <c r="D12043" s="188"/>
      <c r="E12043" s="191"/>
      <c r="F12043">
        <f>SUMIF('список продуктов'!$A$8:$A$917,"="&amp;D12241,'список продуктов'!$C$8:$C$917)</f>
        <v>1</v>
      </c>
      <c r="G12043" t="s">
        <v>2926</v>
      </c>
      <c r="M12043" s="572"/>
      <c r="N12043" s="573"/>
      <c r="O12043" s="573"/>
      <c r="P12043" s="573"/>
    </row>
    <row r="12044" spans="1:16" x14ac:dyDescent="0.25">
      <c r="A12044" s="77">
        <f>E12044*A12043</f>
        <v>0</v>
      </c>
      <c r="B12044" s="160"/>
      <c r="C12044" s="115"/>
      <c r="D12044" s="91" t="s">
        <v>1596</v>
      </c>
      <c r="E12044" s="80">
        <v>50</v>
      </c>
      <c r="F12044">
        <f>SUMIF('список продуктов'!$A$8:$A$917,"="&amp;D12242,'список продуктов'!$C$8:$C$917)</f>
        <v>1</v>
      </c>
      <c r="M12044" s="572"/>
      <c r="N12044" s="573"/>
      <c r="O12044" s="573"/>
      <c r="P12044" s="573"/>
    </row>
    <row r="12045" spans="1:16" x14ac:dyDescent="0.25">
      <c r="A12045" s="77">
        <f>E12045*A12043</f>
        <v>0</v>
      </c>
      <c r="B12045" s="160"/>
      <c r="C12045" s="115"/>
      <c r="D12045" s="91" t="s">
        <v>1813</v>
      </c>
      <c r="E12045" s="80">
        <v>20</v>
      </c>
      <c r="F12045">
        <f>SUMIF('список продуктов'!$A$8:$A$917,"="&amp;D12243,'список продуктов'!$C$8:$C$917)</f>
        <v>1</v>
      </c>
      <c r="M12045" s="572"/>
      <c r="N12045" s="573"/>
      <c r="O12045" s="573"/>
      <c r="P12045" s="573"/>
    </row>
    <row r="12046" spans="1:16" x14ac:dyDescent="0.25">
      <c r="A12046" s="77">
        <f>E12046*A12043</f>
        <v>0</v>
      </c>
      <c r="B12046" s="160"/>
      <c r="C12046" s="115"/>
      <c r="D12046" s="91" t="s">
        <v>1809</v>
      </c>
      <c r="E12046" s="80">
        <v>25</v>
      </c>
      <c r="M12046" s="72"/>
      <c r="N12046" s="68"/>
      <c r="O12046" s="68"/>
      <c r="P12046" s="68"/>
    </row>
    <row r="12047" spans="1:16" x14ac:dyDescent="0.25">
      <c r="A12047" s="77">
        <f>E12047*A12043</f>
        <v>0</v>
      </c>
      <c r="B12047" s="160"/>
      <c r="C12047" s="115"/>
      <c r="D12047" s="91" t="s">
        <v>1789</v>
      </c>
      <c r="E12047" s="80">
        <v>25</v>
      </c>
      <c r="M12047" s="72"/>
      <c r="N12047" s="68"/>
      <c r="O12047" s="68"/>
      <c r="P12047" s="68"/>
    </row>
    <row r="12048" spans="1:16" x14ac:dyDescent="0.25">
      <c r="A12048" s="77">
        <f>E12048*A12043</f>
        <v>0</v>
      </c>
      <c r="B12048" s="160"/>
      <c r="C12048" s="115"/>
      <c r="D12048" s="91" t="s">
        <v>1739</v>
      </c>
      <c r="E12048" s="80">
        <v>35</v>
      </c>
      <c r="F12048">
        <f>SUMIF('список продуктов'!$A$8:$A$917,"="&amp;D12246,'список продуктов'!$C$8:$C$917)</f>
        <v>0</v>
      </c>
      <c r="M12048" s="572"/>
      <c r="N12048" s="573"/>
      <c r="O12048" s="573"/>
      <c r="P12048" s="573"/>
    </row>
    <row r="12049" spans="1:16" x14ac:dyDescent="0.25">
      <c r="A12049" s="77">
        <f>E12049*A12043</f>
        <v>0</v>
      </c>
      <c r="B12049" s="160"/>
      <c r="C12049" s="115"/>
      <c r="D12049" s="91" t="s">
        <v>1662</v>
      </c>
      <c r="E12049" s="80">
        <v>7</v>
      </c>
      <c r="F12049">
        <f>SUMIF('список продуктов'!$A$8:$A$917,"="&amp;D12247,'список продуктов'!$C$8:$C$917)</f>
        <v>1</v>
      </c>
      <c r="M12049" s="572"/>
      <c r="N12049" s="573"/>
      <c r="O12049" s="573"/>
      <c r="P12049" s="573"/>
    </row>
    <row r="12050" spans="1:16" x14ac:dyDescent="0.25">
      <c r="A12050" s="77">
        <f>E12050*A12043</f>
        <v>0</v>
      </c>
      <c r="B12050" s="160"/>
      <c r="C12050" s="115"/>
      <c r="D12050" s="91" t="s">
        <v>1489</v>
      </c>
      <c r="E12050" s="80">
        <v>17</v>
      </c>
      <c r="F12050">
        <f>SUMIF('список продуктов'!$A$8:$A$917,"="&amp;D12248,'список продуктов'!$C$8:$C$917)</f>
        <v>0</v>
      </c>
      <c r="M12050" s="572"/>
      <c r="N12050" s="573"/>
      <c r="O12050" s="573"/>
      <c r="P12050" s="573"/>
    </row>
    <row r="12051" spans="1:16" x14ac:dyDescent="0.25">
      <c r="A12051" s="77">
        <f>E12051*A12043</f>
        <v>0</v>
      </c>
      <c r="B12051" s="160"/>
      <c r="C12051" s="115"/>
      <c r="D12051" s="91" t="s">
        <v>925</v>
      </c>
      <c r="E12051" s="80">
        <v>3</v>
      </c>
      <c r="F12051">
        <f>SUMIF('список продуктов'!$A$8:$A$917,"="&amp;D12249,'список продуктов'!$C$8:$C$917)</f>
        <v>1</v>
      </c>
      <c r="M12051" s="572"/>
      <c r="N12051" s="573"/>
      <c r="O12051" s="573"/>
      <c r="P12051" s="573"/>
    </row>
    <row r="12052" spans="1:16" x14ac:dyDescent="0.25">
      <c r="A12052" s="77">
        <f>E12052*A12043</f>
        <v>0</v>
      </c>
      <c r="B12052" s="160"/>
      <c r="C12052" s="115"/>
      <c r="D12052" s="91" t="s">
        <v>2319</v>
      </c>
      <c r="E12052" s="80">
        <v>3</v>
      </c>
      <c r="F12052">
        <f>SUMIF('список продуктов'!$A$8:$A$917,"="&amp;D12250,'список продуктов'!$C$8:$C$917)</f>
        <v>1</v>
      </c>
      <c r="M12052" s="572"/>
      <c r="N12052" s="573"/>
      <c r="O12052" s="573"/>
      <c r="P12052" s="573"/>
    </row>
    <row r="12053" spans="1:16" x14ac:dyDescent="0.25">
      <c r="A12053" s="77">
        <f>E12053*A12043</f>
        <v>0</v>
      </c>
      <c r="B12053" s="160"/>
      <c r="C12053" s="115"/>
      <c r="D12053" s="91" t="s">
        <v>2357</v>
      </c>
      <c r="E12053" s="80">
        <v>2</v>
      </c>
      <c r="F12053">
        <f>SUMIF('список продуктов'!$A$8:$A$917,"="&amp;D12251,'список продуктов'!$C$8:$C$917)</f>
        <v>1</v>
      </c>
      <c r="M12053" s="572"/>
      <c r="N12053" s="573"/>
      <c r="O12053" s="573"/>
      <c r="P12053" s="573"/>
    </row>
    <row r="12054" spans="1:16" x14ac:dyDescent="0.25">
      <c r="A12054" s="77">
        <f>E12054*A12043</f>
        <v>0</v>
      </c>
      <c r="B12054" s="160"/>
      <c r="C12054" s="115"/>
      <c r="D12054" s="91" t="s">
        <v>1262</v>
      </c>
      <c r="E12054" s="80">
        <v>1</v>
      </c>
      <c r="F12054">
        <f>SUMIF('список продуктов'!$A$8:$A$917,"="&amp;D12252,'список продуктов'!$C$8:$C$917)</f>
        <v>1</v>
      </c>
      <c r="M12054" s="572"/>
      <c r="N12054" s="573"/>
      <c r="O12054" s="573"/>
      <c r="P12054" s="573"/>
    </row>
    <row r="12055" spans="1:16" ht="29.25" x14ac:dyDescent="0.25">
      <c r="A12055" s="77">
        <f>E12055*A12043</f>
        <v>0</v>
      </c>
      <c r="B12055" s="160"/>
      <c r="C12055" s="115"/>
      <c r="D12055" s="91" t="s">
        <v>2656</v>
      </c>
      <c r="E12055" s="89">
        <v>1</v>
      </c>
      <c r="F12055">
        <f>SUMIF('список продуктов'!$A$8:$A$917,"="&amp;D12253,'список продуктов'!$C$8:$C$917)</f>
        <v>1</v>
      </c>
      <c r="M12055" s="572"/>
      <c r="N12055" s="573"/>
      <c r="O12055" s="573"/>
      <c r="P12055" s="573"/>
    </row>
    <row r="12056" spans="1:16" ht="15.75" thickBot="1" x14ac:dyDescent="0.3">
      <c r="A12056" s="77">
        <f>E12056*A12043</f>
        <v>0</v>
      </c>
      <c r="B12056" s="160"/>
      <c r="C12056" s="544"/>
      <c r="D12056" s="91" t="s">
        <v>2659</v>
      </c>
      <c r="E12056" s="89">
        <v>1</v>
      </c>
      <c r="F12056">
        <f>SUMIF('список продуктов'!$A$8:$A$917,"="&amp;D12254,'список продуктов'!$C$8:$C$917)</f>
        <v>1</v>
      </c>
      <c r="M12056" s="572"/>
      <c r="N12056" s="573"/>
      <c r="O12056" s="573"/>
      <c r="P12056" s="573"/>
    </row>
    <row r="12057" spans="1:16" ht="15.75" thickBot="1" x14ac:dyDescent="0.3">
      <c r="A12057" s="229"/>
      <c r="B12057" s="231" t="s">
        <v>170</v>
      </c>
      <c r="C12057" s="140" t="s">
        <v>1142</v>
      </c>
      <c r="D12057" s="188"/>
      <c r="E12057" s="191"/>
      <c r="F12057">
        <f>SUMIF('список продуктов'!$A$8:$A$917,"="&amp;D12255,'список продуктов'!$C$8:$C$917)</f>
        <v>1</v>
      </c>
      <c r="G12057" t="s">
        <v>2926</v>
      </c>
      <c r="M12057" s="572"/>
      <c r="N12057" s="573"/>
      <c r="O12057" s="573"/>
      <c r="P12057" s="573"/>
    </row>
    <row r="12058" spans="1:16" x14ac:dyDescent="0.25">
      <c r="A12058" s="77">
        <f>E12058*A12057</f>
        <v>0</v>
      </c>
      <c r="B12058" s="160"/>
      <c r="C12058" s="154"/>
      <c r="D12058" s="91" t="s">
        <v>1632</v>
      </c>
      <c r="E12058" s="89">
        <v>92</v>
      </c>
      <c r="F12058">
        <f>SUMIF('список продуктов'!$A$8:$A$917,"="&amp;D12256,'список продуктов'!$C$8:$C$917)</f>
        <v>1</v>
      </c>
      <c r="M12058" s="572"/>
      <c r="N12058" s="573"/>
      <c r="O12058" s="573"/>
      <c r="P12058" s="573"/>
    </row>
    <row r="12059" spans="1:16" x14ac:dyDescent="0.25">
      <c r="A12059" s="77">
        <f>E12059*A12057</f>
        <v>0</v>
      </c>
      <c r="B12059" s="160"/>
      <c r="C12059" s="154"/>
      <c r="D12059" s="91" t="s">
        <v>313</v>
      </c>
      <c r="E12059" s="89">
        <v>25</v>
      </c>
      <c r="F12059">
        <f>SUMIF('список продуктов'!$A$8:$A$917,"="&amp;D12257,'список продуктов'!$C$8:$C$917)</f>
        <v>1</v>
      </c>
      <c r="M12059" s="572"/>
      <c r="N12059" s="573"/>
      <c r="O12059" s="573"/>
      <c r="P12059" s="573"/>
    </row>
    <row r="12060" spans="1:16" x14ac:dyDescent="0.25">
      <c r="A12060" s="77">
        <f>E12060*A12057</f>
        <v>0</v>
      </c>
      <c r="B12060" s="160"/>
      <c r="C12060" s="154"/>
      <c r="D12060" s="91" t="s">
        <v>2292</v>
      </c>
      <c r="E12060" s="89">
        <v>13</v>
      </c>
      <c r="M12060" s="72"/>
      <c r="N12060" s="68"/>
      <c r="O12060" s="68"/>
      <c r="P12060" s="68"/>
    </row>
    <row r="12061" spans="1:16" x14ac:dyDescent="0.25">
      <c r="A12061" s="77">
        <f>E12061*A12057</f>
        <v>0</v>
      </c>
      <c r="B12061" s="160"/>
      <c r="C12061" s="154"/>
      <c r="D12061" s="91" t="s">
        <v>1634</v>
      </c>
      <c r="E12061" s="89">
        <v>9</v>
      </c>
      <c r="F12061">
        <f>SUMIF('список продуктов'!$A$8:$A$917,"="&amp;D12259,'список продуктов'!$C$8:$C$917)</f>
        <v>0</v>
      </c>
      <c r="M12061" s="572"/>
      <c r="N12061" s="573"/>
      <c r="O12061" s="573"/>
      <c r="P12061" s="573"/>
    </row>
    <row r="12062" spans="1:16" x14ac:dyDescent="0.25">
      <c r="A12062" s="77">
        <f>E12062*A12057</f>
        <v>0</v>
      </c>
      <c r="B12062" s="160"/>
      <c r="C12062" s="154"/>
      <c r="D12062" s="91" t="s">
        <v>1262</v>
      </c>
      <c r="E12062" s="89">
        <v>3</v>
      </c>
      <c r="F12062">
        <f>SUMIF('список продуктов'!$A$8:$A$917,"="&amp;D12260,'список продуктов'!$C$8:$C$917)</f>
        <v>1</v>
      </c>
      <c r="M12062" s="572"/>
      <c r="N12062" s="573"/>
      <c r="O12062" s="573"/>
      <c r="P12062" s="573"/>
    </row>
    <row r="12063" spans="1:16" x14ac:dyDescent="0.25">
      <c r="A12063" s="77">
        <f>E12063*A12057</f>
        <v>0</v>
      </c>
      <c r="B12063" s="160"/>
      <c r="C12063" s="154"/>
      <c r="D12063" s="91" t="s">
        <v>2546</v>
      </c>
      <c r="E12063" s="89">
        <v>2</v>
      </c>
      <c r="F12063">
        <f>SUMIF('список продуктов'!$A$8:$A$917,"="&amp;D12261,'список продуктов'!$C$8:$C$917)</f>
        <v>1</v>
      </c>
      <c r="M12063" s="572"/>
      <c r="N12063" s="573"/>
      <c r="O12063" s="573"/>
      <c r="P12063" s="573"/>
    </row>
    <row r="12064" spans="1:16" x14ac:dyDescent="0.25">
      <c r="A12064" s="77">
        <f>E12064*A12057</f>
        <v>0</v>
      </c>
      <c r="B12064" s="160"/>
      <c r="C12064" s="154"/>
      <c r="D12064" s="91" t="s">
        <v>2475</v>
      </c>
      <c r="E12064" s="89">
        <v>50</v>
      </c>
      <c r="F12064">
        <f>SUMIF('список продуктов'!$A$8:$A$917,"="&amp;D12262,'список продуктов'!$C$8:$C$917)</f>
        <v>1</v>
      </c>
      <c r="M12064" s="572"/>
      <c r="N12064" s="573"/>
      <c r="O12064" s="573"/>
      <c r="P12064" s="573"/>
    </row>
    <row r="12065" spans="1:16" x14ac:dyDescent="0.25">
      <c r="A12065" s="77">
        <f>E12065*A12057</f>
        <v>0</v>
      </c>
      <c r="B12065" s="160"/>
      <c r="C12065" s="154"/>
      <c r="D12065" s="91" t="s">
        <v>2257</v>
      </c>
      <c r="E12065" s="89">
        <v>34</v>
      </c>
      <c r="F12065">
        <f>SUMIF('список продуктов'!$A$8:$A$917,"="&amp;D12263,'список продуктов'!$C$8:$C$917)</f>
        <v>1</v>
      </c>
      <c r="M12065" s="572"/>
      <c r="N12065" s="573"/>
      <c r="O12065" s="573"/>
      <c r="P12065" s="573"/>
    </row>
    <row r="12066" spans="1:16" x14ac:dyDescent="0.25">
      <c r="A12066" s="77">
        <f>E12066*A12057</f>
        <v>0</v>
      </c>
      <c r="B12066" s="160"/>
      <c r="C12066" s="154"/>
      <c r="D12066" s="91" t="s">
        <v>2486</v>
      </c>
      <c r="E12066" s="89">
        <v>4</v>
      </c>
      <c r="F12066">
        <f>SUMIF('список продуктов'!$A$8:$A$917,"="&amp;D12264,'список продуктов'!$C$8:$C$917)</f>
        <v>1</v>
      </c>
      <c r="M12066" s="572"/>
      <c r="N12066" s="573"/>
      <c r="O12066" s="573"/>
      <c r="P12066" s="573"/>
    </row>
    <row r="12067" spans="1:16" x14ac:dyDescent="0.25">
      <c r="A12067" s="77">
        <f>E12067*A12057</f>
        <v>0</v>
      </c>
      <c r="B12067" s="160"/>
      <c r="C12067" s="154"/>
      <c r="D12067" s="91" t="s">
        <v>1850</v>
      </c>
      <c r="E12067" s="89">
        <v>8</v>
      </c>
      <c r="F12067">
        <f>SUMIF('список продуктов'!$A$8:$A$917,"="&amp;D12265,'список продуктов'!$C$8:$C$917)</f>
        <v>0</v>
      </c>
      <c r="M12067" s="572"/>
      <c r="N12067" s="573"/>
      <c r="O12067" s="573"/>
      <c r="P12067" s="573"/>
    </row>
    <row r="12068" spans="1:16" x14ac:dyDescent="0.25">
      <c r="A12068" s="77">
        <f>E12068*A12057</f>
        <v>0</v>
      </c>
      <c r="B12068" s="160"/>
      <c r="C12068" s="154"/>
      <c r="D12068" s="91" t="s">
        <v>1272</v>
      </c>
      <c r="E12068" s="89">
        <v>8</v>
      </c>
      <c r="F12068">
        <f>SUMIF('список продуктов'!$A$8:$A$917,"="&amp;D12266,'список продуктов'!$C$8:$C$917)</f>
        <v>0</v>
      </c>
      <c r="M12068" s="572"/>
      <c r="N12068" s="573"/>
      <c r="O12068" s="573"/>
      <c r="P12068" s="573"/>
    </row>
    <row r="12069" spans="1:16" x14ac:dyDescent="0.25">
      <c r="A12069" s="77">
        <f>E12069*A12057</f>
        <v>0</v>
      </c>
      <c r="B12069" s="160"/>
      <c r="C12069" s="154"/>
      <c r="D12069" s="91" t="s">
        <v>1678</v>
      </c>
      <c r="E12069" s="89">
        <v>25</v>
      </c>
      <c r="F12069">
        <f>SUMIF('список продуктов'!$A$8:$A$917,"="&amp;D12267,'список продуктов'!$C$8:$C$917)</f>
        <v>0</v>
      </c>
      <c r="M12069" s="572"/>
      <c r="N12069" s="573"/>
      <c r="O12069" s="573"/>
      <c r="P12069" s="573"/>
    </row>
    <row r="12070" spans="1:16" ht="30" thickBot="1" x14ac:dyDescent="0.3">
      <c r="A12070" s="77">
        <f>E12070*A12057</f>
        <v>0</v>
      </c>
      <c r="B12070" s="160"/>
      <c r="D12070" s="91" t="s">
        <v>2656</v>
      </c>
      <c r="E12070" s="89">
        <v>1</v>
      </c>
      <c r="F12070">
        <f>SUMIF('список продуктов'!$A$8:$A$917,"="&amp;D12268,'список продуктов'!$C$8:$C$917)</f>
        <v>0</v>
      </c>
      <c r="M12070" s="572"/>
      <c r="N12070" s="573"/>
      <c r="O12070" s="573"/>
      <c r="P12070" s="573"/>
    </row>
    <row r="12071" spans="1:16" ht="15.75" thickBot="1" x14ac:dyDescent="0.3">
      <c r="A12071" s="229"/>
      <c r="B12071" s="231" t="s">
        <v>170</v>
      </c>
      <c r="C12071" s="140" t="s">
        <v>1143</v>
      </c>
      <c r="D12071" s="188"/>
      <c r="E12071" s="191"/>
      <c r="G12071" t="s">
        <v>2926</v>
      </c>
      <c r="M12071" s="572"/>
      <c r="N12071" s="573"/>
      <c r="O12071" s="573"/>
      <c r="P12071" s="573"/>
    </row>
    <row r="12072" spans="1:16" x14ac:dyDescent="0.25">
      <c r="A12072" s="77">
        <f>E12072*A12071</f>
        <v>0</v>
      </c>
      <c r="B12072" s="160"/>
      <c r="D12072" s="91" t="s">
        <v>1745</v>
      </c>
      <c r="E12072" s="80">
        <v>35</v>
      </c>
      <c r="F12072">
        <f>SUMIF('список продуктов'!$A$8:$A$917,"="&amp;D12270,'список продуктов'!$C$8:$C$917)</f>
        <v>1</v>
      </c>
      <c r="M12072" s="572"/>
      <c r="N12072" s="573"/>
      <c r="O12072" s="573"/>
      <c r="P12072" s="573"/>
    </row>
    <row r="12073" spans="1:16" x14ac:dyDescent="0.25">
      <c r="A12073" s="77">
        <f>E12073*A12071</f>
        <v>0</v>
      </c>
      <c r="B12073" s="160"/>
      <c r="C12073" s="449"/>
      <c r="D12073" s="91" t="s">
        <v>311</v>
      </c>
      <c r="E12073" s="80">
        <v>35</v>
      </c>
      <c r="F12073">
        <f>SUMIF('список продуктов'!$A$8:$A$917,"="&amp;D12271,'список продуктов'!$C$8:$C$917)</f>
        <v>1</v>
      </c>
      <c r="M12073" s="572"/>
      <c r="N12073" s="573"/>
      <c r="O12073" s="573"/>
      <c r="P12073" s="573"/>
    </row>
    <row r="12074" spans="1:16" x14ac:dyDescent="0.25">
      <c r="A12074" s="77">
        <f>E12074*A12071</f>
        <v>0</v>
      </c>
      <c r="B12074" s="160"/>
      <c r="C12074" s="449"/>
      <c r="D12074" s="365" t="s">
        <v>1477</v>
      </c>
      <c r="E12074" s="80">
        <v>35</v>
      </c>
      <c r="F12074">
        <f>SUMIF('список продуктов'!$A$8:$A$917,"="&amp;D12272,'список продуктов'!$C$8:$C$917)</f>
        <v>1</v>
      </c>
      <c r="M12074" s="572"/>
      <c r="N12074" s="573"/>
      <c r="O12074" s="573"/>
      <c r="P12074" s="573"/>
    </row>
    <row r="12075" spans="1:16" x14ac:dyDescent="0.25">
      <c r="A12075" s="77">
        <f>E12075*A12071</f>
        <v>0</v>
      </c>
      <c r="B12075" s="160"/>
      <c r="C12075" s="449"/>
      <c r="D12075" s="91" t="s">
        <v>313</v>
      </c>
      <c r="E12075" s="80">
        <v>35</v>
      </c>
      <c r="F12075">
        <f>SUMIF('список продуктов'!$A$8:$A$917,"="&amp;D12273,'список продуктов'!$C$8:$C$917)</f>
        <v>1</v>
      </c>
      <c r="M12075" s="572"/>
      <c r="N12075" s="573"/>
      <c r="O12075" s="573"/>
      <c r="P12075" s="573"/>
    </row>
    <row r="12076" spans="1:16" x14ac:dyDescent="0.25">
      <c r="A12076" s="77">
        <f>E12076*A12071</f>
        <v>0</v>
      </c>
      <c r="B12076" s="160"/>
      <c r="C12076" s="449"/>
      <c r="D12076" s="91" t="s">
        <v>1758</v>
      </c>
      <c r="E12076" s="80">
        <v>35</v>
      </c>
      <c r="F12076">
        <f>SUMIF('список продуктов'!$A$8:$A$917,"="&amp;D12274,'список продуктов'!$C$8:$C$917)</f>
        <v>1</v>
      </c>
      <c r="M12076" s="572"/>
      <c r="N12076" s="573"/>
      <c r="O12076" s="573"/>
      <c r="P12076" s="573"/>
    </row>
    <row r="12077" spans="1:16" x14ac:dyDescent="0.25">
      <c r="A12077" s="77">
        <f>E12077*A12071</f>
        <v>0</v>
      </c>
      <c r="B12077" s="160"/>
      <c r="C12077" s="449"/>
      <c r="D12077" s="91" t="s">
        <v>2546</v>
      </c>
      <c r="E12077" s="80">
        <v>2</v>
      </c>
      <c r="F12077">
        <f>SUMIF('список продуктов'!$A$8:$A$917,"="&amp;D12275,'список продуктов'!$C$8:$C$917)</f>
        <v>1</v>
      </c>
      <c r="M12077" s="572"/>
      <c r="N12077" s="573"/>
      <c r="O12077" s="573"/>
      <c r="P12077" s="573"/>
    </row>
    <row r="12078" spans="1:16" x14ac:dyDescent="0.25">
      <c r="A12078" s="77">
        <f>E12078*A12071</f>
        <v>0</v>
      </c>
      <c r="B12078" s="160"/>
      <c r="C12078" s="449"/>
      <c r="D12078" s="91" t="s">
        <v>1805</v>
      </c>
      <c r="E12078" s="80">
        <v>8</v>
      </c>
      <c r="F12078">
        <f>SUMIF('список продуктов'!$A$8:$A$917,"="&amp;D12276,'список продуктов'!$C$8:$C$917)</f>
        <v>1</v>
      </c>
      <c r="M12078" s="572"/>
      <c r="N12078" s="573"/>
      <c r="O12078" s="573"/>
      <c r="P12078" s="573"/>
    </row>
    <row r="12079" spans="1:16" x14ac:dyDescent="0.25">
      <c r="A12079" s="77">
        <f>E12079*A12071</f>
        <v>0</v>
      </c>
      <c r="B12079" s="160"/>
      <c r="C12079" s="449"/>
      <c r="D12079" s="91" t="s">
        <v>1262</v>
      </c>
      <c r="E12079" s="80">
        <v>1</v>
      </c>
      <c r="M12079" s="572"/>
      <c r="N12079" s="573"/>
      <c r="O12079" s="573"/>
      <c r="P12079" s="573"/>
    </row>
    <row r="12080" spans="1:16" x14ac:dyDescent="0.25">
      <c r="A12080" s="77">
        <f>E12080*A12071</f>
        <v>0</v>
      </c>
      <c r="B12080" s="160"/>
      <c r="C12080" s="449"/>
      <c r="D12080" s="91" t="s">
        <v>2591</v>
      </c>
      <c r="E12080" s="80">
        <v>8</v>
      </c>
      <c r="M12080" s="572"/>
      <c r="N12080" s="573"/>
      <c r="O12080" s="573"/>
      <c r="P12080" s="573"/>
    </row>
    <row r="12081" spans="1:16" x14ac:dyDescent="0.25">
      <c r="A12081" s="77">
        <f>E12081*A12071</f>
        <v>0</v>
      </c>
      <c r="B12081" s="160"/>
      <c r="C12081" s="449"/>
      <c r="D12081" s="91" t="s">
        <v>1797</v>
      </c>
      <c r="E12081" s="80">
        <v>2</v>
      </c>
      <c r="M12081" s="572"/>
      <c r="N12081" s="573"/>
      <c r="O12081" s="573"/>
      <c r="P12081" s="573"/>
    </row>
    <row r="12082" spans="1:16" x14ac:dyDescent="0.25">
      <c r="A12082" s="77">
        <f>E12082*A12071</f>
        <v>0</v>
      </c>
      <c r="B12082" s="160"/>
      <c r="C12082" s="449"/>
      <c r="D12082" s="91" t="s">
        <v>2334</v>
      </c>
      <c r="E12082" s="80">
        <v>1</v>
      </c>
      <c r="F12082">
        <f>SUMIF('список продуктов'!$A$8:$A$917,"="&amp;D12280,'список продуктов'!$C$8:$C$917)</f>
        <v>1</v>
      </c>
      <c r="M12082" s="572"/>
      <c r="N12082" s="573"/>
      <c r="O12082" s="573"/>
      <c r="P12082" s="573"/>
    </row>
    <row r="12083" spans="1:16" x14ac:dyDescent="0.25">
      <c r="A12083" s="77">
        <f>E12083*A12071</f>
        <v>0</v>
      </c>
      <c r="B12083" s="160"/>
      <c r="C12083" s="449"/>
      <c r="D12083" s="365" t="s">
        <v>1739</v>
      </c>
      <c r="E12083" s="80">
        <v>35</v>
      </c>
      <c r="F12083">
        <f>SUMIF('список продуктов'!$A$8:$A$917,"="&amp;D12281,'список продуктов'!$C$8:$C$917)</f>
        <v>1</v>
      </c>
      <c r="M12083" s="572"/>
      <c r="N12083" s="573"/>
      <c r="O12083" s="573"/>
      <c r="P12083" s="573"/>
    </row>
    <row r="12084" spans="1:16" ht="30" thickBot="1" x14ac:dyDescent="0.3">
      <c r="A12084" s="77">
        <f>E12084*A12071</f>
        <v>0</v>
      </c>
      <c r="B12084" s="160"/>
      <c r="D12084" s="91" t="s">
        <v>2656</v>
      </c>
      <c r="E12084" s="89">
        <v>1</v>
      </c>
      <c r="F12084">
        <f>SUMIF('список продуктов'!$A$8:$A$917,"="&amp;D12282,'список продуктов'!$C$8:$C$917)</f>
        <v>1</v>
      </c>
      <c r="M12084" s="572"/>
      <c r="N12084" s="573"/>
      <c r="O12084" s="573"/>
      <c r="P12084" s="573"/>
    </row>
    <row r="12085" spans="1:16" ht="15.75" thickBot="1" x14ac:dyDescent="0.3">
      <c r="A12085" s="229"/>
      <c r="B12085" s="231" t="s">
        <v>74</v>
      </c>
      <c r="C12085" s="140" t="s">
        <v>180</v>
      </c>
      <c r="D12085" s="188"/>
      <c r="E12085" s="191"/>
      <c r="F12085">
        <f>SUMIF('список продуктов'!$A$8:$A$917,"="&amp;D12283,'список продуктов'!$C$8:$C$917)</f>
        <v>0</v>
      </c>
      <c r="G12085" t="s">
        <v>2926</v>
      </c>
      <c r="M12085" s="572"/>
      <c r="N12085" s="573"/>
      <c r="O12085" s="573"/>
      <c r="P12085" s="573"/>
    </row>
    <row r="12086" spans="1:16" x14ac:dyDescent="0.25">
      <c r="A12086" s="77">
        <f>E12086*A12085</f>
        <v>0</v>
      </c>
      <c r="B12086" s="160"/>
      <c r="C12086" s="154"/>
      <c r="D12086" s="91" t="s">
        <v>1753</v>
      </c>
      <c r="E12086" s="80">
        <v>35</v>
      </c>
      <c r="F12086">
        <f>SUMIF('список продуктов'!$A$8:$A$917,"="&amp;D12284,'список продуктов'!$C$8:$C$917)</f>
        <v>1</v>
      </c>
      <c r="M12086" s="572"/>
      <c r="N12086" s="573"/>
      <c r="O12086" s="573"/>
      <c r="P12086" s="573"/>
    </row>
    <row r="12087" spans="1:16" x14ac:dyDescent="0.25">
      <c r="A12087" s="77">
        <f>E12087*A12085</f>
        <v>0</v>
      </c>
      <c r="B12087" s="160"/>
      <c r="C12087" s="154"/>
      <c r="D12087" s="91" t="s">
        <v>1763</v>
      </c>
      <c r="E12087" s="80">
        <v>18</v>
      </c>
      <c r="F12087">
        <f>SUMIF('список продуктов'!$A$8:$A$917,"="&amp;D12285,'список продуктов'!$C$8:$C$917)</f>
        <v>1</v>
      </c>
      <c r="M12087" s="572"/>
      <c r="N12087" s="573"/>
      <c r="O12087" s="573"/>
      <c r="P12087" s="573"/>
    </row>
    <row r="12088" spans="1:16" x14ac:dyDescent="0.25">
      <c r="A12088" s="77">
        <f>E12088*A12085</f>
        <v>0</v>
      </c>
      <c r="B12088" s="160"/>
      <c r="C12088" s="154"/>
      <c r="D12088" s="91" t="s">
        <v>1795</v>
      </c>
      <c r="E12088" s="80">
        <v>7</v>
      </c>
      <c r="F12088">
        <f>SUMIF('список продуктов'!$A$8:$A$917,"="&amp;D12286,'список продуктов'!$C$8:$C$917)</f>
        <v>1</v>
      </c>
      <c r="M12088" s="572"/>
      <c r="N12088" s="573"/>
      <c r="O12088" s="573"/>
      <c r="P12088" s="573"/>
    </row>
    <row r="12089" spans="1:16" x14ac:dyDescent="0.25">
      <c r="A12089" s="77">
        <f>E12089*A12085</f>
        <v>0</v>
      </c>
      <c r="B12089" s="160"/>
      <c r="C12089" s="154"/>
      <c r="D12089" s="91" t="s">
        <v>1797</v>
      </c>
      <c r="E12089" s="80">
        <v>3</v>
      </c>
      <c r="F12089">
        <f>SUMIF('список продуктов'!$A$8:$A$917,"="&amp;D12287,'список продуктов'!$C$8:$C$917)</f>
        <v>1</v>
      </c>
      <c r="M12089" s="572"/>
      <c r="N12089" s="573"/>
      <c r="O12089" s="573"/>
      <c r="P12089" s="573"/>
    </row>
    <row r="12090" spans="1:16" x14ac:dyDescent="0.25">
      <c r="A12090" s="77">
        <f>E12090*A12085</f>
        <v>0</v>
      </c>
      <c r="B12090" s="160"/>
      <c r="C12090" s="154"/>
      <c r="D12090" s="91" t="s">
        <v>1804</v>
      </c>
      <c r="E12090" s="80">
        <v>3</v>
      </c>
      <c r="F12090">
        <f>SUMIF('список продуктов'!$A$8:$A$917,"="&amp;D12288,'список продуктов'!$C$8:$C$917)</f>
        <v>1</v>
      </c>
      <c r="M12090" s="572"/>
      <c r="N12090" s="573"/>
      <c r="O12090" s="573"/>
      <c r="P12090" s="573"/>
    </row>
    <row r="12091" spans="1:16" x14ac:dyDescent="0.25">
      <c r="A12091" s="77">
        <f>E12091*A12085</f>
        <v>0</v>
      </c>
      <c r="B12091" s="160"/>
      <c r="C12091" s="154"/>
      <c r="D12091" s="91" t="s">
        <v>1775</v>
      </c>
      <c r="E12091" s="80">
        <v>7</v>
      </c>
      <c r="F12091">
        <f>SUMIF('список продуктов'!$A$8:$A$917,"="&amp;D12289,'список продуктов'!$C$8:$C$917)</f>
        <v>0</v>
      </c>
      <c r="M12091" s="572"/>
      <c r="N12091" s="573"/>
      <c r="O12091" s="573"/>
      <c r="P12091" s="573"/>
    </row>
    <row r="12092" spans="1:16" x14ac:dyDescent="0.25">
      <c r="A12092" s="77">
        <f>E12092*A12085</f>
        <v>0</v>
      </c>
      <c r="B12092" s="160"/>
      <c r="C12092" s="154"/>
      <c r="D12092" s="91" t="s">
        <v>2469</v>
      </c>
      <c r="E12092" s="80">
        <v>15</v>
      </c>
      <c r="F12092">
        <f>SUMIF('список продуктов'!$A$8:$A$917,"="&amp;D12290,'список продуктов'!$C$8:$C$917)</f>
        <v>1</v>
      </c>
      <c r="M12092" s="572"/>
      <c r="N12092" s="573"/>
      <c r="O12092" s="573"/>
      <c r="P12092" s="573"/>
    </row>
    <row r="12093" spans="1:16" x14ac:dyDescent="0.25">
      <c r="A12093" s="77">
        <f>E12093*A12085</f>
        <v>0</v>
      </c>
      <c r="B12093" s="160"/>
      <c r="C12093" s="154"/>
      <c r="D12093" s="91" t="s">
        <v>1653</v>
      </c>
      <c r="E12093" s="80">
        <v>40</v>
      </c>
      <c r="F12093">
        <f>SUMIF('список продуктов'!$A$8:$A$917,"="&amp;D12291,'список продуктов'!$C$8:$C$917)</f>
        <v>1</v>
      </c>
      <c r="M12093" s="572"/>
      <c r="N12093" s="573"/>
      <c r="O12093" s="573"/>
      <c r="P12093" s="573"/>
    </row>
    <row r="12094" spans="1:16" x14ac:dyDescent="0.25">
      <c r="A12094" s="77">
        <f>E12094*A12085</f>
        <v>0</v>
      </c>
      <c r="B12094" s="160"/>
      <c r="C12094" s="154"/>
      <c r="D12094" s="91" t="s">
        <v>798</v>
      </c>
      <c r="E12094" s="80">
        <v>3</v>
      </c>
      <c r="M12094" s="72"/>
      <c r="N12094" s="68"/>
      <c r="O12094" s="68"/>
      <c r="P12094" s="68"/>
    </row>
    <row r="12095" spans="1:16" x14ac:dyDescent="0.25">
      <c r="A12095" s="77">
        <f>E12095*A12085</f>
        <v>0</v>
      </c>
      <c r="B12095" s="160"/>
      <c r="C12095" s="154"/>
      <c r="D12095" s="91" t="s">
        <v>1858</v>
      </c>
      <c r="E12095" s="80">
        <v>15</v>
      </c>
      <c r="M12095" s="72"/>
      <c r="N12095" s="68"/>
      <c r="O12095" s="68"/>
      <c r="P12095" s="68"/>
    </row>
    <row r="12096" spans="1:16" x14ac:dyDescent="0.25">
      <c r="A12096" s="77">
        <f>E12096*A12085</f>
        <v>0</v>
      </c>
      <c r="B12096" s="160"/>
      <c r="C12096" s="154"/>
      <c r="D12096" s="91" t="s">
        <v>2506</v>
      </c>
      <c r="E12096" s="80">
        <v>180</v>
      </c>
      <c r="M12096" s="572"/>
      <c r="N12096" s="573"/>
      <c r="O12096" s="573"/>
      <c r="P12096" s="573"/>
    </row>
    <row r="12097" spans="1:16" x14ac:dyDescent="0.25">
      <c r="A12097" s="77">
        <f>E12097*A12085</f>
        <v>0</v>
      </c>
      <c r="B12097" s="160"/>
      <c r="C12097" s="154"/>
      <c r="D12097" s="91" t="s">
        <v>1262</v>
      </c>
      <c r="E12097" s="80">
        <v>1</v>
      </c>
      <c r="F12097">
        <f>SUMIF('список продуктов'!$A$8:$A$917,"="&amp;D12295,'список продуктов'!$C$8:$C$917)</f>
        <v>1</v>
      </c>
      <c r="M12097" s="572"/>
      <c r="N12097" s="573"/>
      <c r="O12097" s="573"/>
      <c r="P12097" s="573"/>
    </row>
    <row r="12098" spans="1:16" ht="30" thickBot="1" x14ac:dyDescent="0.3">
      <c r="A12098" s="77">
        <f>E12098*A12085</f>
        <v>0</v>
      </c>
      <c r="B12098" s="160"/>
      <c r="D12098" s="91" t="s">
        <v>2656</v>
      </c>
      <c r="E12098" s="89">
        <v>1</v>
      </c>
      <c r="F12098">
        <f>SUMIF('список продуктов'!$A$8:$A$917,"="&amp;D12296,'список продуктов'!$C$8:$C$917)</f>
        <v>1</v>
      </c>
      <c r="M12098" s="572"/>
      <c r="N12098" s="573"/>
      <c r="O12098" s="573"/>
      <c r="P12098" s="573"/>
    </row>
    <row r="12099" spans="1:16" ht="15.75" thickBot="1" x14ac:dyDescent="0.3">
      <c r="A12099" s="229"/>
      <c r="B12099" s="231" t="s">
        <v>170</v>
      </c>
      <c r="C12099" s="140" t="s">
        <v>2679</v>
      </c>
      <c r="D12099" s="188"/>
      <c r="E12099" s="88"/>
      <c r="F12099">
        <f>SUMIF('список продуктов'!$A$8:$A$917,"="&amp;D12297,'список продуктов'!$C$8:$C$917)</f>
        <v>1</v>
      </c>
      <c r="G12099" t="s">
        <v>2926</v>
      </c>
      <c r="M12099" s="572"/>
      <c r="N12099" s="573"/>
      <c r="O12099" s="573"/>
      <c r="P12099" s="573"/>
    </row>
    <row r="12100" spans="1:16" x14ac:dyDescent="0.25">
      <c r="A12100" s="77">
        <f>E12100*A12099</f>
        <v>0</v>
      </c>
      <c r="B12100" s="160"/>
      <c r="C12100" s="154"/>
      <c r="D12100" s="91" t="s">
        <v>1365</v>
      </c>
      <c r="E12100" s="89">
        <v>60</v>
      </c>
      <c r="M12100" s="572"/>
      <c r="N12100" s="573"/>
      <c r="O12100" s="573"/>
      <c r="P12100" s="573"/>
    </row>
    <row r="12101" spans="1:16" x14ac:dyDescent="0.25">
      <c r="A12101" s="77">
        <f>E12101*A12099</f>
        <v>0</v>
      </c>
      <c r="B12101" s="160"/>
      <c r="C12101" s="154"/>
      <c r="D12101" s="91" t="s">
        <v>1733</v>
      </c>
      <c r="E12101" s="89">
        <v>38</v>
      </c>
      <c r="M12101" s="572"/>
      <c r="N12101" s="573"/>
      <c r="O12101" s="573"/>
      <c r="P12101" s="573"/>
    </row>
    <row r="12102" spans="1:16" x14ac:dyDescent="0.25">
      <c r="A12102" s="77">
        <f>E12102*A12099</f>
        <v>0</v>
      </c>
      <c r="B12102" s="160"/>
      <c r="C12102" s="154"/>
      <c r="D12102" s="91" t="s">
        <v>1809</v>
      </c>
      <c r="E12102" s="89">
        <v>57</v>
      </c>
      <c r="M12102" s="572"/>
      <c r="N12102" s="573"/>
      <c r="O12102" s="573"/>
      <c r="P12102" s="573"/>
    </row>
    <row r="12103" spans="1:16" x14ac:dyDescent="0.25">
      <c r="A12103" s="77">
        <f>E12103*A12099</f>
        <v>0</v>
      </c>
      <c r="B12103" s="160"/>
      <c r="C12103" s="154"/>
      <c r="D12103" s="91" t="s">
        <v>1268</v>
      </c>
      <c r="E12103" s="89">
        <v>23</v>
      </c>
      <c r="M12103" s="572"/>
      <c r="N12103" s="573"/>
      <c r="O12103" s="573"/>
      <c r="P12103" s="573"/>
    </row>
    <row r="12104" spans="1:16" x14ac:dyDescent="0.25">
      <c r="A12104" s="77">
        <f>E12104*A12099</f>
        <v>0</v>
      </c>
      <c r="B12104" s="160"/>
      <c r="C12104" s="154"/>
      <c r="D12104" s="91" t="s">
        <v>2486</v>
      </c>
      <c r="E12104" s="89">
        <v>4</v>
      </c>
      <c r="M12104" s="572"/>
      <c r="N12104" s="573"/>
      <c r="O12104" s="573"/>
      <c r="P12104" s="573"/>
    </row>
    <row r="12105" spans="1:16" x14ac:dyDescent="0.25">
      <c r="A12105" s="77">
        <f>E12105*A12099</f>
        <v>0</v>
      </c>
      <c r="B12105" s="160"/>
      <c r="C12105" s="449"/>
      <c r="D12105" s="91" t="s">
        <v>925</v>
      </c>
      <c r="E12105" s="89">
        <v>4</v>
      </c>
      <c r="M12105" s="572"/>
      <c r="N12105" s="573"/>
      <c r="O12105" s="573"/>
      <c r="P12105" s="573"/>
    </row>
    <row r="12106" spans="1:16" ht="29.25" x14ac:dyDescent="0.25">
      <c r="A12106" s="77">
        <f>E12106*A12099</f>
        <v>0</v>
      </c>
      <c r="B12106" s="160"/>
      <c r="C12106" s="154"/>
      <c r="D12106" s="91" t="s">
        <v>2656</v>
      </c>
      <c r="E12106" s="89">
        <v>1</v>
      </c>
      <c r="M12106" s="572"/>
      <c r="N12106" s="573"/>
      <c r="O12106" s="573"/>
      <c r="P12106" s="573"/>
    </row>
    <row r="12107" spans="1:16" ht="15.75" thickBot="1" x14ac:dyDescent="0.3">
      <c r="A12107" s="77">
        <f>E12107*A12099</f>
        <v>0</v>
      </c>
      <c r="B12107" s="160"/>
      <c r="D12107" s="91" t="s">
        <v>2659</v>
      </c>
      <c r="E12107" s="89">
        <v>1</v>
      </c>
      <c r="F12107">
        <f>SUMIF('список продуктов'!$A$8:$A$917,"="&amp;D12305,'список продуктов'!$C$8:$C$917)</f>
        <v>1</v>
      </c>
      <c r="M12107" s="572"/>
      <c r="N12107" s="573"/>
      <c r="O12107" s="573"/>
      <c r="P12107" s="573"/>
    </row>
    <row r="12108" spans="1:16" ht="15.75" thickBot="1" x14ac:dyDescent="0.3">
      <c r="A12108" s="229"/>
      <c r="B12108" s="231" t="s">
        <v>170</v>
      </c>
      <c r="C12108" s="140" t="s">
        <v>1144</v>
      </c>
      <c r="D12108" s="188"/>
      <c r="E12108" s="191"/>
      <c r="F12108">
        <f>SUMIF('список продуктов'!$A$8:$A$917,"="&amp;D12306,'список продуктов'!$C$8:$C$917)</f>
        <v>1</v>
      </c>
      <c r="G12108" t="s">
        <v>2926</v>
      </c>
      <c r="M12108" s="572"/>
      <c r="N12108" s="573"/>
      <c r="O12108" s="573"/>
      <c r="P12108" s="573"/>
    </row>
    <row r="12109" spans="1:16" x14ac:dyDescent="0.25">
      <c r="A12109" s="77">
        <f>E12109*A12108</f>
        <v>0</v>
      </c>
      <c r="B12109" s="160"/>
      <c r="C12109" s="154"/>
      <c r="D12109" s="91" t="s">
        <v>1365</v>
      </c>
      <c r="E12109" s="89">
        <v>120</v>
      </c>
      <c r="F12109">
        <f>SUMIF('список продуктов'!$A$8:$A$917,"="&amp;D12307,'список продуктов'!$C$8:$C$917)</f>
        <v>0</v>
      </c>
      <c r="M12109" s="572"/>
      <c r="N12109" s="573"/>
      <c r="O12109" s="573"/>
      <c r="P12109" s="573"/>
    </row>
    <row r="12110" spans="1:16" x14ac:dyDescent="0.25">
      <c r="A12110" s="77">
        <f>E12110*A12108</f>
        <v>0</v>
      </c>
      <c r="B12110" s="160"/>
      <c r="C12110" s="154"/>
      <c r="D12110" s="91" t="s">
        <v>1739</v>
      </c>
      <c r="E12110" s="89">
        <v>60</v>
      </c>
      <c r="F12110">
        <f>SUMIF('список продуктов'!$A$8:$A$917,"="&amp;D12308,'список продуктов'!$C$8:$C$917)</f>
        <v>1</v>
      </c>
      <c r="M12110" s="572"/>
      <c r="N12110" s="573"/>
      <c r="O12110" s="573"/>
      <c r="P12110" s="573"/>
    </row>
    <row r="12111" spans="1:16" ht="29.25" x14ac:dyDescent="0.25">
      <c r="A12111" s="77">
        <f>E12111*A12108</f>
        <v>0</v>
      </c>
      <c r="B12111" s="160"/>
      <c r="C12111" s="154"/>
      <c r="D12111" s="91" t="s">
        <v>2641</v>
      </c>
      <c r="E12111" s="89">
        <v>23</v>
      </c>
      <c r="M12111" s="572"/>
      <c r="N12111" s="573"/>
      <c r="O12111" s="573"/>
      <c r="P12111" s="573"/>
    </row>
    <row r="12112" spans="1:16" x14ac:dyDescent="0.25">
      <c r="A12112" s="77">
        <f>E12112*A12108</f>
        <v>0</v>
      </c>
      <c r="B12112" s="160"/>
      <c r="C12112" s="154"/>
      <c r="D12112" s="91" t="s">
        <v>1758</v>
      </c>
      <c r="E12112" s="89">
        <v>9</v>
      </c>
      <c r="M12112" s="572"/>
      <c r="N12112" s="573"/>
      <c r="O12112" s="573"/>
      <c r="P12112" s="573"/>
    </row>
    <row r="12113" spans="1:16" x14ac:dyDescent="0.25">
      <c r="A12113" s="77">
        <f>E12113*A12108</f>
        <v>0</v>
      </c>
      <c r="B12113" s="160"/>
      <c r="C12113" s="154"/>
      <c r="D12113" s="91" t="s">
        <v>1262</v>
      </c>
      <c r="E12113" s="89">
        <v>1</v>
      </c>
      <c r="M12113" s="572"/>
      <c r="N12113" s="573"/>
      <c r="O12113" s="573"/>
      <c r="P12113" s="573"/>
    </row>
    <row r="12114" spans="1:16" x14ac:dyDescent="0.25">
      <c r="A12114" s="77">
        <f>E12114*A12108</f>
        <v>0</v>
      </c>
      <c r="B12114" s="160"/>
      <c r="C12114" s="154"/>
      <c r="D12114" s="91" t="s">
        <v>2399</v>
      </c>
      <c r="E12114" s="89">
        <v>1</v>
      </c>
      <c r="M12114" s="572"/>
      <c r="N12114" s="573"/>
      <c r="O12114" s="573"/>
      <c r="P12114" s="573"/>
    </row>
    <row r="12115" spans="1:16" x14ac:dyDescent="0.25">
      <c r="A12115" s="77">
        <f>E12115*A12108</f>
        <v>0</v>
      </c>
      <c r="B12115" s="160"/>
      <c r="C12115" s="154"/>
      <c r="D12115" s="91" t="s">
        <v>2249</v>
      </c>
      <c r="E12115" s="89">
        <v>2</v>
      </c>
      <c r="M12115" s="572"/>
      <c r="N12115" s="573"/>
      <c r="O12115" s="573"/>
      <c r="P12115" s="573"/>
    </row>
    <row r="12116" spans="1:16" x14ac:dyDescent="0.25">
      <c r="A12116" s="77">
        <f>E12116*A12108</f>
        <v>0</v>
      </c>
      <c r="B12116" s="160"/>
      <c r="C12116" s="154"/>
      <c r="D12116" s="91" t="s">
        <v>2485</v>
      </c>
      <c r="E12116" s="89">
        <v>8</v>
      </c>
      <c r="M12116" s="572"/>
      <c r="N12116" s="573"/>
      <c r="O12116" s="573"/>
      <c r="P12116" s="573"/>
    </row>
    <row r="12117" spans="1:16" ht="30" thickBot="1" x14ac:dyDescent="0.3">
      <c r="A12117" s="77">
        <f>E12117*A12108</f>
        <v>0</v>
      </c>
      <c r="B12117" s="160"/>
      <c r="D12117" s="91" t="s">
        <v>2656</v>
      </c>
      <c r="E12117" s="89">
        <v>1</v>
      </c>
      <c r="F12117">
        <f>SUMIF('список продуктов'!$A$8:$A$917,"="&amp;D12315,'список продуктов'!$C$8:$C$917)</f>
        <v>1</v>
      </c>
      <c r="M12117" s="572"/>
      <c r="N12117" s="573"/>
      <c r="O12117" s="573"/>
      <c r="P12117" s="573"/>
    </row>
    <row r="12118" spans="1:16" ht="15.75" thickBot="1" x14ac:dyDescent="0.3">
      <c r="A12118" s="229"/>
      <c r="B12118" s="231" t="s">
        <v>170</v>
      </c>
      <c r="C12118" s="140" t="s">
        <v>1145</v>
      </c>
      <c r="D12118" s="188"/>
      <c r="E12118" s="191"/>
      <c r="F12118">
        <f>SUMIF('список продуктов'!$A$8:$A$917,"="&amp;D12316,'список продуктов'!$C$8:$C$917)</f>
        <v>1</v>
      </c>
      <c r="G12118" t="s">
        <v>2926</v>
      </c>
      <c r="M12118" s="572"/>
      <c r="N12118" s="573"/>
      <c r="O12118" s="573"/>
      <c r="P12118" s="573"/>
    </row>
    <row r="12119" spans="1:16" x14ac:dyDescent="0.25">
      <c r="A12119" s="77">
        <f>E12119*A12118</f>
        <v>0</v>
      </c>
      <c r="B12119" s="160"/>
      <c r="C12119" s="154"/>
      <c r="D12119" s="91" t="s">
        <v>1745</v>
      </c>
      <c r="E12119" s="80">
        <v>60</v>
      </c>
      <c r="F12119">
        <f>SUMIF('список продуктов'!$A$8:$A$917,"="&amp;D12317,'список продуктов'!$C$8:$C$917)</f>
        <v>1</v>
      </c>
      <c r="M12119" s="572"/>
      <c r="N12119" s="573"/>
      <c r="O12119" s="573"/>
      <c r="P12119" s="573"/>
    </row>
    <row r="12120" spans="1:16" x14ac:dyDescent="0.25">
      <c r="A12120" s="77">
        <f>E12120*A12118</f>
        <v>0</v>
      </c>
      <c r="B12120" s="160"/>
      <c r="C12120" s="154"/>
      <c r="D12120" s="91" t="s">
        <v>311</v>
      </c>
      <c r="E12120" s="80">
        <v>45</v>
      </c>
      <c r="F12120">
        <f>SUMIF('список продуктов'!$A$8:$A$917,"="&amp;D12318,'список продуктов'!$C$8:$C$917)</f>
        <v>1</v>
      </c>
      <c r="M12120" s="572"/>
      <c r="N12120" s="573"/>
      <c r="O12120" s="573"/>
      <c r="P12120" s="573"/>
    </row>
    <row r="12121" spans="1:16" x14ac:dyDescent="0.25">
      <c r="A12121" s="77">
        <f>E12121*A12118</f>
        <v>0</v>
      </c>
      <c r="B12121" s="160"/>
      <c r="C12121" s="154"/>
      <c r="D12121" s="91" t="s">
        <v>313</v>
      </c>
      <c r="E12121" s="80">
        <v>38</v>
      </c>
      <c r="F12121">
        <f>SUMIF('список продуктов'!$A$8:$A$917,"="&amp;D12319,'список продуктов'!$C$8:$C$917)</f>
        <v>1</v>
      </c>
      <c r="M12121" s="572"/>
      <c r="N12121" s="573"/>
      <c r="O12121" s="573"/>
      <c r="P12121" s="573"/>
    </row>
    <row r="12122" spans="1:16" x14ac:dyDescent="0.25">
      <c r="A12122" s="77">
        <f>E12122*A12118</f>
        <v>0</v>
      </c>
      <c r="B12122" s="160"/>
      <c r="C12122" s="154"/>
      <c r="D12122" s="91" t="s">
        <v>198</v>
      </c>
      <c r="E12122" s="80">
        <v>30</v>
      </c>
      <c r="F12122">
        <f>SUMIF('список продуктов'!$A$8:$A$917,"="&amp;D12320,'список продуктов'!$C$8:$C$917)</f>
        <v>1</v>
      </c>
      <c r="M12122" s="572"/>
      <c r="N12122" s="573"/>
      <c r="O12122" s="573"/>
      <c r="P12122" s="573"/>
    </row>
    <row r="12123" spans="1:16" x14ac:dyDescent="0.25">
      <c r="A12123" s="77">
        <f>E12123*A12118</f>
        <v>0</v>
      </c>
      <c r="B12123" s="160"/>
      <c r="C12123" s="154"/>
      <c r="D12123" s="91" t="s">
        <v>2591</v>
      </c>
      <c r="E12123" s="80">
        <v>8</v>
      </c>
      <c r="M12123" s="72"/>
      <c r="N12123" s="68"/>
      <c r="O12123" s="68"/>
      <c r="P12123" s="68"/>
    </row>
    <row r="12124" spans="1:16" x14ac:dyDescent="0.25">
      <c r="A12124" s="77">
        <f>E12124*A12118</f>
        <v>0</v>
      </c>
      <c r="B12124" s="160"/>
      <c r="C12124" s="154"/>
      <c r="D12124" s="91" t="s">
        <v>2213</v>
      </c>
      <c r="E12124" s="80">
        <v>9</v>
      </c>
      <c r="F12124">
        <f>SUMIF('список продуктов'!$A$8:$A$917,"="&amp;D12321,'список продуктов'!$C$8:$C$917)</f>
        <v>1</v>
      </c>
      <c r="M12124" s="572"/>
      <c r="N12124" s="573"/>
      <c r="O12124" s="573"/>
      <c r="P12124" s="573"/>
    </row>
    <row r="12125" spans="1:16" x14ac:dyDescent="0.25">
      <c r="A12125" s="77">
        <f>E12125*A12118</f>
        <v>0</v>
      </c>
      <c r="B12125" s="160"/>
      <c r="C12125" s="154"/>
      <c r="D12125" s="91" t="s">
        <v>1665</v>
      </c>
      <c r="E12125" s="80">
        <v>11</v>
      </c>
      <c r="F12125">
        <f>SUMIF('список продуктов'!$A$8:$A$917,"="&amp;D12322,'список продуктов'!$C$8:$C$917)</f>
        <v>1</v>
      </c>
      <c r="M12125" s="572"/>
      <c r="N12125" s="573"/>
      <c r="O12125" s="573"/>
      <c r="P12125" s="573"/>
    </row>
    <row r="12126" spans="1:16" x14ac:dyDescent="0.25">
      <c r="A12126" s="77">
        <f>E12126*A12118</f>
        <v>0</v>
      </c>
      <c r="B12126" s="160"/>
      <c r="C12126" s="154"/>
      <c r="D12126" s="91" t="s">
        <v>1820</v>
      </c>
      <c r="E12126" s="80">
        <v>11</v>
      </c>
      <c r="F12126">
        <f>SUMIF('список продуктов'!$A$8:$A$917,"="&amp;D12323,'список продуктов'!$C$8:$C$917)</f>
        <v>1</v>
      </c>
      <c r="M12126" s="572"/>
      <c r="N12126" s="573"/>
      <c r="O12126" s="573"/>
      <c r="P12126" s="573"/>
    </row>
    <row r="12127" spans="1:16" x14ac:dyDescent="0.25">
      <c r="A12127" s="77">
        <f>E12127*A12118</f>
        <v>0</v>
      </c>
      <c r="B12127" s="160"/>
      <c r="C12127" s="154"/>
      <c r="D12127" s="91" t="s">
        <v>2546</v>
      </c>
      <c r="E12127" s="80">
        <v>1</v>
      </c>
      <c r="M12127" s="72"/>
      <c r="N12127" s="68"/>
      <c r="O12127" s="68"/>
      <c r="P12127" s="68"/>
    </row>
    <row r="12128" spans="1:16" ht="30" thickBot="1" x14ac:dyDescent="0.3">
      <c r="A12128" s="77">
        <f>E12128*A12118</f>
        <v>0</v>
      </c>
      <c r="B12128" s="160"/>
      <c r="D12128" s="91" t="s">
        <v>2656</v>
      </c>
      <c r="E12128" s="89">
        <v>1</v>
      </c>
      <c r="M12128" s="572"/>
      <c r="N12128" s="573"/>
      <c r="O12128" s="573"/>
      <c r="P12128" s="573"/>
    </row>
    <row r="12129" spans="1:16" ht="15.75" thickBot="1" x14ac:dyDescent="0.3">
      <c r="A12129" s="229"/>
      <c r="B12129" s="231" t="s">
        <v>74</v>
      </c>
      <c r="C12129" s="140" t="s">
        <v>1146</v>
      </c>
      <c r="D12129" s="188"/>
      <c r="E12129" s="191"/>
      <c r="F12129">
        <f>SUMIF('список продуктов'!$A$8:$A$917,"="&amp;D12326,'список продуктов'!$C$8:$C$917)</f>
        <v>1</v>
      </c>
      <c r="G12129" t="s">
        <v>2926</v>
      </c>
      <c r="M12129" s="572"/>
      <c r="N12129" s="573"/>
      <c r="O12129" s="573"/>
      <c r="P12129" s="573"/>
    </row>
    <row r="12130" spans="1:16" x14ac:dyDescent="0.25">
      <c r="A12130" s="77">
        <f>E12130*A12129</f>
        <v>0</v>
      </c>
      <c r="B12130" s="160"/>
      <c r="C12130" s="154"/>
      <c r="D12130" s="91" t="s">
        <v>1758</v>
      </c>
      <c r="E12130" s="89">
        <v>30</v>
      </c>
      <c r="F12130">
        <f>SUMIF('список продуктов'!$A$8:$A$917,"="&amp;D12327,'список продуктов'!$C$8:$C$917)</f>
        <v>1</v>
      </c>
      <c r="M12130" s="572"/>
      <c r="N12130" s="573"/>
      <c r="O12130" s="573"/>
      <c r="P12130" s="573"/>
    </row>
    <row r="12131" spans="1:16" x14ac:dyDescent="0.25">
      <c r="A12131" s="77">
        <f>E12131*A12129</f>
        <v>0</v>
      </c>
      <c r="B12131" s="160"/>
      <c r="C12131" s="452"/>
      <c r="D12131" s="91" t="s">
        <v>1354</v>
      </c>
      <c r="E12131" s="89">
        <v>30</v>
      </c>
      <c r="F12131">
        <f>SUMIF('список продуктов'!$A$8:$A$917,"="&amp;D12328,'список продуктов'!$C$8:$C$917)</f>
        <v>1</v>
      </c>
      <c r="M12131" s="572"/>
      <c r="N12131" s="573"/>
      <c r="O12131" s="573"/>
      <c r="P12131" s="573"/>
    </row>
    <row r="12132" spans="1:16" x14ac:dyDescent="0.25">
      <c r="A12132" s="77">
        <f>E12132*A12129</f>
        <v>0</v>
      </c>
      <c r="B12132" s="160"/>
      <c r="C12132" s="154"/>
      <c r="D12132" s="91" t="s">
        <v>1780</v>
      </c>
      <c r="E12132" s="89">
        <v>30</v>
      </c>
      <c r="F12132">
        <f>SUMIF('список продуктов'!$A$8:$A$917,"="&amp;D12329,'список продуктов'!$C$8:$C$917)</f>
        <v>1</v>
      </c>
      <c r="M12132" s="572"/>
      <c r="N12132" s="573"/>
      <c r="O12132" s="573"/>
      <c r="P12132" s="573"/>
    </row>
    <row r="12133" spans="1:16" x14ac:dyDescent="0.25">
      <c r="A12133" s="77">
        <f>E12133*A12129</f>
        <v>0</v>
      </c>
      <c r="B12133" s="160"/>
      <c r="C12133" s="154"/>
      <c r="D12133" s="91" t="s">
        <v>1753</v>
      </c>
      <c r="E12133" s="89">
        <v>30</v>
      </c>
      <c r="F12133">
        <f>SUMIF('список продуктов'!$A$8:$A$917,"="&amp;D12330,'список продуктов'!$C$8:$C$917)</f>
        <v>1</v>
      </c>
      <c r="M12133" s="572"/>
      <c r="N12133" s="573"/>
      <c r="O12133" s="573"/>
      <c r="P12133" s="573"/>
    </row>
    <row r="12134" spans="1:16" x14ac:dyDescent="0.25">
      <c r="A12134" s="77">
        <f>E12134*A12129</f>
        <v>0</v>
      </c>
      <c r="B12134" s="160"/>
      <c r="C12134" s="154"/>
      <c r="D12134" s="91" t="s">
        <v>1745</v>
      </c>
      <c r="E12134" s="89">
        <v>30</v>
      </c>
      <c r="F12134">
        <f>SUMIF('список продуктов'!$A$8:$A$917,"="&amp;D12331,'список продуктов'!$C$8:$C$917)</f>
        <v>0</v>
      </c>
      <c r="M12134" s="572"/>
      <c r="N12134" s="573"/>
      <c r="O12134" s="573"/>
      <c r="P12134" s="573"/>
    </row>
    <row r="12135" spans="1:16" x14ac:dyDescent="0.25">
      <c r="A12135" s="77">
        <f>E12135*A12129</f>
        <v>0</v>
      </c>
      <c r="B12135" s="160"/>
      <c r="C12135" s="154"/>
      <c r="D12135" s="91" t="s">
        <v>311</v>
      </c>
      <c r="E12135" s="89">
        <v>40</v>
      </c>
      <c r="F12135">
        <f>SUMIF('список продуктов'!$A$8:$A$917,"="&amp;D12332,'список продуктов'!$C$8:$C$917)</f>
        <v>1</v>
      </c>
      <c r="M12135" s="572"/>
      <c r="N12135" s="573"/>
      <c r="O12135" s="573"/>
      <c r="P12135" s="573"/>
    </row>
    <row r="12136" spans="1:16" x14ac:dyDescent="0.25">
      <c r="A12136" s="77">
        <f>E12136*A12129</f>
        <v>0</v>
      </c>
      <c r="B12136" s="160"/>
      <c r="C12136" s="154"/>
      <c r="D12136" s="91" t="s">
        <v>2263</v>
      </c>
      <c r="E12136" s="89">
        <v>40</v>
      </c>
      <c r="F12136">
        <f>SUMIF('список продуктов'!$A$8:$A$917,"="&amp;D12333,'список продуктов'!$C$8:$C$917)</f>
        <v>1</v>
      </c>
      <c r="M12136" s="572"/>
      <c r="N12136" s="573"/>
      <c r="O12136" s="573"/>
      <c r="P12136" s="573"/>
    </row>
    <row r="12137" spans="1:16" x14ac:dyDescent="0.25">
      <c r="A12137" s="77">
        <f>E12137*A12129</f>
        <v>0</v>
      </c>
      <c r="B12137" s="160"/>
      <c r="C12137" s="154"/>
      <c r="D12137" s="91" t="s">
        <v>1752</v>
      </c>
      <c r="E12137" s="89">
        <v>40</v>
      </c>
      <c r="M12137" s="72"/>
      <c r="N12137" s="68"/>
      <c r="O12137" s="68"/>
      <c r="P12137" s="68"/>
    </row>
    <row r="12138" spans="1:16" x14ac:dyDescent="0.25">
      <c r="A12138" s="77">
        <f>E12138*A12129</f>
        <v>0</v>
      </c>
      <c r="B12138" s="160"/>
      <c r="C12138" s="154"/>
      <c r="D12138" s="91" t="s">
        <v>1262</v>
      </c>
      <c r="E12138" s="89">
        <v>2</v>
      </c>
      <c r="M12138" s="72"/>
      <c r="N12138" s="68"/>
      <c r="O12138" s="68"/>
      <c r="P12138" s="68"/>
    </row>
    <row r="12139" spans="1:16" x14ac:dyDescent="0.25">
      <c r="A12139" s="77">
        <f>E12139*A12129</f>
        <v>0</v>
      </c>
      <c r="B12139" s="160"/>
      <c r="C12139" s="154"/>
      <c r="D12139" s="91" t="s">
        <v>2399</v>
      </c>
      <c r="E12139" s="89">
        <v>2</v>
      </c>
      <c r="M12139" s="572"/>
      <c r="N12139" s="573"/>
      <c r="O12139" s="573"/>
      <c r="P12139" s="573"/>
    </row>
    <row r="12140" spans="1:16" x14ac:dyDescent="0.25">
      <c r="A12140" s="77">
        <f>E12140*A12129</f>
        <v>0</v>
      </c>
      <c r="B12140" s="160"/>
      <c r="C12140" s="154"/>
      <c r="D12140" s="91" t="s">
        <v>1797</v>
      </c>
      <c r="E12140" s="89">
        <v>5</v>
      </c>
      <c r="F12140">
        <f>SUMIF('список продуктов'!$A$8:$A$917,"="&amp;D12337,'список продуктов'!$C$8:$C$917)</f>
        <v>1</v>
      </c>
      <c r="M12140" s="572"/>
      <c r="N12140" s="573"/>
      <c r="O12140" s="573"/>
      <c r="P12140" s="573"/>
    </row>
    <row r="12141" spans="1:16" ht="30" thickBot="1" x14ac:dyDescent="0.3">
      <c r="A12141" s="77">
        <f>E12141*A12129</f>
        <v>0</v>
      </c>
      <c r="B12141" s="160"/>
      <c r="D12141" s="91" t="s">
        <v>2656</v>
      </c>
      <c r="E12141" s="89">
        <v>1</v>
      </c>
      <c r="F12141">
        <f>SUMIF('список продуктов'!$A$8:$A$917,"="&amp;D12338,'список продуктов'!$C$8:$C$917)</f>
        <v>1</v>
      </c>
      <c r="M12141" s="572"/>
      <c r="N12141" s="573"/>
      <c r="O12141" s="573"/>
      <c r="P12141" s="573"/>
    </row>
    <row r="12142" spans="1:16" ht="15.75" thickBot="1" x14ac:dyDescent="0.3">
      <c r="A12142" s="229"/>
      <c r="B12142" s="231" t="s">
        <v>170</v>
      </c>
      <c r="C12142" s="140" t="s">
        <v>1147</v>
      </c>
      <c r="D12142" s="188"/>
      <c r="E12142" s="191"/>
      <c r="F12142">
        <f>SUMIF('список продуктов'!$A$8:$A$917,"="&amp;D12339,'список продуктов'!$C$8:$C$917)</f>
        <v>1</v>
      </c>
      <c r="G12142" t="s">
        <v>2926</v>
      </c>
      <c r="M12142" s="572"/>
      <c r="N12142" s="573"/>
      <c r="O12142" s="573"/>
      <c r="P12142" s="573"/>
    </row>
    <row r="12143" spans="1:16" x14ac:dyDescent="0.25">
      <c r="A12143" s="77">
        <f>E12143*A12142</f>
        <v>0</v>
      </c>
      <c r="B12143" s="160"/>
      <c r="D12143" s="91" t="s">
        <v>311</v>
      </c>
      <c r="E12143" s="80">
        <v>47</v>
      </c>
      <c r="F12143">
        <f>SUMIF('список продуктов'!$A$8:$A$917,"="&amp;D12340,'список продуктов'!$C$8:$C$917)</f>
        <v>1</v>
      </c>
      <c r="M12143" s="572"/>
      <c r="N12143" s="573"/>
      <c r="O12143" s="573"/>
      <c r="P12143" s="573"/>
    </row>
    <row r="12144" spans="1:16" x14ac:dyDescent="0.25">
      <c r="A12144" s="77">
        <f>E12144*A12142</f>
        <v>0</v>
      </c>
      <c r="B12144" s="160"/>
      <c r="C12144" s="449"/>
      <c r="D12144" s="91" t="s">
        <v>1763</v>
      </c>
      <c r="E12144" s="80">
        <v>41</v>
      </c>
      <c r="F12144">
        <f>SUMIF('список продуктов'!$A$8:$A$917,"="&amp;D12341,'список продуктов'!$C$8:$C$917)</f>
        <v>1</v>
      </c>
      <c r="M12144" s="572"/>
      <c r="N12144" s="573"/>
      <c r="O12144" s="573"/>
      <c r="P12144" s="573"/>
    </row>
    <row r="12145" spans="1:16" x14ac:dyDescent="0.25">
      <c r="A12145" s="77">
        <f>E12145*A12142</f>
        <v>0</v>
      </c>
      <c r="B12145" s="160"/>
      <c r="C12145" s="449"/>
      <c r="D12145" s="91" t="s">
        <v>1671</v>
      </c>
      <c r="E12145" s="80">
        <v>29</v>
      </c>
      <c r="F12145">
        <f>SUMIF('список продуктов'!$A$8:$A$917,"="&amp;D12342,'список продуктов'!$C$8:$C$917)</f>
        <v>1</v>
      </c>
      <c r="M12145" s="572"/>
      <c r="N12145" s="573"/>
      <c r="O12145" s="573"/>
      <c r="P12145" s="573"/>
    </row>
    <row r="12146" spans="1:16" x14ac:dyDescent="0.25">
      <c r="A12146" s="77">
        <f>E12146*A12142</f>
        <v>0</v>
      </c>
      <c r="B12146" s="160"/>
      <c r="C12146" s="449"/>
      <c r="D12146" s="91" t="s">
        <v>2219</v>
      </c>
      <c r="E12146" s="80">
        <v>11</v>
      </c>
      <c r="F12146">
        <f>SUMIF('список продуктов'!$A$8:$A$917,"="&amp;D12343,'список продуктов'!$C$8:$C$917)</f>
        <v>1</v>
      </c>
      <c r="M12146" s="572"/>
      <c r="N12146" s="573"/>
      <c r="O12146" s="573"/>
      <c r="P12146" s="573"/>
    </row>
    <row r="12147" spans="1:16" x14ac:dyDescent="0.25">
      <c r="A12147" s="77">
        <f>E12147*A12142</f>
        <v>0</v>
      </c>
      <c r="B12147" s="160"/>
      <c r="C12147" s="449"/>
      <c r="D12147" s="91" t="s">
        <v>1489</v>
      </c>
      <c r="E12147" s="80">
        <v>9</v>
      </c>
      <c r="F12147">
        <f>SUMIF('список продуктов'!$A$8:$A$917,"="&amp;D12344,'список продуктов'!$C$8:$C$917)</f>
        <v>1</v>
      </c>
      <c r="M12147" s="572"/>
      <c r="N12147" s="573"/>
      <c r="O12147" s="573"/>
      <c r="P12147" s="573"/>
    </row>
    <row r="12148" spans="1:16" x14ac:dyDescent="0.25">
      <c r="A12148" s="77">
        <f>E12148*A12142</f>
        <v>0</v>
      </c>
      <c r="B12148" s="160"/>
      <c r="C12148" s="449"/>
      <c r="D12148" s="91" t="s">
        <v>313</v>
      </c>
      <c r="E12148" s="80">
        <v>25</v>
      </c>
      <c r="M12148" s="572"/>
      <c r="N12148" s="573"/>
      <c r="O12148" s="573"/>
      <c r="P12148" s="573"/>
    </row>
    <row r="12149" spans="1:16" x14ac:dyDescent="0.25">
      <c r="A12149" s="77">
        <f>E12149*A12142</f>
        <v>0</v>
      </c>
      <c r="B12149" s="160"/>
      <c r="C12149" s="449"/>
      <c r="D12149" s="91" t="s">
        <v>2220</v>
      </c>
      <c r="E12149" s="80">
        <v>11</v>
      </c>
      <c r="M12149" s="572"/>
      <c r="N12149" s="573"/>
      <c r="O12149" s="573"/>
      <c r="P12149" s="573"/>
    </row>
    <row r="12150" spans="1:16" x14ac:dyDescent="0.25">
      <c r="A12150" s="77">
        <f>E12150*A12142</f>
        <v>0</v>
      </c>
      <c r="B12150" s="160"/>
      <c r="C12150" s="449"/>
      <c r="D12150" s="91" t="s">
        <v>1355</v>
      </c>
      <c r="E12150" s="80">
        <v>2</v>
      </c>
      <c r="F12150">
        <f>SUMIF('список продуктов'!$A$8:$A$917,"="&amp;D12347,'список продуктов'!$C$8:$C$917)</f>
        <v>1</v>
      </c>
      <c r="M12150" s="572"/>
      <c r="N12150" s="573"/>
      <c r="O12150" s="573"/>
      <c r="P12150" s="573"/>
    </row>
    <row r="12151" spans="1:16" x14ac:dyDescent="0.25">
      <c r="A12151" s="77">
        <f>E12151*A12142</f>
        <v>0</v>
      </c>
      <c r="B12151" s="160"/>
      <c r="C12151" s="459" t="s">
        <v>2160</v>
      </c>
      <c r="D12151" s="91" t="s">
        <v>192</v>
      </c>
      <c r="E12151" s="80">
        <v>27</v>
      </c>
      <c r="F12151">
        <f>SUMIF('список продуктов'!$A$8:$A$917,"="&amp;D12348,'список продуктов'!$C$8:$C$917)</f>
        <v>1</v>
      </c>
      <c r="M12151" s="572"/>
      <c r="N12151" s="573"/>
      <c r="O12151" s="573"/>
      <c r="P12151" s="573"/>
    </row>
    <row r="12152" spans="1:16" x14ac:dyDescent="0.25">
      <c r="A12152" s="77">
        <f>E12152*A12142</f>
        <v>0</v>
      </c>
      <c r="B12152" s="160"/>
      <c r="C12152" s="449"/>
      <c r="D12152" s="91" t="s">
        <v>1262</v>
      </c>
      <c r="E12152" s="80">
        <v>0.5</v>
      </c>
      <c r="F12152">
        <f>SUMIF('список продуктов'!$A$8:$A$917,"="&amp;D12349,'список продуктов'!$C$8:$C$917)</f>
        <v>1</v>
      </c>
      <c r="M12152" s="572"/>
      <c r="N12152" s="573"/>
      <c r="O12152" s="573"/>
      <c r="P12152" s="573"/>
    </row>
    <row r="12153" spans="1:16" x14ac:dyDescent="0.25">
      <c r="A12153" s="77">
        <f>E12153*A12142</f>
        <v>0</v>
      </c>
      <c r="B12153" s="160"/>
      <c r="C12153" s="449"/>
      <c r="D12153" s="91" t="s">
        <v>2398</v>
      </c>
      <c r="E12153" s="80">
        <v>0.5</v>
      </c>
      <c r="F12153">
        <f>SUMIF('список продуктов'!$A$8:$A$917,"="&amp;D12350,'список продуктов'!$C$8:$C$917)</f>
        <v>1</v>
      </c>
      <c r="M12153" s="572"/>
      <c r="N12153" s="573"/>
      <c r="O12153" s="573"/>
      <c r="P12153" s="573"/>
    </row>
    <row r="12154" spans="1:16" x14ac:dyDescent="0.25">
      <c r="A12154" s="77">
        <f>E12154*A12142</f>
        <v>0</v>
      </c>
      <c r="B12154" s="160"/>
      <c r="C12154" s="449"/>
      <c r="D12154" s="91" t="s">
        <v>1805</v>
      </c>
      <c r="E12154" s="80">
        <v>9</v>
      </c>
      <c r="F12154">
        <f>SUMIF('список продуктов'!$A$8:$A$917,"="&amp;D12351,'список продуктов'!$C$8:$C$917)</f>
        <v>1</v>
      </c>
      <c r="M12154" s="572"/>
      <c r="N12154" s="573"/>
      <c r="O12154" s="573"/>
      <c r="P12154" s="573"/>
    </row>
    <row r="12155" spans="1:16" x14ac:dyDescent="0.25">
      <c r="A12155" s="77">
        <f>E12155*A12142</f>
        <v>0</v>
      </c>
      <c r="B12155" s="160"/>
      <c r="C12155" s="449"/>
      <c r="D12155" s="91" t="s">
        <v>1736</v>
      </c>
      <c r="E12155" s="80">
        <v>9</v>
      </c>
      <c r="F12155">
        <f>SUMIF('список продуктов'!$A$8:$A$917,"="&amp;D12352,'список продуктов'!$C$8:$C$917)</f>
        <v>1</v>
      </c>
      <c r="M12155" s="572"/>
      <c r="N12155" s="573"/>
      <c r="O12155" s="573"/>
      <c r="P12155" s="573"/>
    </row>
    <row r="12156" spans="1:16" ht="29.25" x14ac:dyDescent="0.25">
      <c r="A12156" s="77">
        <f>E12156*A12142</f>
        <v>0</v>
      </c>
      <c r="B12156" s="160"/>
      <c r="C12156" s="154"/>
      <c r="D12156" s="91" t="s">
        <v>2656</v>
      </c>
      <c r="E12156" s="89">
        <v>1</v>
      </c>
      <c r="F12156">
        <f>SUMIF('список продуктов'!$A$8:$A$917,"="&amp;D12353,'список продуктов'!$C$8:$C$917)</f>
        <v>1</v>
      </c>
      <c r="M12156" s="572"/>
      <c r="N12156" s="573"/>
      <c r="O12156" s="573"/>
      <c r="P12156" s="573"/>
    </row>
    <row r="12157" spans="1:16" ht="15.75" thickBot="1" x14ac:dyDescent="0.3">
      <c r="A12157" s="77">
        <f>E12157*A12142</f>
        <v>0</v>
      </c>
      <c r="B12157" s="160"/>
      <c r="D12157" s="91" t="s">
        <v>2659</v>
      </c>
      <c r="E12157" s="89">
        <v>1</v>
      </c>
      <c r="F12157">
        <f>SUMIF('список продуктов'!$A$8:$A$917,"="&amp;D12354,'список продуктов'!$C$8:$C$917)</f>
        <v>1</v>
      </c>
      <c r="M12157" s="572"/>
      <c r="N12157" s="573"/>
      <c r="O12157" s="573"/>
      <c r="P12157" s="573"/>
    </row>
    <row r="12158" spans="1:16" ht="15.75" thickBot="1" x14ac:dyDescent="0.3">
      <c r="A12158" s="229"/>
      <c r="B12158" s="231" t="s">
        <v>170</v>
      </c>
      <c r="C12158" s="140" t="s">
        <v>1148</v>
      </c>
      <c r="D12158" s="188"/>
      <c r="E12158" s="191"/>
      <c r="F12158">
        <f>SUMIF('список продуктов'!$A$8:$A$917,"="&amp;D12355,'список продуктов'!$C$8:$C$917)</f>
        <v>0</v>
      </c>
      <c r="G12158" t="s">
        <v>2926</v>
      </c>
      <c r="M12158" s="572"/>
      <c r="N12158" s="573"/>
      <c r="O12158" s="573"/>
      <c r="P12158" s="573"/>
    </row>
    <row r="12159" spans="1:16" x14ac:dyDescent="0.25">
      <c r="A12159" s="77">
        <f>E12159*A12158</f>
        <v>0</v>
      </c>
      <c r="B12159" s="160"/>
      <c r="C12159" s="154"/>
      <c r="D12159" s="91" t="s">
        <v>1533</v>
      </c>
      <c r="E12159" s="89">
        <v>200</v>
      </c>
      <c r="F12159">
        <f>SUMIF('список продуктов'!$A$8:$A$917,"="&amp;D12356,'список продуктов'!$C$8:$C$917)</f>
        <v>0</v>
      </c>
      <c r="M12159" s="572"/>
      <c r="N12159" s="573"/>
      <c r="O12159" s="573"/>
      <c r="P12159" s="573"/>
    </row>
    <row r="12160" spans="1:16" x14ac:dyDescent="0.25">
      <c r="A12160" s="77">
        <f>E12160*A12158</f>
        <v>0</v>
      </c>
      <c r="B12160" s="160"/>
      <c r="C12160" s="452"/>
      <c r="D12160" s="91" t="s">
        <v>2416</v>
      </c>
      <c r="E12160" s="89">
        <v>4</v>
      </c>
      <c r="F12160">
        <f>SUMIF('список продуктов'!$A$8:$A$917,"="&amp;D12357,'список продуктов'!$C$8:$C$917)</f>
        <v>1</v>
      </c>
      <c r="M12160" s="572"/>
      <c r="N12160" s="573"/>
      <c r="O12160" s="573"/>
      <c r="P12160" s="573"/>
    </row>
    <row r="12161" spans="1:16" x14ac:dyDescent="0.25">
      <c r="A12161" s="77">
        <f>E12161*A12158</f>
        <v>0</v>
      </c>
      <c r="B12161" s="160"/>
      <c r="C12161" s="154"/>
      <c r="D12161" s="91" t="s">
        <v>1262</v>
      </c>
      <c r="E12161" s="89">
        <v>2</v>
      </c>
      <c r="F12161">
        <f>SUMIF('список продуктов'!$A$8:$A$917,"="&amp;D12358,'список продуктов'!$C$8:$C$917)</f>
        <v>1</v>
      </c>
      <c r="M12161" s="572"/>
      <c r="N12161" s="573"/>
      <c r="O12161" s="573"/>
      <c r="P12161" s="573"/>
    </row>
    <row r="12162" spans="1:16" x14ac:dyDescent="0.25">
      <c r="A12162" s="77">
        <f>E12162*A12158</f>
        <v>0</v>
      </c>
      <c r="B12162" s="160"/>
      <c r="C12162" s="154"/>
      <c r="D12162" s="91" t="s">
        <v>2399</v>
      </c>
      <c r="E12162" s="89">
        <v>2</v>
      </c>
      <c r="F12162">
        <f>SUMIF('список продуктов'!$A$8:$A$917,"="&amp;D12359,'список продуктов'!$C$8:$C$917)</f>
        <v>1</v>
      </c>
      <c r="M12162" s="572"/>
      <c r="N12162" s="573"/>
      <c r="O12162" s="573"/>
      <c r="P12162" s="573"/>
    </row>
    <row r="12163" spans="1:16" ht="29.25" x14ac:dyDescent="0.25">
      <c r="A12163" s="77">
        <f>E12163*A12158</f>
        <v>0</v>
      </c>
      <c r="B12163" s="160"/>
      <c r="C12163" s="154"/>
      <c r="D12163" s="91" t="s">
        <v>2656</v>
      </c>
      <c r="E12163" s="89">
        <v>1</v>
      </c>
      <c r="F12163">
        <f>SUMIF('список продуктов'!$A$8:$A$917,"="&amp;D12360,'список продуктов'!$C$8:$C$917)</f>
        <v>1</v>
      </c>
      <c r="M12163" s="572"/>
      <c r="N12163" s="573"/>
      <c r="O12163" s="573"/>
      <c r="P12163" s="573"/>
    </row>
    <row r="12164" spans="1:16" x14ac:dyDescent="0.25">
      <c r="A12164" s="77">
        <f>E12164*A12158</f>
        <v>0</v>
      </c>
      <c r="B12164" s="160"/>
      <c r="C12164" s="154"/>
      <c r="D12164" s="91"/>
      <c r="E12164" s="89"/>
      <c r="F12164">
        <f>SUMIF('список продуктов'!$A$8:$A$917,"="&amp;D12361,'список продуктов'!$C$8:$C$917)</f>
        <v>1</v>
      </c>
      <c r="M12164" s="572"/>
      <c r="N12164" s="573"/>
      <c r="O12164" s="573"/>
      <c r="P12164" s="573"/>
    </row>
    <row r="12165" spans="1:16" x14ac:dyDescent="0.25">
      <c r="A12165" s="77">
        <f>E12165*A12158</f>
        <v>0</v>
      </c>
      <c r="B12165" s="160"/>
      <c r="C12165" s="154"/>
      <c r="D12165" s="91"/>
      <c r="E12165" s="89"/>
      <c r="F12165">
        <f>SUMIF('список продуктов'!$A$8:$A$917,"="&amp;D12362,'список продуктов'!$C$8:$C$917)</f>
        <v>1</v>
      </c>
      <c r="M12165" s="572"/>
      <c r="N12165" s="573"/>
      <c r="O12165" s="573"/>
      <c r="P12165" s="573"/>
    </row>
    <row r="12166" spans="1:16" x14ac:dyDescent="0.25">
      <c r="A12166" s="77">
        <f>E12166*A12158</f>
        <v>0</v>
      </c>
      <c r="B12166" s="160"/>
      <c r="C12166" s="154"/>
      <c r="D12166" s="91"/>
      <c r="E12166" s="89"/>
      <c r="F12166">
        <f>SUMIF('список продуктов'!$A$8:$A$917,"="&amp;D12363,'список продуктов'!$C$8:$C$917)</f>
        <v>1</v>
      </c>
      <c r="M12166" s="572"/>
      <c r="N12166" s="573"/>
      <c r="O12166" s="573"/>
      <c r="P12166" s="573"/>
    </row>
    <row r="12167" spans="1:16" ht="15.75" thickBot="1" x14ac:dyDescent="0.3">
      <c r="A12167" s="77">
        <f>E12167*A12158</f>
        <v>0</v>
      </c>
      <c r="B12167" s="160"/>
      <c r="C12167" s="154"/>
      <c r="D12167" s="91"/>
      <c r="E12167" s="89"/>
      <c r="F12167">
        <f>SUMIF('список продуктов'!$A$8:$A$917,"="&amp;D12364,'список продуктов'!$C$8:$C$917)</f>
        <v>1</v>
      </c>
      <c r="M12167" s="572"/>
      <c r="N12167" s="573"/>
      <c r="O12167" s="573"/>
      <c r="P12167" s="573"/>
    </row>
    <row r="12168" spans="1:16" ht="15.75" thickBot="1" x14ac:dyDescent="0.3">
      <c r="A12168" s="229"/>
      <c r="B12168" s="231" t="s">
        <v>170</v>
      </c>
      <c r="C12168" s="140" t="s">
        <v>1149</v>
      </c>
      <c r="D12168" s="188"/>
      <c r="E12168" s="191"/>
      <c r="F12168">
        <f>SUMIF('список продуктов'!$A$8:$A$917,"="&amp;D12365,'список продуктов'!$C$8:$C$917)</f>
        <v>1</v>
      </c>
      <c r="G12168" t="s">
        <v>2926</v>
      </c>
      <c r="M12168" s="572"/>
      <c r="N12168" s="573"/>
      <c r="O12168" s="573"/>
      <c r="P12168" s="573"/>
    </row>
    <row r="12169" spans="1:16" x14ac:dyDescent="0.25">
      <c r="A12169" s="77">
        <f>E12169*A12168</f>
        <v>0</v>
      </c>
      <c r="B12169" s="160"/>
      <c r="C12169" s="154"/>
      <c r="D12169" s="91" t="s">
        <v>1873</v>
      </c>
      <c r="E12169" s="89">
        <v>70</v>
      </c>
      <c r="F12169">
        <f>SUMIF('список продуктов'!$A$8:$A$917,"="&amp;D12366,'список продуктов'!$C$8:$C$917)</f>
        <v>1</v>
      </c>
      <c r="M12169" s="572"/>
      <c r="N12169" s="573"/>
      <c r="O12169" s="573"/>
      <c r="P12169" s="573"/>
    </row>
    <row r="12170" spans="1:16" ht="29.25" x14ac:dyDescent="0.25">
      <c r="A12170" s="77">
        <f>E12170*A12168</f>
        <v>0</v>
      </c>
      <c r="B12170" s="160"/>
      <c r="C12170" s="452"/>
      <c r="D12170" s="91" t="s">
        <v>2641</v>
      </c>
      <c r="E12170" s="89">
        <v>30</v>
      </c>
      <c r="M12170" s="72"/>
      <c r="N12170" s="68"/>
      <c r="O12170" s="68"/>
      <c r="P12170" s="68"/>
    </row>
    <row r="12171" spans="1:16" x14ac:dyDescent="0.25">
      <c r="A12171" s="77">
        <f>E12171*A12168</f>
        <v>0</v>
      </c>
      <c r="B12171" s="160"/>
      <c r="C12171" s="154"/>
      <c r="D12171" s="91" t="s">
        <v>1850</v>
      </c>
      <c r="E12171" s="89">
        <v>20</v>
      </c>
      <c r="F12171">
        <f>SUMIF('список продуктов'!$A$8:$A$917,"="&amp;D12368,'список продуктов'!$C$8:$C$917)</f>
        <v>0</v>
      </c>
      <c r="M12171" s="572"/>
      <c r="N12171" s="573"/>
      <c r="O12171" s="573"/>
      <c r="P12171" s="573"/>
    </row>
    <row r="12172" spans="1:16" ht="29.25" x14ac:dyDescent="0.25">
      <c r="A12172" s="77">
        <f>E12172*A12168</f>
        <v>0</v>
      </c>
      <c r="B12172" s="160"/>
      <c r="C12172" s="154"/>
      <c r="D12172" s="91" t="s">
        <v>2656</v>
      </c>
      <c r="E12172" s="89">
        <v>1</v>
      </c>
      <c r="F12172">
        <f>SUMIF('список продуктов'!$A$8:$A$917,"="&amp;D12369,'список продуктов'!$C$8:$C$917)</f>
        <v>1</v>
      </c>
      <c r="M12172" s="572"/>
      <c r="N12172" s="573"/>
      <c r="O12172" s="573"/>
      <c r="P12172" s="573"/>
    </row>
    <row r="12173" spans="1:16" x14ac:dyDescent="0.25">
      <c r="A12173" s="77">
        <f>E12173*A12168</f>
        <v>0</v>
      </c>
      <c r="B12173" s="160"/>
      <c r="C12173" s="154"/>
      <c r="D12173" s="91"/>
      <c r="E12173" s="89"/>
      <c r="F12173">
        <f>SUMIF('список продуктов'!$A$8:$A$917,"="&amp;D12370,'список продуктов'!$C$8:$C$917)</f>
        <v>1</v>
      </c>
      <c r="M12173" s="572"/>
      <c r="N12173" s="573"/>
      <c r="O12173" s="573"/>
      <c r="P12173" s="573"/>
    </row>
    <row r="12174" spans="1:16" x14ac:dyDescent="0.25">
      <c r="A12174" s="77">
        <f>E12174*A12168</f>
        <v>0</v>
      </c>
      <c r="B12174" s="160"/>
      <c r="C12174" s="154"/>
      <c r="D12174" s="91"/>
      <c r="E12174" s="89"/>
      <c r="F12174">
        <f>SUMIF('список продуктов'!$A$8:$A$917,"="&amp;D12371,'список продуктов'!$C$8:$C$917)</f>
        <v>1</v>
      </c>
      <c r="M12174" s="572"/>
      <c r="N12174" s="573"/>
      <c r="O12174" s="573"/>
      <c r="P12174" s="573"/>
    </row>
    <row r="12175" spans="1:16" x14ac:dyDescent="0.25">
      <c r="A12175" s="77">
        <f>E12175*A12168</f>
        <v>0</v>
      </c>
      <c r="B12175" s="160"/>
      <c r="C12175" s="154"/>
      <c r="D12175" s="91"/>
      <c r="E12175" s="89"/>
      <c r="F12175">
        <f>SUMIF('список продуктов'!$A$8:$A$917,"="&amp;D12372,'список продуктов'!$C$8:$C$917)</f>
        <v>1</v>
      </c>
      <c r="M12175" s="572"/>
      <c r="N12175" s="573"/>
      <c r="O12175" s="573"/>
      <c r="P12175" s="573"/>
    </row>
    <row r="12176" spans="1:16" x14ac:dyDescent="0.25">
      <c r="A12176" s="77">
        <f>E12176*A12168</f>
        <v>0</v>
      </c>
      <c r="B12176" s="160"/>
      <c r="C12176" s="154"/>
      <c r="D12176" s="91"/>
      <c r="E12176" s="89"/>
      <c r="F12176">
        <f>SUMIF('список продуктов'!$A$8:$A$917,"="&amp;D12373,'список продуктов'!$C$8:$C$917)</f>
        <v>1</v>
      </c>
      <c r="M12176" s="572"/>
      <c r="N12176" s="573"/>
      <c r="O12176" s="573"/>
      <c r="P12176" s="573"/>
    </row>
    <row r="12177" spans="1:16" ht="15.75" thickBot="1" x14ac:dyDescent="0.3">
      <c r="A12177" s="77">
        <f>E12177*A12168</f>
        <v>0</v>
      </c>
      <c r="B12177" s="160"/>
      <c r="C12177" s="154"/>
      <c r="D12177" s="91"/>
      <c r="E12177" s="89"/>
      <c r="F12177">
        <f>SUMIF('список продуктов'!$A$8:$A$917,"="&amp;D12374,'список продуктов'!$C$8:$C$917)</f>
        <v>1</v>
      </c>
      <c r="M12177" s="572"/>
      <c r="N12177" s="573"/>
      <c r="O12177" s="573"/>
      <c r="P12177" s="573"/>
    </row>
    <row r="12178" spans="1:16" ht="15.75" thickBot="1" x14ac:dyDescent="0.3">
      <c r="A12178" s="229"/>
      <c r="B12178" s="231" t="s">
        <v>74</v>
      </c>
      <c r="C12178" s="139" t="s">
        <v>2780</v>
      </c>
      <c r="D12178" s="188"/>
      <c r="E12178" s="191"/>
      <c r="F12178">
        <f>SUMIF('список продуктов'!$A$8:$A$917,"="&amp;D12375,'список продуктов'!$C$8:$C$917)</f>
        <v>1</v>
      </c>
      <c r="G12178" t="s">
        <v>2926</v>
      </c>
      <c r="M12178" s="572"/>
      <c r="N12178" s="573"/>
      <c r="O12178" s="573"/>
      <c r="P12178" s="573"/>
    </row>
    <row r="12179" spans="1:16" x14ac:dyDescent="0.25">
      <c r="A12179" s="77">
        <f>E12179*A12178</f>
        <v>0</v>
      </c>
      <c r="B12179" s="160"/>
      <c r="C12179" s="154"/>
      <c r="D12179" s="91" t="s">
        <v>1596</v>
      </c>
      <c r="E12179" s="89">
        <v>200</v>
      </c>
      <c r="F12179">
        <f>SUMIF('список продуктов'!$A$8:$A$917,"="&amp;D12376,'список продуктов'!$C$8:$C$917)</f>
        <v>1</v>
      </c>
      <c r="M12179" s="572"/>
      <c r="N12179" s="573"/>
      <c r="O12179" s="573"/>
      <c r="P12179" s="573"/>
    </row>
    <row r="12180" spans="1:16" x14ac:dyDescent="0.25">
      <c r="A12180" s="77">
        <f>E12180*A12178</f>
        <v>0</v>
      </c>
      <c r="B12180" s="160"/>
      <c r="C12180" s="452"/>
      <c r="D12180" s="91" t="s">
        <v>1758</v>
      </c>
      <c r="E12180" s="89">
        <v>30</v>
      </c>
      <c r="F12180">
        <f>SUMIF('список продуктов'!$A$8:$A$917,"="&amp;D12377,'список продуктов'!$C$8:$C$917)</f>
        <v>1</v>
      </c>
      <c r="M12180" s="572"/>
      <c r="N12180" s="573"/>
      <c r="O12180" s="573"/>
      <c r="P12180" s="573"/>
    </row>
    <row r="12181" spans="1:16" x14ac:dyDescent="0.25">
      <c r="A12181" s="77">
        <f>E12181*A12178</f>
        <v>0</v>
      </c>
      <c r="B12181" s="160"/>
      <c r="C12181" s="154"/>
      <c r="D12181" s="91" t="s">
        <v>1354</v>
      </c>
      <c r="E12181" s="89">
        <v>30</v>
      </c>
      <c r="M12181" s="72"/>
      <c r="N12181" s="68"/>
      <c r="O12181" s="68"/>
      <c r="P12181" s="68"/>
    </row>
    <row r="12182" spans="1:16" x14ac:dyDescent="0.25">
      <c r="A12182" s="77">
        <f>E12182*A12178</f>
        <v>0</v>
      </c>
      <c r="B12182" s="160"/>
      <c r="C12182" s="154"/>
      <c r="D12182" s="91" t="s">
        <v>1833</v>
      </c>
      <c r="E12182" s="89">
        <v>40</v>
      </c>
      <c r="M12182" s="72"/>
      <c r="N12182" s="68"/>
      <c r="O12182" s="68"/>
      <c r="P12182" s="68"/>
    </row>
    <row r="12183" spans="1:16" x14ac:dyDescent="0.25">
      <c r="A12183" s="77">
        <f>E12183*A12178</f>
        <v>0</v>
      </c>
      <c r="B12183" s="160"/>
      <c r="C12183" s="154"/>
      <c r="D12183" s="91" t="s">
        <v>1753</v>
      </c>
      <c r="E12183" s="89">
        <v>60</v>
      </c>
      <c r="F12183">
        <f>SUMIF('список продуктов'!$A$8:$A$917,"="&amp;D12380,'список продуктов'!$C$8:$C$917)</f>
        <v>0</v>
      </c>
      <c r="M12183" s="572"/>
      <c r="N12183" s="573"/>
      <c r="O12183" s="573"/>
      <c r="P12183" s="573"/>
    </row>
    <row r="12184" spans="1:16" x14ac:dyDescent="0.25">
      <c r="A12184" s="77">
        <f>E12184*A12178</f>
        <v>0</v>
      </c>
      <c r="B12184" s="160"/>
      <c r="C12184" s="154"/>
      <c r="D12184" s="91" t="s">
        <v>1050</v>
      </c>
      <c r="E12184" s="89">
        <v>20</v>
      </c>
      <c r="F12184">
        <f>SUMIF('список продуктов'!$A$8:$A$917,"="&amp;D12381,'список продуктов'!$C$8:$C$917)</f>
        <v>1</v>
      </c>
      <c r="M12184" s="572"/>
      <c r="N12184" s="573"/>
      <c r="O12184" s="573"/>
      <c r="P12184" s="573"/>
    </row>
    <row r="12185" spans="1:16" x14ac:dyDescent="0.25">
      <c r="A12185" s="77">
        <f>E12185*A12178</f>
        <v>0</v>
      </c>
      <c r="B12185" s="160"/>
      <c r="C12185" s="154"/>
      <c r="D12185" s="91" t="s">
        <v>2391</v>
      </c>
      <c r="E12185" s="89">
        <v>0.5</v>
      </c>
      <c r="F12185">
        <f>SUMIF('список продуктов'!$A$8:$A$917,"="&amp;D12382,'список продуктов'!$C$8:$C$917)</f>
        <v>1</v>
      </c>
      <c r="M12185" s="572"/>
      <c r="N12185" s="573"/>
      <c r="O12185" s="573"/>
      <c r="P12185" s="573"/>
    </row>
    <row r="12186" spans="1:16" x14ac:dyDescent="0.25">
      <c r="A12186" s="77">
        <f>E12186*A12178</f>
        <v>0</v>
      </c>
      <c r="B12186" s="160"/>
      <c r="C12186" s="154"/>
      <c r="D12186" s="91" t="s">
        <v>1858</v>
      </c>
      <c r="E12186" s="89">
        <v>10</v>
      </c>
      <c r="F12186">
        <f>SUMIF('список продуктов'!$A$8:$A$917,"="&amp;D12383,'список продуктов'!$C$8:$C$917)</f>
        <v>1</v>
      </c>
      <c r="M12186" s="572"/>
      <c r="N12186" s="573"/>
      <c r="O12186" s="573"/>
      <c r="P12186" s="573"/>
    </row>
    <row r="12187" spans="1:16" ht="30" thickBot="1" x14ac:dyDescent="0.3">
      <c r="A12187" s="77">
        <f>E12187*A12178</f>
        <v>0</v>
      </c>
      <c r="B12187" s="160"/>
      <c r="C12187" s="154"/>
      <c r="D12187" s="91" t="s">
        <v>2656</v>
      </c>
      <c r="E12187" s="89">
        <v>1</v>
      </c>
      <c r="F12187">
        <f>SUMIF('список продуктов'!$A$8:$A$917,"="&amp;D12384,'список продуктов'!$C$8:$C$917)</f>
        <v>1</v>
      </c>
      <c r="M12187" s="572"/>
      <c r="N12187" s="573"/>
      <c r="O12187" s="573"/>
      <c r="P12187" s="573"/>
    </row>
    <row r="12188" spans="1:16" ht="30" thickBot="1" x14ac:dyDescent="0.3">
      <c r="A12188" s="229"/>
      <c r="B12188" s="231" t="s">
        <v>170</v>
      </c>
      <c r="C12188" s="139" t="s">
        <v>437</v>
      </c>
      <c r="D12188" s="188"/>
      <c r="E12188" s="191"/>
      <c r="F12188">
        <f>SUMIF('список продуктов'!$A$8:$A$917,"="&amp;D12385,'список продуктов'!$C$8:$C$917)</f>
        <v>1</v>
      </c>
      <c r="G12188" t="s">
        <v>2926</v>
      </c>
      <c r="M12188" s="572"/>
      <c r="N12188" s="573"/>
      <c r="O12188" s="573"/>
      <c r="P12188" s="573"/>
    </row>
    <row r="12189" spans="1:16" x14ac:dyDescent="0.25">
      <c r="A12189" s="77">
        <f>E12189*A12188</f>
        <v>0</v>
      </c>
      <c r="B12189" s="160"/>
      <c r="C12189" s="154"/>
      <c r="D12189" s="91" t="s">
        <v>2549</v>
      </c>
      <c r="E12189" s="80">
        <v>38</v>
      </c>
      <c r="F12189">
        <f>SUMIF('список продуктов'!$A$8:$A$917,"="&amp;D12386,'список продуктов'!$C$8:$C$917)</f>
        <v>1</v>
      </c>
      <c r="M12189" s="572"/>
      <c r="N12189" s="573"/>
      <c r="O12189" s="573"/>
      <c r="P12189" s="573"/>
    </row>
    <row r="12190" spans="1:16" x14ac:dyDescent="0.25">
      <c r="A12190" s="77">
        <f>E12190*A12188</f>
        <v>0</v>
      </c>
      <c r="B12190" s="160"/>
      <c r="C12190" s="154"/>
      <c r="D12190" s="91" t="s">
        <v>311</v>
      </c>
      <c r="E12190" s="80">
        <v>75</v>
      </c>
      <c r="F12190">
        <f>SUMIF('список продуктов'!$A$8:$A$917,"="&amp;D12387,'список продуктов'!$C$8:$C$917)</f>
        <v>1</v>
      </c>
      <c r="M12190" s="572"/>
      <c r="N12190" s="573"/>
      <c r="O12190" s="573"/>
      <c r="P12190" s="573"/>
    </row>
    <row r="12191" spans="1:16" x14ac:dyDescent="0.25">
      <c r="A12191" s="77">
        <f>E12191*A12188</f>
        <v>0</v>
      </c>
      <c r="B12191" s="160"/>
      <c r="C12191" s="154"/>
      <c r="D12191" s="91" t="s">
        <v>1736</v>
      </c>
      <c r="E12191" s="80">
        <v>75</v>
      </c>
      <c r="F12191">
        <f>SUMIF('список продуктов'!$A$8:$A$917,"="&amp;D12388,'список продуктов'!$C$8:$C$917)</f>
        <v>0</v>
      </c>
      <c r="M12191" s="572"/>
      <c r="N12191" s="573"/>
      <c r="O12191" s="573"/>
      <c r="P12191" s="573"/>
    </row>
    <row r="12192" spans="1:16" x14ac:dyDescent="0.25">
      <c r="A12192" s="77">
        <f>E12192*A12188</f>
        <v>0</v>
      </c>
      <c r="B12192" s="160"/>
      <c r="C12192" s="154"/>
      <c r="D12192" s="91" t="s">
        <v>1489</v>
      </c>
      <c r="E12192" s="80">
        <v>11</v>
      </c>
      <c r="F12192">
        <f>SUMIF('список продуктов'!$A$8:$A$917,"="&amp;D12389,'список продуктов'!$C$8:$C$917)</f>
        <v>0</v>
      </c>
      <c r="M12192" s="572"/>
      <c r="N12192" s="573"/>
      <c r="O12192" s="573"/>
      <c r="P12192" s="573"/>
    </row>
    <row r="12193" spans="1:16" x14ac:dyDescent="0.25">
      <c r="A12193" s="77">
        <f>E12193*A12188</f>
        <v>0</v>
      </c>
      <c r="B12193" s="160"/>
      <c r="C12193" s="154"/>
      <c r="D12193" s="91" t="s">
        <v>1793</v>
      </c>
      <c r="E12193" s="80">
        <v>11</v>
      </c>
      <c r="F12193">
        <f>SUMIF('список продуктов'!$A$8:$A$917,"="&amp;D12390,'список продуктов'!$C$8:$C$917)</f>
        <v>0</v>
      </c>
      <c r="M12193" s="572"/>
      <c r="N12193" s="573"/>
      <c r="O12193" s="573"/>
      <c r="P12193" s="573"/>
    </row>
    <row r="12194" spans="1:16" x14ac:dyDescent="0.25">
      <c r="A12194" s="77">
        <f>E12194*A12188</f>
        <v>0</v>
      </c>
      <c r="B12194" s="160"/>
      <c r="C12194" s="154"/>
      <c r="D12194" s="91" t="s">
        <v>2357</v>
      </c>
      <c r="E12194" s="80">
        <v>11</v>
      </c>
      <c r="F12194">
        <f>SUMIF('список продуктов'!$A$8:$A$917,"="&amp;D12391,'список продуктов'!$C$8:$C$917)</f>
        <v>1</v>
      </c>
      <c r="M12194" s="572"/>
      <c r="N12194" s="573"/>
      <c r="O12194" s="573"/>
      <c r="P12194" s="573"/>
    </row>
    <row r="12195" spans="1:16" x14ac:dyDescent="0.25">
      <c r="A12195" s="77">
        <f>E12195*A12188</f>
        <v>0</v>
      </c>
      <c r="B12195" s="160"/>
      <c r="C12195" s="154"/>
      <c r="D12195" s="91" t="s">
        <v>1262</v>
      </c>
      <c r="E12195" s="80">
        <v>1</v>
      </c>
      <c r="F12195">
        <f>SUMIF('список продуктов'!$A$8:$A$917,"="&amp;D12392,'список продуктов'!$C$8:$C$917)</f>
        <v>1</v>
      </c>
      <c r="M12195" s="572"/>
      <c r="N12195" s="573"/>
      <c r="O12195" s="573"/>
      <c r="P12195" s="573"/>
    </row>
    <row r="12196" spans="1:16" x14ac:dyDescent="0.25">
      <c r="A12196" s="77">
        <f>E12196*A12188</f>
        <v>0</v>
      </c>
      <c r="B12196" s="160"/>
      <c r="C12196" s="154"/>
      <c r="D12196" s="91" t="s">
        <v>2399</v>
      </c>
      <c r="E12196" s="80">
        <v>1</v>
      </c>
      <c r="F12196">
        <f>SUMIF('список продуктов'!$A$8:$A$917,"="&amp;D12393,'список продуктов'!$C$8:$C$917)</f>
        <v>1</v>
      </c>
      <c r="M12196" s="572"/>
      <c r="N12196" s="573"/>
      <c r="O12196" s="573"/>
      <c r="P12196" s="573"/>
    </row>
    <row r="12197" spans="1:16" ht="29.25" x14ac:dyDescent="0.25">
      <c r="A12197" s="77">
        <f>E12197*A12188</f>
        <v>0</v>
      </c>
      <c r="B12197" s="160"/>
      <c r="C12197" s="154"/>
      <c r="D12197" s="91" t="s">
        <v>2656</v>
      </c>
      <c r="E12197" s="89">
        <v>1</v>
      </c>
      <c r="F12197">
        <f>SUMIF('список продуктов'!$A$8:$A$917,"="&amp;D12394,'список продуктов'!$C$8:$C$917)</f>
        <v>1</v>
      </c>
      <c r="M12197" s="572"/>
      <c r="N12197" s="573"/>
      <c r="O12197" s="573"/>
      <c r="P12197" s="573"/>
    </row>
    <row r="12198" spans="1:16" ht="15.75" thickBot="1" x14ac:dyDescent="0.3">
      <c r="A12198" s="77">
        <f>E12198*A12188</f>
        <v>0</v>
      </c>
      <c r="B12198" s="160"/>
      <c r="D12198" s="91" t="s">
        <v>2659</v>
      </c>
      <c r="E12198" s="89">
        <v>1</v>
      </c>
      <c r="F12198">
        <f>SUMIF('список продуктов'!$A$8:$A$917,"="&amp;D12395,'список продуктов'!$C$8:$C$917)</f>
        <v>1</v>
      </c>
      <c r="M12198" s="572"/>
      <c r="N12198" s="573"/>
      <c r="O12198" s="573"/>
      <c r="P12198" s="573"/>
    </row>
    <row r="12199" spans="1:16" ht="15.75" thickBot="1" x14ac:dyDescent="0.3">
      <c r="A12199" s="229"/>
      <c r="B12199" s="231" t="s">
        <v>170</v>
      </c>
      <c r="C12199" s="139" t="s">
        <v>1153</v>
      </c>
      <c r="D12199" s="188"/>
      <c r="E12199" s="191"/>
      <c r="F12199">
        <f>SUMIF('список продуктов'!$A$8:$A$917,"="&amp;D12396,'список продуктов'!$C$8:$C$917)</f>
        <v>1</v>
      </c>
      <c r="G12199" t="s">
        <v>2926</v>
      </c>
      <c r="M12199" s="572"/>
      <c r="N12199" s="573"/>
      <c r="O12199" s="573"/>
      <c r="P12199" s="573"/>
    </row>
    <row r="12200" spans="1:16" x14ac:dyDescent="0.25">
      <c r="A12200" s="77">
        <f>E12200*A12199</f>
        <v>0</v>
      </c>
      <c r="B12200" s="160"/>
      <c r="C12200" s="545" t="s">
        <v>1946</v>
      </c>
      <c r="D12200" s="91" t="s">
        <v>1365</v>
      </c>
      <c r="E12200" s="80">
        <v>120</v>
      </c>
      <c r="F12200">
        <f>SUMIF('список продуктов'!$A$8:$A$917,"="&amp;D12397,'список продуктов'!$C$8:$C$917)</f>
        <v>1</v>
      </c>
      <c r="M12200" s="572"/>
      <c r="N12200" s="573"/>
      <c r="O12200" s="573"/>
      <c r="P12200" s="573"/>
    </row>
    <row r="12201" spans="1:16" x14ac:dyDescent="0.25">
      <c r="A12201" s="77">
        <f>E12201*A12199</f>
        <v>0</v>
      </c>
      <c r="B12201" s="160"/>
      <c r="C12201" s="449"/>
      <c r="D12201" s="91" t="s">
        <v>1902</v>
      </c>
      <c r="E12201" s="80">
        <v>20</v>
      </c>
      <c r="F12201">
        <f>SUMIF('список продуктов'!$A$8:$A$917,"="&amp;D12398,'список продуктов'!$C$8:$C$917)</f>
        <v>1</v>
      </c>
      <c r="M12201" s="572"/>
      <c r="N12201" s="573"/>
      <c r="O12201" s="573"/>
      <c r="P12201" s="573"/>
    </row>
    <row r="12202" spans="1:16" x14ac:dyDescent="0.25">
      <c r="A12202" s="77">
        <f>E12202*A12199</f>
        <v>0</v>
      </c>
      <c r="B12202" s="160"/>
      <c r="C12202" s="449"/>
      <c r="D12202" s="91" t="s">
        <v>2498</v>
      </c>
      <c r="E12202" s="80">
        <v>100</v>
      </c>
      <c r="F12202">
        <f>SUMIF('список продуктов'!$A$8:$A$917,"="&amp;D12399,'список продуктов'!$C$8:$C$917)</f>
        <v>1</v>
      </c>
      <c r="M12202" s="572"/>
      <c r="N12202" s="573"/>
      <c r="O12202" s="573"/>
      <c r="P12202" s="573"/>
    </row>
    <row r="12203" spans="1:16" x14ac:dyDescent="0.25">
      <c r="A12203" s="77">
        <f>E12203*A12199</f>
        <v>0</v>
      </c>
      <c r="B12203" s="160"/>
      <c r="C12203" s="449"/>
      <c r="D12203" s="91" t="s">
        <v>1705</v>
      </c>
      <c r="E12203" s="80">
        <v>40</v>
      </c>
      <c r="F12203">
        <f>SUMIF('список продуктов'!$A$8:$A$917,"="&amp;D12400,'список продуктов'!$C$8:$C$917)</f>
        <v>1</v>
      </c>
      <c r="M12203" s="572"/>
      <c r="N12203" s="573"/>
      <c r="O12203" s="573"/>
      <c r="P12203" s="573"/>
    </row>
    <row r="12204" spans="1:16" x14ac:dyDescent="0.25">
      <c r="A12204" s="77">
        <f>E12204*A12199</f>
        <v>0</v>
      </c>
      <c r="B12204" s="160"/>
      <c r="C12204" s="449"/>
      <c r="D12204" s="365" t="s">
        <v>1744</v>
      </c>
      <c r="E12204" s="80">
        <v>5</v>
      </c>
      <c r="F12204">
        <f>SUMIF('список продуктов'!$A$8:$A$917,"="&amp;D12401,'список продуктов'!$C$8:$C$917)</f>
        <v>1</v>
      </c>
      <c r="M12204" s="572"/>
      <c r="N12204" s="573"/>
      <c r="O12204" s="573"/>
      <c r="P12204" s="573"/>
    </row>
    <row r="12205" spans="1:16" x14ac:dyDescent="0.25">
      <c r="A12205" s="77">
        <f>E12205*A12199</f>
        <v>0</v>
      </c>
      <c r="B12205" s="160"/>
      <c r="C12205" s="449"/>
      <c r="D12205" s="91" t="s">
        <v>925</v>
      </c>
      <c r="E12205" s="80">
        <v>10</v>
      </c>
      <c r="M12205" s="72"/>
      <c r="N12205" s="68"/>
      <c r="O12205" s="68"/>
      <c r="P12205" s="68"/>
    </row>
    <row r="12206" spans="1:16" x14ac:dyDescent="0.25">
      <c r="A12206" s="77">
        <f>E12206*A12199</f>
        <v>0</v>
      </c>
      <c r="B12206" s="160"/>
      <c r="C12206" s="449"/>
      <c r="D12206" s="91" t="s">
        <v>1793</v>
      </c>
      <c r="E12206" s="80">
        <v>10</v>
      </c>
      <c r="F12206">
        <f>SUMIF('список продуктов'!$A$8:$A$917,"="&amp;D12403,'список продуктов'!$C$8:$C$917)</f>
        <v>0</v>
      </c>
      <c r="M12206" s="572"/>
      <c r="N12206" s="573"/>
      <c r="O12206" s="573"/>
      <c r="P12206" s="573"/>
    </row>
    <row r="12207" spans="1:16" x14ac:dyDescent="0.25">
      <c r="A12207" s="77">
        <f>E12207*A12199</f>
        <v>0</v>
      </c>
      <c r="B12207" s="160"/>
      <c r="C12207" s="449"/>
      <c r="D12207" s="91" t="s">
        <v>1492</v>
      </c>
      <c r="E12207" s="80">
        <v>20</v>
      </c>
      <c r="F12207">
        <f>SUMIF('список продуктов'!$A$8:$A$917,"="&amp;D12404,'список продуктов'!$C$8:$C$917)</f>
        <v>1</v>
      </c>
      <c r="M12207" s="572"/>
      <c r="N12207" s="573"/>
      <c r="O12207" s="573"/>
      <c r="P12207" s="573"/>
    </row>
    <row r="12208" spans="1:16" x14ac:dyDescent="0.25">
      <c r="A12208" s="77">
        <f>E12208*A12199</f>
        <v>0</v>
      </c>
      <c r="B12208" s="160"/>
      <c r="C12208" s="449"/>
      <c r="D12208" s="91" t="s">
        <v>2546</v>
      </c>
      <c r="E12208" s="80">
        <v>20</v>
      </c>
      <c r="F12208">
        <f>SUMIF('список продуктов'!$A$8:$A$917,"="&amp;D12405,'список продуктов'!$C$8:$C$917)</f>
        <v>1</v>
      </c>
      <c r="M12208" s="572"/>
      <c r="N12208" s="573"/>
      <c r="O12208" s="573"/>
      <c r="P12208" s="573"/>
    </row>
    <row r="12209" spans="1:16" x14ac:dyDescent="0.25">
      <c r="A12209" s="77">
        <f>E12209*A12199</f>
        <v>0</v>
      </c>
      <c r="B12209" s="160"/>
      <c r="C12209" s="449"/>
      <c r="D12209" s="91" t="s">
        <v>2337</v>
      </c>
      <c r="E12209" s="80">
        <v>10</v>
      </c>
      <c r="F12209">
        <f>SUMIF('список продуктов'!$A$8:$A$917,"="&amp;D12406,'список продуктов'!$C$8:$C$917)</f>
        <v>1</v>
      </c>
      <c r="M12209" s="572"/>
      <c r="N12209" s="573"/>
      <c r="O12209" s="573"/>
      <c r="P12209" s="573"/>
    </row>
    <row r="12210" spans="1:16" ht="30" thickBot="1" x14ac:dyDescent="0.3">
      <c r="A12210" s="77">
        <f>E12210*A12199</f>
        <v>0</v>
      </c>
      <c r="B12210" s="160"/>
      <c r="D12210" s="91" t="s">
        <v>2656</v>
      </c>
      <c r="E12210" s="89">
        <v>1</v>
      </c>
      <c r="F12210">
        <f>SUMIF('список продуктов'!$A$8:$A$917,"="&amp;D12407,'список продуктов'!$C$8:$C$917)</f>
        <v>1</v>
      </c>
      <c r="M12210" s="572"/>
      <c r="N12210" s="573"/>
      <c r="O12210" s="573"/>
      <c r="P12210" s="573"/>
    </row>
    <row r="12211" spans="1:16" ht="30" thickBot="1" x14ac:dyDescent="0.3">
      <c r="A12211" s="229"/>
      <c r="B12211" s="231" t="s">
        <v>170</v>
      </c>
      <c r="C12211" s="139" t="s">
        <v>1154</v>
      </c>
      <c r="D12211" s="188"/>
      <c r="E12211" s="191"/>
      <c r="F12211">
        <f>SUMIF('список продуктов'!$A$8:$A$917,"="&amp;D12408,'список продуктов'!$C$8:$C$917)</f>
        <v>1</v>
      </c>
      <c r="G12211" t="s">
        <v>2926</v>
      </c>
      <c r="M12211" s="572"/>
      <c r="N12211" s="573"/>
      <c r="O12211" s="573"/>
      <c r="P12211" s="573"/>
    </row>
    <row r="12212" spans="1:16" x14ac:dyDescent="0.25">
      <c r="A12212" s="77">
        <f>E12212*A12211</f>
        <v>0</v>
      </c>
      <c r="B12212" s="166"/>
      <c r="C12212" s="154"/>
      <c r="D12212" s="91" t="s">
        <v>1899</v>
      </c>
      <c r="E12212" s="80">
        <v>45</v>
      </c>
      <c r="F12212">
        <f>SUMIF('список продуктов'!$A$8:$A$917,"="&amp;D12409,'список продуктов'!$C$8:$C$917)</f>
        <v>1</v>
      </c>
      <c r="M12212" s="572"/>
      <c r="N12212" s="573"/>
      <c r="O12212" s="573"/>
      <c r="P12212" s="573"/>
    </row>
    <row r="12213" spans="1:16" x14ac:dyDescent="0.25">
      <c r="A12213" s="77">
        <f>E12213*A12211</f>
        <v>0</v>
      </c>
      <c r="B12213" s="166"/>
      <c r="C12213" s="154"/>
      <c r="D12213" s="91" t="s">
        <v>311</v>
      </c>
      <c r="E12213" s="80">
        <v>30</v>
      </c>
      <c r="F12213">
        <f>SUMIF('список продуктов'!$A$8:$A$917,"="&amp;D12410,'список продуктов'!$C$8:$C$917)</f>
        <v>1</v>
      </c>
      <c r="M12213" s="572"/>
      <c r="N12213" s="573"/>
      <c r="O12213" s="573"/>
      <c r="P12213" s="573"/>
    </row>
    <row r="12214" spans="1:16" x14ac:dyDescent="0.25">
      <c r="A12214" s="77">
        <f>E12214*A12211</f>
        <v>0</v>
      </c>
      <c r="B12214" s="166"/>
      <c r="C12214" s="154"/>
      <c r="D12214" s="91" t="s">
        <v>1665</v>
      </c>
      <c r="E12214" s="80">
        <v>30</v>
      </c>
      <c r="F12214">
        <f>SUMIF('список продуктов'!$A$8:$A$917,"="&amp;D12411,'список продуктов'!$C$8:$C$917)</f>
        <v>1</v>
      </c>
      <c r="M12214" s="572"/>
      <c r="N12214" s="573"/>
      <c r="O12214" s="573"/>
      <c r="P12214" s="573"/>
    </row>
    <row r="12215" spans="1:16" x14ac:dyDescent="0.25">
      <c r="A12215" s="77">
        <f>E12215*A12211</f>
        <v>0</v>
      </c>
      <c r="B12215" s="166"/>
      <c r="C12215" s="154"/>
      <c r="D12215" s="91" t="s">
        <v>1478</v>
      </c>
      <c r="E12215" s="80">
        <v>6</v>
      </c>
      <c r="F12215">
        <f>SUMIF('список продуктов'!$A$8:$A$917,"="&amp;D12412,'список продуктов'!$C$8:$C$917)</f>
        <v>1</v>
      </c>
      <c r="M12215" s="572"/>
      <c r="N12215" s="573"/>
      <c r="O12215" s="573"/>
      <c r="P12215" s="573"/>
    </row>
    <row r="12216" spans="1:16" x14ac:dyDescent="0.25">
      <c r="A12216" s="77">
        <f>E12216*A12211</f>
        <v>0</v>
      </c>
      <c r="B12216" s="166"/>
      <c r="C12216" s="154"/>
      <c r="D12216" s="91" t="s">
        <v>1489</v>
      </c>
      <c r="E12216" s="80">
        <v>15</v>
      </c>
      <c r="F12216">
        <f>SUMIF('список продуктов'!$A$8:$A$917,"="&amp;D12413,'список продуктов'!$C$8:$C$917)</f>
        <v>1</v>
      </c>
      <c r="M12216" s="572"/>
      <c r="N12216" s="573"/>
      <c r="O12216" s="573"/>
      <c r="P12216" s="573"/>
    </row>
    <row r="12217" spans="1:16" x14ac:dyDescent="0.25">
      <c r="A12217" s="77">
        <f>E12217*A12211</f>
        <v>0</v>
      </c>
      <c r="B12217" s="166"/>
      <c r="C12217" s="154"/>
      <c r="D12217" s="91" t="s">
        <v>1662</v>
      </c>
      <c r="E12217" s="80">
        <v>12</v>
      </c>
      <c r="F12217">
        <f>SUMIF('список продуктов'!$A$8:$A$917,"="&amp;D12414,'список продуктов'!$C$8:$C$917)</f>
        <v>1</v>
      </c>
      <c r="M12217" s="572"/>
      <c r="N12217" s="573"/>
      <c r="O12217" s="573"/>
      <c r="P12217" s="573"/>
    </row>
    <row r="12218" spans="1:16" x14ac:dyDescent="0.25">
      <c r="A12218" s="77">
        <f>E12218*A12211</f>
        <v>0</v>
      </c>
      <c r="B12218" s="166"/>
      <c r="C12218" s="154"/>
      <c r="D12218" s="91" t="s">
        <v>1793</v>
      </c>
      <c r="E12218" s="80">
        <v>6</v>
      </c>
      <c r="M12218" s="72"/>
      <c r="N12218" s="68"/>
      <c r="O12218" s="68"/>
      <c r="P12218" s="68"/>
    </row>
    <row r="12219" spans="1:16" x14ac:dyDescent="0.25">
      <c r="A12219" s="77">
        <f>E12219*A12211</f>
        <v>0</v>
      </c>
      <c r="B12219" s="166"/>
      <c r="C12219" s="154"/>
      <c r="D12219" s="91" t="s">
        <v>1797</v>
      </c>
      <c r="E12219" s="80">
        <v>3</v>
      </c>
      <c r="F12219">
        <f>SUMIF('список продуктов'!$A$8:$A$917,"="&amp;D12416,'список продуктов'!$C$8:$C$917)</f>
        <v>0</v>
      </c>
      <c r="M12219" s="572"/>
      <c r="N12219" s="573"/>
      <c r="O12219" s="573"/>
      <c r="P12219" s="573"/>
    </row>
    <row r="12220" spans="1:16" x14ac:dyDescent="0.25">
      <c r="A12220" s="77">
        <f>E12220*A12211</f>
        <v>0</v>
      </c>
      <c r="B12220" s="166"/>
      <c r="C12220" s="154"/>
      <c r="D12220" s="91" t="s">
        <v>1262</v>
      </c>
      <c r="E12220" s="80">
        <v>1</v>
      </c>
      <c r="F12220">
        <f>SUMIF('список продуктов'!$A$8:$A$917,"="&amp;D12417,'список продуктов'!$C$8:$C$917)</f>
        <v>1</v>
      </c>
      <c r="M12220" s="572"/>
      <c r="N12220" s="573"/>
      <c r="O12220" s="573"/>
      <c r="P12220" s="573"/>
    </row>
    <row r="12221" spans="1:16" x14ac:dyDescent="0.25">
      <c r="A12221" s="77">
        <f>E12221*A12211</f>
        <v>0</v>
      </c>
      <c r="B12221" s="166"/>
      <c r="C12221" s="154"/>
      <c r="D12221" s="91" t="s">
        <v>2546</v>
      </c>
      <c r="E12221" s="80">
        <v>1</v>
      </c>
      <c r="F12221">
        <f>SUMIF('список продуктов'!$A$8:$A$917,"="&amp;D12418,'список продуктов'!$C$8:$C$917)</f>
        <v>1</v>
      </c>
      <c r="M12221" s="572"/>
      <c r="N12221" s="573"/>
      <c r="O12221" s="573"/>
      <c r="P12221" s="573"/>
    </row>
    <row r="12222" spans="1:16" x14ac:dyDescent="0.25">
      <c r="A12222" s="77">
        <f>E12222*A12211</f>
        <v>0</v>
      </c>
      <c r="B12222" s="166"/>
      <c r="C12222" s="154"/>
      <c r="D12222" s="91" t="s">
        <v>2399</v>
      </c>
      <c r="E12222" s="80">
        <v>1</v>
      </c>
      <c r="F12222">
        <f>SUMIF('список продуктов'!$A$8:$A$917,"="&amp;D12419,'список продуктов'!$C$8:$C$917)</f>
        <v>1</v>
      </c>
      <c r="M12222" s="572"/>
      <c r="N12222" s="573"/>
      <c r="O12222" s="573"/>
      <c r="P12222" s="573"/>
    </row>
    <row r="12223" spans="1:16" ht="30" thickBot="1" x14ac:dyDescent="0.3">
      <c r="A12223" s="77">
        <f>E12223*A12211</f>
        <v>0</v>
      </c>
      <c r="B12223" s="166"/>
      <c r="D12223" s="91" t="s">
        <v>2656</v>
      </c>
      <c r="E12223" s="89">
        <v>1</v>
      </c>
      <c r="F12223">
        <f>SUMIF('список продуктов'!$A$8:$A$917,"="&amp;D12420,'список продуктов'!$C$8:$C$917)</f>
        <v>1</v>
      </c>
      <c r="M12223" s="572"/>
      <c r="N12223" s="573"/>
      <c r="O12223" s="573"/>
      <c r="P12223" s="573"/>
    </row>
    <row r="12224" spans="1:16" ht="15.75" thickBot="1" x14ac:dyDescent="0.3">
      <c r="A12224" s="229"/>
      <c r="B12224" s="231" t="s">
        <v>74</v>
      </c>
      <c r="C12224" s="140" t="s">
        <v>1155</v>
      </c>
      <c r="D12224" s="188"/>
      <c r="E12224" s="191"/>
      <c r="F12224">
        <f>SUMIF('список продуктов'!$A$8:$A$917,"="&amp;D12421,'список продуктов'!$C$8:$C$917)</f>
        <v>1</v>
      </c>
      <c r="G12224" t="s">
        <v>2926</v>
      </c>
      <c r="M12224" s="572"/>
      <c r="N12224" s="573"/>
      <c r="O12224" s="573"/>
      <c r="P12224" s="573"/>
    </row>
    <row r="12225" spans="1:16" x14ac:dyDescent="0.25">
      <c r="A12225" s="77">
        <f>E12225*A12224</f>
        <v>0</v>
      </c>
      <c r="B12225" s="160"/>
      <c r="C12225" s="154"/>
      <c r="D12225" s="91" t="s">
        <v>1896</v>
      </c>
      <c r="E12225" s="89">
        <v>50</v>
      </c>
      <c r="F12225">
        <f>SUMIF('список продуктов'!$A$8:$A$917,"="&amp;D12422,'список продуктов'!$C$8:$C$917)</f>
        <v>1</v>
      </c>
      <c r="M12225" s="572"/>
      <c r="N12225" s="573"/>
      <c r="O12225" s="573"/>
      <c r="P12225" s="573"/>
    </row>
    <row r="12226" spans="1:16" x14ac:dyDescent="0.25">
      <c r="A12226" s="77">
        <f>E12226*A12224</f>
        <v>0</v>
      </c>
      <c r="B12226" s="160"/>
      <c r="C12226" s="452"/>
      <c r="D12226" s="91" t="s">
        <v>1797</v>
      </c>
      <c r="E12226" s="89">
        <v>5</v>
      </c>
      <c r="F12226">
        <f>SUMIF('список продуктов'!$A$8:$A$917,"="&amp;D12423,'список продуктов'!$C$8:$C$917)</f>
        <v>1</v>
      </c>
      <c r="M12226" s="572"/>
      <c r="N12226" s="573"/>
      <c r="O12226" s="573"/>
      <c r="P12226" s="573"/>
    </row>
    <row r="12227" spans="1:16" x14ac:dyDescent="0.25">
      <c r="A12227" s="77">
        <f>E12227*A12224</f>
        <v>0</v>
      </c>
      <c r="B12227" s="160"/>
      <c r="C12227" s="154"/>
      <c r="D12227" s="91" t="s">
        <v>1354</v>
      </c>
      <c r="E12227" s="89">
        <v>40</v>
      </c>
      <c r="F12227">
        <f>SUMIF('список продуктов'!$A$8:$A$917,"="&amp;D12424,'список продуктов'!$C$8:$C$917)</f>
        <v>1</v>
      </c>
      <c r="M12227" s="572"/>
      <c r="N12227" s="573"/>
      <c r="O12227" s="573"/>
      <c r="P12227" s="573"/>
    </row>
    <row r="12228" spans="1:16" x14ac:dyDescent="0.25">
      <c r="A12228" s="77">
        <f>E12228*A12224</f>
        <v>0</v>
      </c>
      <c r="B12228" s="160"/>
      <c r="C12228" s="154"/>
      <c r="D12228" s="91" t="s">
        <v>1753</v>
      </c>
      <c r="E12228" s="89">
        <v>40</v>
      </c>
      <c r="F12228">
        <f>SUMIF('список продуктов'!$A$8:$A$917,"="&amp;D12425,'список продуктов'!$C$8:$C$917)</f>
        <v>1</v>
      </c>
      <c r="M12228" s="572"/>
      <c r="N12228" s="573"/>
      <c r="O12228" s="573"/>
      <c r="P12228" s="573"/>
    </row>
    <row r="12229" spans="1:16" x14ac:dyDescent="0.25">
      <c r="A12229" s="77">
        <f>E12229*A12224</f>
        <v>0</v>
      </c>
      <c r="B12229" s="160"/>
      <c r="C12229" s="154"/>
      <c r="D12229" s="91" t="s">
        <v>1596</v>
      </c>
      <c r="E12229" s="89">
        <v>120</v>
      </c>
      <c r="M12229" s="72"/>
      <c r="N12229" s="68"/>
      <c r="O12229" s="68"/>
      <c r="P12229" s="68"/>
    </row>
    <row r="12230" spans="1:16" x14ac:dyDescent="0.25">
      <c r="A12230" s="77">
        <f>E12230*A12224</f>
        <v>0</v>
      </c>
      <c r="B12230" s="160"/>
      <c r="C12230" s="154"/>
      <c r="D12230" s="91" t="s">
        <v>1756</v>
      </c>
      <c r="E12230" s="89">
        <v>30</v>
      </c>
      <c r="M12230" s="72"/>
      <c r="N12230" s="68"/>
      <c r="O12230" s="68"/>
      <c r="P12230" s="68"/>
    </row>
    <row r="12231" spans="1:16" x14ac:dyDescent="0.25">
      <c r="A12231" s="77">
        <f>E12231*A12224</f>
        <v>0</v>
      </c>
      <c r="B12231" s="160"/>
      <c r="C12231" s="154"/>
      <c r="D12231" s="91" t="s">
        <v>1478</v>
      </c>
      <c r="E12231" s="89">
        <v>3</v>
      </c>
      <c r="F12231">
        <f>SUMIF('список продуктов'!$A$8:$A$917,"="&amp;D12428,'список продуктов'!$C$8:$C$917)</f>
        <v>0</v>
      </c>
      <c r="M12231" s="572"/>
      <c r="N12231" s="573"/>
      <c r="O12231" s="573"/>
      <c r="P12231" s="573"/>
    </row>
    <row r="12232" spans="1:16" ht="29.25" x14ac:dyDescent="0.25">
      <c r="A12232" s="77">
        <f>E12232*A12224</f>
        <v>0</v>
      </c>
      <c r="B12232" s="160"/>
      <c r="C12232" s="154"/>
      <c r="D12232" s="91" t="s">
        <v>2656</v>
      </c>
      <c r="E12232" s="89">
        <v>1</v>
      </c>
      <c r="F12232">
        <f>SUMIF('список продуктов'!$A$8:$A$917,"="&amp;D12429,'список продуктов'!$C$8:$C$917)</f>
        <v>1</v>
      </c>
      <c r="M12232" s="572"/>
      <c r="N12232" s="573"/>
      <c r="O12232" s="573"/>
      <c r="P12232" s="573"/>
    </row>
    <row r="12233" spans="1:16" ht="15.75" thickBot="1" x14ac:dyDescent="0.3">
      <c r="A12233" s="77">
        <f>E12233*A12224</f>
        <v>0</v>
      </c>
      <c r="B12233" s="160"/>
      <c r="C12233" s="154"/>
      <c r="D12233" s="91"/>
      <c r="E12233" s="89"/>
      <c r="F12233">
        <f>SUMIF('список продуктов'!$A$8:$A$917,"="&amp;D12430,'список продуктов'!$C$8:$C$917)</f>
        <v>1</v>
      </c>
      <c r="M12233" s="572"/>
      <c r="N12233" s="573"/>
      <c r="O12233" s="573"/>
      <c r="P12233" s="573"/>
    </row>
    <row r="12234" spans="1:16" ht="15.75" thickBot="1" x14ac:dyDescent="0.3">
      <c r="A12234" s="229"/>
      <c r="B12234" s="231" t="s">
        <v>170</v>
      </c>
      <c r="C12234" s="140" t="s">
        <v>1156</v>
      </c>
      <c r="D12234" s="188"/>
      <c r="E12234" s="191"/>
      <c r="F12234">
        <f>SUMIF('список продуктов'!$A$8:$A$917,"="&amp;#REF!,'список продуктов'!$C$8:$C$917)</f>
        <v>0</v>
      </c>
      <c r="G12234" t="s">
        <v>2926</v>
      </c>
      <c r="M12234" s="572"/>
      <c r="N12234" s="573"/>
      <c r="O12234" s="573"/>
      <c r="P12234" s="573"/>
    </row>
    <row r="12235" spans="1:16" x14ac:dyDescent="0.25">
      <c r="A12235" s="77">
        <f>E12235*A12234</f>
        <v>0</v>
      </c>
      <c r="B12235" s="160"/>
      <c r="C12235" s="154"/>
      <c r="D12235" s="91" t="s">
        <v>1805</v>
      </c>
      <c r="E12235" s="89">
        <v>45</v>
      </c>
      <c r="F12235">
        <f>SUMIF('список продуктов'!$A$8:$A$917,"="&amp;D12431,'список продуктов'!$C$8:$C$917)</f>
        <v>1</v>
      </c>
      <c r="M12235" s="572"/>
      <c r="N12235" s="573"/>
      <c r="O12235" s="573"/>
      <c r="P12235" s="573"/>
    </row>
    <row r="12236" spans="1:16" x14ac:dyDescent="0.25">
      <c r="A12236" s="77">
        <f>E12236*A12234</f>
        <v>0</v>
      </c>
      <c r="B12236" s="160"/>
      <c r="C12236" s="154"/>
      <c r="D12236" s="91" t="s">
        <v>1648</v>
      </c>
      <c r="E12236" s="89">
        <v>53</v>
      </c>
      <c r="F12236">
        <f>SUMIF('список продуктов'!$A$8:$A$917,"="&amp;D12432,'список продуктов'!$C$8:$C$917)</f>
        <v>1</v>
      </c>
      <c r="M12236" s="572"/>
      <c r="N12236" s="573"/>
      <c r="O12236" s="573"/>
      <c r="P12236" s="573"/>
    </row>
    <row r="12237" spans="1:16" x14ac:dyDescent="0.25">
      <c r="A12237" s="77">
        <f>E12237*A12234</f>
        <v>0</v>
      </c>
      <c r="B12237" s="160"/>
      <c r="C12237" s="154"/>
      <c r="D12237" s="91" t="s">
        <v>1354</v>
      </c>
      <c r="E12237" s="89">
        <v>23</v>
      </c>
      <c r="F12237">
        <f>SUMIF('список продуктов'!$A$8:$A$917,"="&amp;D12433,'список продуктов'!$C$8:$C$917)</f>
        <v>1</v>
      </c>
      <c r="M12237" s="572"/>
      <c r="N12237" s="573"/>
      <c r="O12237" s="573"/>
      <c r="P12237" s="573"/>
    </row>
    <row r="12238" spans="1:16" x14ac:dyDescent="0.25">
      <c r="A12238" s="77">
        <f>E12238*A12234</f>
        <v>0</v>
      </c>
      <c r="B12238" s="160"/>
      <c r="C12238" s="154"/>
      <c r="D12238" s="91" t="s">
        <v>1763</v>
      </c>
      <c r="E12238" s="89">
        <v>23</v>
      </c>
      <c r="F12238">
        <f>SUMIF('список продуктов'!$A$8:$A$917,"="&amp;D12434,'список продуктов'!$C$8:$C$917)</f>
        <v>1</v>
      </c>
      <c r="M12238" s="572"/>
      <c r="N12238" s="573"/>
      <c r="O12238" s="573"/>
      <c r="P12238" s="573"/>
    </row>
    <row r="12239" spans="1:16" x14ac:dyDescent="0.25">
      <c r="A12239" s="77">
        <f>E12239*A12234</f>
        <v>0</v>
      </c>
      <c r="B12239" s="160"/>
      <c r="C12239" s="154"/>
      <c r="D12239" s="91" t="s">
        <v>192</v>
      </c>
      <c r="E12239" s="89">
        <v>23</v>
      </c>
      <c r="F12239">
        <f>SUMIF('список продуктов'!$A$8:$A$917,"="&amp;D12435,'список продуктов'!$C$8:$C$917)</f>
        <v>1</v>
      </c>
      <c r="M12239" s="572"/>
      <c r="N12239" s="573"/>
      <c r="O12239" s="573"/>
      <c r="P12239" s="573"/>
    </row>
    <row r="12240" spans="1:16" x14ac:dyDescent="0.25">
      <c r="A12240" s="77">
        <f>E12240*A12234</f>
        <v>0</v>
      </c>
      <c r="B12240" s="160"/>
      <c r="C12240" s="449"/>
      <c r="D12240" s="91" t="s">
        <v>1489</v>
      </c>
      <c r="E12240" s="89">
        <v>23</v>
      </c>
      <c r="F12240">
        <f>SUMIF('список продуктов'!$A$8:$A$917,"="&amp;D12436,'список продуктов'!$C$8:$C$917)</f>
        <v>0</v>
      </c>
      <c r="M12240" s="572"/>
      <c r="N12240" s="573"/>
      <c r="O12240" s="573"/>
      <c r="P12240" s="573"/>
    </row>
    <row r="12241" spans="1:16" x14ac:dyDescent="0.25">
      <c r="A12241" s="77">
        <f>A12234*E12241</f>
        <v>0</v>
      </c>
      <c r="B12241" s="160"/>
      <c r="C12241" s="449"/>
      <c r="D12241" s="91" t="s">
        <v>925</v>
      </c>
      <c r="E12241" s="89">
        <v>4</v>
      </c>
      <c r="F12241">
        <f>SUMIF('список продуктов'!$A$8:$A$917,"="&amp;D12437,'список продуктов'!$C$8:$C$917)</f>
        <v>0</v>
      </c>
      <c r="M12241" s="572"/>
      <c r="N12241" s="573"/>
      <c r="O12241" s="573"/>
      <c r="P12241" s="573"/>
    </row>
    <row r="12242" spans="1:16" x14ac:dyDescent="0.25">
      <c r="A12242" s="77">
        <f>A12234*E12242</f>
        <v>0</v>
      </c>
      <c r="B12242" s="160"/>
      <c r="C12242" s="449"/>
      <c r="D12242" s="91" t="s">
        <v>2319</v>
      </c>
      <c r="E12242" s="89">
        <v>8</v>
      </c>
      <c r="F12242">
        <f>SUMIF('список продуктов'!$A$8:$A$917,"="&amp;D12438,'список продуктов'!$C$8:$C$917)</f>
        <v>1</v>
      </c>
      <c r="M12242" s="572"/>
      <c r="N12242" s="573"/>
      <c r="O12242" s="573"/>
      <c r="P12242" s="573"/>
    </row>
    <row r="12243" spans="1:16" x14ac:dyDescent="0.25">
      <c r="A12243" s="77">
        <f>A12234*E12243</f>
        <v>0</v>
      </c>
      <c r="B12243" s="160"/>
      <c r="C12243" s="449"/>
      <c r="D12243" s="91" t="s">
        <v>1789</v>
      </c>
      <c r="E12243" s="89">
        <v>15</v>
      </c>
      <c r="F12243">
        <f>SUMIF('список продуктов'!$A$8:$A$917,"="&amp;D12439,'список продуктов'!$C$8:$C$917)</f>
        <v>1</v>
      </c>
      <c r="M12243" s="572"/>
      <c r="N12243" s="573"/>
      <c r="O12243" s="573"/>
      <c r="P12243" s="573"/>
    </row>
    <row r="12244" spans="1:16" ht="29.25" x14ac:dyDescent="0.25">
      <c r="A12244" s="77">
        <f>E12244*A12234</f>
        <v>0</v>
      </c>
      <c r="B12244" s="160"/>
      <c r="C12244" s="154"/>
      <c r="D12244" s="91" t="s">
        <v>2656</v>
      </c>
      <c r="E12244" s="89">
        <v>1</v>
      </c>
      <c r="F12244">
        <f>SUMIF('список продуктов'!$A$8:$A$917,"="&amp;D12440,'список продуктов'!$C$8:$C$917)</f>
        <v>1</v>
      </c>
      <c r="M12244" s="572"/>
      <c r="N12244" s="573"/>
      <c r="O12244" s="573"/>
      <c r="P12244" s="573"/>
    </row>
    <row r="12245" spans="1:16" ht="15.75" thickBot="1" x14ac:dyDescent="0.3">
      <c r="A12245" s="77">
        <f>E12245*A12234</f>
        <v>0</v>
      </c>
      <c r="B12245" s="160"/>
      <c r="D12245" s="91" t="s">
        <v>2659</v>
      </c>
      <c r="E12245" s="89">
        <v>1</v>
      </c>
      <c r="F12245">
        <f>SUMIF('список продуктов'!$A$8:$A$917,"="&amp;D12441,'список продуктов'!$C$8:$C$917)</f>
        <v>1</v>
      </c>
      <c r="M12245" s="572"/>
      <c r="N12245" s="573"/>
      <c r="O12245" s="573"/>
      <c r="P12245" s="573"/>
    </row>
    <row r="12246" spans="1:16" ht="15.75" thickBot="1" x14ac:dyDescent="0.3">
      <c r="A12246" s="229"/>
      <c r="B12246" s="231" t="s">
        <v>170</v>
      </c>
      <c r="C12246" s="140" t="s">
        <v>1157</v>
      </c>
      <c r="D12246" s="188"/>
      <c r="E12246" s="191"/>
      <c r="F12246">
        <f>SUMIF('список продуктов'!$A$8:$A$917,"="&amp;D12442,'список продуктов'!$C$8:$C$917)</f>
        <v>1</v>
      </c>
      <c r="G12246" t="s">
        <v>2926</v>
      </c>
      <c r="M12246" s="572"/>
      <c r="N12246" s="573"/>
      <c r="O12246" s="573"/>
      <c r="P12246" s="573"/>
    </row>
    <row r="12247" spans="1:16" x14ac:dyDescent="0.25">
      <c r="A12247" s="77">
        <f>E12247*A12246</f>
        <v>0</v>
      </c>
      <c r="B12247" s="160"/>
      <c r="C12247" s="154"/>
      <c r="D12247" s="91" t="s">
        <v>1365</v>
      </c>
      <c r="E12247" s="89">
        <v>170</v>
      </c>
      <c r="F12247">
        <f>SUMIF('список продуктов'!$A$8:$A$917,"="&amp;D12443,'список продуктов'!$C$8:$C$917)</f>
        <v>0</v>
      </c>
      <c r="M12247" s="572"/>
      <c r="N12247" s="573"/>
      <c r="O12247" s="573"/>
      <c r="P12247" s="573"/>
    </row>
    <row r="12248" spans="1:16" x14ac:dyDescent="0.25">
      <c r="A12248" s="77">
        <f>E12248*A12246</f>
        <v>0</v>
      </c>
      <c r="B12248" s="160"/>
      <c r="C12248" s="452"/>
      <c r="D12248" s="91" t="s">
        <v>1355</v>
      </c>
      <c r="E12248" s="89">
        <v>5</v>
      </c>
      <c r="F12248">
        <f>SUMIF('список продуктов'!$A$8:$A$917,"="&amp;D12444,'список продуктов'!$C$8:$C$917)</f>
        <v>0</v>
      </c>
      <c r="M12248" s="572"/>
      <c r="N12248" s="573"/>
      <c r="O12248" s="573"/>
      <c r="P12248" s="573"/>
    </row>
    <row r="12249" spans="1:16" x14ac:dyDescent="0.25">
      <c r="A12249" s="77">
        <f>E12249*A12246</f>
        <v>0</v>
      </c>
      <c r="B12249" s="160"/>
      <c r="C12249" s="154"/>
      <c r="D12249" s="91" t="s">
        <v>1739</v>
      </c>
      <c r="E12249" s="89">
        <v>40</v>
      </c>
      <c r="F12249">
        <f>SUMIF('список продуктов'!$A$8:$A$917,"="&amp;D12445,'список продуктов'!$C$8:$C$917)</f>
        <v>0</v>
      </c>
      <c r="M12249" s="572"/>
      <c r="N12249" s="573"/>
      <c r="O12249" s="573"/>
      <c r="P12249" s="573"/>
    </row>
    <row r="12250" spans="1:16" x14ac:dyDescent="0.25">
      <c r="A12250" s="77">
        <f>E12250*A12246</f>
        <v>0</v>
      </c>
      <c r="B12250" s="160"/>
      <c r="C12250" s="154"/>
      <c r="D12250" s="91" t="s">
        <v>1805</v>
      </c>
      <c r="E12250" s="89">
        <v>5</v>
      </c>
      <c r="F12250">
        <f>SUMIF('список продуктов'!$A$8:$A$917,"="&amp;D12446,'список продуктов'!$C$8:$C$917)</f>
        <v>0</v>
      </c>
      <c r="M12250" s="572"/>
      <c r="N12250" s="573"/>
      <c r="O12250" s="573"/>
      <c r="P12250" s="573"/>
    </row>
    <row r="12251" spans="1:16" x14ac:dyDescent="0.25">
      <c r="A12251" s="77">
        <f>E12251*A12246</f>
        <v>0</v>
      </c>
      <c r="B12251" s="160"/>
      <c r="C12251" s="154"/>
      <c r="D12251" s="91" t="s">
        <v>1850</v>
      </c>
      <c r="E12251" s="89">
        <v>15</v>
      </c>
      <c r="F12251">
        <f>SUMIF('список продуктов'!$A$8:$A$917,"="&amp;D12860,'список продуктов'!$C$8:$C$917)</f>
        <v>0</v>
      </c>
      <c r="M12251" s="572"/>
      <c r="N12251" s="573"/>
      <c r="O12251" s="573"/>
      <c r="P12251" s="573"/>
    </row>
    <row r="12252" spans="1:16" x14ac:dyDescent="0.25">
      <c r="A12252" s="77">
        <f>E12252*A12246</f>
        <v>0</v>
      </c>
      <c r="B12252" s="160"/>
      <c r="C12252" s="154"/>
      <c r="D12252" s="91" t="s">
        <v>2642</v>
      </c>
      <c r="E12252" s="89">
        <v>40</v>
      </c>
      <c r="F12252">
        <f>SUMIF('список продуктов'!$A$8:$A$917,"="&amp;D12861,'список продуктов'!$C$8:$C$917)</f>
        <v>1</v>
      </c>
      <c r="M12252" s="572"/>
      <c r="N12252" s="573"/>
      <c r="O12252" s="573"/>
      <c r="P12252" s="573"/>
    </row>
    <row r="12253" spans="1:16" x14ac:dyDescent="0.25">
      <c r="A12253" s="77">
        <f>E12253*A12246</f>
        <v>0</v>
      </c>
      <c r="B12253" s="160"/>
      <c r="C12253" s="154"/>
      <c r="D12253" s="91" t="s">
        <v>1492</v>
      </c>
      <c r="E12253" s="89">
        <v>10</v>
      </c>
      <c r="F12253">
        <f>SUMIF('список продуктов'!$A$8:$A$917,"="&amp;D12862,'список продуктов'!$C$8:$C$917)</f>
        <v>1</v>
      </c>
      <c r="M12253" s="572"/>
      <c r="N12253" s="573"/>
      <c r="O12253" s="573"/>
      <c r="P12253" s="573"/>
    </row>
    <row r="12254" spans="1:16" x14ac:dyDescent="0.25">
      <c r="A12254" s="77">
        <f>E12254*A12246</f>
        <v>0</v>
      </c>
      <c r="B12254" s="160"/>
      <c r="C12254" s="154"/>
      <c r="D12254" s="91" t="s">
        <v>2546</v>
      </c>
      <c r="E12254" s="89">
        <v>5</v>
      </c>
      <c r="F12254">
        <f>SUMIF('список продуктов'!$A$8:$A$917,"="&amp;D12863,'список продуктов'!$C$8:$C$917)</f>
        <v>1</v>
      </c>
      <c r="M12254" s="572"/>
      <c r="N12254" s="573"/>
      <c r="O12254" s="573"/>
      <c r="P12254" s="573"/>
    </row>
    <row r="12255" spans="1:16" x14ac:dyDescent="0.25">
      <c r="A12255" s="77">
        <f>E12255*A12246</f>
        <v>0</v>
      </c>
      <c r="B12255" s="160"/>
      <c r="C12255" s="154"/>
      <c r="D12255" s="91" t="s">
        <v>1262</v>
      </c>
      <c r="E12255" s="89">
        <v>2</v>
      </c>
      <c r="F12255">
        <f>SUMIF('список продуктов'!$A$8:$A$917,"="&amp;D12865,'список продуктов'!$C$8:$C$917)</f>
        <v>0</v>
      </c>
      <c r="M12255" s="572"/>
      <c r="N12255" s="573"/>
      <c r="O12255" s="573"/>
      <c r="P12255" s="573"/>
    </row>
    <row r="12256" spans="1:16" x14ac:dyDescent="0.25">
      <c r="A12256" s="77">
        <f>E12256*A12246</f>
        <v>0</v>
      </c>
      <c r="B12256" s="160"/>
      <c r="C12256" s="154"/>
      <c r="D12256" s="91" t="s">
        <v>2473</v>
      </c>
      <c r="E12256" s="89">
        <v>40</v>
      </c>
      <c r="F12256">
        <f>SUMIF('список продуктов'!$A$8:$A$917,"="&amp;#REF!,'список продуктов'!$C$8:$C$917)</f>
        <v>0</v>
      </c>
      <c r="M12256" s="572"/>
      <c r="N12256" s="573"/>
      <c r="O12256" s="573"/>
      <c r="P12256" s="573"/>
    </row>
    <row r="12257" spans="1:16" x14ac:dyDescent="0.25">
      <c r="A12257" s="77">
        <f>E12257*A12246</f>
        <v>0</v>
      </c>
      <c r="B12257" s="160"/>
      <c r="C12257" s="154"/>
      <c r="D12257" s="91" t="s">
        <v>2399</v>
      </c>
      <c r="E12257" s="89">
        <v>2</v>
      </c>
      <c r="F12257">
        <f>SUMIF('список продуктов'!$A$8:$A$917,"="&amp;#REF!,'список продуктов'!$C$8:$C$917)</f>
        <v>0</v>
      </c>
      <c r="M12257" s="572"/>
      <c r="N12257" s="573"/>
      <c r="O12257" s="573"/>
      <c r="P12257" s="573"/>
    </row>
    <row r="12258" spans="1:16" ht="30" thickBot="1" x14ac:dyDescent="0.3">
      <c r="A12258" s="77">
        <f>E12258*A12246</f>
        <v>0</v>
      </c>
      <c r="B12258" s="160"/>
      <c r="D12258" s="91" t="s">
        <v>2656</v>
      </c>
      <c r="E12258" s="89">
        <v>1</v>
      </c>
      <c r="F12258">
        <f>SUMIF('список продуктов'!$A$8:$A$917,"="&amp;#REF!,'список продуктов'!$C$8:$C$917)</f>
        <v>0</v>
      </c>
      <c r="M12258" s="572"/>
      <c r="N12258" s="573"/>
      <c r="O12258" s="573"/>
      <c r="P12258" s="573"/>
    </row>
    <row r="12259" spans="1:16" ht="15.75" thickBot="1" x14ac:dyDescent="0.3">
      <c r="A12259" s="229"/>
      <c r="B12259" s="231" t="s">
        <v>170</v>
      </c>
      <c r="C12259" s="140" t="s">
        <v>1158</v>
      </c>
      <c r="D12259" s="188"/>
      <c r="E12259" s="191"/>
      <c r="F12259">
        <f>SUMIF('список продуктов'!$A$8:$A$917,"="&amp;#REF!,'список продуктов'!$C$8:$C$917)</f>
        <v>0</v>
      </c>
      <c r="G12259" t="s">
        <v>2926</v>
      </c>
      <c r="M12259" s="572"/>
      <c r="N12259" s="573"/>
      <c r="O12259" s="573"/>
      <c r="P12259" s="573"/>
    </row>
    <row r="12260" spans="1:16" x14ac:dyDescent="0.25">
      <c r="A12260" s="77">
        <f>E12260*A12259</f>
        <v>0</v>
      </c>
      <c r="B12260" s="160"/>
      <c r="C12260" s="154"/>
      <c r="D12260" s="91" t="s">
        <v>2270</v>
      </c>
      <c r="E12260" s="89">
        <v>150</v>
      </c>
      <c r="F12260">
        <f>SUMIF('список продуктов'!$A$8:$A$917,"="&amp;#REF!,'список продуктов'!$C$8:$C$917)</f>
        <v>0</v>
      </c>
      <c r="M12260" s="572"/>
      <c r="N12260" s="573"/>
      <c r="O12260" s="573"/>
      <c r="P12260" s="573"/>
    </row>
    <row r="12261" spans="1:16" x14ac:dyDescent="0.25">
      <c r="A12261" s="77">
        <f>E12261*A12259</f>
        <v>0</v>
      </c>
      <c r="B12261" s="160"/>
      <c r="C12261" s="452"/>
      <c r="D12261" s="91" t="s">
        <v>1789</v>
      </c>
      <c r="E12261" s="89">
        <v>30</v>
      </c>
      <c r="F12261">
        <f>SUMIF('список продуктов'!$A$8:$A$917,"="&amp;D12447,'список продуктов'!$C$8:$C$917)</f>
        <v>0</v>
      </c>
      <c r="M12261" s="572"/>
      <c r="N12261" s="573"/>
      <c r="O12261" s="573"/>
      <c r="P12261" s="573"/>
    </row>
    <row r="12262" spans="1:16" x14ac:dyDescent="0.25">
      <c r="A12262" s="77">
        <f>E12262*A12259</f>
        <v>0</v>
      </c>
      <c r="B12262" s="160"/>
      <c r="C12262" s="154"/>
      <c r="D12262" s="91" t="s">
        <v>1662</v>
      </c>
      <c r="E12262" s="89">
        <v>10</v>
      </c>
      <c r="F12262">
        <f>SUMIF('список продуктов'!$A$8:$A$917,"="&amp;D12448,'список продуктов'!$C$8:$C$917)</f>
        <v>1</v>
      </c>
      <c r="M12262" s="572"/>
      <c r="N12262" s="573"/>
      <c r="O12262" s="573"/>
      <c r="P12262" s="573"/>
    </row>
    <row r="12263" spans="1:16" x14ac:dyDescent="0.25">
      <c r="A12263" s="77">
        <f>E12263*A12259</f>
        <v>0</v>
      </c>
      <c r="B12263" s="160"/>
      <c r="C12263" s="154"/>
      <c r="D12263" s="91" t="s">
        <v>1489</v>
      </c>
      <c r="E12263" s="89">
        <v>10</v>
      </c>
      <c r="F12263">
        <f>SUMIF('список продуктов'!$A$8:$A$917,"="&amp;D12449,'список продуктов'!$C$8:$C$917)</f>
        <v>1</v>
      </c>
      <c r="M12263" s="572"/>
      <c r="N12263" s="573"/>
      <c r="O12263" s="573"/>
      <c r="P12263" s="573"/>
    </row>
    <row r="12264" spans="1:16" x14ac:dyDescent="0.25">
      <c r="A12264" s="77">
        <f>E12264*A12259</f>
        <v>0</v>
      </c>
      <c r="B12264" s="160"/>
      <c r="C12264" s="154"/>
      <c r="D12264" s="91" t="s">
        <v>2416</v>
      </c>
      <c r="E12264" s="89">
        <v>4</v>
      </c>
      <c r="F12264">
        <f>SUMIF('список продуктов'!$A$8:$A$917,"="&amp;D12450,'список продуктов'!$C$8:$C$917)</f>
        <v>1</v>
      </c>
      <c r="M12264" s="572"/>
      <c r="N12264" s="573"/>
      <c r="O12264" s="573"/>
      <c r="P12264" s="573"/>
    </row>
    <row r="12265" spans="1:16" ht="29.25" x14ac:dyDescent="0.25">
      <c r="A12265" s="77">
        <f>E12265*A12259</f>
        <v>0</v>
      </c>
      <c r="B12265" s="160"/>
      <c r="C12265" s="154"/>
      <c r="D12265" s="91" t="s">
        <v>2656</v>
      </c>
      <c r="E12265" s="89">
        <v>1</v>
      </c>
      <c r="F12265">
        <f>SUMIF('список продуктов'!$A$8:$A$917,"="&amp;D12451,'список продуктов'!$C$8:$C$917)</f>
        <v>1</v>
      </c>
      <c r="M12265" s="572"/>
      <c r="N12265" s="573"/>
      <c r="O12265" s="573"/>
      <c r="P12265" s="573"/>
    </row>
    <row r="12266" spans="1:16" x14ac:dyDescent="0.25">
      <c r="A12266" s="77">
        <f>E12266*A12259</f>
        <v>0</v>
      </c>
      <c r="B12266" s="160"/>
      <c r="C12266" s="154"/>
      <c r="D12266" s="91"/>
      <c r="E12266" s="89"/>
      <c r="F12266">
        <f>SUMIF('список продуктов'!$A$8:$A$917,"="&amp;D12452,'список продуктов'!$C$8:$C$917)</f>
        <v>1</v>
      </c>
      <c r="M12266" s="572"/>
      <c r="N12266" s="573"/>
      <c r="O12266" s="573"/>
      <c r="P12266" s="573"/>
    </row>
    <row r="12267" spans="1:16" x14ac:dyDescent="0.25">
      <c r="A12267" s="77">
        <f>E12267*A12259</f>
        <v>0</v>
      </c>
      <c r="B12267" s="160"/>
      <c r="C12267" s="154"/>
      <c r="D12267" s="91"/>
      <c r="E12267" s="89"/>
      <c r="F12267">
        <f>SUMIF('список продуктов'!$A$8:$A$917,"="&amp;D12453,'список продуктов'!$C$8:$C$917)</f>
        <v>1</v>
      </c>
      <c r="M12267" s="572"/>
      <c r="N12267" s="573"/>
      <c r="O12267" s="573"/>
      <c r="P12267" s="573"/>
    </row>
    <row r="12268" spans="1:16" ht="15.75" thickBot="1" x14ac:dyDescent="0.3">
      <c r="A12268" s="77">
        <f>E12268*A12259</f>
        <v>0</v>
      </c>
      <c r="B12268" s="160"/>
      <c r="C12268" s="154"/>
      <c r="D12268" s="91"/>
      <c r="E12268" s="89"/>
      <c r="F12268">
        <f>SUMIF('список продуктов'!$A$8:$A$917,"="&amp;D12454,'список продуктов'!$C$8:$C$917)</f>
        <v>1</v>
      </c>
      <c r="M12268" s="572"/>
      <c r="N12268" s="573"/>
      <c r="O12268" s="573"/>
      <c r="P12268" s="573"/>
    </row>
    <row r="12269" spans="1:16" ht="30" thickBot="1" x14ac:dyDescent="0.3">
      <c r="A12269" s="229"/>
      <c r="B12269" s="231" t="s">
        <v>74</v>
      </c>
      <c r="C12269" s="140" t="s">
        <v>1159</v>
      </c>
      <c r="D12269" s="188"/>
      <c r="E12269" s="191"/>
      <c r="F12269">
        <f>SUMIF('список продуктов'!$A$8:$A$917,"="&amp;D12455,'список продуктов'!$C$8:$C$917)</f>
        <v>1</v>
      </c>
      <c r="G12269" t="s">
        <v>2926</v>
      </c>
      <c r="M12269" s="572"/>
      <c r="N12269" s="573"/>
      <c r="O12269" s="573"/>
      <c r="P12269" s="573"/>
    </row>
    <row r="12270" spans="1:16" x14ac:dyDescent="0.25">
      <c r="A12270" s="77">
        <f>E12270*A12269</f>
        <v>0</v>
      </c>
      <c r="B12270" s="160"/>
      <c r="C12270" s="154"/>
      <c r="D12270" s="91" t="s">
        <v>1766</v>
      </c>
      <c r="E12270" s="89">
        <v>250</v>
      </c>
      <c r="F12270">
        <f>SUMIF('список продуктов'!$A$8:$A$917,"="&amp;D12456,'список продуктов'!$C$8:$C$917)</f>
        <v>1</v>
      </c>
      <c r="M12270" s="572"/>
      <c r="N12270" s="573"/>
      <c r="O12270" s="573"/>
      <c r="P12270" s="573"/>
    </row>
    <row r="12271" spans="1:16" x14ac:dyDescent="0.25">
      <c r="A12271" s="77">
        <f>E12271*A12269</f>
        <v>0</v>
      </c>
      <c r="B12271" s="160"/>
      <c r="C12271" s="452"/>
      <c r="D12271" s="91" t="s">
        <v>1781</v>
      </c>
      <c r="E12271" s="89">
        <v>40</v>
      </c>
      <c r="F12271">
        <f>SUMIF('список продуктов'!$A$8:$A$917,"="&amp;D12457,'список продуктов'!$C$8:$C$917)</f>
        <v>1</v>
      </c>
      <c r="M12271" s="572"/>
      <c r="N12271" s="573"/>
      <c r="O12271" s="573"/>
      <c r="P12271" s="573"/>
    </row>
    <row r="12272" spans="1:16" x14ac:dyDescent="0.25">
      <c r="A12272" s="77">
        <f>E12272*A12269</f>
        <v>0</v>
      </c>
      <c r="B12272" s="160"/>
      <c r="C12272" s="154"/>
      <c r="D12272" s="91" t="s">
        <v>1758</v>
      </c>
      <c r="E12272" s="89">
        <v>30</v>
      </c>
      <c r="F12272">
        <f>SUMIF('список продуктов'!$A$8:$A$917,"="&amp;D12458,'список продуктов'!$C$8:$C$917)</f>
        <v>1</v>
      </c>
      <c r="M12272" s="572"/>
      <c r="N12272" s="573"/>
      <c r="O12272" s="573"/>
      <c r="P12272" s="573"/>
    </row>
    <row r="12273" spans="1:16" ht="29.25" x14ac:dyDescent="0.25">
      <c r="A12273" s="77">
        <f>E12273*A12269</f>
        <v>0</v>
      </c>
      <c r="B12273" s="160"/>
      <c r="C12273" s="154"/>
      <c r="D12273" s="91" t="s">
        <v>2641</v>
      </c>
      <c r="E12273" s="89">
        <v>30</v>
      </c>
      <c r="F12273">
        <f>SUMIF('список продуктов'!$A$8:$A$917,"="&amp;D12459,'список продуктов'!$C$8:$C$917)</f>
        <v>1</v>
      </c>
      <c r="M12273" s="572"/>
      <c r="N12273" s="573"/>
      <c r="O12273" s="573"/>
      <c r="P12273" s="573"/>
    </row>
    <row r="12274" spans="1:16" x14ac:dyDescent="0.25">
      <c r="A12274" s="77">
        <f>E12274*A12269</f>
        <v>0</v>
      </c>
      <c r="B12274" s="160"/>
      <c r="C12274" s="154"/>
      <c r="D12274" s="91" t="s">
        <v>2591</v>
      </c>
      <c r="E12274" s="89">
        <v>5</v>
      </c>
      <c r="F12274">
        <f>SUMIF('список продуктов'!$A$8:$A$917,"="&amp;D12460,'список продуктов'!$C$8:$C$917)</f>
        <v>1</v>
      </c>
      <c r="M12274" s="572"/>
      <c r="N12274" s="573"/>
      <c r="O12274" s="573"/>
      <c r="P12274" s="573"/>
    </row>
    <row r="12275" spans="1:16" x14ac:dyDescent="0.25">
      <c r="A12275" s="77">
        <f>E12275*A12269</f>
        <v>0</v>
      </c>
      <c r="B12275" s="160"/>
      <c r="C12275" s="154"/>
      <c r="D12275" s="91" t="s">
        <v>1478</v>
      </c>
      <c r="E12275" s="89">
        <v>10</v>
      </c>
      <c r="F12275">
        <f>SUMIF('список продуктов'!$A$8:$A$917,"="&amp;D12461,'список продуктов'!$C$8:$C$917)</f>
        <v>1</v>
      </c>
      <c r="M12275" s="572"/>
      <c r="N12275" s="573"/>
      <c r="O12275" s="573"/>
      <c r="P12275" s="573"/>
    </row>
    <row r="12276" spans="1:16" x14ac:dyDescent="0.25">
      <c r="A12276" s="77">
        <f>E12276*A12269</f>
        <v>0</v>
      </c>
      <c r="B12276" s="160"/>
      <c r="C12276" s="154"/>
      <c r="D12276" s="91" t="s">
        <v>2399</v>
      </c>
      <c r="E12276" s="89">
        <v>2</v>
      </c>
      <c r="F12276">
        <f>SUMIF('список продуктов'!$A$8:$A$917,"="&amp;D12462,'список продуктов'!$C$8:$C$917)</f>
        <v>1</v>
      </c>
      <c r="M12276" s="572"/>
      <c r="N12276" s="573"/>
      <c r="O12276" s="573"/>
      <c r="P12276" s="573"/>
    </row>
    <row r="12277" spans="1:16" ht="29.25" x14ac:dyDescent="0.25">
      <c r="A12277" s="77">
        <f>E12277*A12269</f>
        <v>0</v>
      </c>
      <c r="B12277" s="160"/>
      <c r="C12277" s="154"/>
      <c r="D12277" s="91" t="s">
        <v>2656</v>
      </c>
      <c r="E12277" s="89">
        <v>1</v>
      </c>
      <c r="M12277" s="72"/>
      <c r="N12277" s="68"/>
      <c r="O12277" s="68"/>
      <c r="P12277" s="68"/>
    </row>
    <row r="12278" spans="1:16" ht="15.75" thickBot="1" x14ac:dyDescent="0.3">
      <c r="A12278" s="77">
        <f>E12278*A12269</f>
        <v>0</v>
      </c>
      <c r="B12278" s="160"/>
      <c r="C12278" s="154"/>
      <c r="D12278" s="91"/>
      <c r="E12278" s="89"/>
      <c r="F12278">
        <f>SUMIF('список продуктов'!$A$8:$A$917,"="&amp;D12464,'список продуктов'!$C$8:$C$917)</f>
        <v>0</v>
      </c>
      <c r="M12278" s="572"/>
      <c r="N12278" s="573"/>
      <c r="O12278" s="573"/>
      <c r="P12278" s="573"/>
    </row>
    <row r="12279" spans="1:16" ht="30" thickBot="1" x14ac:dyDescent="0.3">
      <c r="A12279" s="229"/>
      <c r="B12279" s="231" t="s">
        <v>170</v>
      </c>
      <c r="C12279" s="140" t="s">
        <v>1160</v>
      </c>
      <c r="D12279" s="188"/>
      <c r="E12279" s="191"/>
      <c r="F12279">
        <f>SUMIF('список продуктов'!$A$8:$A$917,"="&amp;D12465,'список продуктов'!$C$8:$C$917)</f>
        <v>1</v>
      </c>
      <c r="G12279" t="s">
        <v>2926</v>
      </c>
      <c r="M12279" s="572"/>
      <c r="N12279" s="573"/>
      <c r="O12279" s="573"/>
      <c r="P12279" s="573"/>
    </row>
    <row r="12280" spans="1:16" x14ac:dyDescent="0.25">
      <c r="A12280" s="77">
        <f>E12280*A12279</f>
        <v>0</v>
      </c>
      <c r="B12280" s="160"/>
      <c r="D12280" s="91" t="s">
        <v>2292</v>
      </c>
      <c r="E12280" s="80">
        <v>30</v>
      </c>
      <c r="F12280">
        <f>SUMIF('список продуктов'!$A$8:$A$917,"="&amp;D12466,'список продуктов'!$C$8:$C$917)</f>
        <v>1</v>
      </c>
      <c r="M12280" s="572"/>
      <c r="N12280" s="573"/>
      <c r="O12280" s="573"/>
      <c r="P12280" s="573"/>
    </row>
    <row r="12281" spans="1:16" x14ac:dyDescent="0.25">
      <c r="A12281" s="77">
        <f>E12281*A12279</f>
        <v>0</v>
      </c>
      <c r="B12281" s="160"/>
      <c r="C12281" s="449"/>
      <c r="D12281" s="91" t="s">
        <v>1365</v>
      </c>
      <c r="E12281" s="80">
        <v>35</v>
      </c>
      <c r="F12281">
        <f>SUMIF('список продуктов'!$A$8:$A$917,"="&amp;D12467,'список продуктов'!$C$8:$C$917)</f>
        <v>1</v>
      </c>
      <c r="M12281" s="572"/>
      <c r="N12281" s="573"/>
      <c r="O12281" s="573"/>
      <c r="P12281" s="573"/>
    </row>
    <row r="12282" spans="1:16" x14ac:dyDescent="0.25">
      <c r="A12282" s="77">
        <f>E12282*A12279</f>
        <v>0</v>
      </c>
      <c r="B12282" s="160"/>
      <c r="C12282" s="449"/>
      <c r="D12282" s="91" t="s">
        <v>1763</v>
      </c>
      <c r="E12282" s="80">
        <v>35</v>
      </c>
      <c r="F12282">
        <f>SUMIF('список продуктов'!$A$8:$A$917,"="&amp;D12468,'список продуктов'!$C$8:$C$917)</f>
        <v>0</v>
      </c>
      <c r="M12282" s="572"/>
      <c r="N12282" s="573"/>
      <c r="O12282" s="573"/>
      <c r="P12282" s="573"/>
    </row>
    <row r="12283" spans="1:16" x14ac:dyDescent="0.25">
      <c r="A12283" s="77">
        <f>E12283*A12279</f>
        <v>0</v>
      </c>
      <c r="B12283" s="160"/>
      <c r="C12283" s="449"/>
      <c r="D12283" s="91" t="s">
        <v>2439</v>
      </c>
      <c r="E12283" s="80">
        <v>30</v>
      </c>
      <c r="F12283">
        <f>SUMIF('список продуктов'!$A$8:$A$917,"="&amp;D12469,'список продуктов'!$C$8:$C$917)</f>
        <v>1</v>
      </c>
      <c r="M12283" s="572"/>
      <c r="N12283" s="573"/>
      <c r="O12283" s="573"/>
      <c r="P12283" s="573"/>
    </row>
    <row r="12284" spans="1:16" x14ac:dyDescent="0.25">
      <c r="A12284" s="77">
        <f>E12284*A12279</f>
        <v>0</v>
      </c>
      <c r="B12284" s="160"/>
      <c r="C12284" s="449"/>
      <c r="D12284" s="91" t="s">
        <v>1264</v>
      </c>
      <c r="E12284" s="80">
        <v>15</v>
      </c>
      <c r="F12284">
        <f>SUMIF('список продуктов'!$A$8:$A$917,"="&amp;D12470,'список продуктов'!$C$8:$C$917)</f>
        <v>1</v>
      </c>
      <c r="M12284" s="572"/>
      <c r="N12284" s="573"/>
      <c r="O12284" s="573"/>
      <c r="P12284" s="573"/>
    </row>
    <row r="12285" spans="1:16" x14ac:dyDescent="0.25">
      <c r="A12285" s="77">
        <f>E12285*A12279</f>
        <v>0</v>
      </c>
      <c r="B12285" s="160"/>
      <c r="C12285" s="449"/>
      <c r="D12285" s="91" t="s">
        <v>2642</v>
      </c>
      <c r="E12285" s="80">
        <v>15</v>
      </c>
      <c r="F12285">
        <f>SUMIF('список продуктов'!$A$8:$A$917,"="&amp;D12471,'список продуктов'!$C$8:$C$917)</f>
        <v>1</v>
      </c>
      <c r="M12285" s="572"/>
      <c r="N12285" s="573"/>
      <c r="O12285" s="573"/>
      <c r="P12285" s="573"/>
    </row>
    <row r="12286" spans="1:16" x14ac:dyDescent="0.25">
      <c r="A12286" s="77">
        <f>E12286*A12279</f>
        <v>0</v>
      </c>
      <c r="B12286" s="160"/>
      <c r="C12286" s="449"/>
      <c r="D12286" s="91" t="s">
        <v>2362</v>
      </c>
      <c r="E12286" s="80">
        <v>4</v>
      </c>
      <c r="F12286">
        <f>SUMIF('список продуктов'!$A$8:$A$917,"="&amp;D12472,'список продуктов'!$C$8:$C$917)</f>
        <v>1</v>
      </c>
      <c r="M12286" s="572"/>
      <c r="N12286" s="573"/>
      <c r="O12286" s="573"/>
      <c r="P12286" s="573"/>
    </row>
    <row r="12287" spans="1:16" x14ac:dyDescent="0.25">
      <c r="A12287" s="77">
        <f>E12287*A12279</f>
        <v>0</v>
      </c>
      <c r="B12287" s="160"/>
      <c r="C12287" s="449"/>
      <c r="D12287" s="91" t="s">
        <v>2337</v>
      </c>
      <c r="E12287" s="80">
        <v>4</v>
      </c>
      <c r="F12287">
        <f>SUMIF('список продуктов'!$A$8:$A$917,"="&amp;D12473,'список продуктов'!$C$8:$C$917)</f>
        <v>1</v>
      </c>
      <c r="M12287" s="572"/>
      <c r="N12287" s="573"/>
      <c r="O12287" s="573"/>
      <c r="P12287" s="573"/>
    </row>
    <row r="12288" spans="1:16" x14ac:dyDescent="0.25">
      <c r="A12288" s="77">
        <f>E12288*A12279</f>
        <v>0</v>
      </c>
      <c r="B12288" s="160"/>
      <c r="C12288" s="449"/>
      <c r="D12288" s="91" t="s">
        <v>2546</v>
      </c>
      <c r="E12288" s="80">
        <v>1</v>
      </c>
      <c r="M12288" s="72"/>
      <c r="N12288" s="68"/>
      <c r="O12288" s="68"/>
      <c r="P12288" s="68"/>
    </row>
    <row r="12289" spans="1:16" x14ac:dyDescent="0.25">
      <c r="A12289" s="77">
        <f>E12289*A12279</f>
        <v>0</v>
      </c>
      <c r="B12289" s="160"/>
      <c r="C12289" s="449"/>
      <c r="D12289" s="91" t="s">
        <v>1355</v>
      </c>
      <c r="E12289" s="80">
        <v>1</v>
      </c>
      <c r="M12289" s="72"/>
      <c r="N12289" s="68"/>
      <c r="O12289" s="68"/>
      <c r="P12289" s="68"/>
    </row>
    <row r="12290" spans="1:16" x14ac:dyDescent="0.25">
      <c r="A12290" s="77">
        <f>E12290*A12279</f>
        <v>0</v>
      </c>
      <c r="B12290" s="160"/>
      <c r="C12290" s="449"/>
      <c r="D12290" s="91" t="s">
        <v>1805</v>
      </c>
      <c r="E12290" s="80">
        <v>35</v>
      </c>
      <c r="F12290">
        <f>SUMIF('список продуктов'!$A$8:$A$917,"="&amp;D12476,'список продуктов'!$C$8:$C$917)</f>
        <v>0</v>
      </c>
      <c r="M12290" s="572"/>
      <c r="N12290" s="573"/>
      <c r="O12290" s="573"/>
      <c r="P12290" s="573"/>
    </row>
    <row r="12291" spans="1:16" x14ac:dyDescent="0.25">
      <c r="A12291" s="85">
        <f>E12291*A12279</f>
        <v>0</v>
      </c>
      <c r="B12291" s="163"/>
      <c r="C12291" s="449"/>
      <c r="D12291" s="91" t="s">
        <v>2591</v>
      </c>
      <c r="E12291" s="80">
        <v>15</v>
      </c>
      <c r="F12291">
        <f>SUMIF('список продуктов'!$A$8:$A$917,"="&amp;D12477,'список продуктов'!$C$8:$C$917)</f>
        <v>1</v>
      </c>
      <c r="M12291" s="572"/>
      <c r="N12291" s="573"/>
      <c r="O12291" s="573"/>
      <c r="P12291" s="573"/>
    </row>
    <row r="12292" spans="1:16" ht="29.25" x14ac:dyDescent="0.25">
      <c r="A12292" s="77">
        <f>E12292*A12279</f>
        <v>0</v>
      </c>
      <c r="B12292" s="160"/>
      <c r="C12292" s="154"/>
      <c r="D12292" s="91" t="s">
        <v>2656</v>
      </c>
      <c r="E12292" s="89">
        <v>1</v>
      </c>
      <c r="F12292">
        <f>SUMIF('список продуктов'!$A$8:$A$917,"="&amp;D12478,'список продуктов'!$C$8:$C$917)</f>
        <v>1</v>
      </c>
      <c r="M12292" s="572"/>
      <c r="N12292" s="573"/>
      <c r="O12292" s="573"/>
      <c r="P12292" s="573"/>
    </row>
    <row r="12293" spans="1:16" ht="15.75" thickBot="1" x14ac:dyDescent="0.3">
      <c r="A12293" s="77">
        <f>E12293*A12279</f>
        <v>0</v>
      </c>
      <c r="B12293" s="160"/>
      <c r="D12293" s="91" t="s">
        <v>2659</v>
      </c>
      <c r="E12293" s="89">
        <v>1</v>
      </c>
      <c r="F12293">
        <f>SUMIF('список продуктов'!$A$8:$A$917,"="&amp;D12479,'список продуктов'!$C$8:$C$917)</f>
        <v>1</v>
      </c>
      <c r="M12293" s="572"/>
      <c r="N12293" s="573"/>
      <c r="O12293" s="573"/>
      <c r="P12293" s="573"/>
    </row>
    <row r="12294" spans="1:16" ht="15.75" thickBot="1" x14ac:dyDescent="0.3">
      <c r="A12294" s="229"/>
      <c r="B12294" s="231" t="s">
        <v>170</v>
      </c>
      <c r="C12294" s="140" t="s">
        <v>1161</v>
      </c>
      <c r="D12294" s="188"/>
      <c r="E12294" s="191"/>
      <c r="F12294">
        <f>SUMIF('список продуктов'!$A$8:$A$917,"="&amp;D12480,'список продуктов'!$C$8:$C$917)</f>
        <v>0</v>
      </c>
      <c r="G12294" t="s">
        <v>2926</v>
      </c>
      <c r="M12294" s="572"/>
      <c r="N12294" s="573"/>
      <c r="O12294" s="573"/>
      <c r="P12294" s="573"/>
    </row>
    <row r="12295" spans="1:16" x14ac:dyDescent="0.25">
      <c r="A12295" s="77">
        <f>E12295*A12294</f>
        <v>0</v>
      </c>
      <c r="B12295" s="160"/>
      <c r="C12295" s="154"/>
      <c r="D12295" s="91" t="s">
        <v>1584</v>
      </c>
      <c r="E12295" s="89">
        <v>200</v>
      </c>
      <c r="F12295">
        <f>SUMIF('список продуктов'!$A$8:$A$917,"="&amp;D12481,'список продуктов'!$C$8:$C$917)</f>
        <v>0</v>
      </c>
      <c r="M12295" s="572"/>
      <c r="N12295" s="573"/>
      <c r="O12295" s="573"/>
      <c r="P12295" s="573"/>
    </row>
    <row r="12296" spans="1:16" x14ac:dyDescent="0.25">
      <c r="A12296" s="77">
        <f>E12296*A12294</f>
        <v>0</v>
      </c>
      <c r="B12296" s="160"/>
      <c r="C12296" s="452"/>
      <c r="D12296" s="91" t="s">
        <v>1887</v>
      </c>
      <c r="E12296" s="89">
        <v>20</v>
      </c>
      <c r="F12296">
        <f>SUMIF('список продуктов'!$A$8:$A$917,"="&amp;D12482,'список продуктов'!$C$8:$C$917)</f>
        <v>0</v>
      </c>
      <c r="M12296" s="572"/>
      <c r="N12296" s="573"/>
      <c r="O12296" s="573"/>
      <c r="P12296" s="573"/>
    </row>
    <row r="12297" spans="1:16" x14ac:dyDescent="0.25">
      <c r="A12297" s="77">
        <f>E12297*A12294</f>
        <v>0</v>
      </c>
      <c r="B12297" s="160"/>
      <c r="C12297" s="154"/>
      <c r="D12297" s="91" t="s">
        <v>1919</v>
      </c>
      <c r="E12297" s="89">
        <v>2</v>
      </c>
      <c r="F12297">
        <f>SUMIF('список продуктов'!$A$8:$A$917,"="&amp;D12483,'список продуктов'!$C$8:$C$917)</f>
        <v>0</v>
      </c>
      <c r="M12297" s="572"/>
      <c r="N12297" s="573"/>
      <c r="O12297" s="573"/>
      <c r="P12297" s="573"/>
    </row>
    <row r="12298" spans="1:16" ht="29.25" x14ac:dyDescent="0.25">
      <c r="A12298" s="77">
        <f>E12298*A12294</f>
        <v>0</v>
      </c>
      <c r="B12298" s="160"/>
      <c r="C12298" s="154"/>
      <c r="D12298" s="91" t="s">
        <v>2656</v>
      </c>
      <c r="E12298" s="89">
        <v>1</v>
      </c>
      <c r="F12298">
        <f>SUMIF('список продуктов'!$A$8:$A$917,"="&amp;D12484,'список продуктов'!$C$8:$C$917)</f>
        <v>0</v>
      </c>
      <c r="M12298" s="572"/>
      <c r="N12298" s="573"/>
      <c r="O12298" s="573"/>
      <c r="P12298" s="573"/>
    </row>
    <row r="12299" spans="1:16" x14ac:dyDescent="0.25">
      <c r="A12299" s="77">
        <f>E12299*A12294</f>
        <v>0</v>
      </c>
      <c r="B12299" s="160"/>
      <c r="C12299" s="154"/>
      <c r="D12299" s="91"/>
      <c r="E12299" s="89"/>
      <c r="F12299">
        <f>SUMIF('список продуктов'!$A$8:$A$917,"="&amp;D12485,'список продуктов'!$C$8:$C$917)</f>
        <v>0</v>
      </c>
      <c r="M12299" s="572"/>
      <c r="N12299" s="573"/>
      <c r="O12299" s="573"/>
      <c r="P12299" s="573"/>
    </row>
    <row r="12300" spans="1:16" x14ac:dyDescent="0.25">
      <c r="A12300" s="77">
        <f>E12300*A12294</f>
        <v>0</v>
      </c>
      <c r="B12300" s="160"/>
      <c r="C12300" s="154"/>
      <c r="D12300" s="91"/>
      <c r="E12300" s="89"/>
      <c r="F12300">
        <f>SUMIF('список продуктов'!$A$8:$A$917,"="&amp;D12866,'список продуктов'!$C$8:$C$917)</f>
        <v>0</v>
      </c>
      <c r="M12300" s="572"/>
      <c r="N12300" s="573"/>
      <c r="O12300" s="573"/>
      <c r="P12300" s="573"/>
    </row>
    <row r="12301" spans="1:16" x14ac:dyDescent="0.25">
      <c r="A12301" s="77">
        <f>E12301*A12294</f>
        <v>0</v>
      </c>
      <c r="B12301" s="160"/>
      <c r="C12301" s="154"/>
      <c r="D12301" s="91"/>
      <c r="E12301" s="89"/>
      <c r="F12301">
        <f>SUMIF('список продуктов'!$A$8:$A$917,"="&amp;D12867,'список продуктов'!$C$8:$C$917)</f>
        <v>1</v>
      </c>
      <c r="M12301" s="572"/>
      <c r="N12301" s="573"/>
      <c r="O12301" s="573"/>
      <c r="P12301" s="573"/>
    </row>
    <row r="12302" spans="1:16" x14ac:dyDescent="0.25">
      <c r="A12302" s="77">
        <f>E12302*A12294</f>
        <v>0</v>
      </c>
      <c r="B12302" s="160"/>
      <c r="C12302" s="154"/>
      <c r="D12302" s="91"/>
      <c r="E12302" s="89"/>
      <c r="F12302">
        <f>SUMIF('список продуктов'!$A$8:$A$917,"="&amp;D12868,'список продуктов'!$C$8:$C$917)</f>
        <v>1</v>
      </c>
      <c r="M12302" s="572"/>
      <c r="N12302" s="573"/>
      <c r="O12302" s="573"/>
      <c r="P12302" s="573"/>
    </row>
    <row r="12303" spans="1:16" ht="15.75" thickBot="1" x14ac:dyDescent="0.3">
      <c r="A12303" s="77">
        <f>E12303*A12294</f>
        <v>0</v>
      </c>
      <c r="B12303" s="160"/>
      <c r="C12303" s="154"/>
      <c r="D12303" s="91"/>
      <c r="E12303" s="89"/>
      <c r="F12303">
        <f>SUMIF('список продуктов'!$A$8:$A$917,"="&amp;D12869,'список продуктов'!$C$8:$C$917)</f>
        <v>1</v>
      </c>
      <c r="M12303" s="572"/>
      <c r="N12303" s="573"/>
      <c r="O12303" s="573"/>
      <c r="P12303" s="573"/>
    </row>
    <row r="12304" spans="1:16" ht="15.75" thickBot="1" x14ac:dyDescent="0.3">
      <c r="A12304" s="229"/>
      <c r="B12304" s="231" t="s">
        <v>170</v>
      </c>
      <c r="C12304" s="140" t="s">
        <v>1162</v>
      </c>
      <c r="D12304" s="188"/>
      <c r="E12304" s="191"/>
      <c r="F12304">
        <f>SUMIF('список продуктов'!$A$8:$A$917,"="&amp;D12870,'список продуктов'!$C$8:$C$917)</f>
        <v>0</v>
      </c>
      <c r="G12304" t="s">
        <v>2926</v>
      </c>
      <c r="M12304" s="572"/>
      <c r="N12304" s="573"/>
      <c r="O12304" s="573"/>
      <c r="P12304" s="573"/>
    </row>
    <row r="12305" spans="1:16" x14ac:dyDescent="0.25">
      <c r="A12305" s="77">
        <f>E12305*A12304</f>
        <v>0</v>
      </c>
      <c r="B12305" s="160"/>
      <c r="C12305" s="154"/>
      <c r="D12305" s="91" t="s">
        <v>1753</v>
      </c>
      <c r="E12305" s="89">
        <v>230</v>
      </c>
      <c r="F12305">
        <f>SUMIF('список продуктов'!$A$8:$A$917,"="&amp;D12871,'список продуктов'!$C$8:$C$917)</f>
        <v>0</v>
      </c>
      <c r="M12305" s="572"/>
      <c r="N12305" s="573"/>
      <c r="O12305" s="573"/>
      <c r="P12305" s="573"/>
    </row>
    <row r="12306" spans="1:16" x14ac:dyDescent="0.25">
      <c r="A12306" s="77">
        <f>E12306*A12304</f>
        <v>0</v>
      </c>
      <c r="B12306" s="160"/>
      <c r="C12306" s="452"/>
      <c r="D12306" s="91" t="s">
        <v>1850</v>
      </c>
      <c r="E12306" s="89">
        <v>20</v>
      </c>
      <c r="F12306">
        <f>SUMIF('список продуктов'!$A$8:$A$917,"="&amp;#REF!,'список продуктов'!$C$8:$C$917)</f>
        <v>0</v>
      </c>
      <c r="M12306" s="572"/>
      <c r="N12306" s="573"/>
      <c r="O12306" s="573"/>
      <c r="P12306" s="573"/>
    </row>
    <row r="12307" spans="1:16" x14ac:dyDescent="0.25">
      <c r="A12307" s="77">
        <f>E12307*A12304</f>
        <v>0</v>
      </c>
      <c r="B12307" s="160"/>
      <c r="C12307" s="154"/>
      <c r="D12307" s="91" t="s">
        <v>1355</v>
      </c>
      <c r="E12307" s="89">
        <v>5</v>
      </c>
      <c r="F12307">
        <f>SUMIF('список продуктов'!$A$8:$A$917,"="&amp;#REF!,'список продуктов'!$C$8:$C$917)</f>
        <v>0</v>
      </c>
      <c r="M12307" s="572"/>
      <c r="N12307" s="573"/>
      <c r="O12307" s="573"/>
      <c r="P12307" s="573"/>
    </row>
    <row r="12308" spans="1:16" x14ac:dyDescent="0.25">
      <c r="A12308" s="77">
        <f>E12308*A12304</f>
        <v>0</v>
      </c>
      <c r="B12308" s="160"/>
      <c r="C12308" s="154"/>
      <c r="D12308" s="91" t="s">
        <v>1262</v>
      </c>
      <c r="E12308" s="89">
        <v>2</v>
      </c>
      <c r="F12308">
        <f>SUMIF('список продуктов'!$A$8:$A$917,"="&amp;#REF!,'список продуктов'!$C$8:$C$917)</f>
        <v>0</v>
      </c>
      <c r="M12308" s="572"/>
      <c r="N12308" s="573"/>
      <c r="O12308" s="573"/>
      <c r="P12308" s="573"/>
    </row>
    <row r="12309" spans="1:16" ht="29.25" x14ac:dyDescent="0.25">
      <c r="A12309" s="77">
        <f>E12309*A12304</f>
        <v>0</v>
      </c>
      <c r="B12309" s="160"/>
      <c r="C12309" s="154"/>
      <c r="D12309" s="91" t="s">
        <v>2656</v>
      </c>
      <c r="E12309" s="89">
        <v>1</v>
      </c>
      <c r="F12309">
        <f>SUMIF('список продуктов'!$A$8:$A$917,"="&amp;#REF!,'список продуктов'!$C$8:$C$917)</f>
        <v>0</v>
      </c>
      <c r="M12309" s="572"/>
      <c r="N12309" s="573"/>
      <c r="O12309" s="573"/>
      <c r="P12309" s="573"/>
    </row>
    <row r="12310" spans="1:16" x14ac:dyDescent="0.25">
      <c r="A12310" s="77">
        <f>E12310*A12304</f>
        <v>0</v>
      </c>
      <c r="B12310" s="160"/>
      <c r="C12310" s="154"/>
      <c r="D12310" s="91"/>
      <c r="E12310" s="89"/>
      <c r="F12310">
        <f>SUMIF('список продуктов'!$A$8:$A$917,"="&amp;D12486,'список продуктов'!$C$8:$C$917)</f>
        <v>0</v>
      </c>
      <c r="M12310" s="572"/>
      <c r="N12310" s="573"/>
      <c r="O12310" s="573"/>
      <c r="P12310" s="573"/>
    </row>
    <row r="12311" spans="1:16" x14ac:dyDescent="0.25">
      <c r="A12311" s="77">
        <f>E12311*A12304</f>
        <v>0</v>
      </c>
      <c r="B12311" s="160"/>
      <c r="C12311" s="154"/>
      <c r="D12311" s="91"/>
      <c r="E12311" s="89"/>
      <c r="F12311">
        <f>SUMIF('список продуктов'!$A$8:$A$917,"="&amp;D12487,'список продуктов'!$C$8:$C$917)</f>
        <v>1</v>
      </c>
      <c r="M12311" s="572"/>
      <c r="N12311" s="573"/>
      <c r="O12311" s="573"/>
      <c r="P12311" s="573"/>
    </row>
    <row r="12312" spans="1:16" x14ac:dyDescent="0.25">
      <c r="A12312" s="77">
        <f>E12312*A12304</f>
        <v>0</v>
      </c>
      <c r="B12312" s="160"/>
      <c r="C12312" s="154"/>
      <c r="D12312" s="91"/>
      <c r="E12312" s="89"/>
      <c r="F12312">
        <f>SUMIF('список продуктов'!$A$8:$A$917,"="&amp;D12488,'список продуктов'!$C$8:$C$917)</f>
        <v>1</v>
      </c>
      <c r="M12312" s="572"/>
      <c r="N12312" s="573"/>
      <c r="O12312" s="573"/>
      <c r="P12312" s="573"/>
    </row>
    <row r="12313" spans="1:16" ht="15.75" thickBot="1" x14ac:dyDescent="0.3">
      <c r="A12313" s="77">
        <f>E12313*A12304</f>
        <v>0</v>
      </c>
      <c r="B12313" s="160"/>
      <c r="C12313" s="154"/>
      <c r="D12313" s="91"/>
      <c r="E12313" s="89"/>
      <c r="F12313">
        <f>SUMIF('список продуктов'!$A$8:$A$917,"="&amp;D12489,'список продуктов'!$C$8:$C$917)</f>
        <v>1</v>
      </c>
      <c r="M12313" s="572"/>
      <c r="N12313" s="573"/>
      <c r="O12313" s="573"/>
      <c r="P12313" s="573"/>
    </row>
    <row r="12314" spans="1:16" ht="15.75" thickBot="1" x14ac:dyDescent="0.3">
      <c r="A12314" s="229"/>
      <c r="B12314" s="231" t="s">
        <v>74</v>
      </c>
      <c r="C12314" s="140" t="s">
        <v>1163</v>
      </c>
      <c r="D12314" s="188"/>
      <c r="E12314" s="191"/>
      <c r="F12314">
        <f>SUMIF('список продуктов'!$A$8:$A$917,"="&amp;D12490,'список продуктов'!$C$8:$C$917)</f>
        <v>1</v>
      </c>
      <c r="G12314" t="s">
        <v>2926</v>
      </c>
      <c r="M12314" s="572"/>
      <c r="N12314" s="573"/>
      <c r="O12314" s="573"/>
      <c r="P12314" s="573"/>
    </row>
    <row r="12315" spans="1:16" x14ac:dyDescent="0.25">
      <c r="A12315" s="77">
        <f>E12315*A12314</f>
        <v>0</v>
      </c>
      <c r="B12315" s="160"/>
      <c r="C12315" s="154"/>
      <c r="D12315" s="91" t="s">
        <v>1354</v>
      </c>
      <c r="E12315" s="89">
        <v>50</v>
      </c>
      <c r="F12315">
        <f>SUMIF('список продуктов'!$A$8:$A$917,"="&amp;D12491,'список продуктов'!$C$8:$C$917)</f>
        <v>1</v>
      </c>
      <c r="M12315" s="572"/>
      <c r="N12315" s="573"/>
      <c r="O12315" s="573"/>
      <c r="P12315" s="573"/>
    </row>
    <row r="12316" spans="1:16" x14ac:dyDescent="0.25">
      <c r="A12316" s="77">
        <f>E12316*A12314</f>
        <v>0</v>
      </c>
      <c r="B12316" s="160"/>
      <c r="C12316" s="452"/>
      <c r="D12316" s="91" t="s">
        <v>1758</v>
      </c>
      <c r="E12316" s="89">
        <v>50</v>
      </c>
      <c r="F12316">
        <f>SUMIF('список продуктов'!$A$8:$A$917,"="&amp;D12492,'список продуктов'!$C$8:$C$917)</f>
        <v>1</v>
      </c>
      <c r="M12316" s="572"/>
      <c r="N12316" s="573"/>
      <c r="O12316" s="573"/>
      <c r="P12316" s="573"/>
    </row>
    <row r="12317" spans="1:16" x14ac:dyDescent="0.25">
      <c r="A12317" s="77">
        <f>E12317*A12314</f>
        <v>0</v>
      </c>
      <c r="B12317" s="160"/>
      <c r="C12317" s="154"/>
      <c r="D12317" s="91" t="s">
        <v>1881</v>
      </c>
      <c r="E12317" s="89">
        <v>60</v>
      </c>
      <c r="F12317">
        <f>SUMIF('список продуктов'!$A$8:$A$917,"="&amp;D12493,'список продуктов'!$C$8:$C$917)</f>
        <v>1</v>
      </c>
      <c r="M12317" s="572"/>
      <c r="N12317" s="573"/>
      <c r="O12317" s="573"/>
      <c r="P12317" s="573"/>
    </row>
    <row r="12318" spans="1:16" x14ac:dyDescent="0.25">
      <c r="A12318" s="77">
        <f>E12318*A12314</f>
        <v>0</v>
      </c>
      <c r="B12318" s="160"/>
      <c r="C12318" s="154"/>
      <c r="D12318" s="91" t="s">
        <v>1804</v>
      </c>
      <c r="E12318" s="89">
        <v>5</v>
      </c>
      <c r="F12318">
        <f>SUMIF('список продуктов'!$A$8:$A$917,"="&amp;D12494,'список продуктов'!$C$8:$C$917)</f>
        <v>1</v>
      </c>
      <c r="M12318" s="572"/>
      <c r="N12318" s="573"/>
      <c r="O12318" s="573"/>
      <c r="P12318" s="573"/>
    </row>
    <row r="12319" spans="1:16" x14ac:dyDescent="0.25">
      <c r="A12319" s="77">
        <f>E12319*A12314</f>
        <v>0</v>
      </c>
      <c r="B12319" s="160"/>
      <c r="C12319" s="154"/>
      <c r="D12319" s="91" t="s">
        <v>1753</v>
      </c>
      <c r="E12319" s="89">
        <v>50</v>
      </c>
      <c r="F12319">
        <f>SUMIF('список продуктов'!$A$8:$A$917,"="&amp;D12495,'список продуктов'!$C$8:$C$917)</f>
        <v>0</v>
      </c>
      <c r="M12319" s="572"/>
      <c r="N12319" s="573"/>
      <c r="O12319" s="573"/>
      <c r="P12319" s="573"/>
    </row>
    <row r="12320" spans="1:16" x14ac:dyDescent="0.25">
      <c r="A12320" s="77">
        <f>E12320*A12314</f>
        <v>0</v>
      </c>
      <c r="B12320" s="160"/>
      <c r="C12320" s="154"/>
      <c r="D12320" s="91" t="s">
        <v>2591</v>
      </c>
      <c r="E12320" s="89">
        <v>5</v>
      </c>
      <c r="F12320">
        <f>SUMIF('список продуктов'!$A$8:$A$917,"="&amp;D12496,'список продуктов'!$C$8:$C$917)</f>
        <v>0</v>
      </c>
      <c r="M12320" s="572"/>
      <c r="N12320" s="573"/>
      <c r="O12320" s="573"/>
      <c r="P12320" s="573"/>
    </row>
    <row r="12321" spans="1:16" x14ac:dyDescent="0.25">
      <c r="A12321" s="77">
        <f>E12321*A12314</f>
        <v>0</v>
      </c>
      <c r="B12321" s="160"/>
      <c r="C12321" s="154"/>
      <c r="D12321" s="91" t="s">
        <v>1262</v>
      </c>
      <c r="E12321" s="89">
        <v>2</v>
      </c>
      <c r="F12321">
        <f>SUMIF('список продуктов'!$A$8:$A$917,"="&amp;D12497,'список продуктов'!$C$8:$C$917)</f>
        <v>1</v>
      </c>
      <c r="M12321" s="572"/>
      <c r="N12321" s="573"/>
      <c r="O12321" s="573"/>
      <c r="P12321" s="573"/>
    </row>
    <row r="12322" spans="1:16" x14ac:dyDescent="0.25">
      <c r="A12322" s="77">
        <f>E12322*A12314</f>
        <v>0</v>
      </c>
      <c r="B12322" s="160"/>
      <c r="C12322" s="154"/>
      <c r="D12322" s="91" t="s">
        <v>2399</v>
      </c>
      <c r="E12322" s="89">
        <v>2</v>
      </c>
      <c r="F12322">
        <f>SUMIF('список продуктов'!$A$8:$A$917,"="&amp;D12498,'список продуктов'!$C$8:$C$917)</f>
        <v>1</v>
      </c>
      <c r="M12322" s="572"/>
      <c r="N12322" s="573"/>
      <c r="O12322" s="573"/>
      <c r="P12322" s="573"/>
    </row>
    <row r="12323" spans="1:16" x14ac:dyDescent="0.25">
      <c r="A12323" s="77">
        <f>E12323*A12314</f>
        <v>0</v>
      </c>
      <c r="B12323" s="160"/>
      <c r="C12323" s="154"/>
      <c r="D12323" s="91" t="s">
        <v>1478</v>
      </c>
      <c r="E12323" s="89">
        <v>5</v>
      </c>
      <c r="F12323">
        <f>SUMIF('список продуктов'!$A$8:$A$917,"="&amp;D12499,'список продуктов'!$C$8:$C$917)</f>
        <v>1</v>
      </c>
      <c r="M12323" s="572"/>
      <c r="N12323" s="573"/>
      <c r="O12323" s="573"/>
      <c r="P12323" s="573"/>
    </row>
    <row r="12324" spans="1:16" ht="30" thickBot="1" x14ac:dyDescent="0.3">
      <c r="A12324" s="77">
        <f>E12324*A12314</f>
        <v>0</v>
      </c>
      <c r="B12324" s="160"/>
      <c r="D12324" s="91" t="s">
        <v>2656</v>
      </c>
      <c r="E12324" s="89">
        <v>1</v>
      </c>
      <c r="F12324">
        <f>SUMIF('список продуктов'!$A$8:$A$917,"="&amp;D12500,'список продуктов'!$C$8:$C$917)</f>
        <v>1</v>
      </c>
      <c r="M12324" s="572"/>
      <c r="N12324" s="573"/>
      <c r="O12324" s="573"/>
      <c r="P12324" s="573"/>
    </row>
    <row r="12325" spans="1:16" ht="30" thickBot="1" x14ac:dyDescent="0.3">
      <c r="A12325" s="229"/>
      <c r="B12325" s="231" t="s">
        <v>170</v>
      </c>
      <c r="C12325" s="140" t="s">
        <v>434</v>
      </c>
      <c r="D12325" s="188"/>
      <c r="E12325" s="191"/>
      <c r="F12325">
        <f>SUMIF('список продуктов'!$A$8:$A$917,"="&amp;D12501,'список продуктов'!$C$8:$C$917)</f>
        <v>1</v>
      </c>
      <c r="G12325" t="s">
        <v>2926</v>
      </c>
      <c r="M12325" s="572"/>
      <c r="N12325" s="573"/>
      <c r="O12325" s="573"/>
      <c r="P12325" s="573"/>
    </row>
    <row r="12326" spans="1:16" x14ac:dyDescent="0.25">
      <c r="A12326" s="77">
        <f>E12326*A12325</f>
        <v>0</v>
      </c>
      <c r="B12326" s="160"/>
      <c r="C12326" s="113"/>
      <c r="D12326" s="91" t="s">
        <v>311</v>
      </c>
      <c r="E12326" s="80">
        <v>93</v>
      </c>
      <c r="F12326">
        <f>SUMIF('список продуктов'!$A$8:$A$917,"="&amp;D12502,'список продуктов'!$C$8:$C$917)</f>
        <v>1</v>
      </c>
      <c r="M12326" s="572"/>
      <c r="N12326" s="573"/>
      <c r="O12326" s="573"/>
      <c r="P12326" s="573"/>
    </row>
    <row r="12327" spans="1:16" x14ac:dyDescent="0.25">
      <c r="A12327" s="77">
        <f>E12327*A12325</f>
        <v>0</v>
      </c>
      <c r="B12327" s="160"/>
      <c r="C12327" s="449"/>
      <c r="D12327" s="91" t="s">
        <v>1264</v>
      </c>
      <c r="E12327" s="80">
        <v>30</v>
      </c>
      <c r="F12327">
        <f>SUMIF('список продуктов'!$A$8:$A$917,"="&amp;D12503,'список продуктов'!$C$8:$C$917)</f>
        <v>0</v>
      </c>
      <c r="M12327" s="572"/>
      <c r="N12327" s="573"/>
      <c r="O12327" s="573"/>
      <c r="P12327" s="573"/>
    </row>
    <row r="12328" spans="1:16" x14ac:dyDescent="0.25">
      <c r="A12328" s="77">
        <f>E12328*A12325</f>
        <v>0</v>
      </c>
      <c r="B12328" s="160"/>
      <c r="C12328" s="449"/>
      <c r="D12328" s="91" t="s">
        <v>1365</v>
      </c>
      <c r="E12328" s="80">
        <v>30</v>
      </c>
      <c r="F12328">
        <f>SUMIF('список продуктов'!$A$8:$A$917,"="&amp;D12504,'список продуктов'!$C$8:$C$917)</f>
        <v>0</v>
      </c>
      <c r="M12328" s="572"/>
      <c r="N12328" s="573"/>
      <c r="O12328" s="573"/>
      <c r="P12328" s="573"/>
    </row>
    <row r="12329" spans="1:16" x14ac:dyDescent="0.25">
      <c r="A12329" s="77">
        <f>E12329*A12325</f>
        <v>0</v>
      </c>
      <c r="B12329" s="160"/>
      <c r="C12329" s="449"/>
      <c r="D12329" s="91" t="s">
        <v>2469</v>
      </c>
      <c r="E12329" s="80">
        <v>20</v>
      </c>
      <c r="F12329">
        <f>SUMIF('список продуктов'!$A$8:$A$917,"="&amp;D12505,'список продуктов'!$C$8:$C$917)</f>
        <v>0</v>
      </c>
      <c r="M12329" s="572"/>
      <c r="N12329" s="573"/>
      <c r="O12329" s="573"/>
      <c r="P12329" s="573"/>
    </row>
    <row r="12330" spans="1:16" x14ac:dyDescent="0.25">
      <c r="A12330" s="77">
        <f>E12330*A12325</f>
        <v>0</v>
      </c>
      <c r="B12330" s="160"/>
      <c r="C12330" s="449"/>
      <c r="D12330" s="91" t="s">
        <v>1268</v>
      </c>
      <c r="E12330" s="80">
        <v>15</v>
      </c>
      <c r="F12330">
        <f>SUMIF('список продуктов'!$A$8:$A$917,"="&amp;D12506,'список продуктов'!$C$8:$C$917)</f>
        <v>0</v>
      </c>
      <c r="M12330" s="572"/>
      <c r="N12330" s="573"/>
      <c r="O12330" s="573"/>
      <c r="P12330" s="573"/>
    </row>
    <row r="12331" spans="1:16" x14ac:dyDescent="0.25">
      <c r="A12331" s="77">
        <f>E12331*A12325</f>
        <v>0</v>
      </c>
      <c r="B12331" s="160"/>
      <c r="C12331" s="449"/>
      <c r="D12331" s="91" t="s">
        <v>1355</v>
      </c>
      <c r="E12331" s="80">
        <v>2</v>
      </c>
      <c r="F12331">
        <f>SUMIF('список продуктов'!$A$8:$A$917,"="&amp;D12507,'список продуктов'!$C$8:$C$917)</f>
        <v>1</v>
      </c>
      <c r="M12331" s="572"/>
      <c r="N12331" s="573"/>
      <c r="O12331" s="573"/>
      <c r="P12331" s="573"/>
    </row>
    <row r="12332" spans="1:16" x14ac:dyDescent="0.25">
      <c r="A12332" s="77">
        <f>E12332*A12325</f>
        <v>0</v>
      </c>
      <c r="B12332" s="160"/>
      <c r="C12332" s="449"/>
      <c r="D12332" s="91" t="s">
        <v>1805</v>
      </c>
      <c r="E12332" s="80">
        <v>4</v>
      </c>
      <c r="F12332">
        <f>SUMIF('список продуктов'!$A$8:$A$917,"="&amp;D12508,'список продуктов'!$C$8:$C$917)</f>
        <v>1</v>
      </c>
      <c r="M12332" s="572"/>
      <c r="N12332" s="573"/>
      <c r="O12332" s="573"/>
      <c r="P12332" s="573"/>
    </row>
    <row r="12333" spans="1:16" x14ac:dyDescent="0.25">
      <c r="A12333" s="77">
        <f>E12333*A12325</f>
        <v>0</v>
      </c>
      <c r="B12333" s="160"/>
      <c r="C12333" s="449"/>
      <c r="D12333" s="91" t="s">
        <v>2591</v>
      </c>
      <c r="E12333" s="80">
        <v>5</v>
      </c>
      <c r="F12333">
        <f>SUMIF('список продуктов'!$A$8:$A$917,"="&amp;D12509,'список продуктов'!$C$8:$C$917)</f>
        <v>1</v>
      </c>
      <c r="M12333" s="572"/>
      <c r="N12333" s="573"/>
      <c r="O12333" s="573"/>
      <c r="P12333" s="573"/>
    </row>
    <row r="12334" spans="1:16" ht="29.25" x14ac:dyDescent="0.25">
      <c r="A12334" s="77">
        <f>E12334*A12325</f>
        <v>0</v>
      </c>
      <c r="B12334" s="160"/>
      <c r="D12334" s="91" t="s">
        <v>2656</v>
      </c>
      <c r="E12334" s="89">
        <v>1</v>
      </c>
      <c r="F12334">
        <f>SUMIF('список продуктов'!$A$8:$A$917,"="&amp;D12510,'список продуктов'!$C$8:$C$917)</f>
        <v>1</v>
      </c>
      <c r="M12334" s="572"/>
      <c r="N12334" s="573"/>
      <c r="O12334" s="573"/>
      <c r="P12334" s="573"/>
    </row>
    <row r="12335" spans="1:16" ht="15.75" thickBot="1" x14ac:dyDescent="0.3">
      <c r="A12335" s="77">
        <f>E12335*A12325</f>
        <v>0</v>
      </c>
      <c r="B12335" s="160"/>
      <c r="C12335" s="154"/>
      <c r="D12335" s="91" t="s">
        <v>2659</v>
      </c>
      <c r="E12335" s="89">
        <v>1</v>
      </c>
      <c r="F12335">
        <f>SUMIF('список продуктов'!$A$8:$A$917,"="&amp;D12511,'список продуктов'!$C$8:$C$917)</f>
        <v>1</v>
      </c>
      <c r="M12335" s="572"/>
      <c r="N12335" s="573"/>
      <c r="O12335" s="573"/>
      <c r="P12335" s="573"/>
    </row>
    <row r="12336" spans="1:16" ht="15.75" thickBot="1" x14ac:dyDescent="0.3">
      <c r="A12336" s="229"/>
      <c r="B12336" s="231" t="s">
        <v>170</v>
      </c>
      <c r="C12336" s="392" t="s">
        <v>581</v>
      </c>
      <c r="D12336" s="188"/>
      <c r="E12336" s="191"/>
      <c r="F12336">
        <f>SUMIF('список продуктов'!$A$8:$A$917,"="&amp;D12512,'список продуктов'!$C$8:$C$917)</f>
        <v>1</v>
      </c>
      <c r="G12336" t="s">
        <v>2926</v>
      </c>
      <c r="M12336" s="572"/>
      <c r="N12336" s="573"/>
      <c r="O12336" s="573"/>
      <c r="P12336" s="573"/>
    </row>
    <row r="12337" spans="1:16" x14ac:dyDescent="0.25">
      <c r="A12337" s="77">
        <f>E12337*A12336</f>
        <v>0</v>
      </c>
      <c r="B12337" s="160"/>
      <c r="C12337" s="154"/>
      <c r="D12337" s="91" t="s">
        <v>1767</v>
      </c>
      <c r="E12337" s="80">
        <v>2</v>
      </c>
      <c r="F12337">
        <f>SUMIF('список продуктов'!$A$8:$A$917,"="&amp;D12513,'список продуктов'!$C$8:$C$917)</f>
        <v>1</v>
      </c>
      <c r="M12337" s="572"/>
      <c r="N12337" s="573"/>
      <c r="O12337" s="573"/>
      <c r="P12337" s="573"/>
    </row>
    <row r="12338" spans="1:16" x14ac:dyDescent="0.25">
      <c r="A12338" s="77">
        <f>E12338*A12336</f>
        <v>0</v>
      </c>
      <c r="B12338" s="160"/>
      <c r="C12338" s="154"/>
      <c r="D12338" s="91" t="s">
        <v>2337</v>
      </c>
      <c r="E12338" s="80">
        <v>8</v>
      </c>
      <c r="F12338">
        <f>SUMIF('список продуктов'!$A$8:$A$917,"="&amp;D12514,'список продуктов'!$C$8:$C$917)</f>
        <v>0</v>
      </c>
      <c r="M12338" s="572"/>
      <c r="N12338" s="573"/>
      <c r="O12338" s="573"/>
      <c r="P12338" s="573"/>
    </row>
    <row r="12339" spans="1:16" x14ac:dyDescent="0.25">
      <c r="A12339" s="77">
        <f>E12339*A12336</f>
        <v>0</v>
      </c>
      <c r="B12339" s="160"/>
      <c r="C12339" s="154"/>
      <c r="D12339" s="91" t="s">
        <v>2591</v>
      </c>
      <c r="E12339" s="80">
        <v>8</v>
      </c>
      <c r="F12339">
        <f>SUMIF('список продуктов'!$A$8:$A$917,"="&amp;D12515,'список продуктов'!$C$8:$C$917)</f>
        <v>1</v>
      </c>
      <c r="M12339" s="572"/>
      <c r="N12339" s="573"/>
      <c r="O12339" s="573"/>
      <c r="P12339" s="573"/>
    </row>
    <row r="12340" spans="1:16" x14ac:dyDescent="0.25">
      <c r="A12340" s="77">
        <f>E12340*A12336</f>
        <v>0</v>
      </c>
      <c r="B12340" s="160"/>
      <c r="C12340" s="154"/>
      <c r="D12340" s="91" t="s">
        <v>1647</v>
      </c>
      <c r="E12340" s="80">
        <v>188</v>
      </c>
      <c r="F12340">
        <f>SUMIF('список продуктов'!$A$8:$A$917,"="&amp;D12516,'список продуктов'!$C$8:$C$917)</f>
        <v>1</v>
      </c>
      <c r="M12340" s="572"/>
      <c r="N12340" s="573"/>
      <c r="O12340" s="573"/>
      <c r="P12340" s="573"/>
    </row>
    <row r="12341" spans="1:16" x14ac:dyDescent="0.25">
      <c r="A12341" s="77">
        <f>E12341*A12336</f>
        <v>0</v>
      </c>
      <c r="B12341" s="160"/>
      <c r="C12341" s="154"/>
      <c r="D12341" s="91" t="s">
        <v>1262</v>
      </c>
      <c r="E12341" s="80">
        <v>2</v>
      </c>
      <c r="F12341">
        <f>SUMIF('список продуктов'!$A$8:$A$917,"="&amp;D12517,'список продуктов'!$C$8:$C$917)</f>
        <v>1</v>
      </c>
      <c r="M12341" s="572"/>
      <c r="N12341" s="573"/>
      <c r="O12341" s="573"/>
      <c r="P12341" s="573"/>
    </row>
    <row r="12342" spans="1:16" x14ac:dyDescent="0.25">
      <c r="A12342" s="77">
        <f>E12342*A12336</f>
        <v>0</v>
      </c>
      <c r="B12342" s="160"/>
      <c r="C12342" s="154"/>
      <c r="D12342" s="365" t="s">
        <v>1739</v>
      </c>
      <c r="E12342" s="80">
        <v>15</v>
      </c>
      <c r="M12342" s="72"/>
      <c r="N12342" s="68"/>
      <c r="O12342" s="68"/>
      <c r="P12342" s="68"/>
    </row>
    <row r="12343" spans="1:16" x14ac:dyDescent="0.25">
      <c r="A12343" s="77">
        <f>E12343*A12336</f>
        <v>0</v>
      </c>
      <c r="B12343" s="160"/>
      <c r="C12343" s="154"/>
      <c r="D12343" s="91" t="s">
        <v>1745</v>
      </c>
      <c r="E12343" s="80">
        <v>23</v>
      </c>
      <c r="F12343">
        <f>SUMIF('список продуктов'!$A$8:$A$917,"="&amp;D12519,'список продуктов'!$C$8:$C$917)</f>
        <v>0</v>
      </c>
      <c r="M12343" s="572"/>
      <c r="N12343" s="573"/>
      <c r="O12343" s="573"/>
      <c r="P12343" s="573"/>
    </row>
    <row r="12344" spans="1:16" x14ac:dyDescent="0.25">
      <c r="A12344" s="77">
        <f>E12344*A12336</f>
        <v>0</v>
      </c>
      <c r="B12344" s="160"/>
      <c r="C12344" s="154"/>
      <c r="D12344" s="91" t="s">
        <v>1789</v>
      </c>
      <c r="E12344" s="80">
        <v>23</v>
      </c>
      <c r="F12344">
        <f>SUMIF('список продуктов'!$A$8:$A$917,"="&amp;D12520,'список продуктов'!$C$8:$C$917)</f>
        <v>1</v>
      </c>
      <c r="M12344" s="572"/>
      <c r="N12344" s="573"/>
      <c r="O12344" s="573"/>
      <c r="P12344" s="573"/>
    </row>
    <row r="12345" spans="1:16" ht="30" thickBot="1" x14ac:dyDescent="0.3">
      <c r="A12345" s="77">
        <f>E12345*A12336</f>
        <v>0</v>
      </c>
      <c r="B12345" s="160"/>
      <c r="C12345" s="154"/>
      <c r="D12345" s="91" t="s">
        <v>2656</v>
      </c>
      <c r="E12345" s="89">
        <v>1</v>
      </c>
      <c r="F12345">
        <f>SUMIF('список продуктов'!$A$8:$A$917,"="&amp;D12521,'список продуктов'!$C$8:$C$917)</f>
        <v>1</v>
      </c>
      <c r="M12345" s="572"/>
      <c r="N12345" s="573"/>
      <c r="O12345" s="573"/>
      <c r="P12345" s="573"/>
    </row>
    <row r="12346" spans="1:16" ht="30" thickBot="1" x14ac:dyDescent="0.3">
      <c r="A12346" s="229"/>
      <c r="B12346" s="231" t="s">
        <v>170</v>
      </c>
      <c r="C12346" s="140" t="s">
        <v>1164</v>
      </c>
      <c r="D12346" s="188"/>
      <c r="E12346" s="191"/>
      <c r="F12346">
        <f>SUMIF('список продуктов'!$A$8:$A$917,"="&amp;D12522,'список продуктов'!$C$8:$C$917)</f>
        <v>1</v>
      </c>
      <c r="G12346" t="s">
        <v>2926</v>
      </c>
      <c r="M12346" s="572"/>
      <c r="N12346" s="573"/>
      <c r="O12346" s="573"/>
      <c r="P12346" s="573"/>
    </row>
    <row r="12347" spans="1:16" x14ac:dyDescent="0.25">
      <c r="A12347" s="77">
        <f>E12347*A12346</f>
        <v>0</v>
      </c>
      <c r="B12347" s="160"/>
      <c r="C12347" s="154"/>
      <c r="D12347" s="365" t="s">
        <v>1477</v>
      </c>
      <c r="E12347" s="80">
        <v>120</v>
      </c>
      <c r="F12347">
        <f>SUMIF('список продуктов'!$A$8:$A$917,"="&amp;D12523,'список продуктов'!$C$8:$C$917)</f>
        <v>0</v>
      </c>
      <c r="M12347" s="572"/>
      <c r="N12347" s="573"/>
      <c r="O12347" s="573"/>
      <c r="P12347" s="573"/>
    </row>
    <row r="12348" spans="1:16" x14ac:dyDescent="0.25">
      <c r="A12348" s="77">
        <f>E12348*A12346</f>
        <v>0</v>
      </c>
      <c r="B12348" s="160"/>
      <c r="C12348" s="154"/>
      <c r="D12348" s="91" t="s">
        <v>311</v>
      </c>
      <c r="E12348" s="80">
        <v>38</v>
      </c>
      <c r="F12348">
        <f>SUMIF('список продуктов'!$A$8:$A$917,"="&amp;D12524,'список продуктов'!$C$8:$C$917)</f>
        <v>0</v>
      </c>
      <c r="M12348" s="572"/>
      <c r="N12348" s="573"/>
      <c r="O12348" s="573"/>
      <c r="P12348" s="573"/>
    </row>
    <row r="12349" spans="1:16" x14ac:dyDescent="0.25">
      <c r="A12349" s="77">
        <f>E12349*A12346</f>
        <v>0</v>
      </c>
      <c r="B12349" s="160"/>
      <c r="C12349" s="154"/>
      <c r="D12349" s="91" t="s">
        <v>1807</v>
      </c>
      <c r="E12349" s="80">
        <v>5</v>
      </c>
      <c r="F12349">
        <f>SUMIF('список продуктов'!$A$8:$A$917,"="&amp;D12525,'список продуктов'!$C$8:$C$917)</f>
        <v>0</v>
      </c>
      <c r="M12349" s="572"/>
      <c r="N12349" s="573"/>
      <c r="O12349" s="573"/>
      <c r="P12349" s="573"/>
    </row>
    <row r="12350" spans="1:16" x14ac:dyDescent="0.25">
      <c r="A12350" s="77">
        <f>E12350*A12346</f>
        <v>0</v>
      </c>
      <c r="B12350" s="160"/>
      <c r="C12350" s="154"/>
      <c r="D12350" s="91" t="s">
        <v>1489</v>
      </c>
      <c r="E12350" s="80">
        <v>5</v>
      </c>
      <c r="F12350">
        <f>SUMIF('список продуктов'!$A$8:$A$917,"="&amp;D12526,'список продуктов'!$C$8:$C$917)</f>
        <v>0</v>
      </c>
      <c r="M12350" s="572"/>
      <c r="N12350" s="573"/>
      <c r="O12350" s="573"/>
      <c r="P12350" s="573"/>
    </row>
    <row r="12351" spans="1:16" x14ac:dyDescent="0.25">
      <c r="A12351" s="77">
        <f>E12351*A12346</f>
        <v>0</v>
      </c>
      <c r="B12351" s="160"/>
      <c r="C12351" s="154"/>
      <c r="D12351" s="91" t="s">
        <v>1671</v>
      </c>
      <c r="E12351" s="80">
        <v>24</v>
      </c>
      <c r="F12351">
        <f>SUMIF('список продуктов'!$A$8:$A$917,"="&amp;D12527,'список продуктов'!$C$8:$C$917)</f>
        <v>0</v>
      </c>
      <c r="M12351" s="572"/>
      <c r="N12351" s="573"/>
      <c r="O12351" s="573"/>
      <c r="P12351" s="573"/>
    </row>
    <row r="12352" spans="1:16" x14ac:dyDescent="0.25">
      <c r="A12352" s="77">
        <f>E12352*A12346</f>
        <v>0</v>
      </c>
      <c r="B12352" s="160"/>
      <c r="C12352" s="154"/>
      <c r="D12352" s="91" t="s">
        <v>1262</v>
      </c>
      <c r="E12352" s="80">
        <v>2</v>
      </c>
      <c r="F12352">
        <f>SUMIF('список продуктов'!$A$8:$A$917,"="&amp;D12528,'список продуктов'!$C$8:$C$917)</f>
        <v>0</v>
      </c>
      <c r="M12352" s="572"/>
      <c r="N12352" s="573"/>
      <c r="O12352" s="573"/>
      <c r="P12352" s="573"/>
    </row>
    <row r="12353" spans="1:16" x14ac:dyDescent="0.25">
      <c r="A12353" s="77">
        <f>E12353*A12346</f>
        <v>0</v>
      </c>
      <c r="B12353" s="160"/>
      <c r="C12353" s="154"/>
      <c r="D12353" s="91" t="s">
        <v>2399</v>
      </c>
      <c r="E12353" s="80">
        <v>2</v>
      </c>
      <c r="F12353">
        <f>SUMIF('список продуктов'!$A$8:$A$917,"="&amp;D12872,'список продуктов'!$C$8:$C$917)</f>
        <v>0</v>
      </c>
      <c r="M12353" s="572"/>
      <c r="N12353" s="573"/>
      <c r="O12353" s="573"/>
      <c r="P12353" s="573"/>
    </row>
    <row r="12354" spans="1:16" x14ac:dyDescent="0.25">
      <c r="A12354" s="77">
        <f>E12354*A12346</f>
        <v>0</v>
      </c>
      <c r="B12354" s="160"/>
      <c r="C12354" s="154"/>
      <c r="D12354" s="91" t="s">
        <v>1797</v>
      </c>
      <c r="E12354" s="80">
        <v>5</v>
      </c>
      <c r="F12354">
        <f>SUMIF('список продуктов'!$A$8:$A$917,"="&amp;D12873,'список продуктов'!$C$8:$C$917)</f>
        <v>1</v>
      </c>
      <c r="M12354" s="572"/>
      <c r="N12354" s="573"/>
      <c r="O12354" s="573"/>
      <c r="P12354" s="573"/>
    </row>
    <row r="12355" spans="1:16" ht="30" thickBot="1" x14ac:dyDescent="0.3">
      <c r="A12355" s="77">
        <f>E12355*A12346</f>
        <v>0</v>
      </c>
      <c r="B12355" s="160"/>
      <c r="C12355" s="154"/>
      <c r="D12355" s="91" t="s">
        <v>2656</v>
      </c>
      <c r="E12355" s="89">
        <v>1</v>
      </c>
      <c r="F12355">
        <f>SUMIF('список продуктов'!$A$8:$A$917,"="&amp;D12874,'список продуктов'!$C$8:$C$917)</f>
        <v>1</v>
      </c>
      <c r="M12355" s="572"/>
      <c r="N12355" s="573"/>
      <c r="O12355" s="573"/>
      <c r="P12355" s="573"/>
    </row>
    <row r="12356" spans="1:16" ht="15.75" thickBot="1" x14ac:dyDescent="0.3">
      <c r="A12356" s="229"/>
      <c r="B12356" s="231" t="s">
        <v>74</v>
      </c>
      <c r="C12356" s="140" t="s">
        <v>1165</v>
      </c>
      <c r="D12356" s="188"/>
      <c r="E12356" s="191"/>
      <c r="F12356">
        <f>SUMIF('список продуктов'!$A$8:$A$917,"="&amp;D12875,'список продуктов'!$C$8:$C$917)</f>
        <v>1</v>
      </c>
      <c r="G12356" t="s">
        <v>2926</v>
      </c>
      <c r="M12356" s="572"/>
      <c r="N12356" s="573"/>
      <c r="O12356" s="573"/>
      <c r="P12356" s="573"/>
    </row>
    <row r="12357" spans="1:16" x14ac:dyDescent="0.25">
      <c r="A12357" s="77">
        <f>A12356*E12357</f>
        <v>0</v>
      </c>
      <c r="B12357" s="160"/>
      <c r="C12357" s="122"/>
      <c r="D12357" s="91" t="s">
        <v>1548</v>
      </c>
      <c r="E12357" s="80">
        <v>100</v>
      </c>
      <c r="F12357">
        <f>SUMIF('список продуктов'!$A$8:$A$917,"="&amp;D12877,'список продуктов'!$C$8:$C$917)</f>
        <v>1</v>
      </c>
      <c r="M12357" s="572"/>
      <c r="N12357" s="573"/>
      <c r="O12357" s="573"/>
      <c r="P12357" s="573"/>
    </row>
    <row r="12358" spans="1:16" x14ac:dyDescent="0.25">
      <c r="A12358" s="77">
        <f>E12358*A12356</f>
        <v>0</v>
      </c>
      <c r="B12358" s="160"/>
      <c r="C12358" s="154"/>
      <c r="D12358" s="91" t="s">
        <v>1758</v>
      </c>
      <c r="E12358" s="80">
        <v>55</v>
      </c>
      <c r="F12358">
        <f>SUMIF('список продуктов'!$A$8:$A$917,"="&amp;D12878,'список продуктов'!$C$8:$C$917)</f>
        <v>0</v>
      </c>
      <c r="M12358" s="572"/>
      <c r="N12358" s="573"/>
      <c r="O12358" s="573"/>
      <c r="P12358" s="573"/>
    </row>
    <row r="12359" spans="1:16" x14ac:dyDescent="0.25">
      <c r="A12359" s="77">
        <f>E12359*A12356</f>
        <v>0</v>
      </c>
      <c r="B12359" s="160"/>
      <c r="C12359" s="154"/>
      <c r="D12359" s="91" t="s">
        <v>1799</v>
      </c>
      <c r="E12359" s="80">
        <v>8</v>
      </c>
      <c r="F12359">
        <f>SUMIF('список продуктов'!$A$8:$A$917,"="&amp;#REF!,'список продуктов'!$C$8:$C$917)</f>
        <v>0</v>
      </c>
      <c r="M12359" s="572"/>
      <c r="N12359" s="573"/>
      <c r="O12359" s="573"/>
      <c r="P12359" s="573"/>
    </row>
    <row r="12360" spans="1:16" x14ac:dyDescent="0.25">
      <c r="A12360" s="77">
        <f>E12360*A12356</f>
        <v>0</v>
      </c>
      <c r="B12360" s="160"/>
      <c r="C12360" s="154"/>
      <c r="D12360" s="91" t="s">
        <v>1354</v>
      </c>
      <c r="E12360" s="80">
        <v>55</v>
      </c>
      <c r="F12360">
        <f>SUMIF('список продуктов'!$A$8:$A$917,"="&amp;#REF!,'список продуктов'!$C$8:$C$917)</f>
        <v>0</v>
      </c>
      <c r="M12360" s="572"/>
      <c r="N12360" s="573"/>
      <c r="O12360" s="573"/>
      <c r="P12360" s="573"/>
    </row>
    <row r="12361" spans="1:16" x14ac:dyDescent="0.25">
      <c r="A12361" s="77">
        <f>E12361*A12356</f>
        <v>0</v>
      </c>
      <c r="B12361" s="160"/>
      <c r="C12361" s="154"/>
      <c r="D12361" s="364" t="s">
        <v>2391</v>
      </c>
      <c r="E12361" s="80">
        <v>1</v>
      </c>
      <c r="F12361">
        <f>SUMIF('список продуктов'!$A$8:$A$917,"="&amp;#REF!,'список продуктов'!$C$8:$C$917)</f>
        <v>0</v>
      </c>
      <c r="M12361" s="572"/>
      <c r="N12361" s="573"/>
      <c r="O12361" s="573"/>
      <c r="P12361" s="573"/>
    </row>
    <row r="12362" spans="1:16" x14ac:dyDescent="0.25">
      <c r="A12362" s="77">
        <f>E12362*A12356</f>
        <v>0</v>
      </c>
      <c r="B12362" s="160"/>
      <c r="C12362" s="154"/>
      <c r="D12362" s="91" t="s">
        <v>2400</v>
      </c>
      <c r="E12362" s="80">
        <v>0.1</v>
      </c>
      <c r="F12362">
        <f>SUMIF('список продуктов'!$A$8:$A$917,"="&amp;#REF!,'список продуктов'!$C$8:$C$917)</f>
        <v>0</v>
      </c>
      <c r="M12362" s="572"/>
      <c r="N12362" s="573"/>
      <c r="O12362" s="573"/>
      <c r="P12362" s="573"/>
    </row>
    <row r="12363" spans="1:16" x14ac:dyDescent="0.25">
      <c r="A12363" s="77">
        <f>E12363*A12356</f>
        <v>0</v>
      </c>
      <c r="B12363" s="160"/>
      <c r="C12363" s="154"/>
      <c r="D12363" s="91" t="s">
        <v>1850</v>
      </c>
      <c r="E12363" s="80">
        <v>2.5</v>
      </c>
      <c r="F12363">
        <f>SUMIF('список продуктов'!$A$8:$A$917,"="&amp;D12529,'список продуктов'!$C$8:$C$917)</f>
        <v>0</v>
      </c>
      <c r="M12363" s="572"/>
      <c r="N12363" s="573"/>
      <c r="O12363" s="573"/>
      <c r="P12363" s="573"/>
    </row>
    <row r="12364" spans="1:16" x14ac:dyDescent="0.25">
      <c r="A12364" s="77">
        <f>E12364*A12356</f>
        <v>0</v>
      </c>
      <c r="B12364" s="160"/>
      <c r="C12364" s="154"/>
      <c r="D12364" s="91" t="s">
        <v>1262</v>
      </c>
      <c r="E12364" s="80">
        <v>1.5</v>
      </c>
      <c r="F12364">
        <f>SUMIF('список продуктов'!$A$8:$A$917,"="&amp;D12530,'список продуктов'!$C$8:$C$917)</f>
        <v>1</v>
      </c>
      <c r="M12364" s="572"/>
      <c r="N12364" s="573"/>
      <c r="O12364" s="573"/>
      <c r="P12364" s="573"/>
    </row>
    <row r="12365" spans="1:16" x14ac:dyDescent="0.25">
      <c r="A12365" s="77">
        <f>E12365*A12356</f>
        <v>0</v>
      </c>
      <c r="B12365" s="160"/>
      <c r="C12365" s="154"/>
      <c r="D12365" s="91" t="s">
        <v>2399</v>
      </c>
      <c r="E12365" s="80">
        <v>1</v>
      </c>
      <c r="F12365">
        <f>SUMIF('список продуктов'!$A$8:$A$917,"="&amp;D12531,'список продуктов'!$C$8:$C$917)</f>
        <v>1</v>
      </c>
      <c r="M12365" s="572"/>
      <c r="N12365" s="573"/>
      <c r="O12365" s="573"/>
      <c r="P12365" s="573"/>
    </row>
    <row r="12366" spans="1:16" x14ac:dyDescent="0.25">
      <c r="B12366" s="160"/>
      <c r="C12366" s="115"/>
      <c r="D12366" s="372" t="s">
        <v>224</v>
      </c>
      <c r="E12366" s="80">
        <v>110</v>
      </c>
      <c r="F12366">
        <f>SUMIF('список продуктов'!$A$8:$A$917,"="&amp;D12532,'список продуктов'!$C$8:$C$917)</f>
        <v>1</v>
      </c>
      <c r="M12366" s="572"/>
      <c r="N12366" s="573"/>
      <c r="O12366" s="573"/>
      <c r="P12366" s="573"/>
    </row>
    <row r="12367" spans="1:16" ht="30" thickBot="1" x14ac:dyDescent="0.3">
      <c r="A12367" s="77">
        <f>E12367*A12356</f>
        <v>0</v>
      </c>
      <c r="B12367" s="160"/>
      <c r="C12367" s="544"/>
      <c r="D12367" s="91" t="s">
        <v>2656</v>
      </c>
      <c r="E12367" s="89">
        <v>1</v>
      </c>
      <c r="F12367">
        <f>SUMIF('список продуктов'!$A$8:$A$917,"="&amp;D12533,'список продуктов'!$C$8:$C$917)</f>
        <v>1</v>
      </c>
      <c r="M12367" s="572"/>
      <c r="N12367" s="573"/>
      <c r="O12367" s="573"/>
      <c r="P12367" s="573"/>
    </row>
    <row r="12368" spans="1:16" ht="30" thickBot="1" x14ac:dyDescent="0.3">
      <c r="A12368" s="229"/>
      <c r="B12368" s="231" t="s">
        <v>170</v>
      </c>
      <c r="C12368" s="140" t="s">
        <v>2576</v>
      </c>
      <c r="D12368" s="188"/>
      <c r="E12368" s="191"/>
      <c r="F12368">
        <f>SUMIF('список продуктов'!$A$8:$A$917,"="&amp;D12534,'список продуктов'!$C$8:$C$917)</f>
        <v>1</v>
      </c>
      <c r="G12368" t="s">
        <v>2926</v>
      </c>
      <c r="M12368" s="572"/>
      <c r="N12368" s="573"/>
      <c r="O12368" s="573"/>
      <c r="P12368" s="573"/>
    </row>
    <row r="12369" spans="1:16" x14ac:dyDescent="0.25">
      <c r="A12369" s="77">
        <f>E12369*A12368</f>
        <v>0</v>
      </c>
      <c r="B12369" s="160"/>
      <c r="C12369" s="154"/>
      <c r="D12369" s="91" t="s">
        <v>311</v>
      </c>
      <c r="E12369" s="80">
        <v>53</v>
      </c>
      <c r="F12369">
        <f>SUMIF('список продуктов'!$A$8:$A$917,"="&amp;D12535,'список продуктов'!$C$8:$C$917)</f>
        <v>1</v>
      </c>
      <c r="M12369" s="572"/>
      <c r="N12369" s="573"/>
      <c r="O12369" s="573"/>
      <c r="P12369" s="573"/>
    </row>
    <row r="12370" spans="1:16" x14ac:dyDescent="0.25">
      <c r="A12370" s="77">
        <f>E12370*A12368</f>
        <v>0</v>
      </c>
      <c r="B12370" s="160"/>
      <c r="C12370" s="154"/>
      <c r="D12370" s="91" t="s">
        <v>1763</v>
      </c>
      <c r="E12370" s="80">
        <v>53</v>
      </c>
      <c r="F12370">
        <f>SUMIF('список продуктов'!$A$8:$A$917,"="&amp;D12536,'список продуктов'!$C$8:$C$917)</f>
        <v>1</v>
      </c>
      <c r="M12370" s="572"/>
      <c r="N12370" s="573"/>
      <c r="O12370" s="573"/>
      <c r="P12370" s="573"/>
    </row>
    <row r="12371" spans="1:16" x14ac:dyDescent="0.25">
      <c r="A12371" s="77">
        <f>E12371*A12368</f>
        <v>0</v>
      </c>
      <c r="B12371" s="160"/>
      <c r="C12371" s="154"/>
      <c r="D12371" s="91" t="s">
        <v>1736</v>
      </c>
      <c r="E12371" s="80">
        <v>35</v>
      </c>
      <c r="F12371">
        <f>SUMIF('список продуктов'!$A$8:$A$917,"="&amp;D12537,'список продуктов'!$C$8:$C$917)</f>
        <v>1</v>
      </c>
      <c r="M12371" s="572"/>
      <c r="N12371" s="573"/>
      <c r="O12371" s="573"/>
      <c r="P12371" s="573"/>
    </row>
    <row r="12372" spans="1:16" x14ac:dyDescent="0.25">
      <c r="A12372" s="77">
        <f>E12372*A12368</f>
        <v>0</v>
      </c>
      <c r="B12372" s="160"/>
      <c r="C12372" s="154"/>
      <c r="D12372" s="91" t="s">
        <v>2591</v>
      </c>
      <c r="E12372" s="80">
        <v>10</v>
      </c>
      <c r="F12372">
        <f>SUMIF('список продуктов'!$A$8:$A$917,"="&amp;D12538,'список продуктов'!$C$8:$C$917)</f>
        <v>0</v>
      </c>
      <c r="M12372" s="572"/>
      <c r="N12372" s="573"/>
      <c r="O12372" s="573"/>
      <c r="P12372" s="573"/>
    </row>
    <row r="12373" spans="1:16" ht="30.6" customHeight="1" x14ac:dyDescent="0.25">
      <c r="A12373" s="77">
        <f>E12373*A12368</f>
        <v>0</v>
      </c>
      <c r="B12373" s="160"/>
      <c r="C12373" s="154"/>
      <c r="D12373" s="91" t="s">
        <v>192</v>
      </c>
      <c r="E12373" s="80">
        <v>10</v>
      </c>
      <c r="F12373">
        <f>SUMIF('список продуктов'!$A$8:$A$917,"="&amp;D12539,'список продуктов'!$C$8:$C$917)</f>
        <v>0</v>
      </c>
      <c r="M12373" s="572"/>
      <c r="N12373" s="573"/>
      <c r="O12373" s="573"/>
      <c r="P12373" s="573"/>
    </row>
    <row r="12374" spans="1:16" x14ac:dyDescent="0.25">
      <c r="A12374" s="77">
        <f>E12374*A12368</f>
        <v>0</v>
      </c>
      <c r="B12374" s="160"/>
      <c r="C12374" s="154"/>
      <c r="D12374" s="91" t="s">
        <v>1246</v>
      </c>
      <c r="E12374" s="80">
        <v>50</v>
      </c>
      <c r="F12374">
        <f>SUMIF('список продуктов'!$A$8:$A$917,"="&amp;D12540,'список продуктов'!$C$8:$C$917)</f>
        <v>0</v>
      </c>
      <c r="M12374" s="572"/>
      <c r="N12374" s="573"/>
      <c r="O12374" s="573"/>
      <c r="P12374" s="573"/>
    </row>
    <row r="12375" spans="1:16" x14ac:dyDescent="0.25">
      <c r="A12375" s="77">
        <f>E12375*A12368</f>
        <v>0</v>
      </c>
      <c r="B12375" s="160"/>
      <c r="C12375" s="154"/>
      <c r="D12375" s="91" t="s">
        <v>1804</v>
      </c>
      <c r="E12375" s="80">
        <v>2</v>
      </c>
      <c r="F12375">
        <f>SUMIF('список продуктов'!$A$8:$A$917,"="&amp;D12541,'список продуктов'!$C$8:$C$917)</f>
        <v>1</v>
      </c>
      <c r="M12375" s="572"/>
      <c r="N12375" s="573"/>
      <c r="O12375" s="573"/>
      <c r="P12375" s="573"/>
    </row>
    <row r="12376" spans="1:16" x14ac:dyDescent="0.25">
      <c r="A12376" s="77">
        <f>E12376*A12368</f>
        <v>0</v>
      </c>
      <c r="B12376" s="160"/>
      <c r="C12376" s="154"/>
      <c r="D12376" s="91" t="s">
        <v>1797</v>
      </c>
      <c r="E12376" s="80">
        <v>2</v>
      </c>
      <c r="F12376">
        <f>SUMIF('список продуктов'!$A$8:$A$917,"="&amp;D12542,'список продуктов'!$C$8:$C$917)</f>
        <v>1</v>
      </c>
      <c r="M12376" s="572"/>
      <c r="N12376" s="573"/>
      <c r="O12376" s="573"/>
      <c r="P12376" s="573"/>
    </row>
    <row r="12377" spans="1:16" x14ac:dyDescent="0.25">
      <c r="A12377" s="77">
        <f>E12377*A12368</f>
        <v>0</v>
      </c>
      <c r="B12377" s="160"/>
      <c r="C12377" s="154"/>
      <c r="D12377" s="91" t="s">
        <v>1805</v>
      </c>
      <c r="E12377" s="80">
        <v>3</v>
      </c>
      <c r="F12377">
        <f>SUMIF('список продуктов'!$A$8:$A$917,"="&amp;D12543,'список продуктов'!$C$8:$C$917)</f>
        <v>1</v>
      </c>
      <c r="M12377" s="572"/>
      <c r="N12377" s="573"/>
      <c r="O12377" s="573"/>
      <c r="P12377" s="573"/>
    </row>
    <row r="12378" spans="1:16" ht="29.25" x14ac:dyDescent="0.25">
      <c r="A12378" s="77">
        <f>E12378*A12368</f>
        <v>0</v>
      </c>
      <c r="B12378" s="160"/>
      <c r="C12378" s="154"/>
      <c r="D12378" s="91" t="s">
        <v>2656</v>
      </c>
      <c r="E12378" s="89">
        <v>1</v>
      </c>
      <c r="F12378">
        <f>SUMIF('список продуктов'!$A$8:$A$917,"="&amp;D12544,'список продуктов'!$C$8:$C$917)</f>
        <v>1</v>
      </c>
      <c r="M12378" s="572"/>
      <c r="N12378" s="573"/>
      <c r="O12378" s="573"/>
      <c r="P12378" s="573"/>
    </row>
    <row r="12379" spans="1:16" ht="15.75" thickBot="1" x14ac:dyDescent="0.3">
      <c r="A12379" s="77">
        <f>E12379*A12368</f>
        <v>0</v>
      </c>
      <c r="B12379" s="160"/>
      <c r="D12379" s="91" t="s">
        <v>2659</v>
      </c>
      <c r="E12379" s="89">
        <v>1</v>
      </c>
      <c r="F12379">
        <f>SUMIF('список продуктов'!$A$8:$A$917,"="&amp;D12545,'список продуктов'!$C$8:$C$917)</f>
        <v>1</v>
      </c>
      <c r="M12379" s="572"/>
      <c r="N12379" s="573"/>
      <c r="O12379" s="573"/>
      <c r="P12379" s="573"/>
    </row>
    <row r="12380" spans="1:16" ht="15.75" thickBot="1" x14ac:dyDescent="0.3">
      <c r="A12380" s="229"/>
      <c r="B12380" s="231" t="s">
        <v>170</v>
      </c>
      <c r="C12380" s="140" t="s">
        <v>1166</v>
      </c>
      <c r="D12380" s="188"/>
      <c r="E12380" s="191"/>
      <c r="F12380">
        <f>SUMIF('список продуктов'!$A$8:$A$917,"="&amp;D12546,'список продуктов'!$C$8:$C$917)</f>
        <v>1</v>
      </c>
      <c r="G12380" t="s">
        <v>2926</v>
      </c>
      <c r="M12380" s="572"/>
      <c r="N12380" s="573"/>
      <c r="O12380" s="573"/>
      <c r="P12380" s="573"/>
    </row>
    <row r="12381" spans="1:16" x14ac:dyDescent="0.25">
      <c r="A12381" s="77">
        <f>E12381*A12380</f>
        <v>0</v>
      </c>
      <c r="B12381" s="160"/>
      <c r="C12381" s="154"/>
      <c r="D12381" s="91" t="s">
        <v>1583</v>
      </c>
      <c r="E12381" s="89">
        <v>180</v>
      </c>
      <c r="F12381">
        <f>SUMIF('список продуктов'!$A$8:$A$917,"="&amp;D12547,'список продуктов'!$C$8:$C$917)</f>
        <v>0</v>
      </c>
      <c r="M12381" s="572"/>
      <c r="N12381" s="573"/>
      <c r="O12381" s="573"/>
      <c r="P12381" s="573"/>
    </row>
    <row r="12382" spans="1:16" x14ac:dyDescent="0.25">
      <c r="A12382" s="77">
        <f>E12382*A12380</f>
        <v>0</v>
      </c>
      <c r="B12382" s="160"/>
      <c r="C12382" s="452"/>
      <c r="D12382" s="91" t="s">
        <v>1758</v>
      </c>
      <c r="E12382" s="89">
        <v>50</v>
      </c>
      <c r="F12382">
        <f>SUMIF('список продуктов'!$A$8:$A$917,"="&amp;D12548,'список продуктов'!$C$8:$C$917)</f>
        <v>0</v>
      </c>
      <c r="M12382" s="572"/>
      <c r="N12382" s="573"/>
      <c r="O12382" s="573"/>
      <c r="P12382" s="573"/>
    </row>
    <row r="12383" spans="1:16" x14ac:dyDescent="0.25">
      <c r="A12383" s="77">
        <f>E12383*A12380</f>
        <v>0</v>
      </c>
      <c r="B12383" s="160"/>
      <c r="C12383" s="154"/>
      <c r="D12383" s="91" t="s">
        <v>1354</v>
      </c>
      <c r="E12383" s="89">
        <v>50</v>
      </c>
      <c r="F12383">
        <f>SUMIF('список продуктов'!$A$8:$A$917,"="&amp;D12549,'список продуктов'!$C$8:$C$917)</f>
        <v>0</v>
      </c>
      <c r="M12383" s="572"/>
      <c r="N12383" s="573"/>
      <c r="O12383" s="573"/>
      <c r="P12383" s="573"/>
    </row>
    <row r="12384" spans="1:16" x14ac:dyDescent="0.25">
      <c r="A12384" s="77">
        <f>E12384*A12380</f>
        <v>0</v>
      </c>
      <c r="B12384" s="160"/>
      <c r="C12384" s="154"/>
      <c r="D12384" s="91" t="s">
        <v>1262</v>
      </c>
      <c r="E12384" s="89">
        <v>2</v>
      </c>
      <c r="F12384">
        <f>SUMIF('список продуктов'!$A$8:$A$917,"="&amp;D12550,'список продуктов'!$C$8:$C$917)</f>
        <v>1</v>
      </c>
      <c r="M12384" s="572"/>
      <c r="N12384" s="573"/>
      <c r="O12384" s="573"/>
      <c r="P12384" s="573"/>
    </row>
    <row r="12385" spans="1:16" x14ac:dyDescent="0.25">
      <c r="A12385" s="77">
        <f>E12385*A12380</f>
        <v>0</v>
      </c>
      <c r="B12385" s="160"/>
      <c r="C12385" s="154"/>
      <c r="D12385" s="91" t="s">
        <v>2399</v>
      </c>
      <c r="E12385" s="89">
        <v>2</v>
      </c>
      <c r="F12385">
        <f>SUMIF('список продуктов'!$A$8:$A$917,"="&amp;D12551,'список продуктов'!$C$8:$C$917)</f>
        <v>1</v>
      </c>
      <c r="M12385" s="572"/>
      <c r="N12385" s="573"/>
      <c r="O12385" s="573"/>
      <c r="P12385" s="573"/>
    </row>
    <row r="12386" spans="1:16" x14ac:dyDescent="0.25">
      <c r="A12386" s="77">
        <f>E12386*A12380</f>
        <v>0</v>
      </c>
      <c r="B12386" s="160"/>
      <c r="C12386" s="154"/>
      <c r="D12386" s="91" t="s">
        <v>192</v>
      </c>
      <c r="E12386" s="89">
        <v>5</v>
      </c>
      <c r="F12386">
        <f>SUMIF('список продуктов'!$A$8:$A$917,"="&amp;D12552,'список продуктов'!$C$8:$C$917)</f>
        <v>1</v>
      </c>
      <c r="M12386" s="572"/>
      <c r="N12386" s="573"/>
      <c r="O12386" s="573"/>
      <c r="P12386" s="573"/>
    </row>
    <row r="12387" spans="1:16" x14ac:dyDescent="0.25">
      <c r="A12387" s="77">
        <f>E12387*A12380</f>
        <v>0</v>
      </c>
      <c r="B12387" s="160"/>
      <c r="C12387" s="154"/>
      <c r="D12387" s="91" t="s">
        <v>2591</v>
      </c>
      <c r="E12387" s="89">
        <v>5</v>
      </c>
      <c r="F12387">
        <f>SUMIF('список продуктов'!$A$8:$A$917,"="&amp;D12553,'список продуктов'!$C$8:$C$917)</f>
        <v>1</v>
      </c>
      <c r="M12387" s="572"/>
      <c r="N12387" s="573"/>
      <c r="O12387" s="573"/>
      <c r="P12387" s="573"/>
    </row>
    <row r="12388" spans="1:16" ht="29.25" x14ac:dyDescent="0.25">
      <c r="A12388" s="77">
        <f>E12388*A12380</f>
        <v>0</v>
      </c>
      <c r="B12388" s="160"/>
      <c r="C12388" s="154"/>
      <c r="D12388" s="91" t="s">
        <v>2656</v>
      </c>
      <c r="E12388" s="89">
        <v>1</v>
      </c>
      <c r="F12388">
        <f>SUMIF('список продуктов'!$A$8:$A$917,"="&amp;D12554,'список продуктов'!$C$8:$C$917)</f>
        <v>1</v>
      </c>
      <c r="M12388" s="572"/>
      <c r="N12388" s="573"/>
      <c r="O12388" s="573"/>
      <c r="P12388" s="573"/>
    </row>
    <row r="12389" spans="1:16" ht="15.75" thickBot="1" x14ac:dyDescent="0.3">
      <c r="A12389" s="77">
        <f>E12389*A12380</f>
        <v>0</v>
      </c>
      <c r="B12389" s="160"/>
      <c r="C12389" s="154"/>
      <c r="D12389" s="91"/>
      <c r="E12389" s="89"/>
      <c r="F12389">
        <f>SUMIF('список продуктов'!$A$8:$A$917,"="&amp;D12555,'список продуктов'!$C$8:$C$917)</f>
        <v>1</v>
      </c>
      <c r="M12389" s="572"/>
      <c r="N12389" s="573"/>
      <c r="O12389" s="573"/>
      <c r="P12389" s="573"/>
    </row>
    <row r="12390" spans="1:16" ht="15.75" thickBot="1" x14ac:dyDescent="0.3">
      <c r="A12390" s="229"/>
      <c r="B12390" s="231" t="s">
        <v>170</v>
      </c>
      <c r="C12390" s="140" t="s">
        <v>1167</v>
      </c>
      <c r="D12390" s="188"/>
      <c r="E12390" s="191"/>
      <c r="F12390">
        <f>SUMIF('список продуктов'!$A$8:$A$917,"="&amp;D12556,'список продуктов'!$C$8:$C$917)</f>
        <v>0</v>
      </c>
      <c r="G12390" t="s">
        <v>2926</v>
      </c>
      <c r="M12390" s="572"/>
      <c r="N12390" s="573"/>
      <c r="O12390" s="573"/>
      <c r="P12390" s="573"/>
    </row>
    <row r="12391" spans="1:16" x14ac:dyDescent="0.25">
      <c r="A12391" s="77">
        <f>E12391*A12390</f>
        <v>0</v>
      </c>
      <c r="B12391" s="160"/>
      <c r="C12391" s="154"/>
      <c r="D12391" s="91" t="s">
        <v>1745</v>
      </c>
      <c r="E12391" s="89">
        <v>80</v>
      </c>
      <c r="F12391">
        <f>SUMIF('список продуктов'!$A$8:$A$917,"="&amp;D12557,'список продуктов'!$C$8:$C$917)</f>
        <v>0</v>
      </c>
      <c r="M12391" s="572"/>
      <c r="N12391" s="573"/>
      <c r="O12391" s="573"/>
      <c r="P12391" s="573"/>
    </row>
    <row r="12392" spans="1:16" x14ac:dyDescent="0.25">
      <c r="A12392" s="77">
        <f>E12392*A12390</f>
        <v>0</v>
      </c>
      <c r="B12392" s="160"/>
      <c r="C12392" s="452"/>
      <c r="D12392" s="91" t="s">
        <v>1477</v>
      </c>
      <c r="E12392" s="89">
        <v>80</v>
      </c>
      <c r="F12392">
        <f>SUMIF('список продуктов'!$A$8:$A$917,"="&amp;D12558,'список продуктов'!$C$8:$C$917)</f>
        <v>0</v>
      </c>
      <c r="M12392" s="572"/>
      <c r="N12392" s="573"/>
      <c r="O12392" s="573"/>
      <c r="P12392" s="573"/>
    </row>
    <row r="12393" spans="1:16" x14ac:dyDescent="0.25">
      <c r="A12393" s="77">
        <f>E12393*A12390</f>
        <v>0</v>
      </c>
      <c r="B12393" s="160"/>
      <c r="C12393" s="154"/>
      <c r="D12393" s="91" t="s">
        <v>311</v>
      </c>
      <c r="E12393" s="89">
        <v>80</v>
      </c>
      <c r="F12393">
        <f>SUMIF('список продуктов'!$A$8:$A$917,"="&amp;D12559,'список продуктов'!$C$8:$C$917)</f>
        <v>0</v>
      </c>
      <c r="M12393" s="572"/>
      <c r="N12393" s="573"/>
      <c r="O12393" s="573"/>
      <c r="P12393" s="573"/>
    </row>
    <row r="12394" spans="1:16" x14ac:dyDescent="0.25">
      <c r="A12394" s="77">
        <f>E12394*A12390</f>
        <v>0</v>
      </c>
      <c r="B12394" s="160"/>
      <c r="C12394" s="154"/>
      <c r="D12394" s="91" t="s">
        <v>313</v>
      </c>
      <c r="E12394" s="89">
        <v>80</v>
      </c>
      <c r="F12394">
        <f>SUMIF('список продуктов'!$A$8:$A$917,"="&amp;D12560,'список продуктов'!$C$8:$C$917)</f>
        <v>0</v>
      </c>
      <c r="M12394" s="572"/>
      <c r="N12394" s="573"/>
      <c r="O12394" s="573"/>
      <c r="P12394" s="573"/>
    </row>
    <row r="12395" spans="1:16" x14ac:dyDescent="0.25">
      <c r="A12395" s="77">
        <f>E12395*A12390</f>
        <v>0</v>
      </c>
      <c r="B12395" s="160"/>
      <c r="C12395" s="154"/>
      <c r="D12395" s="91" t="s">
        <v>1478</v>
      </c>
      <c r="E12395" s="89">
        <v>5</v>
      </c>
      <c r="F12395">
        <f>SUMIF('список продуктов'!$A$8:$A$917,"="&amp;D12561,'список продуктов'!$C$8:$C$917)</f>
        <v>1</v>
      </c>
      <c r="M12395" s="572"/>
      <c r="N12395" s="573"/>
      <c r="O12395" s="573"/>
      <c r="P12395" s="573"/>
    </row>
    <row r="12396" spans="1:16" x14ac:dyDescent="0.25">
      <c r="A12396" s="77">
        <f>E12396*A12390</f>
        <v>0</v>
      </c>
      <c r="B12396" s="160"/>
      <c r="C12396" s="154"/>
      <c r="D12396" s="91" t="s">
        <v>1801</v>
      </c>
      <c r="E12396" s="89">
        <v>5</v>
      </c>
      <c r="F12396">
        <f>SUMIF('список продуктов'!$A$8:$A$917,"="&amp;D12562,'список продуктов'!$C$8:$C$917)</f>
        <v>1</v>
      </c>
      <c r="M12396" s="572"/>
      <c r="N12396" s="573"/>
      <c r="O12396" s="573"/>
      <c r="P12396" s="573"/>
    </row>
    <row r="12397" spans="1:16" x14ac:dyDescent="0.25">
      <c r="A12397" s="77">
        <f>E12397*A12390</f>
        <v>0</v>
      </c>
      <c r="B12397" s="160"/>
      <c r="C12397" s="154"/>
      <c r="D12397" s="91" t="s">
        <v>2391</v>
      </c>
      <c r="E12397" s="89">
        <v>2</v>
      </c>
      <c r="F12397">
        <f>SUMIF('список продуктов'!$A$8:$A$917,"="&amp;D12563,'список продуктов'!$C$8:$C$917)</f>
        <v>1</v>
      </c>
      <c r="M12397" s="572"/>
      <c r="N12397" s="573"/>
      <c r="O12397" s="573"/>
      <c r="P12397" s="573"/>
    </row>
    <row r="12398" spans="1:16" x14ac:dyDescent="0.25">
      <c r="A12398" s="77">
        <f>E12398*A12390</f>
        <v>0</v>
      </c>
      <c r="B12398" s="160"/>
      <c r="C12398" s="154"/>
      <c r="D12398" s="91" t="s">
        <v>1793</v>
      </c>
      <c r="E12398" s="89">
        <v>4</v>
      </c>
      <c r="F12398">
        <f>SUMIF('список продуктов'!$A$8:$A$917,"="&amp;D12564,'список продуктов'!$C$8:$C$917)</f>
        <v>1</v>
      </c>
      <c r="M12398" s="572"/>
      <c r="N12398" s="573"/>
      <c r="O12398" s="573"/>
      <c r="P12398" s="573"/>
    </row>
    <row r="12399" spans="1:16" x14ac:dyDescent="0.25">
      <c r="A12399" s="77">
        <f>E12399*A12390</f>
        <v>0</v>
      </c>
      <c r="B12399" s="160"/>
      <c r="C12399" s="154"/>
      <c r="D12399" s="91" t="s">
        <v>1262</v>
      </c>
      <c r="E12399" s="89">
        <v>4</v>
      </c>
      <c r="F12399">
        <f>SUMIF('список продуктов'!$A$8:$A$917,"="&amp;D12565,'список продуктов'!$C$8:$C$917)</f>
        <v>1</v>
      </c>
      <c r="M12399" s="572"/>
      <c r="N12399" s="573"/>
      <c r="O12399" s="573"/>
      <c r="P12399" s="573"/>
    </row>
    <row r="12400" spans="1:16" x14ac:dyDescent="0.25">
      <c r="A12400" s="77">
        <f>E12400*A12390</f>
        <v>0</v>
      </c>
      <c r="B12400" s="160"/>
      <c r="C12400" s="154"/>
      <c r="D12400" s="91" t="s">
        <v>2399</v>
      </c>
      <c r="E12400" s="89">
        <v>4</v>
      </c>
      <c r="F12400">
        <f>SUMIF('список продуктов'!$A$8:$A$917,"="&amp;D12566,'список продуктов'!$C$8:$C$917)</f>
        <v>1</v>
      </c>
      <c r="M12400" s="572"/>
      <c r="N12400" s="573"/>
      <c r="O12400" s="573"/>
      <c r="P12400" s="573"/>
    </row>
    <row r="12401" spans="1:16" x14ac:dyDescent="0.25">
      <c r="A12401" s="77">
        <f>E12401*A12390</f>
        <v>0</v>
      </c>
      <c r="B12401" s="160"/>
      <c r="C12401" s="154"/>
      <c r="D12401" s="91" t="s">
        <v>1489</v>
      </c>
      <c r="E12401" s="89">
        <v>10</v>
      </c>
      <c r="F12401">
        <f>SUMIF('список продуктов'!$A$8:$A$917,"="&amp;D12567,'список продуктов'!$C$8:$C$917)</f>
        <v>1</v>
      </c>
      <c r="M12401" s="572"/>
      <c r="N12401" s="573"/>
      <c r="O12401" s="573"/>
      <c r="P12401" s="573"/>
    </row>
    <row r="12402" spans="1:16" ht="30" thickBot="1" x14ac:dyDescent="0.3">
      <c r="A12402" s="77">
        <f>E12402*A12390</f>
        <v>0</v>
      </c>
      <c r="B12402" s="160"/>
      <c r="D12402" s="91" t="s">
        <v>2656</v>
      </c>
      <c r="E12402" s="89">
        <v>1</v>
      </c>
      <c r="F12402">
        <f>SUMIF('список продуктов'!$A$8:$A$917,"="&amp;D12568,'список продуктов'!$C$8:$C$917)</f>
        <v>1</v>
      </c>
      <c r="M12402" s="572"/>
      <c r="N12402" s="573"/>
      <c r="O12402" s="573"/>
      <c r="P12402" s="573"/>
    </row>
    <row r="12403" spans="1:16" ht="15.75" thickBot="1" x14ac:dyDescent="0.3">
      <c r="A12403" s="229"/>
      <c r="B12403" s="231" t="s">
        <v>74</v>
      </c>
      <c r="C12403" s="139" t="s">
        <v>1168</v>
      </c>
      <c r="D12403" s="188"/>
      <c r="E12403" s="191"/>
      <c r="F12403">
        <f>SUMIF('список продуктов'!$A$8:$A$917,"="&amp;D12569,'список продуктов'!$C$8:$C$917)</f>
        <v>1</v>
      </c>
      <c r="G12403" t="s">
        <v>2926</v>
      </c>
      <c r="M12403" s="572"/>
      <c r="N12403" s="573"/>
      <c r="O12403" s="573"/>
      <c r="P12403" s="573"/>
    </row>
    <row r="12404" spans="1:16" x14ac:dyDescent="0.25">
      <c r="A12404" s="77">
        <f>E12404*A12403</f>
        <v>0</v>
      </c>
      <c r="B12404" s="160"/>
      <c r="C12404" s="154"/>
      <c r="D12404" s="91" t="s">
        <v>1752</v>
      </c>
      <c r="E12404" s="89">
        <v>60</v>
      </c>
      <c r="M12404" s="72"/>
      <c r="N12404" s="68"/>
      <c r="O12404" s="68"/>
      <c r="P12404" s="68"/>
    </row>
    <row r="12405" spans="1:16" x14ac:dyDescent="0.25">
      <c r="A12405" s="77">
        <f>E12405*A12403</f>
        <v>0</v>
      </c>
      <c r="B12405" s="160"/>
      <c r="C12405" s="452"/>
      <c r="D12405" s="91" t="s">
        <v>2261</v>
      </c>
      <c r="E12405" s="89">
        <v>60</v>
      </c>
      <c r="F12405">
        <f>SUMIF('список продуктов'!$A$8:$A$917,"="&amp;D12879,'список продуктов'!$C$8:$C$917)</f>
        <v>0</v>
      </c>
      <c r="M12405" s="572"/>
      <c r="N12405" s="573"/>
      <c r="O12405" s="573"/>
      <c r="P12405" s="573"/>
    </row>
    <row r="12406" spans="1:16" x14ac:dyDescent="0.25">
      <c r="A12406" s="77">
        <f>E12406*A12403</f>
        <v>0</v>
      </c>
      <c r="B12406" s="160"/>
      <c r="C12406" s="154"/>
      <c r="D12406" s="91" t="s">
        <v>1753</v>
      </c>
      <c r="E12406" s="89">
        <v>80</v>
      </c>
      <c r="F12406">
        <f>SUMIF('список продуктов'!$A$8:$A$917,"="&amp;D12880,'список продуктов'!$C$8:$C$917)</f>
        <v>1</v>
      </c>
      <c r="M12406" s="572"/>
      <c r="N12406" s="573"/>
      <c r="O12406" s="573"/>
      <c r="P12406" s="573"/>
    </row>
    <row r="12407" spans="1:16" x14ac:dyDescent="0.25">
      <c r="A12407" s="77">
        <f>E12407*A12403</f>
        <v>0</v>
      </c>
      <c r="B12407" s="160"/>
      <c r="C12407" s="154"/>
      <c r="D12407" s="91" t="s">
        <v>1354</v>
      </c>
      <c r="E12407" s="89">
        <v>50</v>
      </c>
      <c r="F12407">
        <f>SUMIF('список продуктов'!$A$8:$A$917,"="&amp;D12881,'список продуктов'!$C$8:$C$917)</f>
        <v>1</v>
      </c>
      <c r="M12407" s="572"/>
      <c r="N12407" s="573"/>
      <c r="O12407" s="573"/>
      <c r="P12407" s="573"/>
    </row>
    <row r="12408" spans="1:16" ht="29.25" x14ac:dyDescent="0.25">
      <c r="A12408" s="77">
        <f>E12408*A12403</f>
        <v>0</v>
      </c>
      <c r="B12408" s="160"/>
      <c r="C12408" s="154"/>
      <c r="D12408" s="91" t="s">
        <v>2641</v>
      </c>
      <c r="E12408" s="89">
        <v>60</v>
      </c>
      <c r="F12408">
        <f>SUMIF('список продуктов'!$A$8:$A$917,"="&amp;D12882,'список продуктов'!$C$8:$C$917)</f>
        <v>1</v>
      </c>
      <c r="M12408" s="572"/>
      <c r="N12408" s="573"/>
      <c r="O12408" s="573"/>
      <c r="P12408" s="573"/>
    </row>
    <row r="12409" spans="1:16" x14ac:dyDescent="0.25">
      <c r="A12409" s="77">
        <f>E12409*A12403</f>
        <v>0</v>
      </c>
      <c r="B12409" s="160"/>
      <c r="C12409" s="154"/>
      <c r="D12409" s="91" t="s">
        <v>1747</v>
      </c>
      <c r="E12409" s="89">
        <v>60</v>
      </c>
      <c r="F12409">
        <f>SUMIF('список продуктов'!$A$8:$A$917,"="&amp;D12883,'список продуктов'!$C$8:$C$917)</f>
        <v>1</v>
      </c>
      <c r="M12409" s="572"/>
      <c r="N12409" s="573"/>
      <c r="O12409" s="573"/>
      <c r="P12409" s="573"/>
    </row>
    <row r="12410" spans="1:16" x14ac:dyDescent="0.25">
      <c r="A12410" s="77">
        <f>E12410*A12403</f>
        <v>0</v>
      </c>
      <c r="B12410" s="160"/>
      <c r="C12410" s="154"/>
      <c r="D12410" s="91" t="s">
        <v>313</v>
      </c>
      <c r="E12410" s="89">
        <v>60</v>
      </c>
      <c r="F12410">
        <f>SUMIF('список продуктов'!$A$8:$A$917,"="&amp;D12885,'список продуктов'!$C$8:$C$917)</f>
        <v>0</v>
      </c>
      <c r="M12410" s="572"/>
      <c r="N12410" s="573"/>
      <c r="O12410" s="573"/>
      <c r="P12410" s="573"/>
    </row>
    <row r="12411" spans="1:16" x14ac:dyDescent="0.25">
      <c r="A12411" s="77">
        <f>E12411*A12403</f>
        <v>0</v>
      </c>
      <c r="B12411" s="160"/>
      <c r="C12411" s="154"/>
      <c r="D12411" s="91" t="s">
        <v>1758</v>
      </c>
      <c r="E12411" s="89">
        <v>20</v>
      </c>
      <c r="F12411">
        <f>SUMIF('список продуктов'!$A$8:$A$917,"="&amp;#REF!,'список продуктов'!$C$8:$C$917)</f>
        <v>0</v>
      </c>
      <c r="M12411" s="572"/>
      <c r="N12411" s="573"/>
      <c r="O12411" s="573"/>
      <c r="P12411" s="573"/>
    </row>
    <row r="12412" spans="1:16" x14ac:dyDescent="0.25">
      <c r="A12412" s="77">
        <f>E12412*A12403</f>
        <v>0</v>
      </c>
      <c r="B12412" s="160"/>
      <c r="C12412" s="154"/>
      <c r="D12412" s="91" t="s">
        <v>1804</v>
      </c>
      <c r="E12412" s="89">
        <v>4</v>
      </c>
      <c r="F12412">
        <f>SUMIF('список продуктов'!$A$8:$A$917,"="&amp;#REF!,'список продуктов'!$C$8:$C$917)</f>
        <v>0</v>
      </c>
      <c r="M12412" s="572"/>
      <c r="N12412" s="573"/>
      <c r="O12412" s="573"/>
      <c r="P12412" s="573"/>
    </row>
    <row r="12413" spans="1:16" x14ac:dyDescent="0.25">
      <c r="A12413" s="77">
        <f>E12413*A12403</f>
        <v>0</v>
      </c>
      <c r="B12413" s="160"/>
      <c r="C12413" s="154"/>
      <c r="D12413" s="91" t="s">
        <v>1262</v>
      </c>
      <c r="E12413" s="89">
        <v>2</v>
      </c>
      <c r="F12413">
        <f>SUMIF('список продуктов'!$A$8:$A$917,"="&amp;#REF!,'список продуктов'!$C$8:$C$917)</f>
        <v>0</v>
      </c>
      <c r="M12413" s="572"/>
      <c r="N12413" s="573"/>
      <c r="O12413" s="573"/>
      <c r="P12413" s="573"/>
    </row>
    <row r="12414" spans="1:16" x14ac:dyDescent="0.25">
      <c r="A12414" s="77">
        <f>E12414*A12403</f>
        <v>0</v>
      </c>
      <c r="B12414" s="160"/>
      <c r="C12414" s="154"/>
      <c r="D12414" s="91" t="s">
        <v>2399</v>
      </c>
      <c r="E12414" s="89">
        <v>2</v>
      </c>
      <c r="F12414">
        <f>SUMIF('список продуктов'!$A$8:$A$917,"="&amp;#REF!,'список продуктов'!$C$8:$C$917)</f>
        <v>0</v>
      </c>
      <c r="M12414" s="572"/>
      <c r="N12414" s="573"/>
      <c r="O12414" s="573"/>
      <c r="P12414" s="573"/>
    </row>
    <row r="12415" spans="1:16" ht="30" thickBot="1" x14ac:dyDescent="0.3">
      <c r="A12415" s="77">
        <f>E12415*A12403</f>
        <v>0</v>
      </c>
      <c r="B12415" s="160"/>
      <c r="D12415" s="91" t="s">
        <v>2656</v>
      </c>
      <c r="E12415" s="89">
        <v>1</v>
      </c>
      <c r="F12415">
        <f>SUMIF('список продуктов'!$A$8:$A$917,"="&amp;D12571,'список продуктов'!$C$8:$C$917)</f>
        <v>0</v>
      </c>
      <c r="M12415" s="572"/>
      <c r="N12415" s="573"/>
      <c r="O12415" s="573"/>
      <c r="P12415" s="573"/>
    </row>
    <row r="12416" spans="1:16" ht="30" thickBot="1" x14ac:dyDescent="0.3">
      <c r="A12416" s="229"/>
      <c r="B12416" s="231" t="s">
        <v>170</v>
      </c>
      <c r="C12416" s="139" t="s">
        <v>1169</v>
      </c>
      <c r="D12416" s="188"/>
      <c r="E12416" s="191"/>
      <c r="F12416">
        <f>SUMIF('список продуктов'!$A$8:$A$917,"="&amp;D12572,'список продуктов'!$C$8:$C$917)</f>
        <v>1</v>
      </c>
      <c r="G12416" t="s">
        <v>2926</v>
      </c>
      <c r="M12416" s="572"/>
      <c r="N12416" s="573"/>
      <c r="O12416" s="573"/>
      <c r="P12416" s="573"/>
    </row>
    <row r="12417" spans="1:16" x14ac:dyDescent="0.25">
      <c r="A12417" s="77">
        <f>E12417*A12416</f>
        <v>0</v>
      </c>
      <c r="B12417" s="160"/>
      <c r="C12417" s="154"/>
      <c r="D12417" s="91" t="s">
        <v>1755</v>
      </c>
      <c r="E12417" s="80">
        <v>100</v>
      </c>
      <c r="F12417">
        <f>SUMIF('список продуктов'!$A$8:$A$917,"="&amp;D12573,'список продуктов'!$C$8:$C$917)</f>
        <v>1</v>
      </c>
      <c r="M12417" s="572"/>
      <c r="N12417" s="573"/>
      <c r="O12417" s="573"/>
      <c r="P12417" s="573"/>
    </row>
    <row r="12418" spans="1:16" x14ac:dyDescent="0.25">
      <c r="A12418" s="77">
        <f>E12418*A12416</f>
        <v>0</v>
      </c>
      <c r="B12418" s="160"/>
      <c r="C12418" s="154"/>
      <c r="D12418" s="91" t="s">
        <v>1671</v>
      </c>
      <c r="E12418" s="80">
        <v>15</v>
      </c>
      <c r="F12418">
        <f>SUMIF('список продуктов'!$A$8:$A$917,"="&amp;D12574,'список продуктов'!$C$8:$C$917)</f>
        <v>1</v>
      </c>
      <c r="M12418" s="572"/>
      <c r="N12418" s="573"/>
      <c r="O12418" s="573"/>
      <c r="P12418" s="573"/>
    </row>
    <row r="12419" spans="1:16" x14ac:dyDescent="0.25">
      <c r="A12419" s="77">
        <f>E12419*A12416</f>
        <v>0</v>
      </c>
      <c r="B12419" s="160"/>
      <c r="C12419" s="154"/>
      <c r="D12419" s="91" t="s">
        <v>1745</v>
      </c>
      <c r="E12419" s="80">
        <v>60</v>
      </c>
      <c r="F12419">
        <f>SUMIF('список продуктов'!$A$8:$A$917,"="&amp;D12575,'список продуктов'!$C$8:$C$917)</f>
        <v>1</v>
      </c>
      <c r="M12419" s="572"/>
      <c r="N12419" s="573"/>
      <c r="O12419" s="573"/>
      <c r="P12419" s="573"/>
    </row>
    <row r="12420" spans="1:16" x14ac:dyDescent="0.25">
      <c r="A12420" s="77">
        <f>E12420*A12416</f>
        <v>0</v>
      </c>
      <c r="B12420" s="160"/>
      <c r="C12420" s="154"/>
      <c r="D12420" s="91" t="s">
        <v>1795</v>
      </c>
      <c r="E12420" s="80">
        <v>12</v>
      </c>
      <c r="F12420">
        <f>SUMIF('список продуктов'!$A$8:$A$917,"="&amp;D12576,'список продуктов'!$C$8:$C$917)</f>
        <v>1</v>
      </c>
      <c r="M12420" s="572"/>
      <c r="N12420" s="573"/>
      <c r="O12420" s="573"/>
      <c r="P12420" s="573"/>
    </row>
    <row r="12421" spans="1:16" x14ac:dyDescent="0.25">
      <c r="A12421" s="77">
        <f>E12421*A12416</f>
        <v>0</v>
      </c>
      <c r="B12421" s="160"/>
      <c r="C12421" s="154"/>
      <c r="D12421" s="91" t="s">
        <v>1801</v>
      </c>
      <c r="E12421" s="80">
        <v>5</v>
      </c>
      <c r="F12421">
        <f>SUMIF('список продуктов'!$A$8:$A$917,"="&amp;D12577,'список продуктов'!$C$8:$C$917)</f>
        <v>1</v>
      </c>
      <c r="M12421" s="572"/>
      <c r="N12421" s="573"/>
      <c r="O12421" s="573"/>
      <c r="P12421" s="573"/>
    </row>
    <row r="12422" spans="1:16" x14ac:dyDescent="0.25">
      <c r="A12422" s="77">
        <f>E12422*A12416</f>
        <v>0</v>
      </c>
      <c r="B12422" s="160"/>
      <c r="C12422" s="154"/>
      <c r="D12422" s="91" t="s">
        <v>2219</v>
      </c>
      <c r="E12422" s="80">
        <v>7.5</v>
      </c>
      <c r="F12422">
        <f>SUMIF('список продуктов'!$A$8:$A$917,"="&amp;D12578,'список продуктов'!$C$8:$C$917)</f>
        <v>1</v>
      </c>
      <c r="M12422" s="572"/>
      <c r="N12422" s="573"/>
      <c r="O12422" s="573"/>
      <c r="P12422" s="573"/>
    </row>
    <row r="12423" spans="1:16" x14ac:dyDescent="0.25">
      <c r="A12423" s="77">
        <f>E12423*A12416</f>
        <v>0</v>
      </c>
      <c r="B12423" s="160"/>
      <c r="C12423" s="154"/>
      <c r="D12423" s="91" t="s">
        <v>1489</v>
      </c>
      <c r="E12423" s="80">
        <v>7.5</v>
      </c>
      <c r="F12423">
        <f>SUMIF('список продуктов'!$A$8:$A$917,"="&amp;D12579,'список продуктов'!$C$8:$C$917)</f>
        <v>1</v>
      </c>
      <c r="M12423" s="572"/>
      <c r="N12423" s="573"/>
      <c r="O12423" s="573"/>
      <c r="P12423" s="573"/>
    </row>
    <row r="12424" spans="1:16" x14ac:dyDescent="0.25">
      <c r="A12424" s="77">
        <f>E12424*A12416</f>
        <v>0</v>
      </c>
      <c r="B12424" s="160"/>
      <c r="C12424" s="154"/>
      <c r="D12424" s="91" t="s">
        <v>1262</v>
      </c>
      <c r="E12424" s="80">
        <v>1</v>
      </c>
      <c r="F12424">
        <f>SUMIF('список продуктов'!$A$8:$A$917,"="&amp;D12580,'список продуктов'!$C$8:$C$917)</f>
        <v>1</v>
      </c>
      <c r="M12424" s="572"/>
      <c r="N12424" s="573"/>
      <c r="O12424" s="573"/>
      <c r="P12424" s="573"/>
    </row>
    <row r="12425" spans="1:16" x14ac:dyDescent="0.25">
      <c r="A12425" s="77">
        <f>E12425*A12416</f>
        <v>0</v>
      </c>
      <c r="B12425" s="160"/>
      <c r="C12425" s="154"/>
      <c r="D12425" s="91" t="s">
        <v>2399</v>
      </c>
      <c r="E12425" s="80">
        <v>1</v>
      </c>
      <c r="M12425" s="72"/>
      <c r="N12425" s="68"/>
      <c r="O12425" s="68"/>
      <c r="P12425" s="68"/>
    </row>
    <row r="12426" spans="1:16" ht="29.25" x14ac:dyDescent="0.25">
      <c r="A12426" s="77">
        <f>E12426*A12416</f>
        <v>0</v>
      </c>
      <c r="B12426" s="160"/>
      <c r="C12426" s="154"/>
      <c r="D12426" s="91" t="s">
        <v>2656</v>
      </c>
      <c r="E12426" s="89">
        <v>1</v>
      </c>
      <c r="F12426">
        <f>SUMIF('список продуктов'!$A$8:$A$917,"="&amp;D12582,'список продуктов'!$C$8:$C$917)</f>
        <v>0</v>
      </c>
      <c r="M12426" s="572"/>
      <c r="N12426" s="573"/>
      <c r="O12426" s="573"/>
      <c r="P12426" s="573"/>
    </row>
    <row r="12427" spans="1:16" ht="15.75" thickBot="1" x14ac:dyDescent="0.3">
      <c r="A12427" s="77">
        <f>E12427*A12416</f>
        <v>0</v>
      </c>
      <c r="B12427" s="160"/>
      <c r="D12427" s="91" t="s">
        <v>2659</v>
      </c>
      <c r="E12427" s="89">
        <v>1</v>
      </c>
      <c r="F12427">
        <f>SUMIF('список продуктов'!$A$8:$A$917,"="&amp;D12583,'список продуктов'!$C$8:$C$917)</f>
        <v>1</v>
      </c>
      <c r="M12427" s="572"/>
      <c r="N12427" s="573"/>
      <c r="O12427" s="573"/>
      <c r="P12427" s="573"/>
    </row>
    <row r="12428" spans="1:16" ht="15.75" thickBot="1" x14ac:dyDescent="0.3">
      <c r="A12428" s="229"/>
      <c r="B12428" s="231" t="s">
        <v>170</v>
      </c>
      <c r="C12428" s="139" t="s">
        <v>1170</v>
      </c>
      <c r="D12428" s="188"/>
      <c r="E12428" s="191"/>
      <c r="F12428">
        <f>SUMIF('список продуктов'!$A$8:$A$917,"="&amp;D12584,'список продуктов'!$C$8:$C$917)</f>
        <v>1</v>
      </c>
      <c r="G12428" t="s">
        <v>2926</v>
      </c>
      <c r="M12428" s="572"/>
      <c r="N12428" s="573"/>
      <c r="O12428" s="573"/>
      <c r="P12428" s="573"/>
    </row>
    <row r="12429" spans="1:16" x14ac:dyDescent="0.25">
      <c r="A12429" s="77">
        <f>E12429*A12428</f>
        <v>0</v>
      </c>
      <c r="B12429" s="160"/>
      <c r="C12429" s="154"/>
      <c r="D12429" s="91" t="s">
        <v>1598</v>
      </c>
      <c r="E12429" s="89">
        <v>250</v>
      </c>
      <c r="F12429">
        <f>SUMIF('список продуктов'!$A$8:$A$917,"="&amp;D12585,'список продуктов'!$C$8:$C$917)</f>
        <v>1</v>
      </c>
      <c r="M12429" s="572"/>
      <c r="N12429" s="573"/>
      <c r="O12429" s="573"/>
      <c r="P12429" s="573"/>
    </row>
    <row r="12430" spans="1:16" x14ac:dyDescent="0.25">
      <c r="A12430" s="77">
        <f>A12428*E12430</f>
        <v>0</v>
      </c>
      <c r="B12430" s="160"/>
      <c r="C12430" s="154"/>
      <c r="D12430" s="91" t="s">
        <v>1492</v>
      </c>
      <c r="E12430" s="89">
        <v>50</v>
      </c>
      <c r="F12430">
        <f>SUMIF('список продуктов'!$A$8:$A$917,"="&amp;D12586,'список продуктов'!$C$8:$C$917)</f>
        <v>1</v>
      </c>
      <c r="M12430" s="572"/>
      <c r="N12430" s="573"/>
      <c r="O12430" s="573"/>
      <c r="P12430" s="573"/>
    </row>
    <row r="12431" spans="1:16" x14ac:dyDescent="0.25">
      <c r="A12431" s="77">
        <f>A12428*E12431</f>
        <v>0</v>
      </c>
      <c r="B12431" s="160"/>
      <c r="C12431" s="154"/>
      <c r="D12431" s="91" t="s">
        <v>2469</v>
      </c>
      <c r="E12431" s="89">
        <v>80</v>
      </c>
      <c r="F12431">
        <f>SUMIF('список продуктов'!$A$8:$A$917,"="&amp;D12588,'список продуктов'!$C$8:$C$917)</f>
        <v>1</v>
      </c>
      <c r="M12431" s="572"/>
      <c r="N12431" s="573"/>
      <c r="O12431" s="573"/>
      <c r="P12431" s="573"/>
    </row>
    <row r="12432" spans="1:16" x14ac:dyDescent="0.25">
      <c r="A12432" s="77">
        <f>A12428*E12432</f>
        <v>0</v>
      </c>
      <c r="B12432" s="160"/>
      <c r="C12432" s="154"/>
      <c r="D12432" s="91" t="s">
        <v>1924</v>
      </c>
      <c r="E12432" s="89">
        <v>60</v>
      </c>
      <c r="F12432">
        <f>SUMIF('список продуктов'!$A$8:$A$917,"="&amp;D12589,'список продуктов'!$C$8:$C$917)</f>
        <v>1</v>
      </c>
      <c r="M12432" s="572"/>
      <c r="N12432" s="573"/>
      <c r="O12432" s="573"/>
      <c r="P12432" s="573"/>
    </row>
    <row r="12433" spans="1:16" x14ac:dyDescent="0.25">
      <c r="A12433" s="77">
        <f>E12433*A12428</f>
        <v>0</v>
      </c>
      <c r="B12433" s="160"/>
      <c r="C12433" s="452"/>
      <c r="D12433" s="91" t="s">
        <v>1268</v>
      </c>
      <c r="E12433" s="89">
        <v>25</v>
      </c>
      <c r="F12433">
        <f>SUMIF('список продуктов'!$A$8:$A$917,"="&amp;D12590,'список продуктов'!$C$8:$C$917)</f>
        <v>0</v>
      </c>
      <c r="M12433" s="572"/>
      <c r="N12433" s="573"/>
      <c r="O12433" s="573"/>
      <c r="P12433" s="573"/>
    </row>
    <row r="12434" spans="1:16" x14ac:dyDescent="0.25">
      <c r="A12434" s="77">
        <f>E12434*A12428</f>
        <v>0</v>
      </c>
      <c r="B12434" s="160"/>
      <c r="C12434" s="449"/>
      <c r="D12434" s="91" t="s">
        <v>1832</v>
      </c>
      <c r="E12434" s="89">
        <v>5</v>
      </c>
      <c r="F12434">
        <f>SUMIF('список продуктов'!$A$8:$A$917,"="&amp;D12591,'список продуктов'!$C$8:$C$917)</f>
        <v>0</v>
      </c>
      <c r="M12434" s="572"/>
      <c r="N12434" s="573"/>
      <c r="O12434" s="573"/>
      <c r="P12434" s="573"/>
    </row>
    <row r="12435" spans="1:16" x14ac:dyDescent="0.25">
      <c r="A12435" s="77">
        <f>E12435*A12428</f>
        <v>0</v>
      </c>
      <c r="B12435" s="160"/>
      <c r="C12435" s="449"/>
      <c r="D12435" s="91" t="s">
        <v>2472</v>
      </c>
      <c r="E12435" s="89">
        <v>5</v>
      </c>
      <c r="F12435">
        <f>SUMIF('список продуктов'!$A$8:$A$917,"="&amp;D12592,'список продуктов'!$C$8:$C$917)</f>
        <v>0</v>
      </c>
      <c r="M12435" s="572"/>
      <c r="N12435" s="573"/>
      <c r="O12435" s="573"/>
      <c r="P12435" s="573"/>
    </row>
    <row r="12436" spans="1:16" ht="30" thickBot="1" x14ac:dyDescent="0.3">
      <c r="A12436" s="77">
        <f>E12436*A12428</f>
        <v>0</v>
      </c>
      <c r="B12436" s="160"/>
      <c r="C12436" s="154"/>
      <c r="D12436" s="91" t="s">
        <v>2656</v>
      </c>
      <c r="E12436" s="89">
        <v>1</v>
      </c>
      <c r="F12436">
        <f>SUMIF('список продуктов'!$A$8:$A$917,"="&amp;D12593,'список продуктов'!$C$8:$C$917)</f>
        <v>1</v>
      </c>
      <c r="M12436" s="572"/>
      <c r="N12436" s="573"/>
      <c r="O12436" s="573"/>
      <c r="P12436" s="573"/>
    </row>
    <row r="12437" spans="1:16" ht="15.75" thickBot="1" x14ac:dyDescent="0.3">
      <c r="A12437" s="229"/>
      <c r="B12437" s="231" t="s">
        <v>170</v>
      </c>
      <c r="C12437" s="139" t="s">
        <v>1171</v>
      </c>
      <c r="D12437" s="188"/>
      <c r="E12437" s="191"/>
      <c r="F12437">
        <f>SUMIF('список продуктов'!$A$8:$A$917,"="&amp;D12594,'список продуктов'!$C$8:$C$917)</f>
        <v>1</v>
      </c>
      <c r="G12437" t="s">
        <v>2926</v>
      </c>
      <c r="M12437" s="572"/>
      <c r="N12437" s="573"/>
      <c r="O12437" s="573"/>
      <c r="P12437" s="573"/>
    </row>
    <row r="12438" spans="1:16" x14ac:dyDescent="0.25">
      <c r="A12438" s="77">
        <f>E12438*A12437</f>
        <v>0</v>
      </c>
      <c r="B12438" s="166"/>
      <c r="C12438" s="154"/>
      <c r="D12438" s="91" t="s">
        <v>1753</v>
      </c>
      <c r="E12438" s="80">
        <v>200</v>
      </c>
      <c r="F12438">
        <f>SUMIF('список продуктов'!$A$8:$A$917,"="&amp;D12595,'список продуктов'!$C$8:$C$917)</f>
        <v>1</v>
      </c>
      <c r="M12438" s="572"/>
      <c r="N12438" s="573"/>
      <c r="O12438" s="573"/>
      <c r="P12438" s="573"/>
    </row>
    <row r="12439" spans="1:16" x14ac:dyDescent="0.25">
      <c r="A12439" s="77">
        <f>E12439*A12437</f>
        <v>0</v>
      </c>
      <c r="B12439" s="166"/>
      <c r="C12439" s="154"/>
      <c r="D12439" s="91" t="s">
        <v>1478</v>
      </c>
      <c r="E12439" s="80">
        <v>5</v>
      </c>
      <c r="F12439">
        <f>SUMIF('список продуктов'!$A$8:$A$917,"="&amp;D12596,'список продуктов'!$C$8:$C$917)</f>
        <v>1</v>
      </c>
      <c r="M12439" s="572"/>
      <c r="N12439" s="573"/>
      <c r="O12439" s="573"/>
      <c r="P12439" s="573"/>
    </row>
    <row r="12440" spans="1:16" x14ac:dyDescent="0.25">
      <c r="A12440" s="77">
        <f>E12440*A12437</f>
        <v>0</v>
      </c>
      <c r="B12440" s="166"/>
      <c r="C12440" s="154"/>
      <c r="D12440" s="91" t="s">
        <v>2591</v>
      </c>
      <c r="E12440" s="80">
        <v>30</v>
      </c>
      <c r="F12440">
        <f>SUMIF('список продуктов'!$A$8:$A$917,"="&amp;D12597,'список продуктов'!$C$8:$C$917)</f>
        <v>1</v>
      </c>
      <c r="M12440" s="572"/>
      <c r="N12440" s="573"/>
      <c r="O12440" s="573"/>
      <c r="P12440" s="573"/>
    </row>
    <row r="12441" spans="1:16" x14ac:dyDescent="0.25">
      <c r="A12441" s="77">
        <f>E12441*A12437</f>
        <v>0</v>
      </c>
      <c r="B12441" s="166"/>
      <c r="C12441" s="154"/>
      <c r="D12441" s="91" t="s">
        <v>1262</v>
      </c>
      <c r="E12441" s="80">
        <v>1</v>
      </c>
      <c r="F12441">
        <f>SUMIF('список продуктов'!$A$8:$A$917,"="&amp;D12598,'список продуктов'!$C$8:$C$917)</f>
        <v>1</v>
      </c>
      <c r="M12441" s="572"/>
      <c r="N12441" s="573"/>
      <c r="O12441" s="573"/>
      <c r="P12441" s="573"/>
    </row>
    <row r="12442" spans="1:16" x14ac:dyDescent="0.25">
      <c r="A12442" s="77">
        <f>E12442*A12437</f>
        <v>0</v>
      </c>
      <c r="B12442" s="166"/>
      <c r="C12442" s="154"/>
      <c r="D12442" s="91" t="s">
        <v>2393</v>
      </c>
      <c r="E12442" s="80">
        <v>1</v>
      </c>
      <c r="F12442">
        <f>SUMIF('список продуктов'!$A$8:$A$917,"="&amp;D12599,'список продуктов'!$C$8:$C$917)</f>
        <v>0</v>
      </c>
      <c r="M12442" s="572"/>
      <c r="N12442" s="573"/>
      <c r="O12442" s="573"/>
      <c r="P12442" s="573"/>
    </row>
    <row r="12443" spans="1:16" x14ac:dyDescent="0.25">
      <c r="A12443" s="77">
        <f>E12443*A12437</f>
        <v>0</v>
      </c>
      <c r="B12443" s="166"/>
      <c r="C12443" s="154"/>
      <c r="D12443" s="91" t="s">
        <v>1355</v>
      </c>
      <c r="E12443" s="80">
        <v>5</v>
      </c>
      <c r="F12443">
        <f>SUMIF('список продуктов'!$A$8:$A$917,"="&amp;D12600,'список продуктов'!$C$8:$C$917)</f>
        <v>0</v>
      </c>
      <c r="M12443" s="572"/>
      <c r="N12443" s="573"/>
      <c r="O12443" s="573"/>
      <c r="P12443" s="573"/>
    </row>
    <row r="12444" spans="1:16" ht="29.25" x14ac:dyDescent="0.25">
      <c r="A12444" s="77">
        <f>E12444*A12437</f>
        <v>0</v>
      </c>
      <c r="B12444" s="160"/>
      <c r="C12444" s="154"/>
      <c r="D12444" s="91" t="s">
        <v>2656</v>
      </c>
      <c r="E12444" s="89">
        <v>1</v>
      </c>
      <c r="F12444">
        <f>SUMIF('список продуктов'!$A$8:$A$917,"="&amp;D12601,'список продуктов'!$C$8:$C$917)</f>
        <v>0</v>
      </c>
      <c r="M12444" s="572"/>
      <c r="N12444" s="573"/>
      <c r="O12444" s="573"/>
      <c r="P12444" s="573"/>
    </row>
    <row r="12445" spans="1:16" x14ac:dyDescent="0.25">
      <c r="A12445" s="77">
        <f>E12445*A12437</f>
        <v>0</v>
      </c>
      <c r="B12445" s="160"/>
      <c r="C12445" s="154"/>
      <c r="D12445" s="91"/>
      <c r="E12445" s="89"/>
      <c r="F12445">
        <f>SUMIF('список продуктов'!$A$8:$A$917,"="&amp;D12602,'список продуктов'!$C$8:$C$917)</f>
        <v>0</v>
      </c>
      <c r="M12445" s="572"/>
      <c r="N12445" s="573"/>
      <c r="O12445" s="573"/>
      <c r="P12445" s="573"/>
    </row>
    <row r="12446" spans="1:16" ht="15.75" thickBot="1" x14ac:dyDescent="0.3">
      <c r="A12446" s="77">
        <f>E12446*A12437</f>
        <v>0</v>
      </c>
      <c r="B12446" s="160"/>
      <c r="C12446" s="154"/>
      <c r="D12446" s="91"/>
      <c r="E12446" s="89"/>
      <c r="F12446">
        <f>SUMIF('список продуктов'!$A$8:$A$917,"="&amp;D12603,'список продуктов'!$C$8:$C$917)</f>
        <v>1</v>
      </c>
      <c r="M12446" s="572"/>
      <c r="N12446" s="573"/>
      <c r="O12446" s="573"/>
      <c r="P12446" s="573"/>
    </row>
    <row r="12447" spans="1:16" ht="15.75" thickBot="1" x14ac:dyDescent="0.3">
      <c r="A12447" s="229"/>
      <c r="B12447" s="231" t="s">
        <v>74</v>
      </c>
      <c r="C12447" s="140" t="s">
        <v>1173</v>
      </c>
      <c r="D12447" s="188"/>
      <c r="E12447" s="191"/>
      <c r="F12447">
        <f>SUMIF('список продуктов'!$A$8:$A$917,"="&amp;D12604,'список продуктов'!$C$8:$C$917)</f>
        <v>1</v>
      </c>
      <c r="G12447" t="s">
        <v>2926</v>
      </c>
      <c r="M12447" s="572"/>
      <c r="N12447" s="573"/>
      <c r="O12447" s="573"/>
      <c r="P12447" s="573"/>
    </row>
    <row r="12448" spans="1:16" x14ac:dyDescent="0.25">
      <c r="A12448" s="77">
        <f>E12448*A12447</f>
        <v>0</v>
      </c>
      <c r="B12448" s="160"/>
      <c r="C12448" s="115"/>
      <c r="D12448" s="91" t="s">
        <v>1261</v>
      </c>
      <c r="E12448" s="82">
        <v>31</v>
      </c>
      <c r="F12448">
        <f>SUMIF('список продуктов'!$A$8:$A$917,"="&amp;D12605,'список продуктов'!$C$8:$C$917)</f>
        <v>0</v>
      </c>
      <c r="M12448" s="572"/>
      <c r="N12448" s="573"/>
      <c r="O12448" s="573"/>
      <c r="P12448" s="573"/>
    </row>
    <row r="12449" spans="1:16" x14ac:dyDescent="0.25">
      <c r="A12449" s="77">
        <f>E12449*A12447</f>
        <v>0</v>
      </c>
      <c r="B12449" s="160"/>
      <c r="C12449" s="115"/>
      <c r="D12449" s="91" t="s">
        <v>1749</v>
      </c>
      <c r="E12449" s="82">
        <v>21</v>
      </c>
      <c r="F12449">
        <f>SUMIF('список продуктов'!$A$8:$A$917,"="&amp;D12606,'список продуктов'!$C$8:$C$917)</f>
        <v>1</v>
      </c>
      <c r="M12449" s="572"/>
      <c r="N12449" s="573"/>
      <c r="O12449" s="573"/>
      <c r="P12449" s="573"/>
    </row>
    <row r="12450" spans="1:16" x14ac:dyDescent="0.25">
      <c r="A12450" s="77">
        <f>E12450*A12447</f>
        <v>0</v>
      </c>
      <c r="B12450" s="160"/>
      <c r="C12450" s="115"/>
      <c r="D12450" s="91" t="s">
        <v>1753</v>
      </c>
      <c r="E12450" s="82">
        <v>46</v>
      </c>
      <c r="F12450">
        <f>SUMIF('список продуктов'!$A$8:$A$917,"="&amp;D12607,'список продуктов'!$C$8:$C$917)</f>
        <v>0</v>
      </c>
      <c r="M12450" s="572"/>
      <c r="N12450" s="573"/>
      <c r="O12450" s="573"/>
      <c r="P12450" s="573"/>
    </row>
    <row r="12451" spans="1:16" x14ac:dyDescent="0.25">
      <c r="A12451" s="77">
        <f>E12451*A12447</f>
        <v>0</v>
      </c>
      <c r="B12451" s="160"/>
      <c r="C12451" s="115"/>
      <c r="D12451" s="91" t="s">
        <v>1354</v>
      </c>
      <c r="E12451" s="82">
        <v>13</v>
      </c>
      <c r="F12451">
        <f>SUMIF('список продуктов'!$A$8:$A$917,"="&amp;D12608,'список продуктов'!$C$8:$C$917)</f>
        <v>0</v>
      </c>
      <c r="M12451" s="572"/>
      <c r="N12451" s="573"/>
      <c r="O12451" s="573"/>
      <c r="P12451" s="573"/>
    </row>
    <row r="12452" spans="1:16" x14ac:dyDescent="0.25">
      <c r="A12452" s="77">
        <f>E12452*A12447</f>
        <v>0</v>
      </c>
      <c r="B12452" s="160"/>
      <c r="C12452" s="115"/>
      <c r="D12452" s="91" t="s">
        <v>1797</v>
      </c>
      <c r="E12452" s="82">
        <v>4</v>
      </c>
      <c r="F12452">
        <f>SUMIF('список продуктов'!$A$8:$A$917,"="&amp;D12609,'список продуктов'!$C$8:$C$917)</f>
        <v>0</v>
      </c>
      <c r="M12452" s="572"/>
      <c r="N12452" s="573"/>
      <c r="O12452" s="573"/>
      <c r="P12452" s="573"/>
    </row>
    <row r="12453" spans="1:16" x14ac:dyDescent="0.25">
      <c r="A12453" s="77">
        <f>E12453*A12447</f>
        <v>0</v>
      </c>
      <c r="B12453" s="160"/>
      <c r="C12453" s="115"/>
      <c r="D12453" s="91" t="s">
        <v>1758</v>
      </c>
      <c r="E12453" s="82">
        <v>8</v>
      </c>
      <c r="F12453">
        <f>SUMIF('список продуктов'!$A$8:$A$917,"="&amp;D12610,'список продуктов'!$C$8:$C$917)</f>
        <v>0</v>
      </c>
      <c r="M12453" s="572"/>
      <c r="N12453" s="573"/>
      <c r="O12453" s="573"/>
      <c r="P12453" s="573"/>
    </row>
    <row r="12454" spans="1:16" x14ac:dyDescent="0.25">
      <c r="A12454" s="77">
        <f>E12454*A12447</f>
        <v>0</v>
      </c>
      <c r="B12454" s="160"/>
      <c r="C12454" s="115"/>
      <c r="D12454" s="91" t="s">
        <v>2322</v>
      </c>
      <c r="E12454" s="82">
        <v>8</v>
      </c>
      <c r="F12454">
        <f>SUMIF('список продуктов'!$A$8:$A$917,"="&amp;D12611,'список продуктов'!$C$8:$C$917)</f>
        <v>0</v>
      </c>
      <c r="M12454" s="572"/>
      <c r="N12454" s="573"/>
      <c r="O12454" s="573"/>
      <c r="P12454" s="573"/>
    </row>
    <row r="12455" spans="1:16" x14ac:dyDescent="0.25">
      <c r="A12455" s="77">
        <f>E12455*A12447</f>
        <v>0</v>
      </c>
      <c r="B12455" s="160"/>
      <c r="C12455" s="115"/>
      <c r="D12455" s="91" t="s">
        <v>2591</v>
      </c>
      <c r="E12455" s="82">
        <v>8</v>
      </c>
      <c r="F12455">
        <f>SUMIF('список продуктов'!$A$8:$A$917,"="&amp;D12612,'список продуктов'!$C$8:$C$917)</f>
        <v>0</v>
      </c>
      <c r="M12455" s="572"/>
      <c r="N12455" s="573"/>
      <c r="O12455" s="573"/>
      <c r="P12455" s="573"/>
    </row>
    <row r="12456" spans="1:16" x14ac:dyDescent="0.25">
      <c r="A12456" s="77">
        <f>E12456*A12447</f>
        <v>0</v>
      </c>
      <c r="B12456" s="160"/>
      <c r="C12456" s="115"/>
      <c r="D12456" s="91" t="s">
        <v>1280</v>
      </c>
      <c r="E12456" s="82">
        <v>2</v>
      </c>
      <c r="F12456">
        <f>SUMIF('список продуктов'!$A$8:$A$917,"="&amp;D12613,'список продуктов'!$C$8:$C$917)</f>
        <v>1</v>
      </c>
      <c r="M12456" s="572"/>
      <c r="N12456" s="573"/>
      <c r="O12456" s="573"/>
      <c r="P12456" s="573"/>
    </row>
    <row r="12457" spans="1:16" x14ac:dyDescent="0.25">
      <c r="A12457" s="77">
        <f>E12457*A12447</f>
        <v>0</v>
      </c>
      <c r="B12457" s="160"/>
      <c r="C12457" s="115"/>
      <c r="D12457" s="91" t="s">
        <v>2365</v>
      </c>
      <c r="E12457" s="82">
        <v>2</v>
      </c>
      <c r="F12457">
        <f>SUMIF('список продуктов'!$A$8:$A$917,"="&amp;D12614,'список продуктов'!$C$8:$C$917)</f>
        <v>1</v>
      </c>
      <c r="M12457" s="572"/>
      <c r="N12457" s="573"/>
      <c r="O12457" s="573"/>
      <c r="P12457" s="573"/>
    </row>
    <row r="12458" spans="1:16" x14ac:dyDescent="0.25">
      <c r="A12458" s="77">
        <f>E12458*A12447</f>
        <v>0</v>
      </c>
      <c r="B12458" s="160"/>
      <c r="C12458" s="115"/>
      <c r="D12458" s="91" t="s">
        <v>1492</v>
      </c>
      <c r="E12458" s="82">
        <v>1.5</v>
      </c>
      <c r="F12458">
        <f>SUMIF('список продуктов'!$A$8:$A$917,"="&amp;D12615,'список продуктов'!$C$8:$C$917)</f>
        <v>1</v>
      </c>
      <c r="M12458" s="572"/>
      <c r="N12458" s="573"/>
      <c r="O12458" s="573"/>
      <c r="P12458" s="573"/>
    </row>
    <row r="12459" spans="1:16" x14ac:dyDescent="0.25">
      <c r="A12459" s="77">
        <f>E12459*A12447</f>
        <v>0</v>
      </c>
      <c r="B12459" s="160"/>
      <c r="C12459" s="115"/>
      <c r="D12459" s="91" t="s">
        <v>313</v>
      </c>
      <c r="E12459" s="82">
        <v>18</v>
      </c>
      <c r="F12459">
        <f>SUMIF('список продуктов'!$A$8:$A$917,"="&amp;D12616,'список продуктов'!$C$8:$C$917)</f>
        <v>1</v>
      </c>
      <c r="M12459" s="572"/>
      <c r="N12459" s="573"/>
      <c r="O12459" s="573"/>
      <c r="P12459" s="573"/>
    </row>
    <row r="12460" spans="1:16" x14ac:dyDescent="0.25">
      <c r="A12460" s="77">
        <f>E12460*A12447</f>
        <v>0</v>
      </c>
      <c r="B12460" s="160"/>
      <c r="C12460" s="115"/>
      <c r="D12460" s="91" t="s">
        <v>1628</v>
      </c>
      <c r="E12460" s="82">
        <v>3</v>
      </c>
      <c r="F12460">
        <f>SUMIF('список продуктов'!$A$8:$A$917,"="&amp;D12617,'список продуктов'!$C$8:$C$917)</f>
        <v>1</v>
      </c>
      <c r="M12460" s="572"/>
      <c r="N12460" s="573"/>
      <c r="O12460" s="573"/>
      <c r="P12460" s="573"/>
    </row>
    <row r="12461" spans="1:16" x14ac:dyDescent="0.25">
      <c r="A12461" s="77">
        <f>E12461*A12447</f>
        <v>0</v>
      </c>
      <c r="B12461" s="160"/>
      <c r="C12461" s="115"/>
      <c r="D12461" s="91" t="s">
        <v>1478</v>
      </c>
      <c r="E12461" s="82">
        <v>1</v>
      </c>
      <c r="F12461">
        <f>SUMIF('список продуктов'!$A$8:$A$917,"="&amp;D12618,'список продуктов'!$C$8:$C$917)</f>
        <v>1</v>
      </c>
      <c r="M12461" s="572"/>
      <c r="N12461" s="573"/>
      <c r="O12461" s="573"/>
      <c r="P12461" s="573"/>
    </row>
    <row r="12462" spans="1:16" x14ac:dyDescent="0.25">
      <c r="A12462" s="77">
        <f>E12462*A12447</f>
        <v>0</v>
      </c>
      <c r="B12462" s="160"/>
      <c r="C12462" s="115"/>
      <c r="D12462" s="91" t="s">
        <v>1653</v>
      </c>
      <c r="E12462" s="82">
        <v>42</v>
      </c>
      <c r="F12462">
        <f>SUMIF('список продуктов'!$A$8:$A$917,"="&amp;D12619,'список продуктов'!$C$8:$C$917)</f>
        <v>1</v>
      </c>
      <c r="M12462" s="572"/>
      <c r="N12462" s="573"/>
      <c r="O12462" s="573"/>
      <c r="P12462" s="573"/>
    </row>
    <row r="12463" spans="1:16" ht="30" thickBot="1" x14ac:dyDescent="0.3">
      <c r="A12463" s="77">
        <f>E12463*A12447</f>
        <v>0</v>
      </c>
      <c r="B12463" s="160"/>
      <c r="C12463" s="544"/>
      <c r="D12463" s="91" t="s">
        <v>2656</v>
      </c>
      <c r="E12463" s="89">
        <v>1</v>
      </c>
      <c r="F12463">
        <f>SUMIF('список продуктов'!$A$8:$A$917,"="&amp;D12620,'список продуктов'!$C$8:$C$917)</f>
        <v>1</v>
      </c>
      <c r="M12463" s="572"/>
      <c r="N12463" s="573"/>
      <c r="O12463" s="573"/>
      <c r="P12463" s="573"/>
    </row>
    <row r="12464" spans="1:16" ht="30" thickBot="1" x14ac:dyDescent="0.3">
      <c r="A12464" s="229"/>
      <c r="B12464" s="231" t="s">
        <v>170</v>
      </c>
      <c r="C12464" s="140" t="s">
        <v>2577</v>
      </c>
      <c r="D12464" s="188"/>
      <c r="E12464" s="191"/>
      <c r="F12464">
        <f>SUMIF('список продуктов'!$A$8:$A$917,"="&amp;D12621,'список продуктов'!$C$8:$C$917)</f>
        <v>1</v>
      </c>
      <c r="G12464" t="s">
        <v>2926</v>
      </c>
      <c r="M12464" s="572"/>
      <c r="N12464" s="573"/>
      <c r="O12464" s="573"/>
      <c r="P12464" s="573"/>
    </row>
    <row r="12465" spans="1:16" x14ac:dyDescent="0.25">
      <c r="A12465" s="77">
        <f>E12465*A12464</f>
        <v>0</v>
      </c>
      <c r="B12465" s="160"/>
      <c r="C12465" s="481"/>
      <c r="D12465" s="91" t="s">
        <v>311</v>
      </c>
      <c r="E12465" s="80">
        <v>84</v>
      </c>
      <c r="M12465" s="72"/>
      <c r="N12465" s="68"/>
      <c r="O12465" s="68"/>
      <c r="P12465" s="68"/>
    </row>
    <row r="12466" spans="1:16" x14ac:dyDescent="0.25">
      <c r="A12466" s="77">
        <f>E12466*A12464</f>
        <v>0</v>
      </c>
      <c r="B12466" s="160"/>
      <c r="C12466" s="449"/>
      <c r="D12466" s="91" t="s">
        <v>2261</v>
      </c>
      <c r="E12466" s="80">
        <v>56</v>
      </c>
      <c r="F12466">
        <f>SUMIF('список продуктов'!$A$8:$A$917,"="&amp;D12623,'список продуктов'!$C$8:$C$917)</f>
        <v>0</v>
      </c>
      <c r="M12466" s="572"/>
      <c r="N12466" s="573"/>
      <c r="O12466" s="573"/>
      <c r="P12466" s="573"/>
    </row>
    <row r="12467" spans="1:16" x14ac:dyDescent="0.25">
      <c r="A12467" s="77">
        <f>E12467*A12464</f>
        <v>0</v>
      </c>
      <c r="B12467" s="160"/>
      <c r="C12467" s="449"/>
      <c r="D12467" s="91" t="s">
        <v>1489</v>
      </c>
      <c r="E12467" s="80">
        <v>15</v>
      </c>
      <c r="F12467">
        <f>SUMIF('список продуктов'!$A$8:$A$917,"="&amp;D12624,'список продуктов'!$C$8:$C$917)</f>
        <v>1</v>
      </c>
      <c r="M12467" s="572"/>
      <c r="N12467" s="573"/>
      <c r="O12467" s="573"/>
      <c r="P12467" s="573"/>
    </row>
    <row r="12468" spans="1:16" x14ac:dyDescent="0.25">
      <c r="A12468" s="77">
        <f>E12468*A12464</f>
        <v>0</v>
      </c>
      <c r="B12468" s="160"/>
      <c r="C12468" s="449"/>
      <c r="D12468" s="91" t="s">
        <v>1355</v>
      </c>
      <c r="E12468" s="80">
        <v>10</v>
      </c>
      <c r="F12468">
        <f>SUMIF('список продуктов'!$A$8:$A$917,"="&amp;D12625,'список продуктов'!$C$8:$C$917)</f>
        <v>1</v>
      </c>
      <c r="M12468" s="572"/>
      <c r="N12468" s="573"/>
      <c r="O12468" s="573"/>
      <c r="P12468" s="573"/>
    </row>
    <row r="12469" spans="1:16" x14ac:dyDescent="0.25">
      <c r="A12469" s="77">
        <f>E12469*A12464</f>
        <v>0</v>
      </c>
      <c r="B12469" s="160"/>
      <c r="C12469" s="449"/>
      <c r="D12469" s="91" t="s">
        <v>1811</v>
      </c>
      <c r="E12469" s="80">
        <v>10</v>
      </c>
      <c r="F12469">
        <f>SUMIF('список продуктов'!$A$8:$A$917,"="&amp;D12626,'список продуктов'!$C$8:$C$917)</f>
        <v>1</v>
      </c>
      <c r="M12469" s="572"/>
      <c r="N12469" s="573"/>
      <c r="O12469" s="573"/>
      <c r="P12469" s="573"/>
    </row>
    <row r="12470" spans="1:16" x14ac:dyDescent="0.25">
      <c r="A12470" s="77">
        <f>E12470*A12464</f>
        <v>0</v>
      </c>
      <c r="B12470" s="160"/>
      <c r="C12470" s="449"/>
      <c r="D12470" s="91" t="s">
        <v>1817</v>
      </c>
      <c r="E12470" s="80">
        <v>10</v>
      </c>
      <c r="F12470">
        <f>SUMIF('список продуктов'!$A$8:$A$917,"="&amp;D12627,'список продуктов'!$C$8:$C$917)</f>
        <v>1</v>
      </c>
      <c r="M12470" s="572"/>
      <c r="N12470" s="573"/>
      <c r="O12470" s="573"/>
      <c r="P12470" s="573"/>
    </row>
    <row r="12471" spans="1:16" x14ac:dyDescent="0.25">
      <c r="A12471" s="77">
        <f>E12471*A12464</f>
        <v>0</v>
      </c>
      <c r="B12471" s="160"/>
      <c r="C12471" s="449"/>
      <c r="D12471" s="91" t="s">
        <v>2331</v>
      </c>
      <c r="E12471" s="80">
        <v>3</v>
      </c>
      <c r="F12471">
        <f>SUMIF('список продуктов'!$A$8:$A$917,"="&amp;D12628,'список продуктов'!$C$8:$C$917)</f>
        <v>1</v>
      </c>
      <c r="M12471" s="572"/>
      <c r="N12471" s="573"/>
      <c r="O12471" s="573"/>
      <c r="P12471" s="573"/>
    </row>
    <row r="12472" spans="1:16" x14ac:dyDescent="0.25">
      <c r="A12472" s="85">
        <f>E12472*A12464</f>
        <v>0</v>
      </c>
      <c r="B12472" s="163"/>
      <c r="C12472" s="449"/>
      <c r="D12472" s="91" t="s">
        <v>1262</v>
      </c>
      <c r="E12472" s="80">
        <v>1</v>
      </c>
      <c r="F12472">
        <f>SUMIF('список продуктов'!$A$8:$A$917,"="&amp;D12629,'список продуктов'!$C$8:$C$917)</f>
        <v>1</v>
      </c>
      <c r="M12472" s="572"/>
      <c r="N12472" s="573"/>
      <c r="O12472" s="573"/>
      <c r="P12472" s="573"/>
    </row>
    <row r="12473" spans="1:16" x14ac:dyDescent="0.25">
      <c r="A12473" s="85">
        <f>E12473*A12464</f>
        <v>0</v>
      </c>
      <c r="B12473" s="163"/>
      <c r="C12473" s="449"/>
      <c r="D12473" s="91" t="s">
        <v>2399</v>
      </c>
      <c r="E12473" s="80">
        <v>1</v>
      </c>
      <c r="F12473">
        <f>SUMIF('список продуктов'!$A$8:$A$917,"="&amp;D12630,'список продуктов'!$C$8:$C$917)</f>
        <v>1</v>
      </c>
      <c r="M12473" s="572"/>
      <c r="N12473" s="573"/>
      <c r="O12473" s="573"/>
      <c r="P12473" s="573"/>
    </row>
    <row r="12474" spans="1:16" ht="29.25" x14ac:dyDescent="0.25">
      <c r="A12474" s="77">
        <f>E12474*A12464</f>
        <v>0</v>
      </c>
      <c r="B12474" s="160"/>
      <c r="C12474" s="154"/>
      <c r="D12474" s="91" t="s">
        <v>2656</v>
      </c>
      <c r="E12474" s="89">
        <v>1</v>
      </c>
      <c r="F12474">
        <f>SUMIF('список продуктов'!$A$8:$A$917,"="&amp;D12631,'список продуктов'!$C$8:$C$917)</f>
        <v>0</v>
      </c>
      <c r="M12474" s="572"/>
      <c r="N12474" s="573"/>
      <c r="O12474" s="573"/>
      <c r="P12474" s="573"/>
    </row>
    <row r="12475" spans="1:16" ht="15.75" thickBot="1" x14ac:dyDescent="0.3">
      <c r="A12475" s="77">
        <f>E12475*A12464</f>
        <v>0</v>
      </c>
      <c r="B12475" s="160"/>
      <c r="D12475" s="91" t="s">
        <v>2659</v>
      </c>
      <c r="E12475" s="89">
        <v>1</v>
      </c>
      <c r="F12475">
        <f>SUMIF('список продуктов'!$A$8:$A$917,"="&amp;D12632,'список продуктов'!$C$8:$C$917)</f>
        <v>0</v>
      </c>
      <c r="M12475" s="572"/>
      <c r="N12475" s="573"/>
      <c r="O12475" s="573"/>
      <c r="P12475" s="573"/>
    </row>
    <row r="12476" spans="1:16" ht="15.75" thickBot="1" x14ac:dyDescent="0.3">
      <c r="A12476" s="229"/>
      <c r="B12476" s="231" t="s">
        <v>170</v>
      </c>
      <c r="C12476" s="140" t="s">
        <v>1174</v>
      </c>
      <c r="D12476" s="188"/>
      <c r="E12476" s="191"/>
      <c r="F12476">
        <f>SUMIF('список продуктов'!$A$8:$A$917,"="&amp;D12633,'список продуктов'!$C$8:$C$917)</f>
        <v>0</v>
      </c>
      <c r="G12476" t="s">
        <v>2926</v>
      </c>
      <c r="M12476" s="572"/>
      <c r="N12476" s="573"/>
      <c r="O12476" s="573"/>
      <c r="P12476" s="573"/>
    </row>
    <row r="12477" spans="1:16" x14ac:dyDescent="0.25">
      <c r="A12477" s="77">
        <f>E12477*A12476</f>
        <v>0</v>
      </c>
      <c r="B12477" s="160"/>
      <c r="C12477" s="154"/>
      <c r="D12477" s="91" t="s">
        <v>1174</v>
      </c>
      <c r="E12477" s="89">
        <v>80</v>
      </c>
      <c r="F12477">
        <f>SUMIF('список продуктов'!$A$8:$A$917,"="&amp;D12634,'список продуктов'!$C$8:$C$917)</f>
        <v>1</v>
      </c>
      <c r="M12477" s="572"/>
      <c r="N12477" s="573"/>
      <c r="O12477" s="573"/>
      <c r="P12477" s="573"/>
    </row>
    <row r="12478" spans="1:16" x14ac:dyDescent="0.25">
      <c r="A12478" s="77">
        <f>E12478*A12476</f>
        <v>0</v>
      </c>
      <c r="B12478" s="160"/>
      <c r="C12478" s="452"/>
      <c r="D12478" s="91" t="s">
        <v>1262</v>
      </c>
      <c r="E12478" s="89">
        <v>3</v>
      </c>
      <c r="F12478">
        <f>SUMIF('список продуктов'!$A$8:$A$917,"="&amp;D12635,'список продуктов'!$C$8:$C$917)</f>
        <v>1</v>
      </c>
      <c r="M12478" s="572"/>
      <c r="N12478" s="573"/>
      <c r="O12478" s="573"/>
      <c r="P12478" s="573"/>
    </row>
    <row r="12479" spans="1:16" x14ac:dyDescent="0.25">
      <c r="A12479" s="77">
        <f>E12479*A12476</f>
        <v>0</v>
      </c>
      <c r="B12479" s="160"/>
      <c r="C12479" s="154"/>
      <c r="D12479" s="91" t="s">
        <v>1850</v>
      </c>
      <c r="E12479" s="89">
        <v>10</v>
      </c>
      <c r="F12479">
        <f>SUMIF('список продуктов'!$A$8:$A$917,"="&amp;D12636,'список продуктов'!$C$8:$C$917)</f>
        <v>1</v>
      </c>
      <c r="M12479" s="572"/>
      <c r="N12479" s="573"/>
      <c r="O12479" s="573"/>
      <c r="P12479" s="573"/>
    </row>
    <row r="12480" spans="1:16" ht="29.25" x14ac:dyDescent="0.25">
      <c r="A12480" s="77">
        <f>E12480*A12476</f>
        <v>0</v>
      </c>
      <c r="B12480" s="160"/>
      <c r="C12480" s="154"/>
      <c r="D12480" s="91" t="s">
        <v>2656</v>
      </c>
      <c r="E12480" s="89">
        <v>1</v>
      </c>
      <c r="F12480">
        <f>SUMIF('список продуктов'!$A$8:$A$917,"="&amp;D12637,'список продуктов'!$C$8:$C$917)</f>
        <v>1</v>
      </c>
      <c r="M12480" s="572"/>
      <c r="N12480" s="573"/>
      <c r="O12480" s="573"/>
      <c r="P12480" s="573"/>
    </row>
    <row r="12481" spans="1:16" x14ac:dyDescent="0.25">
      <c r="A12481" s="77">
        <f>E12481*A12476</f>
        <v>0</v>
      </c>
      <c r="B12481" s="160"/>
      <c r="C12481" s="154"/>
      <c r="D12481" s="91"/>
      <c r="E12481" s="89"/>
      <c r="F12481">
        <f>SUMIF('список продуктов'!$A$8:$A$917,"="&amp;D12638,'список продуктов'!$C$8:$C$917)</f>
        <v>1</v>
      </c>
      <c r="M12481" s="572"/>
      <c r="N12481" s="573"/>
      <c r="O12481" s="573"/>
      <c r="P12481" s="573"/>
    </row>
    <row r="12482" spans="1:16" x14ac:dyDescent="0.25">
      <c r="A12482" s="77">
        <f>E12482*A12476</f>
        <v>0</v>
      </c>
      <c r="B12482" s="160"/>
      <c r="C12482" s="154"/>
      <c r="D12482" s="91"/>
      <c r="E12482" s="89"/>
      <c r="F12482">
        <f>SUMIF('список продуктов'!$A$8:$A$917,"="&amp;D12639,'список продуктов'!$C$8:$C$917)</f>
        <v>1</v>
      </c>
      <c r="M12482" s="572"/>
      <c r="N12482" s="573"/>
      <c r="O12482" s="573"/>
      <c r="P12482" s="573"/>
    </row>
    <row r="12483" spans="1:16" x14ac:dyDescent="0.25">
      <c r="A12483" s="77">
        <f>E12483*A12476</f>
        <v>0</v>
      </c>
      <c r="B12483" s="160"/>
      <c r="C12483" s="154"/>
      <c r="D12483" s="91"/>
      <c r="E12483" s="89"/>
      <c r="F12483">
        <f>SUMIF('список продуктов'!$A$8:$A$917,"="&amp;D12640,'список продуктов'!$C$8:$C$917)</f>
        <v>0</v>
      </c>
      <c r="M12483" s="572"/>
      <c r="N12483" s="573"/>
      <c r="O12483" s="573"/>
      <c r="P12483" s="573"/>
    </row>
    <row r="12484" spans="1:16" x14ac:dyDescent="0.25">
      <c r="A12484" s="77">
        <f>E12484*A12476</f>
        <v>0</v>
      </c>
      <c r="B12484" s="160"/>
      <c r="C12484" s="154"/>
      <c r="D12484" s="91"/>
      <c r="E12484" s="89"/>
      <c r="F12484">
        <f>SUMIF('список продуктов'!$A$8:$A$917,"="&amp;D12641,'список продуктов'!$C$8:$C$917)</f>
        <v>0</v>
      </c>
      <c r="M12484" s="572"/>
      <c r="N12484" s="573"/>
      <c r="O12484" s="573"/>
      <c r="P12484" s="573"/>
    </row>
    <row r="12485" spans="1:16" ht="15.75" thickBot="1" x14ac:dyDescent="0.3">
      <c r="A12485" s="77">
        <f>E12485*A12476</f>
        <v>0</v>
      </c>
      <c r="B12485" s="160"/>
      <c r="C12485" s="154"/>
      <c r="D12485" s="91"/>
      <c r="E12485" s="89"/>
      <c r="F12485">
        <f>SUMIF('список продуктов'!$A$8:$A$917,"="&amp;D12642,'список продуктов'!$C$8:$C$917)</f>
        <v>0</v>
      </c>
      <c r="M12485" s="572"/>
      <c r="N12485" s="573"/>
      <c r="O12485" s="573"/>
      <c r="P12485" s="573"/>
    </row>
    <row r="12486" spans="1:16" ht="15.75" thickBot="1" x14ac:dyDescent="0.3">
      <c r="A12486" s="229"/>
      <c r="B12486" s="231" t="s">
        <v>74</v>
      </c>
      <c r="C12486" s="140" t="s">
        <v>1176</v>
      </c>
      <c r="D12486" s="188"/>
      <c r="E12486" s="191"/>
      <c r="F12486">
        <f>SUMIF('список продуктов'!$A$8:$A$917,"="&amp;D12643,'список продуктов'!$C$8:$C$917)</f>
        <v>0</v>
      </c>
      <c r="G12486" t="s">
        <v>2926</v>
      </c>
      <c r="M12486" s="572"/>
      <c r="N12486" s="573"/>
      <c r="O12486" s="573"/>
      <c r="P12486" s="573"/>
    </row>
    <row r="12487" spans="1:16" x14ac:dyDescent="0.25">
      <c r="A12487" s="77">
        <f>E12487*A12486</f>
        <v>0</v>
      </c>
      <c r="B12487" s="160"/>
      <c r="C12487" s="154"/>
      <c r="D12487" s="91" t="s">
        <v>1747</v>
      </c>
      <c r="E12487" s="89">
        <v>60</v>
      </c>
      <c r="F12487">
        <f>SUMIF('список продуктов'!$A$8:$A$917,"="&amp;D12644,'список продуктов'!$C$8:$C$917)</f>
        <v>1</v>
      </c>
      <c r="M12487" s="572"/>
      <c r="N12487" s="573"/>
      <c r="O12487" s="573"/>
      <c r="P12487" s="573"/>
    </row>
    <row r="12488" spans="1:16" x14ac:dyDescent="0.25">
      <c r="A12488" s="77">
        <f>E12488*A12486</f>
        <v>0</v>
      </c>
      <c r="B12488" s="160"/>
      <c r="C12488" s="452"/>
      <c r="D12488" s="91" t="s">
        <v>1781</v>
      </c>
      <c r="E12488" s="89">
        <v>40</v>
      </c>
      <c r="F12488">
        <f>SUMIF('список продуктов'!$A$8:$A$917,"="&amp;D12645,'список продуктов'!$C$8:$C$917)</f>
        <v>1</v>
      </c>
      <c r="M12488" s="572"/>
      <c r="N12488" s="573"/>
      <c r="O12488" s="573"/>
      <c r="P12488" s="573"/>
    </row>
    <row r="12489" spans="1:16" x14ac:dyDescent="0.25">
      <c r="A12489" s="77">
        <f>E12489*A12486</f>
        <v>0</v>
      </c>
      <c r="B12489" s="160"/>
      <c r="C12489" s="154"/>
      <c r="D12489" s="91" t="s">
        <v>1758</v>
      </c>
      <c r="E12489" s="89">
        <v>30</v>
      </c>
      <c r="F12489">
        <f>SUMIF('список продуктов'!$A$8:$A$917,"="&amp;D12646,'список продуктов'!$C$8:$C$917)</f>
        <v>1</v>
      </c>
      <c r="M12489" s="572"/>
      <c r="N12489" s="573"/>
      <c r="O12489" s="573"/>
      <c r="P12489" s="573"/>
    </row>
    <row r="12490" spans="1:16" x14ac:dyDescent="0.25">
      <c r="A12490" s="77">
        <f>E12490*A12486</f>
        <v>0</v>
      </c>
      <c r="B12490" s="160"/>
      <c r="C12490" s="154"/>
      <c r="D12490" s="91" t="s">
        <v>1756</v>
      </c>
      <c r="E12490" s="89">
        <v>30</v>
      </c>
      <c r="F12490">
        <f>SUMIF('список продуктов'!$A$8:$A$917,"="&amp;D12647,'список продуктов'!$C$8:$C$917)</f>
        <v>1</v>
      </c>
      <c r="M12490" s="572"/>
      <c r="N12490" s="573"/>
      <c r="O12490" s="573"/>
      <c r="P12490" s="573"/>
    </row>
    <row r="12491" spans="1:16" x14ac:dyDescent="0.25">
      <c r="A12491" s="77">
        <f>E12491*A12486</f>
        <v>0</v>
      </c>
      <c r="B12491" s="160"/>
      <c r="C12491" s="154"/>
      <c r="D12491" s="91" t="s">
        <v>1744</v>
      </c>
      <c r="E12491" s="89">
        <v>10</v>
      </c>
      <c r="F12491">
        <f>SUMIF('список продуктов'!$A$8:$A$917,"="&amp;D12648,'список продуктов'!$C$8:$C$917)</f>
        <v>1</v>
      </c>
      <c r="M12491" s="572"/>
      <c r="N12491" s="573"/>
      <c r="O12491" s="573"/>
      <c r="P12491" s="573"/>
    </row>
    <row r="12492" spans="1:16" x14ac:dyDescent="0.25">
      <c r="A12492" s="77">
        <f>E12492*A12486</f>
        <v>0</v>
      </c>
      <c r="B12492" s="160"/>
      <c r="C12492" s="154"/>
      <c r="D12492" s="91" t="s">
        <v>1262</v>
      </c>
      <c r="E12492" s="89">
        <v>2</v>
      </c>
      <c r="F12492">
        <f>SUMIF('список продуктов'!$A$8:$A$917,"="&amp;D12649,'список продуктов'!$C$8:$C$917)</f>
        <v>0</v>
      </c>
      <c r="M12492" s="572"/>
      <c r="N12492" s="573"/>
      <c r="O12492" s="573"/>
      <c r="P12492" s="573"/>
    </row>
    <row r="12493" spans="1:16" x14ac:dyDescent="0.25">
      <c r="A12493" s="77">
        <f>E12493*A12486</f>
        <v>0</v>
      </c>
      <c r="B12493" s="160"/>
      <c r="C12493" s="154"/>
      <c r="D12493" s="91" t="s">
        <v>2399</v>
      </c>
      <c r="E12493" s="89">
        <v>2</v>
      </c>
      <c r="F12493">
        <f>SUMIF('список продуктов'!$A$8:$A$917,"="&amp;D12650,'список продуктов'!$C$8:$C$917)</f>
        <v>0</v>
      </c>
      <c r="M12493" s="572"/>
      <c r="N12493" s="573"/>
      <c r="O12493" s="573"/>
      <c r="P12493" s="573"/>
    </row>
    <row r="12494" spans="1:16" x14ac:dyDescent="0.25">
      <c r="A12494" s="77">
        <f>E12494*A12486</f>
        <v>0</v>
      </c>
      <c r="B12494" s="160"/>
      <c r="C12494" s="154"/>
      <c r="D12494" s="91" t="s">
        <v>1850</v>
      </c>
      <c r="E12494" s="89">
        <v>5</v>
      </c>
      <c r="F12494">
        <f>SUMIF('список продуктов'!$A$8:$A$917,"="&amp;D12651,'список продуктов'!$C$8:$C$917)</f>
        <v>1</v>
      </c>
      <c r="M12494" s="572"/>
      <c r="N12494" s="573"/>
      <c r="O12494" s="573"/>
      <c r="P12494" s="573"/>
    </row>
    <row r="12495" spans="1:16" ht="30" thickBot="1" x14ac:dyDescent="0.3">
      <c r="A12495" s="77">
        <f>E12495*A12486</f>
        <v>0</v>
      </c>
      <c r="B12495" s="160"/>
      <c r="C12495" s="154"/>
      <c r="D12495" s="91" t="s">
        <v>2656</v>
      </c>
      <c r="E12495" s="89">
        <v>1</v>
      </c>
      <c r="F12495">
        <f>SUMIF('список продуктов'!$A$8:$A$917,"="&amp;D12652,'список продуктов'!$C$8:$C$917)</f>
        <v>1</v>
      </c>
      <c r="M12495" s="572"/>
      <c r="N12495" s="573"/>
      <c r="O12495" s="573"/>
      <c r="P12495" s="573"/>
    </row>
    <row r="12496" spans="1:16" ht="30" thickBot="1" x14ac:dyDescent="0.3">
      <c r="A12496" s="229"/>
      <c r="B12496" s="231" t="s">
        <v>170</v>
      </c>
      <c r="C12496" s="140" t="s">
        <v>1177</v>
      </c>
      <c r="D12496" s="188"/>
      <c r="E12496" s="191"/>
      <c r="F12496">
        <f>SUMIF('список продуктов'!$A$8:$A$917,"="&amp;D12653,'список продуктов'!$C$8:$C$917)</f>
        <v>1</v>
      </c>
      <c r="G12496" t="s">
        <v>2926</v>
      </c>
      <c r="M12496" s="572"/>
      <c r="N12496" s="573"/>
      <c r="O12496" s="573"/>
      <c r="P12496" s="573"/>
    </row>
    <row r="12497" spans="1:16" x14ac:dyDescent="0.25">
      <c r="A12497" s="77">
        <f>E12497*A12496</f>
        <v>0</v>
      </c>
      <c r="B12497" s="160"/>
      <c r="C12497" s="154"/>
      <c r="D12497" s="91" t="s">
        <v>1824</v>
      </c>
      <c r="E12497" s="89">
        <v>60</v>
      </c>
      <c r="F12497">
        <f>SUMIF('список продуктов'!$A$8:$A$917,"="&amp;D12654,'список продуктов'!$C$8:$C$917)</f>
        <v>1</v>
      </c>
      <c r="M12497" s="572"/>
      <c r="N12497" s="573"/>
      <c r="O12497" s="573"/>
      <c r="P12497" s="573"/>
    </row>
    <row r="12498" spans="1:16" x14ac:dyDescent="0.25">
      <c r="A12498" s="77">
        <f>E12498*A12496</f>
        <v>0</v>
      </c>
      <c r="B12498" s="160"/>
      <c r="C12498" s="452"/>
      <c r="D12498" s="91" t="s">
        <v>2216</v>
      </c>
      <c r="E12498" s="89">
        <v>20</v>
      </c>
      <c r="F12498">
        <f>SUMIF('список продуктов'!$A$8:$A$917,"="&amp;D12655,'список продуктов'!$C$8:$C$917)</f>
        <v>1</v>
      </c>
      <c r="M12498" s="572"/>
      <c r="N12498" s="573"/>
      <c r="O12498" s="573"/>
      <c r="P12498" s="573"/>
    </row>
    <row r="12499" spans="1:16" x14ac:dyDescent="0.25">
      <c r="A12499" s="77">
        <f>E12499*A12496</f>
        <v>0</v>
      </c>
      <c r="B12499" s="160"/>
      <c r="C12499" s="154"/>
      <c r="D12499" s="91" t="s">
        <v>1745</v>
      </c>
      <c r="E12499" s="89">
        <v>20</v>
      </c>
      <c r="F12499">
        <f>SUMIF('список продуктов'!$A$8:$A$917,"="&amp;D12656,'список продуктов'!$C$8:$C$917)</f>
        <v>1</v>
      </c>
      <c r="M12499" s="572"/>
      <c r="N12499" s="573"/>
      <c r="O12499" s="573"/>
      <c r="P12499" s="573"/>
    </row>
    <row r="12500" spans="1:16" x14ac:dyDescent="0.25">
      <c r="A12500" s="77">
        <f>E12500*A12496</f>
        <v>0</v>
      </c>
      <c r="B12500" s="160"/>
      <c r="C12500" s="154"/>
      <c r="D12500" s="91" t="s">
        <v>1763</v>
      </c>
      <c r="E12500" s="89">
        <v>20</v>
      </c>
      <c r="F12500">
        <f>SUMIF('список продуктов'!$A$8:$A$917,"="&amp;D12657,'список продуктов'!$C$8:$C$917)</f>
        <v>0</v>
      </c>
      <c r="M12500" s="572"/>
      <c r="N12500" s="573"/>
      <c r="O12500" s="573"/>
      <c r="P12500" s="573"/>
    </row>
    <row r="12501" spans="1:16" x14ac:dyDescent="0.25">
      <c r="A12501" s="77">
        <f>E12501*A12496</f>
        <v>0</v>
      </c>
      <c r="B12501" s="160"/>
      <c r="C12501" s="154"/>
      <c r="D12501" s="91" t="s">
        <v>2435</v>
      </c>
      <c r="E12501" s="89">
        <v>5</v>
      </c>
      <c r="F12501">
        <f>SUMIF('список продуктов'!$A$8:$A$917,"="&amp;D12658,'список продуктов'!$C$8:$C$917)</f>
        <v>0</v>
      </c>
      <c r="M12501" s="572"/>
      <c r="N12501" s="573"/>
      <c r="O12501" s="573"/>
      <c r="P12501" s="573"/>
    </row>
    <row r="12502" spans="1:16" x14ac:dyDescent="0.25">
      <c r="A12502" s="77">
        <f>E12502*A12496</f>
        <v>0</v>
      </c>
      <c r="B12502" s="160"/>
      <c r="C12502" s="154"/>
      <c r="D12502" s="91" t="s">
        <v>1318</v>
      </c>
      <c r="E12502" s="89">
        <v>10</v>
      </c>
      <c r="F12502">
        <f>SUMIF('список продуктов'!$A$8:$A$917,"="&amp;D12659,'список продуктов'!$C$8:$C$917)</f>
        <v>0</v>
      </c>
      <c r="M12502" s="572"/>
      <c r="N12502" s="573"/>
      <c r="O12502" s="573"/>
      <c r="P12502" s="573"/>
    </row>
    <row r="12503" spans="1:16" ht="29.25" x14ac:dyDescent="0.25">
      <c r="A12503" s="77">
        <f>E12503*A12496</f>
        <v>0</v>
      </c>
      <c r="B12503" s="160"/>
      <c r="C12503" s="154"/>
      <c r="D12503" s="91" t="s">
        <v>2656</v>
      </c>
      <c r="E12503" s="89">
        <v>1</v>
      </c>
      <c r="F12503">
        <f>SUMIF('список продуктов'!$A$8:$A$917,"="&amp;D12660,'список продуктов'!$C$8:$C$917)</f>
        <v>0</v>
      </c>
      <c r="M12503" s="572"/>
      <c r="N12503" s="573"/>
      <c r="O12503" s="573"/>
      <c r="P12503" s="573"/>
    </row>
    <row r="12504" spans="1:16" x14ac:dyDescent="0.25">
      <c r="A12504" s="77">
        <f>E12504*A12496</f>
        <v>0</v>
      </c>
      <c r="B12504" s="160"/>
      <c r="C12504" s="154"/>
      <c r="D12504" s="91" t="s">
        <v>2659</v>
      </c>
      <c r="E12504" s="89">
        <v>1</v>
      </c>
      <c r="F12504">
        <f>SUMIF('список продуктов'!$A$8:$A$917,"="&amp;D12661,'список продуктов'!$C$8:$C$917)</f>
        <v>1</v>
      </c>
      <c r="M12504" s="572"/>
      <c r="N12504" s="573"/>
      <c r="O12504" s="573"/>
      <c r="P12504" s="573"/>
    </row>
    <row r="12505" spans="1:16" ht="15.75" thickBot="1" x14ac:dyDescent="0.3">
      <c r="A12505" s="77">
        <f>E12505*A12496</f>
        <v>0</v>
      </c>
      <c r="B12505" s="160"/>
      <c r="C12505" s="154"/>
      <c r="D12505" s="91"/>
      <c r="E12505" s="89"/>
      <c r="F12505">
        <f>SUMIF('список продуктов'!$A$8:$A$917,"="&amp;D12662,'список продуктов'!$C$8:$C$917)</f>
        <v>1</v>
      </c>
      <c r="M12505" s="572"/>
      <c r="N12505" s="573"/>
      <c r="O12505" s="573"/>
      <c r="P12505" s="573"/>
    </row>
    <row r="12506" spans="1:16" ht="15.75" thickBot="1" x14ac:dyDescent="0.3">
      <c r="A12506" s="229"/>
      <c r="B12506" s="231" t="s">
        <v>170</v>
      </c>
      <c r="C12506" s="140" t="s">
        <v>1178</v>
      </c>
      <c r="D12506" s="188"/>
      <c r="E12506" s="191"/>
      <c r="F12506">
        <f>SUMIF('список продуктов'!$A$8:$A$917,"="&amp;D12663,'список продуктов'!$C$8:$C$917)</f>
        <v>1</v>
      </c>
      <c r="G12506" t="s">
        <v>2926</v>
      </c>
      <c r="M12506" s="572"/>
      <c r="N12506" s="573"/>
      <c r="O12506" s="573"/>
      <c r="P12506" s="573"/>
    </row>
    <row r="12507" spans="1:16" x14ac:dyDescent="0.25">
      <c r="A12507" s="77">
        <f>E12507*A12506</f>
        <v>0</v>
      </c>
      <c r="B12507" s="160"/>
      <c r="C12507" s="154"/>
      <c r="D12507" s="91" t="s">
        <v>1365</v>
      </c>
      <c r="E12507" s="89">
        <v>160</v>
      </c>
      <c r="F12507">
        <f>SUMIF('список продуктов'!$A$8:$A$917,"="&amp;D12664,'список продуктов'!$C$8:$C$917)</f>
        <v>1</v>
      </c>
      <c r="M12507" s="572"/>
      <c r="N12507" s="573"/>
      <c r="O12507" s="573"/>
      <c r="P12507" s="573"/>
    </row>
    <row r="12508" spans="1:16" x14ac:dyDescent="0.25">
      <c r="A12508" s="77">
        <f>E12508*A12506</f>
        <v>0</v>
      </c>
      <c r="B12508" s="160"/>
      <c r="C12508" s="452"/>
      <c r="D12508" s="91" t="s">
        <v>1758</v>
      </c>
      <c r="E12508" s="89">
        <v>25</v>
      </c>
      <c r="F12508">
        <f>SUMIF('список продуктов'!$A$8:$A$917,"="&amp;D12665,'список продуктов'!$C$8:$C$917)</f>
        <v>1</v>
      </c>
      <c r="M12508" s="572"/>
      <c r="N12508" s="573"/>
      <c r="O12508" s="573"/>
      <c r="P12508" s="573"/>
    </row>
    <row r="12509" spans="1:16" ht="29.25" x14ac:dyDescent="0.25">
      <c r="A12509" s="77">
        <f>E12509*A12506</f>
        <v>0</v>
      </c>
      <c r="B12509" s="160"/>
      <c r="C12509" s="154"/>
      <c r="D12509" s="91" t="s">
        <v>2641</v>
      </c>
      <c r="E12509" s="89">
        <v>150</v>
      </c>
      <c r="F12509">
        <f>SUMIF('список продуктов'!$A$8:$A$917,"="&amp;D12666,'список продуктов'!$C$8:$C$917)</f>
        <v>1</v>
      </c>
      <c r="M12509" s="572"/>
      <c r="N12509" s="573"/>
      <c r="O12509" s="573"/>
      <c r="P12509" s="573"/>
    </row>
    <row r="12510" spans="1:16" x14ac:dyDescent="0.25">
      <c r="A12510" s="77">
        <f>E12510*A12506</f>
        <v>0</v>
      </c>
      <c r="B12510" s="160"/>
      <c r="C12510" s="154"/>
      <c r="D12510" s="91" t="s">
        <v>313</v>
      </c>
      <c r="E12510" s="89">
        <v>50</v>
      </c>
      <c r="F12510">
        <f>SUMIF('список продуктов'!$A$8:$A$917,"="&amp;D12667,'список продуктов'!$C$8:$C$917)</f>
        <v>1</v>
      </c>
      <c r="M12510" s="572"/>
      <c r="N12510" s="573"/>
      <c r="O12510" s="573"/>
      <c r="P12510" s="573"/>
    </row>
    <row r="12511" spans="1:16" x14ac:dyDescent="0.25">
      <c r="A12511" s="77">
        <f>E12511*A12506</f>
        <v>0</v>
      </c>
      <c r="B12511" s="160"/>
      <c r="C12511" s="154"/>
      <c r="D12511" s="91" t="s">
        <v>2591</v>
      </c>
      <c r="E12511" s="89">
        <v>20</v>
      </c>
      <c r="F12511">
        <f>SUMIF('список продуктов'!$A$8:$A$917,"="&amp;D12668,'список продуктов'!$C$8:$C$917)</f>
        <v>1</v>
      </c>
      <c r="M12511" s="572"/>
      <c r="N12511" s="573"/>
      <c r="O12511" s="573"/>
      <c r="P12511" s="573"/>
    </row>
    <row r="12512" spans="1:16" x14ac:dyDescent="0.25">
      <c r="A12512" s="77">
        <f>E12512*A12506</f>
        <v>0</v>
      </c>
      <c r="B12512" s="160"/>
      <c r="C12512" s="154"/>
      <c r="D12512" s="91" t="s">
        <v>1850</v>
      </c>
      <c r="E12512" s="89">
        <v>10</v>
      </c>
      <c r="F12512">
        <f>SUMIF('список продуктов'!$A$8:$A$917,"="&amp;D12669,'список продуктов'!$C$8:$C$917)</f>
        <v>1</v>
      </c>
      <c r="M12512" s="572"/>
      <c r="N12512" s="573"/>
      <c r="O12512" s="573"/>
      <c r="P12512" s="573"/>
    </row>
    <row r="12513" spans="1:16" x14ac:dyDescent="0.25">
      <c r="A12513" s="77">
        <f>E12513*A12506</f>
        <v>0</v>
      </c>
      <c r="B12513" s="160"/>
      <c r="C12513" s="154"/>
      <c r="D12513" s="91" t="s">
        <v>2381</v>
      </c>
      <c r="E12513" s="89">
        <v>10</v>
      </c>
      <c r="F12513">
        <f>SUMIF('список продуктов'!$A$8:$A$917,"="&amp;D12670,'список продуктов'!$C$8:$C$917)</f>
        <v>1</v>
      </c>
      <c r="M12513" s="572"/>
      <c r="N12513" s="573"/>
      <c r="O12513" s="573"/>
      <c r="P12513" s="573"/>
    </row>
    <row r="12514" spans="1:16" x14ac:dyDescent="0.25">
      <c r="A12514" s="77">
        <f>E12514*A12506</f>
        <v>0</v>
      </c>
      <c r="B12514" s="160"/>
      <c r="C12514" s="154"/>
      <c r="D12514" s="91" t="s">
        <v>1355</v>
      </c>
      <c r="E12514" s="89">
        <v>2</v>
      </c>
      <c r="M12514" s="72"/>
      <c r="N12514" s="68"/>
      <c r="O12514" s="68"/>
      <c r="P12514" s="68"/>
    </row>
    <row r="12515" spans="1:16" x14ac:dyDescent="0.25">
      <c r="A12515" s="77">
        <f>E12515*A12506</f>
        <v>0</v>
      </c>
      <c r="B12515" s="160"/>
      <c r="C12515" s="154"/>
      <c r="D12515" s="91" t="s">
        <v>1797</v>
      </c>
      <c r="E12515" s="89">
        <v>10</v>
      </c>
      <c r="M12515" s="72"/>
      <c r="N12515" s="68"/>
      <c r="O12515" s="68"/>
      <c r="P12515" s="68"/>
    </row>
    <row r="12516" spans="1:16" x14ac:dyDescent="0.25">
      <c r="A12516" s="77">
        <f>E12516*A12506</f>
        <v>0</v>
      </c>
      <c r="B12516" s="160"/>
      <c r="C12516" s="154"/>
      <c r="D12516" s="91" t="s">
        <v>2472</v>
      </c>
      <c r="E12516" s="89">
        <v>7</v>
      </c>
      <c r="F12516">
        <f>SUMIF('список продуктов'!$A$8:$A$917,"="&amp;D12673,'список продуктов'!$C$8:$C$917)</f>
        <v>0</v>
      </c>
      <c r="M12516" s="572"/>
      <c r="N12516" s="573"/>
      <c r="O12516" s="573"/>
      <c r="P12516" s="573"/>
    </row>
    <row r="12517" spans="1:16" x14ac:dyDescent="0.25">
      <c r="A12517" s="77">
        <f>E12517*A12506</f>
        <v>0</v>
      </c>
      <c r="B12517" s="160"/>
      <c r="C12517" s="154"/>
      <c r="D12517" s="91" t="s">
        <v>2406</v>
      </c>
      <c r="E12517" s="89">
        <v>2</v>
      </c>
      <c r="F12517">
        <f>SUMIF('список продуктов'!$A$8:$A$917,"="&amp;D12674,'список продуктов'!$C$8:$C$917)</f>
        <v>1</v>
      </c>
      <c r="M12517" s="572"/>
      <c r="N12517" s="573"/>
      <c r="O12517" s="573"/>
      <c r="P12517" s="573"/>
    </row>
    <row r="12518" spans="1:16" ht="30" thickBot="1" x14ac:dyDescent="0.3">
      <c r="A12518" s="77">
        <f>E12518*A12506</f>
        <v>0</v>
      </c>
      <c r="B12518" s="160"/>
      <c r="D12518" s="91" t="s">
        <v>2656</v>
      </c>
      <c r="E12518" s="89">
        <v>1</v>
      </c>
      <c r="F12518">
        <f>SUMIF('список продуктов'!$A$8:$A$917,"="&amp;D12675,'список продуктов'!$C$8:$C$917)</f>
        <v>1</v>
      </c>
      <c r="M12518" s="572"/>
      <c r="N12518" s="573"/>
      <c r="O12518" s="573"/>
      <c r="P12518" s="573"/>
    </row>
    <row r="12519" spans="1:16" ht="15.75" thickBot="1" x14ac:dyDescent="0.3">
      <c r="A12519" s="229"/>
      <c r="B12519" s="231" t="s">
        <v>170</v>
      </c>
      <c r="C12519" s="140" t="s">
        <v>1179</v>
      </c>
      <c r="D12519" s="188"/>
      <c r="E12519" s="191"/>
      <c r="F12519">
        <f>SUMIF('список продуктов'!$A$8:$A$917,"="&amp;D12676,'список продуктов'!$C$8:$C$917)</f>
        <v>1</v>
      </c>
      <c r="G12519" t="s">
        <v>2926</v>
      </c>
      <c r="M12519" s="572"/>
      <c r="N12519" s="573"/>
      <c r="O12519" s="573"/>
      <c r="P12519" s="573"/>
    </row>
    <row r="12520" spans="1:16" ht="29.25" x14ac:dyDescent="0.25">
      <c r="A12520" s="77">
        <f>E12520*A12519</f>
        <v>0</v>
      </c>
      <c r="B12520" s="160"/>
      <c r="C12520" s="154"/>
      <c r="D12520" s="91" t="s">
        <v>2641</v>
      </c>
      <c r="E12520" s="89">
        <v>20</v>
      </c>
      <c r="F12520">
        <f>SUMIF('список продуктов'!$A$8:$A$917,"="&amp;D12677,'список продуктов'!$C$8:$C$917)</f>
        <v>1</v>
      </c>
      <c r="M12520" s="572"/>
      <c r="N12520" s="573"/>
      <c r="O12520" s="573"/>
      <c r="P12520" s="573"/>
    </row>
    <row r="12521" spans="1:16" x14ac:dyDescent="0.25">
      <c r="A12521" s="77">
        <f>E12521*A12519</f>
        <v>0</v>
      </c>
      <c r="B12521" s="160"/>
      <c r="C12521" s="452"/>
      <c r="D12521" s="91" t="s">
        <v>1264</v>
      </c>
      <c r="E12521" s="89">
        <v>30</v>
      </c>
      <c r="F12521">
        <f>SUMIF('список продуктов'!$A$8:$A$917,"="&amp;D12678,'список продуктов'!$C$8:$C$917)</f>
        <v>1</v>
      </c>
      <c r="M12521" s="572"/>
      <c r="N12521" s="573"/>
      <c r="O12521" s="573"/>
      <c r="P12521" s="573"/>
    </row>
    <row r="12522" spans="1:16" x14ac:dyDescent="0.25">
      <c r="A12522" s="77">
        <f>E12522*A12519</f>
        <v>0</v>
      </c>
      <c r="B12522" s="160"/>
      <c r="C12522" s="154"/>
      <c r="D12522" s="91" t="s">
        <v>1179</v>
      </c>
      <c r="E12522" s="89">
        <v>60</v>
      </c>
      <c r="F12522">
        <f>SUMIF('список продуктов'!$A$8:$A$917,"="&amp;D12679,'список продуктов'!$C$8:$C$917)</f>
        <v>1</v>
      </c>
      <c r="M12522" s="572"/>
      <c r="N12522" s="573"/>
      <c r="O12522" s="573"/>
      <c r="P12522" s="573"/>
    </row>
    <row r="12523" spans="1:16" ht="29.25" x14ac:dyDescent="0.25">
      <c r="A12523" s="77">
        <f>E12523*A12519</f>
        <v>0</v>
      </c>
      <c r="B12523" s="160"/>
      <c r="C12523" s="154"/>
      <c r="D12523" s="91" t="s">
        <v>2656</v>
      </c>
      <c r="E12523" s="89">
        <v>1</v>
      </c>
      <c r="F12523">
        <f>SUMIF('список продуктов'!$A$8:$A$917,"="&amp;D12680,'список продуктов'!$C$8:$C$917)</f>
        <v>1</v>
      </c>
      <c r="M12523" s="572"/>
      <c r="N12523" s="573"/>
      <c r="O12523" s="573"/>
      <c r="P12523" s="573"/>
    </row>
    <row r="12524" spans="1:16" x14ac:dyDescent="0.25">
      <c r="A12524" s="77">
        <f>E12524*A12519</f>
        <v>0</v>
      </c>
      <c r="B12524" s="160"/>
      <c r="C12524" s="154"/>
      <c r="D12524" s="91"/>
      <c r="E12524" s="89"/>
      <c r="F12524">
        <f>SUMIF('список продуктов'!$A$8:$A$917,"="&amp;D12681,'список продуктов'!$C$8:$C$917)</f>
        <v>1</v>
      </c>
      <c r="M12524" s="572"/>
      <c r="N12524" s="573"/>
      <c r="O12524" s="573"/>
      <c r="P12524" s="573"/>
    </row>
    <row r="12525" spans="1:16" x14ac:dyDescent="0.25">
      <c r="A12525" s="77">
        <f>E12525*A12519</f>
        <v>0</v>
      </c>
      <c r="B12525" s="160"/>
      <c r="C12525" s="154"/>
      <c r="D12525" s="91"/>
      <c r="E12525" s="89"/>
      <c r="F12525">
        <f>SUMIF('список продуктов'!$A$8:$A$917,"="&amp;D12682,'список продуктов'!$C$8:$C$917)</f>
        <v>0</v>
      </c>
      <c r="M12525" s="572"/>
      <c r="N12525" s="573"/>
      <c r="O12525" s="573"/>
      <c r="P12525" s="573"/>
    </row>
    <row r="12526" spans="1:16" x14ac:dyDescent="0.25">
      <c r="A12526" s="77">
        <f>E12526*A12519</f>
        <v>0</v>
      </c>
      <c r="B12526" s="160"/>
      <c r="C12526" s="154"/>
      <c r="D12526" s="91"/>
      <c r="E12526" s="89"/>
      <c r="F12526">
        <f>SUMIF('список продуктов'!$A$8:$A$917,"="&amp;D12683,'список продуктов'!$C$8:$C$917)</f>
        <v>1</v>
      </c>
      <c r="M12526" s="572"/>
      <c r="N12526" s="573"/>
      <c r="O12526" s="573"/>
      <c r="P12526" s="573"/>
    </row>
    <row r="12527" spans="1:16" x14ac:dyDescent="0.25">
      <c r="A12527" s="77">
        <f>E12527*A12519</f>
        <v>0</v>
      </c>
      <c r="B12527" s="160"/>
      <c r="C12527" s="154"/>
      <c r="D12527" s="91"/>
      <c r="E12527" s="89"/>
      <c r="F12527">
        <f>SUMIF('список продуктов'!$A$8:$A$917,"="&amp;D12684,'список продуктов'!$C$8:$C$917)</f>
        <v>1</v>
      </c>
      <c r="M12527" s="572"/>
      <c r="N12527" s="573"/>
      <c r="O12527" s="573"/>
      <c r="P12527" s="573"/>
    </row>
    <row r="12528" spans="1:16" ht="15.75" thickBot="1" x14ac:dyDescent="0.3">
      <c r="A12528" s="77">
        <f>E12528*A12519</f>
        <v>0</v>
      </c>
      <c r="B12528" s="160"/>
      <c r="C12528" s="154"/>
      <c r="D12528" s="91"/>
      <c r="E12528" s="89"/>
      <c r="F12528">
        <f>SUMIF('список продуктов'!$A$8:$A$917,"="&amp;D12685,'список продуктов'!$C$8:$C$917)</f>
        <v>1</v>
      </c>
      <c r="M12528" s="572"/>
      <c r="N12528" s="573"/>
      <c r="O12528" s="573"/>
      <c r="P12528" s="573"/>
    </row>
    <row r="12529" spans="1:16" ht="15.75" thickBot="1" x14ac:dyDescent="0.3">
      <c r="A12529" s="229"/>
      <c r="B12529" s="231" t="s">
        <v>74</v>
      </c>
      <c r="C12529" s="140" t="s">
        <v>1181</v>
      </c>
      <c r="D12529" s="188"/>
      <c r="E12529" s="191"/>
      <c r="F12529">
        <f>SUMIF('список продуктов'!$A$8:$A$917,"="&amp;D12686,'список продуктов'!$C$8:$C$917)</f>
        <v>1</v>
      </c>
      <c r="G12529" t="s">
        <v>2926</v>
      </c>
      <c r="M12529" s="572"/>
      <c r="N12529" s="573"/>
      <c r="O12529" s="573"/>
      <c r="P12529" s="573"/>
    </row>
    <row r="12530" spans="1:16" x14ac:dyDescent="0.25">
      <c r="A12530" s="77">
        <f>E12530*A12529</f>
        <v>0</v>
      </c>
      <c r="B12530" s="160"/>
      <c r="C12530" s="154"/>
      <c r="D12530" s="91" t="s">
        <v>1641</v>
      </c>
      <c r="E12530" s="89">
        <v>150</v>
      </c>
      <c r="M12530" s="72"/>
      <c r="N12530" s="68"/>
      <c r="O12530" s="68"/>
      <c r="P12530" s="68"/>
    </row>
    <row r="12531" spans="1:16" x14ac:dyDescent="0.25">
      <c r="A12531" s="77">
        <f>E12531*A12529</f>
        <v>0</v>
      </c>
      <c r="B12531" s="160"/>
      <c r="C12531" s="452"/>
      <c r="D12531" s="91" t="s">
        <v>1758</v>
      </c>
      <c r="E12531" s="89">
        <v>60</v>
      </c>
      <c r="F12531">
        <f>SUMIF('список продуктов'!$A$8:$A$917,"="&amp;D12688,'список продуктов'!$C$8:$C$917)</f>
        <v>0</v>
      </c>
      <c r="M12531" s="572"/>
      <c r="N12531" s="573"/>
      <c r="O12531" s="573"/>
      <c r="P12531" s="573"/>
    </row>
    <row r="12532" spans="1:16" x14ac:dyDescent="0.25">
      <c r="A12532" s="77">
        <f>E12532*A12529</f>
        <v>0</v>
      </c>
      <c r="B12532" s="160"/>
      <c r="C12532" s="154"/>
      <c r="D12532" s="91" t="s">
        <v>1354</v>
      </c>
      <c r="E12532" s="89">
        <v>60</v>
      </c>
      <c r="F12532">
        <f>SUMIF('список продуктов'!$A$8:$A$917,"="&amp;D12689,'список продуктов'!$C$8:$C$917)</f>
        <v>1</v>
      </c>
      <c r="M12532" s="572"/>
      <c r="N12532" s="573"/>
      <c r="O12532" s="573"/>
      <c r="P12532" s="573"/>
    </row>
    <row r="12533" spans="1:16" x14ac:dyDescent="0.25">
      <c r="A12533" s="77">
        <f>E12533*A12529</f>
        <v>0</v>
      </c>
      <c r="B12533" s="160"/>
      <c r="C12533" s="154"/>
      <c r="D12533" s="91" t="s">
        <v>1753</v>
      </c>
      <c r="E12533" s="89">
        <v>60</v>
      </c>
      <c r="F12533">
        <f>SUMIF('список продуктов'!$A$8:$A$917,"="&amp;D12690,'список продуктов'!$C$8:$C$917)</f>
        <v>1</v>
      </c>
      <c r="M12533" s="572"/>
      <c r="N12533" s="573"/>
      <c r="O12533" s="573"/>
      <c r="P12533" s="573"/>
    </row>
    <row r="12534" spans="1:16" x14ac:dyDescent="0.25">
      <c r="A12534" s="77">
        <f>E12534*A12529</f>
        <v>0</v>
      </c>
      <c r="B12534" s="160"/>
      <c r="C12534" s="154"/>
      <c r="D12534" s="91" t="s">
        <v>1050</v>
      </c>
      <c r="E12534" s="89">
        <v>20</v>
      </c>
      <c r="F12534">
        <f>SUMIF('список продуктов'!$A$8:$A$917,"="&amp;D12691,'список продуктов'!$C$8:$C$917)</f>
        <v>1</v>
      </c>
      <c r="M12534" s="572"/>
      <c r="N12534" s="573"/>
      <c r="O12534" s="573"/>
      <c r="P12534" s="573"/>
    </row>
    <row r="12535" spans="1:16" x14ac:dyDescent="0.25">
      <c r="A12535" s="77">
        <f>E12535*A12529</f>
        <v>0</v>
      </c>
      <c r="B12535" s="160"/>
      <c r="C12535" s="154"/>
      <c r="D12535" s="91" t="s">
        <v>1804</v>
      </c>
      <c r="E12535" s="89">
        <v>5</v>
      </c>
      <c r="F12535">
        <f>SUMIF('список продуктов'!$A$8:$A$917,"="&amp;D12692,'список продуктов'!$C$8:$C$917)</f>
        <v>1</v>
      </c>
      <c r="M12535" s="572"/>
      <c r="N12535" s="573"/>
      <c r="O12535" s="573"/>
      <c r="P12535" s="573"/>
    </row>
    <row r="12536" spans="1:16" x14ac:dyDescent="0.25">
      <c r="A12536" s="77">
        <f>E12536*A12529</f>
        <v>0</v>
      </c>
      <c r="B12536" s="160"/>
      <c r="C12536" s="154"/>
      <c r="D12536" s="91" t="s">
        <v>1262</v>
      </c>
      <c r="E12536" s="89">
        <v>2</v>
      </c>
      <c r="F12536">
        <f>SUMIF('список продуктов'!$A$8:$A$917,"="&amp;D12693,'список продуктов'!$C$8:$C$917)</f>
        <v>1</v>
      </c>
      <c r="M12536" s="572"/>
      <c r="N12536" s="573"/>
      <c r="O12536" s="573"/>
      <c r="P12536" s="573"/>
    </row>
    <row r="12537" spans="1:16" x14ac:dyDescent="0.25">
      <c r="A12537" s="77">
        <f>E12537*A12529</f>
        <v>0</v>
      </c>
      <c r="B12537" s="160"/>
      <c r="C12537" s="154"/>
      <c r="D12537" s="91" t="s">
        <v>2399</v>
      </c>
      <c r="E12537" s="89">
        <v>2</v>
      </c>
      <c r="F12537">
        <f>SUMIF('список продуктов'!$A$8:$A$917,"="&amp;D12694,'список продуктов'!$C$8:$C$917)</f>
        <v>0</v>
      </c>
      <c r="M12537" s="572"/>
      <c r="N12537" s="573"/>
      <c r="O12537" s="573"/>
      <c r="P12537" s="573"/>
    </row>
    <row r="12538" spans="1:16" ht="30" thickBot="1" x14ac:dyDescent="0.3">
      <c r="A12538" s="77">
        <f>E12538*A12529</f>
        <v>0</v>
      </c>
      <c r="B12538" s="160"/>
      <c r="C12538" s="154"/>
      <c r="D12538" s="91" t="s">
        <v>2656</v>
      </c>
      <c r="E12538" s="89">
        <v>1</v>
      </c>
      <c r="F12538">
        <f>SUMIF('список продуктов'!$A$8:$A$917,"="&amp;D12695,'список продуктов'!$C$8:$C$917)</f>
        <v>0</v>
      </c>
      <c r="M12538" s="572"/>
      <c r="N12538" s="573"/>
      <c r="O12538" s="573"/>
      <c r="P12538" s="573"/>
    </row>
    <row r="12539" spans="1:16" ht="30" thickBot="1" x14ac:dyDescent="0.3">
      <c r="A12539" s="229"/>
      <c r="B12539" s="231" t="s">
        <v>170</v>
      </c>
      <c r="C12539" s="140" t="s">
        <v>1182</v>
      </c>
      <c r="D12539" s="188"/>
      <c r="E12539" s="191"/>
      <c r="F12539">
        <f>SUMIF('список продуктов'!$A$8:$A$917,"="&amp;D12696,'список продуктов'!$C$8:$C$917)</f>
        <v>0</v>
      </c>
      <c r="G12539" t="s">
        <v>2926</v>
      </c>
      <c r="M12539" s="572"/>
      <c r="N12539" s="573"/>
      <c r="O12539" s="573"/>
      <c r="P12539" s="573"/>
    </row>
    <row r="12540" spans="1:16" x14ac:dyDescent="0.25">
      <c r="A12540" s="77">
        <f>E12540*A12539</f>
        <v>0</v>
      </c>
      <c r="B12540" s="160"/>
      <c r="C12540" s="154"/>
      <c r="D12540" s="91" t="s">
        <v>2774</v>
      </c>
      <c r="E12540" s="89">
        <v>50</v>
      </c>
      <c r="F12540">
        <f>SUMIF('список продуктов'!$A$8:$A$917,"="&amp;D12697,'список продуктов'!$C$8:$C$917)</f>
        <v>0</v>
      </c>
      <c r="M12540" s="572"/>
      <c r="N12540" s="573"/>
      <c r="O12540" s="573"/>
      <c r="P12540" s="573"/>
    </row>
    <row r="12541" spans="1:16" x14ac:dyDescent="0.25">
      <c r="A12541" s="77">
        <f>E12541*A12539</f>
        <v>0</v>
      </c>
      <c r="B12541" s="160"/>
      <c r="C12541" s="452"/>
      <c r="D12541" s="91" t="s">
        <v>2292</v>
      </c>
      <c r="E12541" s="89">
        <v>20</v>
      </c>
      <c r="F12541">
        <f>SUMIF('список продуктов'!$A$8:$A$917,"="&amp;D12698,'список продуктов'!$C$8:$C$917)</f>
        <v>0</v>
      </c>
      <c r="M12541" s="572"/>
      <c r="N12541" s="573"/>
      <c r="O12541" s="573"/>
      <c r="P12541" s="573"/>
    </row>
    <row r="12542" spans="1:16" x14ac:dyDescent="0.25">
      <c r="A12542" s="77">
        <f>E12542*A12539</f>
        <v>0</v>
      </c>
      <c r="B12542" s="160"/>
      <c r="C12542" s="154"/>
      <c r="D12542" s="91" t="s">
        <v>1789</v>
      </c>
      <c r="E12542" s="89">
        <v>40</v>
      </c>
      <c r="F12542">
        <f>SUMIF('список продуктов'!$A$8:$A$917,"="&amp;D12699,'список продуктов'!$C$8:$C$917)</f>
        <v>1</v>
      </c>
      <c r="M12542" s="572"/>
      <c r="N12542" s="573"/>
      <c r="O12542" s="573"/>
      <c r="P12542" s="573"/>
    </row>
    <row r="12543" spans="1:16" x14ac:dyDescent="0.25">
      <c r="A12543" s="77">
        <f>E12543*A12539</f>
        <v>0</v>
      </c>
      <c r="B12543" s="160"/>
      <c r="C12543" s="154"/>
      <c r="D12543" s="91" t="s">
        <v>1824</v>
      </c>
      <c r="E12543" s="89">
        <v>40</v>
      </c>
      <c r="F12543">
        <f>SUMIF('список продуктов'!$A$8:$A$917,"="&amp;D12700,'список продуктов'!$C$8:$C$917)</f>
        <v>1</v>
      </c>
      <c r="M12543" s="572"/>
      <c r="N12543" s="573"/>
      <c r="O12543" s="573"/>
      <c r="P12543" s="573"/>
    </row>
    <row r="12544" spans="1:16" x14ac:dyDescent="0.25">
      <c r="A12544" s="77">
        <f>E12544*A12539</f>
        <v>0</v>
      </c>
      <c r="B12544" s="160"/>
      <c r="C12544" s="154"/>
      <c r="D12544" s="91" t="s">
        <v>1489</v>
      </c>
      <c r="E12544" s="89">
        <v>10</v>
      </c>
      <c r="F12544">
        <f>SUMIF('список продуктов'!$A$8:$A$917,"="&amp;D12701,'список продуктов'!$C$8:$C$917)</f>
        <v>1</v>
      </c>
      <c r="M12544" s="572"/>
      <c r="N12544" s="573"/>
      <c r="O12544" s="573"/>
      <c r="P12544" s="573"/>
    </row>
    <row r="12545" spans="1:16" x14ac:dyDescent="0.25">
      <c r="A12545" s="77">
        <f>E12545*A12539</f>
        <v>0</v>
      </c>
      <c r="B12545" s="160"/>
      <c r="C12545" s="154"/>
      <c r="D12545" s="91" t="s">
        <v>1262</v>
      </c>
      <c r="E12545" s="89">
        <v>2</v>
      </c>
      <c r="F12545">
        <f>SUMIF('список продуктов'!$A$8:$A$917,"="&amp;D12702,'список продуктов'!$C$8:$C$917)</f>
        <v>1</v>
      </c>
      <c r="M12545" s="572"/>
      <c r="N12545" s="573"/>
      <c r="O12545" s="573"/>
      <c r="P12545" s="573"/>
    </row>
    <row r="12546" spans="1:16" x14ac:dyDescent="0.25">
      <c r="A12546" s="77">
        <f>E12546*A12539</f>
        <v>0</v>
      </c>
      <c r="B12546" s="160"/>
      <c r="C12546" s="154"/>
      <c r="D12546" s="91" t="s">
        <v>2399</v>
      </c>
      <c r="E12546" s="89">
        <v>2</v>
      </c>
      <c r="F12546">
        <f>SUMIF('список продуктов'!$A$8:$A$917,"="&amp;D12703,'список продуктов'!$C$8:$C$917)</f>
        <v>1</v>
      </c>
      <c r="M12546" s="572"/>
      <c r="N12546" s="573"/>
      <c r="O12546" s="573"/>
      <c r="P12546" s="573"/>
    </row>
    <row r="12547" spans="1:16" ht="29.25" x14ac:dyDescent="0.25">
      <c r="A12547" s="77">
        <f>E12547*A12539</f>
        <v>0</v>
      </c>
      <c r="B12547" s="160"/>
      <c r="C12547" s="154"/>
      <c r="D12547" s="91" t="s">
        <v>2656</v>
      </c>
      <c r="E12547" s="89">
        <v>1</v>
      </c>
      <c r="F12547">
        <f>SUMIF('список продуктов'!$A$8:$A$917,"="&amp;D12704,'список продуктов'!$C$8:$C$917)</f>
        <v>1</v>
      </c>
      <c r="M12547" s="572"/>
      <c r="N12547" s="573"/>
      <c r="O12547" s="573"/>
      <c r="P12547" s="573"/>
    </row>
    <row r="12548" spans="1:16" ht="15.75" thickBot="1" x14ac:dyDescent="0.3">
      <c r="A12548" s="77">
        <f>E12548*A12539</f>
        <v>0</v>
      </c>
      <c r="B12548" s="160"/>
      <c r="C12548" s="154"/>
      <c r="D12548" s="91" t="s">
        <v>2659</v>
      </c>
      <c r="E12548" s="89">
        <v>1</v>
      </c>
      <c r="F12548">
        <f>SUMIF('список продуктов'!$A$8:$A$917,"="&amp;D12705,'список продуктов'!$C$8:$C$917)</f>
        <v>1</v>
      </c>
      <c r="M12548" s="572"/>
      <c r="N12548" s="573"/>
      <c r="O12548" s="573"/>
      <c r="P12548" s="573"/>
    </row>
    <row r="12549" spans="1:16" ht="15.75" thickBot="1" x14ac:dyDescent="0.3">
      <c r="A12549" s="229"/>
      <c r="B12549" s="231" t="s">
        <v>170</v>
      </c>
      <c r="C12549" s="140" t="s">
        <v>1183</v>
      </c>
      <c r="D12549" s="188"/>
      <c r="E12549" s="191"/>
      <c r="F12549">
        <f>SUMIF('список продуктов'!$A$8:$A$917,"="&amp;D12706,'список продуктов'!$C$8:$C$917)</f>
        <v>1</v>
      </c>
      <c r="G12549" t="s">
        <v>2926</v>
      </c>
      <c r="M12549" s="572"/>
      <c r="N12549" s="573"/>
      <c r="O12549" s="573"/>
      <c r="P12549" s="573"/>
    </row>
    <row r="12550" spans="1:16" x14ac:dyDescent="0.25">
      <c r="A12550" s="77">
        <f>E12550*A12549</f>
        <v>0</v>
      </c>
      <c r="B12550" s="160"/>
      <c r="C12550" s="154"/>
      <c r="D12550" s="91" t="s">
        <v>1543</v>
      </c>
      <c r="E12550" s="89">
        <v>200</v>
      </c>
      <c r="F12550">
        <f>SUMIF('список продуктов'!$A$8:$A$917,"="&amp;D12707,'список продуктов'!$C$8:$C$917)</f>
        <v>0</v>
      </c>
      <c r="M12550" s="572"/>
      <c r="N12550" s="573"/>
      <c r="O12550" s="573"/>
      <c r="P12550" s="573"/>
    </row>
    <row r="12551" spans="1:16" x14ac:dyDescent="0.25">
      <c r="A12551" s="77">
        <f>E12551*A12549</f>
        <v>0</v>
      </c>
      <c r="B12551" s="160"/>
      <c r="C12551" s="452"/>
      <c r="D12551" s="91" t="s">
        <v>1366</v>
      </c>
      <c r="E12551" s="89">
        <v>50</v>
      </c>
      <c r="F12551">
        <f>SUMIF('список продуктов'!$A$8:$A$917,"="&amp;D12708,'список продуктов'!$C$8:$C$917)</f>
        <v>0</v>
      </c>
      <c r="M12551" s="572"/>
      <c r="N12551" s="573"/>
      <c r="O12551" s="573"/>
      <c r="P12551" s="573"/>
    </row>
    <row r="12552" spans="1:16" x14ac:dyDescent="0.25">
      <c r="A12552" s="77">
        <f>E12552*A12549</f>
        <v>0</v>
      </c>
      <c r="B12552" s="160"/>
      <c r="C12552" s="154"/>
      <c r="D12552" s="91" t="s">
        <v>1758</v>
      </c>
      <c r="E12552" s="89">
        <v>60</v>
      </c>
      <c r="F12552">
        <f>SUMIF('список продуктов'!$A$8:$A$917,"="&amp;D12709,'список продуктов'!$C$8:$C$917)</f>
        <v>1</v>
      </c>
      <c r="M12552" s="572"/>
      <c r="N12552" s="573"/>
      <c r="O12552" s="573"/>
      <c r="P12552" s="573"/>
    </row>
    <row r="12553" spans="1:16" x14ac:dyDescent="0.25">
      <c r="A12553" s="77">
        <f>E12553*A12549</f>
        <v>0</v>
      </c>
      <c r="B12553" s="160"/>
      <c r="C12553" s="154"/>
      <c r="D12553" s="91" t="s">
        <v>1924</v>
      </c>
      <c r="E12553" s="89">
        <v>10</v>
      </c>
      <c r="F12553">
        <f>SUMIF('список продуктов'!$A$8:$A$917,"="&amp;D12710,'список продуктов'!$C$8:$C$917)</f>
        <v>1</v>
      </c>
      <c r="M12553" s="572"/>
      <c r="N12553" s="573"/>
      <c r="O12553" s="573"/>
      <c r="P12553" s="573"/>
    </row>
    <row r="12554" spans="1:16" x14ac:dyDescent="0.25">
      <c r="A12554" s="77">
        <f>E12554*A12549</f>
        <v>0</v>
      </c>
      <c r="B12554" s="160"/>
      <c r="C12554" s="154"/>
      <c r="D12554" s="91" t="s">
        <v>1262</v>
      </c>
      <c r="E12554" s="89">
        <v>2</v>
      </c>
      <c r="F12554">
        <f>SUMIF('список продуктов'!$A$8:$A$917,"="&amp;D12711,'список продуктов'!$C$8:$C$917)</f>
        <v>1</v>
      </c>
      <c r="M12554" s="572"/>
      <c r="N12554" s="573"/>
      <c r="O12554" s="573"/>
      <c r="P12554" s="573"/>
    </row>
    <row r="12555" spans="1:16" x14ac:dyDescent="0.25">
      <c r="A12555" s="77">
        <f>E12555*A12549</f>
        <v>0</v>
      </c>
      <c r="B12555" s="160"/>
      <c r="C12555" s="154"/>
      <c r="D12555" s="91" t="s">
        <v>2399</v>
      </c>
      <c r="E12555" s="89">
        <v>2</v>
      </c>
      <c r="F12555">
        <f>SUMIF('список продуктов'!$A$8:$A$917,"="&amp;D12712,'список продуктов'!$C$8:$C$917)</f>
        <v>1</v>
      </c>
      <c r="M12555" s="572"/>
      <c r="N12555" s="573"/>
      <c r="O12555" s="573"/>
      <c r="P12555" s="573"/>
    </row>
    <row r="12556" spans="1:16" ht="29.25" x14ac:dyDescent="0.25">
      <c r="A12556" s="77">
        <f>E12556*A12549</f>
        <v>0</v>
      </c>
      <c r="B12556" s="160"/>
      <c r="C12556" s="154"/>
      <c r="D12556" s="91" t="s">
        <v>2656</v>
      </c>
      <c r="E12556" s="89">
        <v>1</v>
      </c>
      <c r="F12556">
        <f>SUMIF('список продуктов'!$A$8:$A$917,"="&amp;D12713,'список продуктов'!$C$8:$C$917)</f>
        <v>1</v>
      </c>
      <c r="M12556" s="572"/>
      <c r="N12556" s="573"/>
      <c r="O12556" s="573"/>
      <c r="P12556" s="573"/>
    </row>
    <row r="12557" spans="1:16" x14ac:dyDescent="0.25">
      <c r="A12557" s="77">
        <f>E12557*A12549</f>
        <v>0</v>
      </c>
      <c r="B12557" s="160"/>
      <c r="C12557" s="154"/>
      <c r="D12557" s="91"/>
      <c r="E12557" s="89"/>
      <c r="F12557">
        <f>SUMIF('список продуктов'!$A$8:$A$917,"="&amp;D12714,'список продуктов'!$C$8:$C$917)</f>
        <v>1</v>
      </c>
      <c r="M12557" s="572"/>
      <c r="N12557" s="573"/>
      <c r="O12557" s="573"/>
      <c r="P12557" s="573"/>
    </row>
    <row r="12558" spans="1:16" ht="15.75" thickBot="1" x14ac:dyDescent="0.3">
      <c r="A12558" s="77">
        <f>E12558*A12549</f>
        <v>0</v>
      </c>
      <c r="B12558" s="160"/>
      <c r="C12558" s="154"/>
      <c r="D12558" s="91"/>
      <c r="E12558" s="89"/>
      <c r="F12558">
        <f>SUMIF('список продуктов'!$A$8:$A$917,"="&amp;D12715,'список продуктов'!$C$8:$C$917)</f>
        <v>1</v>
      </c>
      <c r="M12558" s="572"/>
      <c r="N12558" s="573"/>
      <c r="O12558" s="573"/>
      <c r="P12558" s="573"/>
    </row>
    <row r="12559" spans="1:16" ht="30" thickBot="1" x14ac:dyDescent="0.3">
      <c r="A12559" s="229"/>
      <c r="B12559" s="231" t="s">
        <v>170</v>
      </c>
      <c r="C12559" s="140" t="s">
        <v>1184</v>
      </c>
      <c r="D12559" s="188"/>
      <c r="E12559" s="191"/>
      <c r="F12559">
        <f>SUMIF('список продуктов'!$A$8:$A$917,"="&amp;D12716,'список продуктов'!$C$8:$C$917)</f>
        <v>1</v>
      </c>
      <c r="G12559" t="s">
        <v>2926</v>
      </c>
      <c r="M12559" s="572"/>
      <c r="N12559" s="573"/>
      <c r="O12559" s="573"/>
      <c r="P12559" s="573"/>
    </row>
    <row r="12560" spans="1:16" x14ac:dyDescent="0.25">
      <c r="A12560" s="77">
        <f>E12560*A12559</f>
        <v>0</v>
      </c>
      <c r="B12560" s="160"/>
      <c r="C12560" s="154"/>
      <c r="D12560" s="91" t="s">
        <v>2652</v>
      </c>
      <c r="E12560" s="89">
        <v>50</v>
      </c>
      <c r="F12560">
        <f>SUMIF('список продуктов'!$A$8:$A$917,"="&amp;D12717,'список продуктов'!$C$8:$C$917)</f>
        <v>1</v>
      </c>
      <c r="M12560" s="572"/>
      <c r="N12560" s="573"/>
      <c r="O12560" s="573"/>
      <c r="P12560" s="573"/>
    </row>
    <row r="12561" spans="1:16" x14ac:dyDescent="0.25">
      <c r="A12561" s="77">
        <f>E12561*A12559</f>
        <v>0</v>
      </c>
      <c r="B12561" s="160"/>
      <c r="C12561" s="452"/>
      <c r="D12561" s="91" t="s">
        <v>1886</v>
      </c>
      <c r="E12561" s="89">
        <v>0.5</v>
      </c>
      <c r="M12561" s="72"/>
      <c r="N12561" s="68"/>
      <c r="O12561" s="68"/>
      <c r="P12561" s="68"/>
    </row>
    <row r="12562" spans="1:16" x14ac:dyDescent="0.25">
      <c r="A12562" s="77">
        <f>E12562*A12559</f>
        <v>0</v>
      </c>
      <c r="B12562" s="160"/>
      <c r="C12562" s="154"/>
      <c r="D12562" s="91" t="s">
        <v>1737</v>
      </c>
      <c r="E12562" s="89">
        <v>30</v>
      </c>
      <c r="M12562" s="72"/>
      <c r="N12562" s="68"/>
      <c r="O12562" s="68"/>
      <c r="P12562" s="68"/>
    </row>
    <row r="12563" spans="1:16" x14ac:dyDescent="0.25">
      <c r="A12563" s="77">
        <f>E12563*A12559</f>
        <v>0</v>
      </c>
      <c r="B12563" s="160"/>
      <c r="C12563" s="154"/>
      <c r="D12563" s="91" t="s">
        <v>1818</v>
      </c>
      <c r="E12563" s="89">
        <v>20</v>
      </c>
      <c r="F12563">
        <f>SUMIF('список продуктов'!$A$8:$A$917,"="&amp;D12720,'список продуктов'!$C$8:$C$917)</f>
        <v>0</v>
      </c>
      <c r="M12563" s="572"/>
      <c r="N12563" s="573"/>
      <c r="O12563" s="573"/>
      <c r="P12563" s="573"/>
    </row>
    <row r="12564" spans="1:16" x14ac:dyDescent="0.25">
      <c r="A12564" s="77">
        <f>E12564*A12559</f>
        <v>0</v>
      </c>
      <c r="B12564" s="160"/>
      <c r="C12564" s="154"/>
      <c r="D12564" s="91" t="s">
        <v>2193</v>
      </c>
      <c r="E12564" s="89">
        <v>10</v>
      </c>
      <c r="F12564">
        <f>SUMIF('список продуктов'!$A$8:$A$917,"="&amp;D12721,'список продуктов'!$C$8:$C$917)</f>
        <v>1</v>
      </c>
      <c r="M12564" s="572"/>
      <c r="N12564" s="573"/>
      <c r="O12564" s="573"/>
      <c r="P12564" s="573"/>
    </row>
    <row r="12565" spans="1:16" x14ac:dyDescent="0.25">
      <c r="A12565" s="77">
        <f>E12565*A12559</f>
        <v>0</v>
      </c>
      <c r="B12565" s="160"/>
      <c r="C12565" s="154"/>
      <c r="D12565" s="91" t="s">
        <v>1763</v>
      </c>
      <c r="E12565" s="89">
        <v>20</v>
      </c>
      <c r="F12565">
        <f>SUMIF('список продуктов'!$A$8:$A$917,"="&amp;D12722,'список продуктов'!$C$8:$C$917)</f>
        <v>1</v>
      </c>
      <c r="M12565" s="572"/>
      <c r="N12565" s="573"/>
      <c r="O12565" s="573"/>
      <c r="P12565" s="573"/>
    </row>
    <row r="12566" spans="1:16" x14ac:dyDescent="0.25">
      <c r="A12566" s="77">
        <f>E12566*A12559</f>
        <v>0</v>
      </c>
      <c r="B12566" s="160"/>
      <c r="C12566" s="154"/>
      <c r="D12566" s="91" t="s">
        <v>311</v>
      </c>
      <c r="E12566" s="89">
        <v>10</v>
      </c>
      <c r="F12566">
        <f>SUMIF('список продуктов'!$A$8:$A$917,"="&amp;D12723,'список продуктов'!$C$8:$C$917)</f>
        <v>1</v>
      </c>
      <c r="M12566" s="572"/>
      <c r="N12566" s="573"/>
      <c r="O12566" s="573"/>
      <c r="P12566" s="573"/>
    </row>
    <row r="12567" spans="1:16" x14ac:dyDescent="0.25">
      <c r="A12567" s="77">
        <f>E12567*A12559</f>
        <v>0</v>
      </c>
      <c r="B12567" s="160"/>
      <c r="C12567" s="154"/>
      <c r="D12567" s="91" t="s">
        <v>1719</v>
      </c>
      <c r="E12567" s="89">
        <v>2</v>
      </c>
      <c r="F12567">
        <f>SUMIF('список продуктов'!$A$8:$A$917,"="&amp;D12724,'список продуктов'!$C$8:$C$917)</f>
        <v>1</v>
      </c>
      <c r="M12567" s="572"/>
      <c r="N12567" s="573"/>
      <c r="O12567" s="573"/>
      <c r="P12567" s="573"/>
    </row>
    <row r="12568" spans="1:16" x14ac:dyDescent="0.25">
      <c r="A12568" s="77">
        <f>E12568*A12559</f>
        <v>0</v>
      </c>
      <c r="B12568" s="160"/>
      <c r="C12568" s="154"/>
      <c r="D12568" s="91" t="s">
        <v>1794</v>
      </c>
      <c r="E12568" s="89">
        <v>1</v>
      </c>
      <c r="F12568">
        <f>SUMIF('список продуктов'!$A$8:$A$917,"="&amp;D12725,'список продуктов'!$C$8:$C$917)</f>
        <v>1</v>
      </c>
      <c r="M12568" s="572"/>
      <c r="N12568" s="573"/>
      <c r="O12568" s="573"/>
      <c r="P12568" s="573"/>
    </row>
    <row r="12569" spans="1:16" x14ac:dyDescent="0.25">
      <c r="A12569" s="77">
        <f>E12569*A12559</f>
        <v>0</v>
      </c>
      <c r="B12569" s="160"/>
      <c r="C12569" s="154"/>
      <c r="D12569" s="91" t="s">
        <v>1275</v>
      </c>
      <c r="E12569" s="89">
        <v>2</v>
      </c>
      <c r="F12569">
        <f>SUMIF('список продуктов'!$A$8:$A$917,"="&amp;D12726,'список продуктов'!$C$8:$C$917)</f>
        <v>0</v>
      </c>
      <c r="M12569" s="572"/>
      <c r="N12569" s="573"/>
      <c r="O12569" s="573"/>
      <c r="P12569" s="573"/>
    </row>
    <row r="12570" spans="1:16" ht="30" thickBot="1" x14ac:dyDescent="0.3">
      <c r="A12570" s="77">
        <f>E12570*A12559</f>
        <v>0</v>
      </c>
      <c r="B12570" s="160"/>
      <c r="C12570" s="154"/>
      <c r="D12570" s="91" t="s">
        <v>2656</v>
      </c>
      <c r="E12570" s="89">
        <v>1</v>
      </c>
      <c r="F12570">
        <f>SUMIF('список продуктов'!$A$8:$A$917,"="&amp;D12727,'список продуктов'!$C$8:$C$917)</f>
        <v>0</v>
      </c>
      <c r="M12570" s="572"/>
      <c r="N12570" s="573"/>
      <c r="O12570" s="573"/>
      <c r="P12570" s="573"/>
    </row>
    <row r="12571" spans="1:16" ht="15.75" thickBot="1" x14ac:dyDescent="0.3">
      <c r="A12571" s="229"/>
      <c r="B12571" s="231" t="s">
        <v>74</v>
      </c>
      <c r="C12571" s="140" t="s">
        <v>1186</v>
      </c>
      <c r="D12571" s="188"/>
      <c r="E12571" s="191"/>
      <c r="F12571">
        <f>SUMIF('список продуктов'!$A$8:$A$917,"="&amp;D12728,'список продуктов'!$C$8:$C$917)</f>
        <v>0</v>
      </c>
      <c r="G12571" t="s">
        <v>2926</v>
      </c>
      <c r="M12571" s="572"/>
      <c r="N12571" s="573"/>
      <c r="O12571" s="573"/>
      <c r="P12571" s="573"/>
    </row>
    <row r="12572" spans="1:16" x14ac:dyDescent="0.25">
      <c r="A12572" s="77">
        <f>E12572*A12571</f>
        <v>0</v>
      </c>
      <c r="B12572" s="160"/>
      <c r="C12572" s="154"/>
      <c r="D12572" s="91" t="s">
        <v>1644</v>
      </c>
      <c r="E12572" s="89">
        <v>50</v>
      </c>
      <c r="F12572">
        <f>SUMIF('список продуктов'!$A$8:$A$917,"="&amp;D12729,'список продуктов'!$C$8:$C$917)</f>
        <v>0</v>
      </c>
      <c r="M12572" s="572"/>
      <c r="N12572" s="573"/>
      <c r="O12572" s="573"/>
      <c r="P12572" s="573"/>
    </row>
    <row r="12573" spans="1:16" x14ac:dyDescent="0.25">
      <c r="A12573" s="77">
        <f>E12573*A12571</f>
        <v>0</v>
      </c>
      <c r="B12573" s="160"/>
      <c r="C12573" s="452"/>
      <c r="D12573" s="91" t="s">
        <v>1354</v>
      </c>
      <c r="E12573" s="89">
        <v>40</v>
      </c>
      <c r="F12573">
        <f>SUMIF('список продуктов'!$A$8:$A$917,"="&amp;D12730,'список продуктов'!$C$8:$C$917)</f>
        <v>0</v>
      </c>
      <c r="M12573" s="572"/>
      <c r="N12573" s="573"/>
      <c r="O12573" s="573"/>
      <c r="P12573" s="573"/>
    </row>
    <row r="12574" spans="1:16" x14ac:dyDescent="0.25">
      <c r="A12574" s="77">
        <f>E12574*A12571</f>
        <v>0</v>
      </c>
      <c r="B12574" s="160"/>
      <c r="C12574" s="154"/>
      <c r="D12574" s="91" t="s">
        <v>1758</v>
      </c>
      <c r="E12574" s="89">
        <v>30</v>
      </c>
      <c r="F12574">
        <f>SUMIF('список продуктов'!$A$8:$A$917,"="&amp;D12731,'список продуктов'!$C$8:$C$917)</f>
        <v>1</v>
      </c>
      <c r="M12574" s="572"/>
      <c r="N12574" s="573"/>
      <c r="O12574" s="573"/>
      <c r="P12574" s="573"/>
    </row>
    <row r="12575" spans="1:16" x14ac:dyDescent="0.25">
      <c r="A12575" s="77">
        <f>E12575*A12571</f>
        <v>0</v>
      </c>
      <c r="B12575" s="160"/>
      <c r="C12575" s="154"/>
      <c r="D12575" s="91" t="s">
        <v>1753</v>
      </c>
      <c r="E12575" s="89">
        <v>70</v>
      </c>
      <c r="F12575">
        <f>SUMIF('список продуктов'!$A$8:$A$917,"="&amp;D12732,'список продуктов'!$C$8:$C$917)</f>
        <v>1</v>
      </c>
      <c r="M12575" s="572"/>
      <c r="N12575" s="573"/>
      <c r="O12575" s="573"/>
      <c r="P12575" s="573"/>
    </row>
    <row r="12576" spans="1:16" x14ac:dyDescent="0.25">
      <c r="A12576" s="77">
        <f>E12576*A12571</f>
        <v>0</v>
      </c>
      <c r="B12576" s="160"/>
      <c r="C12576" s="154"/>
      <c r="D12576" s="91" t="s">
        <v>1822</v>
      </c>
      <c r="E12576" s="89">
        <v>50</v>
      </c>
      <c r="F12576">
        <f>SUMIF('список продуктов'!$A$8:$A$917,"="&amp;D12733,'список продуктов'!$C$8:$C$917)</f>
        <v>1</v>
      </c>
      <c r="M12576" s="572"/>
      <c r="N12576" s="573"/>
      <c r="O12576" s="573"/>
      <c r="P12576" s="573"/>
    </row>
    <row r="12577" spans="1:16" x14ac:dyDescent="0.25">
      <c r="A12577" s="77">
        <f>E12577*A12571</f>
        <v>0</v>
      </c>
      <c r="B12577" s="160"/>
      <c r="C12577" s="154"/>
      <c r="D12577" s="91" t="s">
        <v>2469</v>
      </c>
      <c r="E12577" s="89">
        <v>0.5</v>
      </c>
      <c r="F12577">
        <f>SUMIF('список продуктов'!$A$8:$A$917,"="&amp;D12734,'список продуктов'!$C$8:$C$917)</f>
        <v>1</v>
      </c>
      <c r="M12577" s="572"/>
      <c r="N12577" s="573"/>
      <c r="O12577" s="573"/>
      <c r="P12577" s="573"/>
    </row>
    <row r="12578" spans="1:16" x14ac:dyDescent="0.25">
      <c r="A12578" s="77">
        <f>E12578*A12571</f>
        <v>0</v>
      </c>
      <c r="B12578" s="160"/>
      <c r="C12578" s="154"/>
      <c r="D12578" s="91" t="s">
        <v>1262</v>
      </c>
      <c r="E12578" s="89">
        <v>2</v>
      </c>
      <c r="F12578">
        <f>SUMIF('список продуктов'!$A$8:$A$917,"="&amp;D12735,'список продуктов'!$C$8:$C$917)</f>
        <v>1</v>
      </c>
      <c r="M12578" s="572"/>
      <c r="N12578" s="573"/>
      <c r="O12578" s="573"/>
      <c r="P12578" s="573"/>
    </row>
    <row r="12579" spans="1:16" x14ac:dyDescent="0.25">
      <c r="A12579" s="77">
        <f>E12579*A12571</f>
        <v>0</v>
      </c>
      <c r="B12579" s="160"/>
      <c r="C12579" s="154"/>
      <c r="D12579" s="91" t="s">
        <v>2399</v>
      </c>
      <c r="E12579" s="89">
        <v>2</v>
      </c>
      <c r="F12579">
        <f>SUMIF('список продуктов'!$A$8:$A$917,"="&amp;D12736,'список продуктов'!$C$8:$C$917)</f>
        <v>0</v>
      </c>
      <c r="M12579" s="572"/>
      <c r="N12579" s="573"/>
      <c r="O12579" s="573"/>
      <c r="P12579" s="573"/>
    </row>
    <row r="12580" spans="1:16" x14ac:dyDescent="0.25">
      <c r="A12580" s="77">
        <f>E12580*A12571</f>
        <v>0</v>
      </c>
      <c r="B12580" s="160"/>
      <c r="C12580" s="154"/>
      <c r="D12580" s="91" t="s">
        <v>2591</v>
      </c>
      <c r="E12580" s="89">
        <v>5</v>
      </c>
      <c r="F12580">
        <f>SUMIF('список продуктов'!$A$8:$A$917,"="&amp;D12737,'список продуктов'!$C$8:$C$917)</f>
        <v>0</v>
      </c>
      <c r="M12580" s="572"/>
      <c r="N12580" s="573"/>
      <c r="O12580" s="573"/>
      <c r="P12580" s="573"/>
    </row>
    <row r="12581" spans="1:16" ht="30" thickBot="1" x14ac:dyDescent="0.3">
      <c r="A12581" s="77">
        <f>E12581*A12571</f>
        <v>0</v>
      </c>
      <c r="B12581" s="160"/>
      <c r="D12581" s="91" t="s">
        <v>2656</v>
      </c>
      <c r="E12581" s="89">
        <v>1</v>
      </c>
      <c r="F12581">
        <f>SUMIF('список продуктов'!$A$8:$A$917,"="&amp;D12738,'список продуктов'!$C$8:$C$917)</f>
        <v>0</v>
      </c>
      <c r="M12581" s="572"/>
      <c r="N12581" s="573"/>
      <c r="O12581" s="573"/>
      <c r="P12581" s="573"/>
    </row>
    <row r="12582" spans="1:16" ht="30" thickBot="1" x14ac:dyDescent="0.3">
      <c r="A12582" s="229"/>
      <c r="B12582" s="231" t="s">
        <v>170</v>
      </c>
      <c r="C12582" s="140" t="s">
        <v>1187</v>
      </c>
      <c r="D12582" s="188"/>
      <c r="E12582" s="191"/>
      <c r="F12582">
        <f>SUMIF('список продуктов'!$A$8:$A$917,"="&amp;D12739,'список продуктов'!$C$8:$C$917)</f>
        <v>0</v>
      </c>
      <c r="G12582" t="s">
        <v>2926</v>
      </c>
      <c r="M12582" s="572"/>
      <c r="N12582" s="573"/>
      <c r="O12582" s="573"/>
      <c r="P12582" s="573"/>
    </row>
    <row r="12583" spans="1:16" x14ac:dyDescent="0.25">
      <c r="A12583" s="77">
        <f>E12583*A12582</f>
        <v>0</v>
      </c>
      <c r="B12583" s="160"/>
      <c r="C12583" s="154"/>
      <c r="D12583" s="91" t="s">
        <v>1763</v>
      </c>
      <c r="E12583" s="89">
        <v>30</v>
      </c>
      <c r="F12583">
        <f>SUMIF('список продуктов'!$A$8:$A$917,"="&amp;D12740,'список продуктов'!$C$8:$C$917)</f>
        <v>0</v>
      </c>
      <c r="M12583" s="572"/>
      <c r="N12583" s="573"/>
      <c r="O12583" s="573"/>
      <c r="P12583" s="573"/>
    </row>
    <row r="12584" spans="1:16" x14ac:dyDescent="0.25">
      <c r="A12584" s="77">
        <f>E12584*A12582</f>
        <v>0</v>
      </c>
      <c r="B12584" s="160"/>
      <c r="C12584" s="452"/>
      <c r="D12584" s="91" t="s">
        <v>311</v>
      </c>
      <c r="E12584" s="89">
        <v>30</v>
      </c>
      <c r="F12584">
        <f>SUMIF('список продуктов'!$A$8:$A$917,"="&amp;D12741,'список продуктов'!$C$8:$C$917)</f>
        <v>1</v>
      </c>
      <c r="M12584" s="572"/>
      <c r="N12584" s="573"/>
      <c r="O12584" s="573"/>
      <c r="P12584" s="573"/>
    </row>
    <row r="12585" spans="1:16" x14ac:dyDescent="0.25">
      <c r="A12585" s="77">
        <f>E12585*A12582</f>
        <v>0</v>
      </c>
      <c r="B12585" s="160"/>
      <c r="C12585" s="154"/>
      <c r="D12585" s="91" t="s">
        <v>1824</v>
      </c>
      <c r="E12585" s="89">
        <v>60</v>
      </c>
      <c r="F12585">
        <f>SUMIF('список продуктов'!$A$8:$A$917,"="&amp;D12742,'список продуктов'!$C$8:$C$917)</f>
        <v>1</v>
      </c>
      <c r="M12585" s="572"/>
      <c r="N12585" s="573"/>
      <c r="O12585" s="573"/>
      <c r="P12585" s="573"/>
    </row>
    <row r="12586" spans="1:16" x14ac:dyDescent="0.25">
      <c r="A12586" s="77">
        <f>E12586*A12582</f>
        <v>0</v>
      </c>
      <c r="B12586" s="160"/>
      <c r="C12586" s="154"/>
      <c r="D12586" s="91" t="s">
        <v>2244</v>
      </c>
      <c r="E12586" s="89">
        <v>5</v>
      </c>
      <c r="F12586">
        <f>SUMIF('список продуктов'!$A$8:$A$917,"="&amp;D12743,'список продуктов'!$C$8:$C$917)</f>
        <v>1</v>
      </c>
      <c r="M12586" s="572"/>
      <c r="N12586" s="573"/>
      <c r="O12586" s="573"/>
      <c r="P12586" s="573"/>
    </row>
    <row r="12587" spans="1:16" x14ac:dyDescent="0.25">
      <c r="A12587" s="77">
        <f>E12587*A12582</f>
        <v>0</v>
      </c>
      <c r="B12587" s="160"/>
      <c r="C12587" s="154"/>
      <c r="D12587" s="91" t="s">
        <v>1919</v>
      </c>
      <c r="E12587" s="89">
        <v>2</v>
      </c>
      <c r="F12587">
        <f>SUMIF('список продуктов'!$A$8:$A$917,"="&amp;D12744,'список продуктов'!$C$8:$C$917)</f>
        <v>1</v>
      </c>
      <c r="M12587" s="572"/>
      <c r="N12587" s="573"/>
      <c r="O12587" s="573"/>
      <c r="P12587" s="573"/>
    </row>
    <row r="12588" spans="1:16" x14ac:dyDescent="0.25">
      <c r="A12588" s="77">
        <f>E12588*A12582</f>
        <v>0</v>
      </c>
      <c r="B12588" s="160"/>
      <c r="C12588" s="154"/>
      <c r="D12588" s="91" t="s">
        <v>2319</v>
      </c>
      <c r="E12588" s="89">
        <v>10</v>
      </c>
      <c r="F12588">
        <f>SUMIF('список продуктов'!$A$8:$A$917,"="&amp;D12745,'список продуктов'!$C$8:$C$917)</f>
        <v>1</v>
      </c>
      <c r="M12588" s="572"/>
      <c r="N12588" s="573"/>
      <c r="O12588" s="573"/>
      <c r="P12588" s="573"/>
    </row>
    <row r="12589" spans="1:16" x14ac:dyDescent="0.25">
      <c r="A12589" s="77">
        <f>E12589*A12582</f>
        <v>0</v>
      </c>
      <c r="B12589" s="160"/>
      <c r="C12589" s="154"/>
      <c r="D12589" s="91" t="s">
        <v>925</v>
      </c>
      <c r="E12589" s="89">
        <v>10</v>
      </c>
      <c r="F12589">
        <f>SUMIF('список продуктов'!$A$8:$A$917,"="&amp;D12746,'список продуктов'!$C$8:$C$917)</f>
        <v>1</v>
      </c>
      <c r="M12589" s="572"/>
      <c r="N12589" s="573"/>
      <c r="O12589" s="573"/>
      <c r="P12589" s="573"/>
    </row>
    <row r="12590" spans="1:16" ht="29.25" x14ac:dyDescent="0.25">
      <c r="A12590" s="77">
        <f>E12590*A12582</f>
        <v>0</v>
      </c>
      <c r="B12590" s="160"/>
      <c r="C12590" s="154"/>
      <c r="D12590" s="91" t="s">
        <v>2656</v>
      </c>
      <c r="E12590" s="89">
        <v>1</v>
      </c>
      <c r="F12590">
        <f>SUMIF('список продуктов'!$A$8:$A$917,"="&amp;D12747,'список продуктов'!$C$8:$C$917)</f>
        <v>1</v>
      </c>
      <c r="M12590" s="572"/>
      <c r="N12590" s="573"/>
      <c r="O12590" s="573"/>
      <c r="P12590" s="573"/>
    </row>
    <row r="12591" spans="1:16" ht="15.75" thickBot="1" x14ac:dyDescent="0.3">
      <c r="A12591" s="77">
        <f>E12591*A12582</f>
        <v>0</v>
      </c>
      <c r="B12591" s="160"/>
      <c r="C12591" s="154"/>
      <c r="D12591" s="91" t="s">
        <v>2659</v>
      </c>
      <c r="E12591" s="89">
        <v>1</v>
      </c>
      <c r="F12591">
        <f>SUMIF('список продуктов'!$A$8:$A$917,"="&amp;D12748,'список продуктов'!$C$8:$C$917)</f>
        <v>1</v>
      </c>
      <c r="M12591" s="572"/>
      <c r="N12591" s="573"/>
      <c r="O12591" s="573"/>
      <c r="P12591" s="573"/>
    </row>
    <row r="12592" spans="1:16" ht="15.75" thickBot="1" x14ac:dyDescent="0.3">
      <c r="A12592" s="229"/>
      <c r="B12592" s="231" t="s">
        <v>170</v>
      </c>
      <c r="C12592" s="140" t="s">
        <v>1188</v>
      </c>
      <c r="D12592" s="188"/>
      <c r="E12592" s="191"/>
      <c r="F12592">
        <f>SUMIF('список продуктов'!$A$8:$A$917,"="&amp;D12749,'список продуктов'!$C$8:$C$917)</f>
        <v>1</v>
      </c>
      <c r="G12592" t="s">
        <v>2926</v>
      </c>
      <c r="M12592" s="572"/>
      <c r="N12592" s="573"/>
      <c r="O12592" s="573"/>
      <c r="P12592" s="573"/>
    </row>
    <row r="12593" spans="1:16" x14ac:dyDescent="0.25">
      <c r="A12593" s="77">
        <f>E12593*A12592</f>
        <v>0</v>
      </c>
      <c r="B12593" s="160"/>
      <c r="C12593" s="154"/>
      <c r="D12593" s="91" t="s">
        <v>1621</v>
      </c>
      <c r="E12593" s="89">
        <v>200</v>
      </c>
      <c r="M12593" s="72"/>
      <c r="N12593" s="68"/>
      <c r="O12593" s="68"/>
      <c r="P12593" s="68"/>
    </row>
    <row r="12594" spans="1:16" x14ac:dyDescent="0.25">
      <c r="A12594" s="77">
        <f>E12594*A12592</f>
        <v>0</v>
      </c>
      <c r="B12594" s="160"/>
      <c r="C12594" s="452"/>
      <c r="D12594" s="91" t="s">
        <v>1758</v>
      </c>
      <c r="E12594" s="89">
        <v>20</v>
      </c>
      <c r="F12594">
        <f>SUMIF('список продуктов'!$A$8:$A$917,"="&amp;D12751,'список продуктов'!$C$8:$C$917)</f>
        <v>0</v>
      </c>
      <c r="M12594" s="572"/>
      <c r="N12594" s="573"/>
      <c r="O12594" s="573"/>
      <c r="P12594" s="573"/>
    </row>
    <row r="12595" spans="1:16" x14ac:dyDescent="0.25">
      <c r="A12595" s="77">
        <f>E12595*A12592</f>
        <v>0</v>
      </c>
      <c r="B12595" s="160"/>
      <c r="C12595" s="154"/>
      <c r="D12595" s="91" t="s">
        <v>1272</v>
      </c>
      <c r="E12595" s="89">
        <v>5</v>
      </c>
      <c r="F12595">
        <f>SUMIF('список продуктов'!$A$8:$A$917,"="&amp;D12752,'список продуктов'!$C$8:$C$917)</f>
        <v>1</v>
      </c>
      <c r="M12595" s="572"/>
      <c r="N12595" s="573"/>
      <c r="O12595" s="573"/>
      <c r="P12595" s="573"/>
    </row>
    <row r="12596" spans="1:16" x14ac:dyDescent="0.25">
      <c r="A12596" s="77">
        <f>E12596*A12592</f>
        <v>0</v>
      </c>
      <c r="B12596" s="160"/>
      <c r="C12596" s="154"/>
      <c r="D12596" s="91" t="s">
        <v>2500</v>
      </c>
      <c r="E12596" s="89">
        <v>50</v>
      </c>
      <c r="F12596">
        <f>SUMIF('список продуктов'!$A$8:$A$917,"="&amp;D12753,'список продуктов'!$C$8:$C$917)</f>
        <v>1</v>
      </c>
      <c r="M12596" s="572"/>
      <c r="N12596" s="573"/>
      <c r="O12596" s="573"/>
      <c r="P12596" s="573"/>
    </row>
    <row r="12597" spans="1:16" x14ac:dyDescent="0.25">
      <c r="A12597" s="77">
        <f>E12597*A12592</f>
        <v>0</v>
      </c>
      <c r="B12597" s="160"/>
      <c r="C12597" s="154"/>
      <c r="D12597" s="91" t="s">
        <v>1478</v>
      </c>
      <c r="E12597" s="89">
        <v>5</v>
      </c>
      <c r="F12597">
        <f>SUMIF('список продуктов'!$A$8:$A$917,"="&amp;D12754,'список продуктов'!$C$8:$C$917)</f>
        <v>1</v>
      </c>
      <c r="M12597" s="572"/>
      <c r="N12597" s="573"/>
      <c r="O12597" s="573"/>
      <c r="P12597" s="573"/>
    </row>
    <row r="12598" spans="1:16" x14ac:dyDescent="0.25">
      <c r="A12598" s="77">
        <f>E12598*A12592</f>
        <v>0</v>
      </c>
      <c r="B12598" s="160"/>
      <c r="C12598" s="154"/>
      <c r="D12598" s="91" t="s">
        <v>313</v>
      </c>
      <c r="E12598" s="89">
        <v>30</v>
      </c>
      <c r="F12598">
        <f>SUMIF('список продуктов'!$A$8:$A$917,"="&amp;D12755,'список продуктов'!$C$8:$C$917)</f>
        <v>1</v>
      </c>
      <c r="M12598" s="572"/>
      <c r="N12598" s="573"/>
      <c r="O12598" s="573"/>
      <c r="P12598" s="573"/>
    </row>
    <row r="12599" spans="1:16" ht="29.25" x14ac:dyDescent="0.25">
      <c r="A12599" s="77">
        <f>E12599*A12592</f>
        <v>0</v>
      </c>
      <c r="B12599" s="160"/>
      <c r="C12599" s="154"/>
      <c r="D12599" s="91" t="s">
        <v>2656</v>
      </c>
      <c r="E12599" s="89">
        <v>1</v>
      </c>
      <c r="F12599">
        <f>SUMIF('список продуктов'!$A$8:$A$917,"="&amp;D12756,'список продуктов'!$C$8:$C$917)</f>
        <v>1</v>
      </c>
      <c r="M12599" s="572"/>
      <c r="N12599" s="573"/>
      <c r="O12599" s="573"/>
      <c r="P12599" s="573"/>
    </row>
    <row r="12600" spans="1:16" x14ac:dyDescent="0.25">
      <c r="A12600" s="77">
        <f>E12600*A12592</f>
        <v>0</v>
      </c>
      <c r="B12600" s="160"/>
      <c r="C12600" s="154"/>
      <c r="D12600" s="91"/>
      <c r="E12600" s="89"/>
      <c r="F12600">
        <f>SUMIF('список продуктов'!$A$8:$A$917,"="&amp;D12757,'список продуктов'!$C$8:$C$917)</f>
        <v>1</v>
      </c>
      <c r="M12600" s="572"/>
      <c r="N12600" s="573"/>
      <c r="O12600" s="573"/>
      <c r="P12600" s="573"/>
    </row>
    <row r="12601" spans="1:16" ht="15.75" thickBot="1" x14ac:dyDescent="0.3">
      <c r="A12601" s="77">
        <f>E12601*A12592</f>
        <v>0</v>
      </c>
      <c r="B12601" s="160"/>
      <c r="C12601" s="154"/>
      <c r="D12601" s="91"/>
      <c r="E12601" s="89"/>
      <c r="F12601">
        <f>SUMIF('список продуктов'!$A$8:$A$917,"="&amp;D12758,'список продуктов'!$C$8:$C$917)</f>
        <v>1</v>
      </c>
      <c r="M12601" s="572"/>
      <c r="N12601" s="573"/>
      <c r="O12601" s="573"/>
      <c r="P12601" s="573"/>
    </row>
    <row r="12602" spans="1:16" ht="15.75" thickBot="1" x14ac:dyDescent="0.3">
      <c r="A12602" s="229"/>
      <c r="B12602" s="231" t="s">
        <v>170</v>
      </c>
      <c r="C12602" s="140" t="s">
        <v>1189</v>
      </c>
      <c r="D12602" s="188"/>
      <c r="E12602" s="191"/>
      <c r="F12602">
        <f>SUMIF('список продуктов'!$A$8:$A$917,"="&amp;D12759,'список продуктов'!$C$8:$C$917)</f>
        <v>1</v>
      </c>
      <c r="G12602" t="s">
        <v>2926</v>
      </c>
      <c r="M12602" s="572"/>
      <c r="N12602" s="573"/>
      <c r="O12602" s="573"/>
      <c r="P12602" s="573"/>
    </row>
    <row r="12603" spans="1:16" x14ac:dyDescent="0.25">
      <c r="A12603" s="77">
        <f>E12603*A12602</f>
        <v>0</v>
      </c>
      <c r="B12603" s="160"/>
      <c r="C12603" s="113"/>
      <c r="D12603" s="91" t="s">
        <v>1753</v>
      </c>
      <c r="E12603" s="80">
        <v>230</v>
      </c>
      <c r="F12603">
        <f>SUMIF('список продуктов'!$A$8:$A$917,"="&amp;D12760,'список продуктов'!$C$8:$C$917)</f>
        <v>1</v>
      </c>
      <c r="M12603" s="572"/>
      <c r="N12603" s="573"/>
      <c r="O12603" s="573"/>
      <c r="P12603" s="573"/>
    </row>
    <row r="12604" spans="1:16" x14ac:dyDescent="0.25">
      <c r="A12604" s="77">
        <f>E12604*A12602</f>
        <v>0</v>
      </c>
      <c r="B12604" s="160"/>
      <c r="C12604" s="449"/>
      <c r="D12604" s="91" t="s">
        <v>1850</v>
      </c>
      <c r="E12604" s="80">
        <v>20</v>
      </c>
      <c r="F12604">
        <f>SUMIF('список продуктов'!$A$8:$A$917,"="&amp;D12761,'список продуктов'!$C$8:$C$917)</f>
        <v>1</v>
      </c>
      <c r="M12604" s="572"/>
      <c r="N12604" s="573"/>
      <c r="O12604" s="573"/>
      <c r="P12604" s="573"/>
    </row>
    <row r="12605" spans="1:16" x14ac:dyDescent="0.25">
      <c r="A12605" s="77">
        <f>E12605*A12602</f>
        <v>0</v>
      </c>
      <c r="B12605" s="160"/>
      <c r="C12605" s="449"/>
      <c r="D12605" s="91" t="s">
        <v>1355</v>
      </c>
      <c r="E12605" s="80">
        <v>5</v>
      </c>
      <c r="F12605">
        <f>SUMIF('список продуктов'!$A$8:$A$917,"="&amp;D12762,'список продуктов'!$C$8:$C$917)</f>
        <v>1</v>
      </c>
      <c r="M12605" s="572"/>
      <c r="N12605" s="573"/>
      <c r="O12605" s="573"/>
      <c r="P12605" s="573"/>
    </row>
    <row r="12606" spans="1:16" x14ac:dyDescent="0.25">
      <c r="A12606" s="77">
        <f>E12606*A12602</f>
        <v>0</v>
      </c>
      <c r="B12606" s="160"/>
      <c r="C12606" s="449"/>
      <c r="D12606" s="91" t="s">
        <v>1262</v>
      </c>
      <c r="E12606" s="80">
        <v>2</v>
      </c>
      <c r="M12606" s="72"/>
      <c r="N12606" s="68"/>
      <c r="O12606" s="68"/>
      <c r="P12606" s="68"/>
    </row>
    <row r="12607" spans="1:16" ht="29.25" x14ac:dyDescent="0.25">
      <c r="A12607" s="77">
        <f>E12607*A12602</f>
        <v>0</v>
      </c>
      <c r="B12607" s="160"/>
      <c r="C12607" s="154"/>
      <c r="D12607" s="91" t="s">
        <v>2656</v>
      </c>
      <c r="E12607" s="89">
        <v>1</v>
      </c>
      <c r="M12607" s="72"/>
      <c r="N12607" s="68"/>
      <c r="O12607" s="68"/>
      <c r="P12607" s="68"/>
    </row>
    <row r="12608" spans="1:16" x14ac:dyDescent="0.25">
      <c r="A12608" s="77">
        <f>E12608*A12602</f>
        <v>0</v>
      </c>
      <c r="B12608" s="160"/>
      <c r="C12608" s="154"/>
      <c r="D12608" s="91"/>
      <c r="E12608" s="89"/>
      <c r="F12608">
        <f>SUMIF('список продуктов'!$A$8:$A$917,"="&amp;D12765,'список продуктов'!$C$8:$C$917)</f>
        <v>0</v>
      </c>
      <c r="M12608" s="572"/>
      <c r="N12608" s="573"/>
      <c r="O12608" s="573"/>
      <c r="P12608" s="573"/>
    </row>
    <row r="12609" spans="1:16" x14ac:dyDescent="0.25">
      <c r="A12609" s="77">
        <f>E12609*A12602</f>
        <v>0</v>
      </c>
      <c r="B12609" s="160"/>
      <c r="C12609" s="154"/>
      <c r="D12609" s="91"/>
      <c r="E12609" s="89"/>
      <c r="F12609">
        <f>SUMIF('список продуктов'!$A$8:$A$917,"="&amp;D12766,'список продуктов'!$C$8:$C$917)</f>
        <v>1</v>
      </c>
      <c r="M12609" s="572"/>
      <c r="N12609" s="573"/>
      <c r="O12609" s="573"/>
      <c r="P12609" s="573"/>
    </row>
    <row r="12610" spans="1:16" x14ac:dyDescent="0.25">
      <c r="A12610" s="77">
        <f>E12610*A12602</f>
        <v>0</v>
      </c>
      <c r="B12610" s="160"/>
      <c r="C12610" s="154"/>
      <c r="D12610" s="91"/>
      <c r="E12610" s="89"/>
      <c r="F12610">
        <f>SUMIF('список продуктов'!$A$8:$A$917,"="&amp;D12767,'список продуктов'!$C$8:$C$917)</f>
        <v>0</v>
      </c>
      <c r="M12610" s="572"/>
      <c r="N12610" s="573"/>
      <c r="O12610" s="573"/>
      <c r="P12610" s="573"/>
    </row>
    <row r="12611" spans="1:16" ht="15.75" thickBot="1" x14ac:dyDescent="0.3">
      <c r="A12611" s="77">
        <f>E12611*A12602</f>
        <v>0</v>
      </c>
      <c r="B12611" s="160"/>
      <c r="C12611" s="154"/>
      <c r="D12611" s="91"/>
      <c r="E12611" s="89"/>
      <c r="F12611">
        <f>SUMIF('список продуктов'!$A$8:$A$917,"="&amp;D12768,'список продуктов'!$C$8:$C$917)</f>
        <v>1</v>
      </c>
      <c r="M12611" s="572"/>
      <c r="N12611" s="573"/>
      <c r="O12611" s="573"/>
      <c r="P12611" s="573"/>
    </row>
    <row r="12612" spans="1:16" ht="15.75" thickBot="1" x14ac:dyDescent="0.3">
      <c r="A12612" s="229"/>
      <c r="B12612" s="231" t="s">
        <v>74</v>
      </c>
      <c r="C12612" s="139" t="s">
        <v>1190</v>
      </c>
      <c r="D12612" s="188"/>
      <c r="E12612" s="191"/>
      <c r="F12612">
        <f>SUMIF('список продуктов'!$A$8:$A$917,"="&amp;D12769,'список продуктов'!$C$8:$C$917)</f>
        <v>1</v>
      </c>
      <c r="G12612" t="s">
        <v>2926</v>
      </c>
      <c r="M12612" s="572"/>
      <c r="N12612" s="573"/>
      <c r="O12612" s="573"/>
      <c r="P12612" s="573"/>
    </row>
    <row r="12613" spans="1:16" x14ac:dyDescent="0.25">
      <c r="A12613" s="77">
        <f>E12613*A12612</f>
        <v>0</v>
      </c>
      <c r="B12613" s="160"/>
      <c r="C12613" s="154"/>
      <c r="D12613" s="91" t="s">
        <v>1596</v>
      </c>
      <c r="E12613" s="89">
        <v>200</v>
      </c>
      <c r="F12613">
        <f>SUMIF('список продуктов'!$A$8:$A$917,"="&amp;D12770,'список продуктов'!$C$8:$C$917)</f>
        <v>1</v>
      </c>
      <c r="M12613" s="572"/>
      <c r="N12613" s="573"/>
      <c r="O12613" s="573"/>
      <c r="P12613" s="573"/>
    </row>
    <row r="12614" spans="1:16" x14ac:dyDescent="0.25">
      <c r="A12614" s="77">
        <f>E12614*A12612</f>
        <v>0</v>
      </c>
      <c r="B12614" s="160"/>
      <c r="C12614" s="452"/>
      <c r="D12614" s="91" t="s">
        <v>1050</v>
      </c>
      <c r="E12614" s="89">
        <v>50</v>
      </c>
      <c r="F12614">
        <f>SUMIF('список продуктов'!$A$8:$A$917,"="&amp;D12771,'список продуктов'!$C$8:$C$917)</f>
        <v>0</v>
      </c>
      <c r="M12614" s="572"/>
      <c r="N12614" s="573"/>
      <c r="O12614" s="573"/>
      <c r="P12614" s="573"/>
    </row>
    <row r="12615" spans="1:16" x14ac:dyDescent="0.25">
      <c r="A12615" s="77">
        <f>E12615*A12612</f>
        <v>0</v>
      </c>
      <c r="B12615" s="160"/>
      <c r="C12615" s="154"/>
      <c r="D12615" s="91" t="s">
        <v>1478</v>
      </c>
      <c r="E12615" s="89">
        <v>5</v>
      </c>
      <c r="F12615">
        <f>SUMIF('список продуктов'!$A$8:$A$917,"="&amp;D12772,'список продуктов'!$C$8:$C$917)</f>
        <v>0</v>
      </c>
      <c r="M12615" s="572"/>
      <c r="N12615" s="573"/>
      <c r="O12615" s="573"/>
      <c r="P12615" s="573"/>
    </row>
    <row r="12616" spans="1:16" x14ac:dyDescent="0.25">
      <c r="A12616" s="77">
        <f>E12616*A12612</f>
        <v>0</v>
      </c>
      <c r="B12616" s="160"/>
      <c r="C12616" s="154"/>
      <c r="D12616" s="91" t="s">
        <v>1758</v>
      </c>
      <c r="E12616" s="89">
        <v>30</v>
      </c>
      <c r="F12616">
        <f>SUMIF('список продуктов'!$A$8:$A$917,"="&amp;D12773,'список продуктов'!$C$8:$C$917)</f>
        <v>0</v>
      </c>
      <c r="M12616" s="572"/>
      <c r="N12616" s="573"/>
      <c r="O12616" s="573"/>
      <c r="P12616" s="573"/>
    </row>
    <row r="12617" spans="1:16" x14ac:dyDescent="0.25">
      <c r="A12617" s="77">
        <f>E12617*A12612</f>
        <v>0</v>
      </c>
      <c r="B12617" s="160"/>
      <c r="C12617" s="154"/>
      <c r="D12617" s="91" t="s">
        <v>1354</v>
      </c>
      <c r="E12617" s="89">
        <v>50</v>
      </c>
      <c r="F12617">
        <f>SUMIF('список продуктов'!$A$8:$A$917,"="&amp;D12774,'список продуктов'!$C$8:$C$917)</f>
        <v>0</v>
      </c>
      <c r="M12617" s="572"/>
      <c r="N12617" s="573"/>
      <c r="O12617" s="573"/>
      <c r="P12617" s="573"/>
    </row>
    <row r="12618" spans="1:16" x14ac:dyDescent="0.25">
      <c r="A12618" s="77">
        <f>E12618*A12612</f>
        <v>0</v>
      </c>
      <c r="B12618" s="160"/>
      <c r="C12618" s="154"/>
      <c r="D12618" s="91" t="s">
        <v>2322</v>
      </c>
      <c r="E12618" s="89">
        <v>15</v>
      </c>
      <c r="F12618">
        <f>SUMIF('список продуктов'!$A$8:$A$917,"="&amp;D12775,'список продуктов'!$C$8:$C$917)</f>
        <v>0</v>
      </c>
      <c r="M12618" s="572"/>
      <c r="N12618" s="573"/>
      <c r="O12618" s="573"/>
      <c r="P12618" s="573"/>
    </row>
    <row r="12619" spans="1:16" x14ac:dyDescent="0.25">
      <c r="A12619" s="77">
        <f>E12619*A12612</f>
        <v>0</v>
      </c>
      <c r="B12619" s="160"/>
      <c r="C12619" s="154"/>
      <c r="D12619" s="91" t="s">
        <v>1850</v>
      </c>
      <c r="E12619" s="89">
        <v>10</v>
      </c>
      <c r="F12619">
        <f>SUMIF('список продуктов'!$A$8:$A$917,"="&amp;D12776,'список продуктов'!$C$8:$C$917)</f>
        <v>1</v>
      </c>
      <c r="M12619" s="572"/>
      <c r="N12619" s="573"/>
      <c r="O12619" s="573"/>
      <c r="P12619" s="573"/>
    </row>
    <row r="12620" spans="1:16" x14ac:dyDescent="0.25">
      <c r="A12620" s="77">
        <f>E12620*A12612</f>
        <v>0</v>
      </c>
      <c r="B12620" s="160"/>
      <c r="C12620" s="154"/>
      <c r="D12620" s="91" t="s">
        <v>1804</v>
      </c>
      <c r="E12620" s="89">
        <v>5</v>
      </c>
      <c r="F12620">
        <f>SUMIF('список продуктов'!$A$8:$A$917,"="&amp;D12777,'список продуктов'!$C$8:$C$917)</f>
        <v>1</v>
      </c>
      <c r="M12620" s="572"/>
      <c r="N12620" s="573"/>
      <c r="O12620" s="573"/>
      <c r="P12620" s="573"/>
    </row>
    <row r="12621" spans="1:16" x14ac:dyDescent="0.25">
      <c r="A12621" s="77">
        <f>E12621*A12612</f>
        <v>0</v>
      </c>
      <c r="B12621" s="160"/>
      <c r="C12621" s="154"/>
      <c r="D12621" s="91" t="s">
        <v>1262</v>
      </c>
      <c r="E12621" s="89">
        <v>2</v>
      </c>
      <c r="F12621">
        <f>SUMIF('список продуктов'!$A$8:$A$917,"="&amp;D12778,'список продуктов'!$C$8:$C$917)</f>
        <v>1</v>
      </c>
      <c r="M12621" s="572"/>
      <c r="N12621" s="573"/>
      <c r="O12621" s="573"/>
      <c r="P12621" s="573"/>
    </row>
    <row r="12622" spans="1:16" ht="30" thickBot="1" x14ac:dyDescent="0.3">
      <c r="A12622" s="77">
        <f>E12622*A12612</f>
        <v>0</v>
      </c>
      <c r="B12622" s="160"/>
      <c r="D12622" s="91" t="s">
        <v>2656</v>
      </c>
      <c r="E12622" s="89">
        <v>1</v>
      </c>
      <c r="F12622">
        <f>SUMIF('список продуктов'!$A$8:$A$917,"="&amp;D12779,'список продуктов'!$C$8:$C$917)</f>
        <v>1</v>
      </c>
      <c r="M12622" s="572"/>
      <c r="N12622" s="573"/>
      <c r="O12622" s="573"/>
      <c r="P12622" s="573"/>
    </row>
    <row r="12623" spans="1:16" ht="15.75" thickBot="1" x14ac:dyDescent="0.3">
      <c r="A12623" s="229"/>
      <c r="B12623" s="231" t="s">
        <v>170</v>
      </c>
      <c r="C12623" s="139" t="s">
        <v>1234</v>
      </c>
      <c r="D12623" s="188"/>
      <c r="E12623" s="191"/>
      <c r="F12623">
        <f>SUMIF('список продуктов'!$A$8:$A$917,"="&amp;D12790,'список продуктов'!$C$8:$C$917)</f>
        <v>1</v>
      </c>
      <c r="G12623" t="s">
        <v>2926</v>
      </c>
      <c r="M12623" s="572"/>
      <c r="N12623" s="573"/>
      <c r="O12623" s="573"/>
      <c r="P12623" s="573"/>
    </row>
    <row r="12624" spans="1:16" x14ac:dyDescent="0.25">
      <c r="A12624" s="77">
        <f>E12624*A12623</f>
        <v>0</v>
      </c>
      <c r="B12624" s="160"/>
      <c r="C12624" s="154"/>
      <c r="D12624" s="91" t="s">
        <v>1879</v>
      </c>
      <c r="E12624" s="89">
        <v>38</v>
      </c>
      <c r="F12624">
        <f>SUMIF('список продуктов'!$A$8:$A$917,"="&amp;D12791,'список продуктов'!$C$8:$C$917)</f>
        <v>1</v>
      </c>
      <c r="M12624" s="572"/>
      <c r="N12624" s="573"/>
      <c r="O12624" s="573"/>
      <c r="P12624" s="573"/>
    </row>
    <row r="12625" spans="1:16" x14ac:dyDescent="0.25">
      <c r="A12625" s="77">
        <f>E12625*A12623</f>
        <v>0</v>
      </c>
      <c r="B12625" s="160"/>
      <c r="C12625" s="452"/>
      <c r="D12625" s="91" t="s">
        <v>1824</v>
      </c>
      <c r="E12625" s="89">
        <v>19</v>
      </c>
      <c r="F12625">
        <f>SUMIF('список продуктов'!$A$8:$A$917,"="&amp;D12792,'список продуктов'!$C$8:$C$917)</f>
        <v>1</v>
      </c>
      <c r="M12625" s="572"/>
      <c r="N12625" s="573"/>
      <c r="O12625" s="573"/>
      <c r="P12625" s="573"/>
    </row>
    <row r="12626" spans="1:16" x14ac:dyDescent="0.25">
      <c r="A12626" s="77">
        <f>E12626*A12623</f>
        <v>0</v>
      </c>
      <c r="B12626" s="160"/>
      <c r="C12626" s="154"/>
      <c r="D12626" s="91" t="s">
        <v>1365</v>
      </c>
      <c r="E12626" s="89">
        <v>38</v>
      </c>
      <c r="F12626">
        <f>SUMIF('список продуктов'!$A$8:$A$917,"="&amp;D12793,'список продуктов'!$C$8:$C$917)</f>
        <v>0</v>
      </c>
      <c r="M12626" s="572"/>
      <c r="N12626" s="573"/>
      <c r="O12626" s="573"/>
      <c r="P12626" s="573"/>
    </row>
    <row r="12627" spans="1:16" x14ac:dyDescent="0.25">
      <c r="A12627" s="77">
        <f>E12627*A12623</f>
        <v>0</v>
      </c>
      <c r="B12627" s="160"/>
      <c r="C12627" s="154"/>
      <c r="D12627" s="91" t="s">
        <v>1705</v>
      </c>
      <c r="E12627" s="89">
        <v>38</v>
      </c>
      <c r="F12627">
        <f>SUMIF('список продуктов'!$A$8:$A$917,"="&amp;D12794,'список продуктов'!$C$8:$C$917)</f>
        <v>0</v>
      </c>
      <c r="M12627" s="572"/>
      <c r="N12627" s="573"/>
      <c r="O12627" s="573"/>
      <c r="P12627" s="573"/>
    </row>
    <row r="12628" spans="1:16" x14ac:dyDescent="0.25">
      <c r="A12628" s="77">
        <f>E12628*A12623</f>
        <v>0</v>
      </c>
      <c r="B12628" s="160"/>
      <c r="C12628" s="154"/>
      <c r="D12628" s="91" t="s">
        <v>2351</v>
      </c>
      <c r="E12628" s="89">
        <v>13</v>
      </c>
      <c r="F12628">
        <f>SUMIF('список продуктов'!$A$8:$A$917,"="&amp;D12795,'список продуктов'!$C$8:$C$917)</f>
        <v>0</v>
      </c>
      <c r="M12628" s="572"/>
      <c r="N12628" s="573"/>
      <c r="O12628" s="573"/>
      <c r="P12628" s="573"/>
    </row>
    <row r="12629" spans="1:16" x14ac:dyDescent="0.25">
      <c r="A12629" s="77">
        <f>E12629*A12623</f>
        <v>0</v>
      </c>
      <c r="B12629" s="160"/>
      <c r="C12629" s="154"/>
      <c r="D12629" s="91" t="s">
        <v>1789</v>
      </c>
      <c r="E12629" s="89">
        <v>38</v>
      </c>
      <c r="F12629">
        <f>SUMIF('список продуктов'!$A$8:$A$917,"="&amp;D12796,'список продуктов'!$C$8:$C$917)</f>
        <v>1</v>
      </c>
      <c r="M12629" s="572"/>
      <c r="N12629" s="573"/>
      <c r="O12629" s="573"/>
      <c r="P12629" s="573"/>
    </row>
    <row r="12630" spans="1:16" x14ac:dyDescent="0.25">
      <c r="A12630" s="77">
        <f>E12630*A12623</f>
        <v>0</v>
      </c>
      <c r="B12630" s="160"/>
      <c r="C12630" s="154"/>
      <c r="D12630" s="91" t="s">
        <v>1275</v>
      </c>
      <c r="E12630" s="89">
        <v>4</v>
      </c>
      <c r="F12630">
        <f>SUMIF('список продуктов'!$A$8:$A$917,"="&amp;D12797,'список продуктов'!$C$8:$C$917)</f>
        <v>1</v>
      </c>
      <c r="M12630" s="572"/>
      <c r="N12630" s="573"/>
      <c r="O12630" s="573"/>
      <c r="P12630" s="573"/>
    </row>
    <row r="12631" spans="1:16" ht="29.25" x14ac:dyDescent="0.25">
      <c r="A12631" s="77">
        <f>E12631*A12623</f>
        <v>0</v>
      </c>
      <c r="B12631" s="160"/>
      <c r="C12631" s="154"/>
      <c r="D12631" s="91" t="s">
        <v>2656</v>
      </c>
      <c r="E12631" s="89">
        <v>1</v>
      </c>
      <c r="F12631">
        <f>SUMIF('список продуктов'!$A$8:$A$917,"="&amp;D12798,'список продуктов'!$C$8:$C$917)</f>
        <v>1</v>
      </c>
      <c r="M12631" s="572"/>
      <c r="N12631" s="573"/>
      <c r="O12631" s="573"/>
      <c r="P12631" s="573"/>
    </row>
    <row r="12632" spans="1:16" ht="15.75" thickBot="1" x14ac:dyDescent="0.3">
      <c r="A12632" s="77">
        <f>E12632*A12623</f>
        <v>0</v>
      </c>
      <c r="B12632" s="160"/>
      <c r="C12632" s="154"/>
      <c r="D12632" s="91" t="s">
        <v>2659</v>
      </c>
      <c r="E12632" s="89">
        <v>1</v>
      </c>
      <c r="F12632">
        <f>SUMIF('список продуктов'!$A$8:$A$917,"="&amp;D12799,'список продуктов'!$C$8:$C$917)</f>
        <v>1</v>
      </c>
      <c r="M12632" s="572"/>
      <c r="N12632" s="573"/>
      <c r="O12632" s="573"/>
      <c r="P12632" s="573"/>
    </row>
    <row r="12633" spans="1:16" ht="15.75" thickBot="1" x14ac:dyDescent="0.3">
      <c r="A12633" s="229"/>
      <c r="B12633" s="231" t="s">
        <v>170</v>
      </c>
      <c r="C12633" s="139" t="s">
        <v>1191</v>
      </c>
      <c r="D12633" s="188"/>
      <c r="E12633" s="191"/>
      <c r="F12633">
        <f>SUMIF('список продуктов'!$A$8:$A$917,"="&amp;D12800,'список продуктов'!$C$8:$C$917)</f>
        <v>1</v>
      </c>
      <c r="G12633" t="s">
        <v>2926</v>
      </c>
      <c r="M12633" s="572"/>
      <c r="N12633" s="573"/>
      <c r="O12633" s="573"/>
      <c r="P12633" s="573"/>
    </row>
    <row r="12634" spans="1:16" x14ac:dyDescent="0.25">
      <c r="A12634" s="77">
        <f>E12634*A12633</f>
        <v>0</v>
      </c>
      <c r="B12634" s="160"/>
      <c r="C12634" s="154"/>
      <c r="D12634" s="91" t="s">
        <v>1365</v>
      </c>
      <c r="E12634" s="89">
        <v>200</v>
      </c>
      <c r="F12634">
        <f>SUMIF('список продуктов'!$A$8:$A$917,"="&amp;D12801,'список продуктов'!$C$8:$C$917)</f>
        <v>1</v>
      </c>
      <c r="M12634" s="572"/>
      <c r="N12634" s="573"/>
      <c r="O12634" s="573"/>
      <c r="P12634" s="573"/>
    </row>
    <row r="12635" spans="1:16" x14ac:dyDescent="0.25">
      <c r="A12635" s="77">
        <f>A12633*E12635</f>
        <v>0</v>
      </c>
      <c r="B12635" s="160"/>
      <c r="C12635" s="154"/>
      <c r="D12635" s="91" t="s">
        <v>2469</v>
      </c>
      <c r="E12635" s="89">
        <v>40</v>
      </c>
      <c r="F12635">
        <f>SUMIF('список продуктов'!$A$8:$A$917,"="&amp;D12802,'список продуктов'!$C$8:$C$917)</f>
        <v>1</v>
      </c>
      <c r="M12635" s="572"/>
      <c r="N12635" s="573"/>
      <c r="O12635" s="573"/>
      <c r="P12635" s="573"/>
    </row>
    <row r="12636" spans="1:16" x14ac:dyDescent="0.25">
      <c r="A12636" s="77">
        <f>A12633*E12636</f>
        <v>0</v>
      </c>
      <c r="B12636" s="160"/>
      <c r="C12636" s="154"/>
      <c r="D12636" s="91" t="s">
        <v>1924</v>
      </c>
      <c r="E12636" s="89">
        <v>40</v>
      </c>
      <c r="F12636">
        <f>SUMIF('список продуктов'!$A$8:$A$917,"="&amp;D12803,'список продуктов'!$C$8:$C$917)</f>
        <v>1</v>
      </c>
      <c r="M12636" s="572"/>
      <c r="N12636" s="573"/>
      <c r="O12636" s="573"/>
      <c r="P12636" s="573"/>
    </row>
    <row r="12637" spans="1:16" ht="29.25" x14ac:dyDescent="0.25">
      <c r="A12637" s="77">
        <f>A12633*E12637</f>
        <v>0</v>
      </c>
      <c r="B12637" s="160"/>
      <c r="C12637" s="154"/>
      <c r="D12637" s="91" t="s">
        <v>2641</v>
      </c>
      <c r="E12637" s="89">
        <v>30</v>
      </c>
      <c r="F12637">
        <f>SUMIF('список продуктов'!$A$8:$A$917,"="&amp;D12804,'список продуктов'!$C$8:$C$917)</f>
        <v>1</v>
      </c>
      <c r="M12637" s="572"/>
      <c r="N12637" s="573"/>
      <c r="O12637" s="573"/>
      <c r="P12637" s="573"/>
    </row>
    <row r="12638" spans="1:16" x14ac:dyDescent="0.25">
      <c r="A12638" s="77">
        <f>A12633*E12638</f>
        <v>0</v>
      </c>
      <c r="B12638" s="160"/>
      <c r="C12638" s="154"/>
      <c r="D12638" s="91" t="s">
        <v>1688</v>
      </c>
      <c r="E12638" s="89">
        <v>30</v>
      </c>
      <c r="F12638">
        <f>SUMIF('список продуктов'!$A$8:$A$917,"="&amp;D12805,'список продуктов'!$C$8:$C$917)</f>
        <v>1</v>
      </c>
      <c r="M12638" s="572"/>
      <c r="N12638" s="573"/>
      <c r="O12638" s="573"/>
      <c r="P12638" s="573"/>
    </row>
    <row r="12639" spans="1:16" x14ac:dyDescent="0.25">
      <c r="A12639" s="77">
        <f>E12639*A12633</f>
        <v>0</v>
      </c>
      <c r="B12639" s="160"/>
      <c r="C12639" s="452"/>
      <c r="D12639" s="91" t="s">
        <v>2472</v>
      </c>
      <c r="E12639" s="89">
        <v>15</v>
      </c>
      <c r="M12639" s="72"/>
      <c r="N12639" s="68"/>
      <c r="O12639" s="68"/>
      <c r="P12639" s="68"/>
    </row>
    <row r="12640" spans="1:16" ht="29.25" x14ac:dyDescent="0.25">
      <c r="A12640" s="77">
        <f>E12640*A12633</f>
        <v>0</v>
      </c>
      <c r="B12640" s="160"/>
      <c r="C12640" s="154"/>
      <c r="D12640" s="91" t="s">
        <v>2656</v>
      </c>
      <c r="E12640" s="89">
        <v>1</v>
      </c>
      <c r="M12640" s="72"/>
      <c r="N12640" s="68"/>
      <c r="O12640" s="68"/>
      <c r="P12640" s="68"/>
    </row>
    <row r="12641" spans="1:16" x14ac:dyDescent="0.25">
      <c r="A12641" s="77">
        <f>E12641*A12633</f>
        <v>0</v>
      </c>
      <c r="B12641" s="160"/>
      <c r="C12641" s="154"/>
      <c r="D12641" s="91"/>
      <c r="E12641" s="89"/>
      <c r="F12641">
        <f>SUMIF('список продуктов'!$A$8:$A$917,"="&amp;D12808,'список продуктов'!$C$8:$C$917)</f>
        <v>0</v>
      </c>
      <c r="M12641" s="572"/>
      <c r="N12641" s="573"/>
      <c r="O12641" s="573"/>
      <c r="P12641" s="573"/>
    </row>
    <row r="12642" spans="1:16" ht="15.75" thickBot="1" x14ac:dyDescent="0.3">
      <c r="A12642" s="77">
        <f>E12642*A12633</f>
        <v>0</v>
      </c>
      <c r="B12642" s="160"/>
      <c r="C12642" s="154"/>
      <c r="D12642" s="91"/>
      <c r="E12642" s="89"/>
      <c r="F12642">
        <f>SUMIF('список продуктов'!$A$8:$A$917,"="&amp;D12809,'список продуктов'!$C$8:$C$917)</f>
        <v>1</v>
      </c>
      <c r="M12642" s="572"/>
      <c r="N12642" s="573"/>
      <c r="O12642" s="573"/>
      <c r="P12642" s="573"/>
    </row>
    <row r="12643" spans="1:16" ht="15.75" thickBot="1" x14ac:dyDescent="0.3">
      <c r="A12643" s="229"/>
      <c r="B12643" s="231" t="s">
        <v>170</v>
      </c>
      <c r="C12643" s="139" t="s">
        <v>1192</v>
      </c>
      <c r="D12643" s="188"/>
      <c r="E12643" s="191"/>
      <c r="F12643">
        <f>SUMIF('список продуктов'!$A$8:$A$917,"="&amp;D12810,'список продуктов'!$C$8:$C$917)</f>
        <v>1</v>
      </c>
      <c r="G12643" t="s">
        <v>2926</v>
      </c>
      <c r="M12643" s="572"/>
      <c r="N12643" s="573"/>
      <c r="O12643" s="573"/>
      <c r="P12643" s="573"/>
    </row>
    <row r="12644" spans="1:16" x14ac:dyDescent="0.25">
      <c r="A12644" s="77">
        <f>E12644*A12643</f>
        <v>0</v>
      </c>
      <c r="B12644" s="160"/>
      <c r="C12644" s="154"/>
      <c r="D12644" s="91" t="s">
        <v>1870</v>
      </c>
      <c r="E12644" s="89">
        <v>50</v>
      </c>
      <c r="F12644">
        <f>SUMIF('список продуктов'!$A$8:$A$917,"="&amp;D12811,'список продуктов'!$C$8:$C$917)</f>
        <v>1</v>
      </c>
      <c r="M12644" s="572"/>
      <c r="N12644" s="573"/>
      <c r="O12644" s="573"/>
      <c r="P12644" s="573"/>
    </row>
    <row r="12645" spans="1:16" x14ac:dyDescent="0.25">
      <c r="A12645" s="77">
        <f>E12645*A12643</f>
        <v>0</v>
      </c>
      <c r="B12645" s="160"/>
      <c r="C12645" s="452"/>
      <c r="D12645" s="91" t="s">
        <v>1362</v>
      </c>
      <c r="E12645" s="89">
        <v>120</v>
      </c>
      <c r="F12645">
        <f>SUMIF('список продуктов'!$A$8:$A$917,"="&amp;D12812,'список продуктов'!$C$8:$C$917)</f>
        <v>0</v>
      </c>
      <c r="M12645" s="572"/>
      <c r="N12645" s="573"/>
      <c r="O12645" s="573"/>
      <c r="P12645" s="573"/>
    </row>
    <row r="12646" spans="1:16" x14ac:dyDescent="0.25">
      <c r="A12646" s="77">
        <f>E12646*A12643</f>
        <v>0</v>
      </c>
      <c r="B12646" s="160"/>
      <c r="C12646" s="154"/>
      <c r="D12646" s="91" t="s">
        <v>1478</v>
      </c>
      <c r="E12646" s="89">
        <v>5</v>
      </c>
      <c r="F12646">
        <f>SUMIF('список продуктов'!$A$8:$A$917,"="&amp;D12813,'список продуктов'!$C$8:$C$917)</f>
        <v>1</v>
      </c>
      <c r="M12646" s="572"/>
      <c r="N12646" s="573"/>
      <c r="O12646" s="573"/>
      <c r="P12646" s="573"/>
    </row>
    <row r="12647" spans="1:16" x14ac:dyDescent="0.25">
      <c r="A12647" s="77">
        <f>E12647*A12643</f>
        <v>0</v>
      </c>
      <c r="B12647" s="160"/>
      <c r="C12647" s="154"/>
      <c r="D12647" s="91" t="s">
        <v>1262</v>
      </c>
      <c r="E12647" s="89">
        <v>2</v>
      </c>
      <c r="F12647">
        <f>SUMIF('список продуктов'!$A$8:$A$917,"="&amp;D12814,'список продуктов'!$C$8:$C$917)</f>
        <v>0</v>
      </c>
      <c r="M12647" s="572"/>
      <c r="N12647" s="573"/>
      <c r="O12647" s="573"/>
      <c r="P12647" s="573"/>
    </row>
    <row r="12648" spans="1:16" x14ac:dyDescent="0.25">
      <c r="A12648" s="77">
        <f>E12648*A12643</f>
        <v>0</v>
      </c>
      <c r="B12648" s="160"/>
      <c r="C12648" s="154"/>
      <c r="D12648" s="91" t="s">
        <v>2399</v>
      </c>
      <c r="E12648" s="89">
        <v>2</v>
      </c>
      <c r="F12648">
        <f>SUMIF('список продуктов'!$A$8:$A$917,"="&amp;D12815,'список продуктов'!$C$8:$C$917)</f>
        <v>0</v>
      </c>
      <c r="M12648" s="572"/>
      <c r="N12648" s="573"/>
      <c r="O12648" s="573"/>
      <c r="P12648" s="573"/>
    </row>
    <row r="12649" spans="1:16" ht="30" thickBot="1" x14ac:dyDescent="0.3">
      <c r="A12649" s="77">
        <f>E12649*A12643</f>
        <v>0</v>
      </c>
      <c r="B12649" s="160"/>
      <c r="C12649" s="154"/>
      <c r="D12649" s="91" t="s">
        <v>2656</v>
      </c>
      <c r="E12649" s="89">
        <v>1</v>
      </c>
      <c r="F12649">
        <f>SUMIF('список продуктов'!$A$8:$A$917,"="&amp;D12816,'список продуктов'!$C$8:$C$917)</f>
        <v>0</v>
      </c>
      <c r="M12649" s="572"/>
      <c r="N12649" s="573"/>
      <c r="O12649" s="573"/>
      <c r="P12649" s="573"/>
    </row>
    <row r="12650" spans="1:16" ht="15.75" thickBot="1" x14ac:dyDescent="0.3">
      <c r="A12650" s="229"/>
      <c r="B12650" s="231" t="s">
        <v>74</v>
      </c>
      <c r="C12650" s="140" t="s">
        <v>1193</v>
      </c>
      <c r="D12650" s="188"/>
      <c r="E12650" s="191"/>
      <c r="F12650">
        <f>SUMIF('список продуктов'!$A$8:$A$917,"="&amp;D12817,'список продуктов'!$C$8:$C$917)</f>
        <v>0</v>
      </c>
      <c r="G12650" t="s">
        <v>2926</v>
      </c>
      <c r="M12650" s="572"/>
      <c r="N12650" s="573"/>
      <c r="O12650" s="573"/>
      <c r="P12650" s="573"/>
    </row>
    <row r="12651" spans="1:16" x14ac:dyDescent="0.25">
      <c r="A12651" s="77">
        <f>E12651*A12650</f>
        <v>0</v>
      </c>
      <c r="B12651" s="160"/>
      <c r="C12651" s="154"/>
      <c r="D12651" s="91" t="s">
        <v>1882</v>
      </c>
      <c r="E12651" s="89">
        <v>60</v>
      </c>
      <c r="F12651">
        <f>SUMIF('список продуктов'!$A$8:$A$917,"="&amp;D12818,'список продуктов'!$C$8:$C$917)</f>
        <v>0</v>
      </c>
      <c r="M12651" s="572"/>
      <c r="N12651" s="573"/>
      <c r="O12651" s="573"/>
      <c r="P12651" s="573"/>
    </row>
    <row r="12652" spans="1:16" x14ac:dyDescent="0.25">
      <c r="A12652" s="77">
        <f>E12652*A12650</f>
        <v>0</v>
      </c>
      <c r="B12652" s="160"/>
      <c r="C12652" s="452"/>
      <c r="D12652" s="91" t="s">
        <v>1753</v>
      </c>
      <c r="E12652" s="89">
        <v>40</v>
      </c>
      <c r="F12652">
        <f>SUMIF('список продуктов'!$A$8:$A$917,"="&amp;D12819,'список продуктов'!$C$8:$C$917)</f>
        <v>1</v>
      </c>
      <c r="M12652" s="572"/>
      <c r="N12652" s="573"/>
      <c r="O12652" s="573"/>
      <c r="P12652" s="573"/>
    </row>
    <row r="12653" spans="1:16" x14ac:dyDescent="0.25">
      <c r="A12653" s="77">
        <f>E12653*A12650</f>
        <v>0</v>
      </c>
      <c r="B12653" s="160"/>
      <c r="C12653" s="154"/>
      <c r="D12653" s="91" t="s">
        <v>1354</v>
      </c>
      <c r="E12653" s="89">
        <v>40</v>
      </c>
      <c r="F12653">
        <f>SUMIF('список продуктов'!$A$8:$A$917,"="&amp;D12820,'список продуктов'!$C$8:$C$917)</f>
        <v>1</v>
      </c>
      <c r="M12653" s="572"/>
      <c r="N12653" s="573"/>
      <c r="O12653" s="573"/>
      <c r="P12653" s="573"/>
    </row>
    <row r="12654" spans="1:16" x14ac:dyDescent="0.25">
      <c r="A12654" s="77">
        <f>E12654*A12650</f>
        <v>0</v>
      </c>
      <c r="B12654" s="160"/>
      <c r="C12654" s="154"/>
      <c r="D12654" s="91" t="s">
        <v>1758</v>
      </c>
      <c r="E12654" s="89">
        <v>30</v>
      </c>
      <c r="F12654">
        <f>SUMIF('список продуктов'!$A$8:$A$917,"="&amp;D12821,'список продуктов'!$C$8:$C$917)</f>
        <v>1</v>
      </c>
      <c r="M12654" s="572"/>
      <c r="N12654" s="573"/>
      <c r="O12654" s="573"/>
      <c r="P12654" s="573"/>
    </row>
    <row r="12655" spans="1:16" x14ac:dyDescent="0.25">
      <c r="A12655" s="77">
        <f>E12655*A12650</f>
        <v>0</v>
      </c>
      <c r="B12655" s="160"/>
      <c r="C12655" s="154"/>
      <c r="D12655" s="91" t="s">
        <v>1262</v>
      </c>
      <c r="E12655" s="89">
        <v>2</v>
      </c>
      <c r="F12655">
        <f>SUMIF('список продуктов'!$A$8:$A$917,"="&amp;D12822,'список продуктов'!$C$8:$C$917)</f>
        <v>1</v>
      </c>
      <c r="M12655" s="572"/>
      <c r="N12655" s="573"/>
      <c r="O12655" s="573"/>
      <c r="P12655" s="573"/>
    </row>
    <row r="12656" spans="1:16" x14ac:dyDescent="0.25">
      <c r="A12656" s="77">
        <f>E12656*A12650</f>
        <v>0</v>
      </c>
      <c r="B12656" s="160"/>
      <c r="C12656" s="154"/>
      <c r="D12656" s="91" t="s">
        <v>2399</v>
      </c>
      <c r="E12656" s="89">
        <v>2</v>
      </c>
      <c r="F12656">
        <f>SUMIF('список продуктов'!$A$8:$A$917,"="&amp;D12823,'список продуктов'!$C$8:$C$917)</f>
        <v>1</v>
      </c>
      <c r="M12656" s="572"/>
      <c r="N12656" s="573"/>
      <c r="O12656" s="573"/>
      <c r="P12656" s="573"/>
    </row>
    <row r="12657" spans="1:16" ht="29.25" x14ac:dyDescent="0.25">
      <c r="A12657" s="77">
        <f>E12657*A12650</f>
        <v>0</v>
      </c>
      <c r="B12657" s="160"/>
      <c r="C12657" s="154"/>
      <c r="D12657" s="91" t="s">
        <v>2656</v>
      </c>
      <c r="E12657" s="89">
        <v>1</v>
      </c>
      <c r="F12657">
        <f>SUMIF('список продуктов'!$A$8:$A$917,"="&amp;D12824,'список продуктов'!$C$8:$C$917)</f>
        <v>1</v>
      </c>
      <c r="M12657" s="572"/>
      <c r="N12657" s="573"/>
      <c r="O12657" s="573"/>
      <c r="P12657" s="573"/>
    </row>
    <row r="12658" spans="1:16" x14ac:dyDescent="0.25">
      <c r="A12658" s="77">
        <f>E12658*A12650</f>
        <v>0</v>
      </c>
      <c r="B12658" s="160"/>
      <c r="C12658" s="154"/>
      <c r="D12658" s="91"/>
      <c r="E12658" s="89"/>
      <c r="F12658">
        <f>SUMIF('список продуктов'!$A$8:$A$917,"="&amp;D12825,'список продуктов'!$C$8:$C$917)</f>
        <v>0</v>
      </c>
      <c r="M12658" s="572"/>
      <c r="N12658" s="573"/>
      <c r="O12658" s="573"/>
      <c r="P12658" s="573"/>
    </row>
    <row r="12659" spans="1:16" ht="15.75" thickBot="1" x14ac:dyDescent="0.3">
      <c r="A12659" s="77">
        <f>E12659*A12650</f>
        <v>0</v>
      </c>
      <c r="B12659" s="160"/>
      <c r="C12659" s="154"/>
      <c r="D12659" s="91"/>
      <c r="E12659" s="89"/>
      <c r="F12659">
        <f>SUMIF('список продуктов'!$A$8:$A$917,"="&amp;D13302,'список продуктов'!$C$8:$C$917)</f>
        <v>0</v>
      </c>
      <c r="M12659" s="572"/>
      <c r="N12659" s="573"/>
      <c r="O12659" s="573"/>
      <c r="P12659" s="573"/>
    </row>
    <row r="12660" spans="1:16" ht="30" thickBot="1" x14ac:dyDescent="0.3">
      <c r="A12660" s="229"/>
      <c r="B12660" s="231" t="s">
        <v>170</v>
      </c>
      <c r="C12660" s="140" t="s">
        <v>1194</v>
      </c>
      <c r="D12660" s="188"/>
      <c r="E12660" s="191"/>
      <c r="F12660">
        <f>SUMIF('список продуктов'!$A$8:$A$917,"="&amp;D13303,'список продуктов'!$C$8:$C$917)</f>
        <v>0</v>
      </c>
      <c r="G12660" t="s">
        <v>2926</v>
      </c>
      <c r="M12660" s="572"/>
      <c r="N12660" s="573"/>
      <c r="O12660" s="573"/>
      <c r="P12660" s="573"/>
    </row>
    <row r="12661" spans="1:16" x14ac:dyDescent="0.25">
      <c r="A12661" s="77">
        <f>E12661*A12660</f>
        <v>0</v>
      </c>
      <c r="B12661" s="160"/>
      <c r="C12661" s="154"/>
      <c r="D12661" s="91" t="s">
        <v>1753</v>
      </c>
      <c r="E12661" s="80">
        <v>75</v>
      </c>
      <c r="F12661">
        <f>SUMIF('список продуктов'!$A$8:$A$917,"="&amp;#REF!,'список продуктов'!$C$8:$C$917)</f>
        <v>0</v>
      </c>
      <c r="M12661" s="572"/>
      <c r="N12661" s="573"/>
      <c r="O12661" s="573"/>
      <c r="P12661" s="573"/>
    </row>
    <row r="12662" spans="1:16" x14ac:dyDescent="0.25">
      <c r="A12662" s="77">
        <f>E12662*A12660</f>
        <v>0</v>
      </c>
      <c r="B12662" s="160"/>
      <c r="C12662" s="154"/>
      <c r="D12662" s="91" t="s">
        <v>1583</v>
      </c>
      <c r="E12662" s="80">
        <v>38</v>
      </c>
      <c r="F12662">
        <f>SUMIF('список продуктов'!$A$8:$A$917,"="&amp;D7003,'список продуктов'!$C$8:$C$917)</f>
        <v>0</v>
      </c>
      <c r="M12662" s="572"/>
      <c r="N12662" s="573"/>
      <c r="O12662" s="573"/>
      <c r="P12662" s="573"/>
    </row>
    <row r="12663" spans="1:16" x14ac:dyDescent="0.25">
      <c r="A12663" s="77">
        <f>E12663*A12660</f>
        <v>0</v>
      </c>
      <c r="B12663" s="160"/>
      <c r="C12663" s="154"/>
      <c r="D12663" s="91" t="s">
        <v>1489</v>
      </c>
      <c r="E12663" s="80">
        <v>7</v>
      </c>
      <c r="F12663">
        <f>SUMIF('список продуктов'!$A$8:$A$917,"="&amp;D7004,'список продуктов'!$C$8:$C$917)</f>
        <v>1</v>
      </c>
      <c r="M12663" s="572"/>
      <c r="N12663" s="573"/>
      <c r="O12663" s="573"/>
      <c r="P12663" s="573"/>
    </row>
    <row r="12664" spans="1:16" x14ac:dyDescent="0.25">
      <c r="A12664" s="77">
        <f>E12664*A12660</f>
        <v>0</v>
      </c>
      <c r="B12664" s="160"/>
      <c r="C12664" s="154"/>
      <c r="D12664" s="91" t="s">
        <v>1758</v>
      </c>
      <c r="E12664" s="80">
        <v>30</v>
      </c>
      <c r="F12664">
        <f>SUMIF('список продуктов'!$A$8:$A$917,"="&amp;D7005,'список продуктов'!$C$8:$C$917)</f>
        <v>1</v>
      </c>
      <c r="M12664" s="572"/>
      <c r="N12664" s="573"/>
      <c r="O12664" s="573"/>
      <c r="P12664" s="573"/>
    </row>
    <row r="12665" spans="1:16" x14ac:dyDescent="0.25">
      <c r="A12665" s="77">
        <f>E12665*A12660</f>
        <v>0</v>
      </c>
      <c r="B12665" s="160"/>
      <c r="C12665" s="154"/>
      <c r="D12665" s="91" t="s">
        <v>1745</v>
      </c>
      <c r="E12665" s="80">
        <v>38</v>
      </c>
      <c r="F12665">
        <f>SUMIF('список продуктов'!$A$8:$A$917,"="&amp;D7006,'список продуктов'!$C$8:$C$917)</f>
        <v>1</v>
      </c>
      <c r="M12665" s="572"/>
      <c r="N12665" s="573"/>
      <c r="O12665" s="573"/>
      <c r="P12665" s="573"/>
    </row>
    <row r="12666" spans="1:16" x14ac:dyDescent="0.25">
      <c r="A12666" s="77">
        <f>E12666*A12660</f>
        <v>0</v>
      </c>
      <c r="B12666" s="160"/>
      <c r="C12666" s="154"/>
      <c r="D12666" s="91" t="s">
        <v>1789</v>
      </c>
      <c r="E12666" s="80">
        <v>18</v>
      </c>
      <c r="F12666">
        <f>SUMIF('список продуктов'!$A$8:$A$917,"="&amp;D7007,'список продуктов'!$C$8:$C$917)</f>
        <v>1</v>
      </c>
      <c r="M12666" s="572"/>
      <c r="N12666" s="573"/>
      <c r="O12666" s="573"/>
      <c r="P12666" s="573"/>
    </row>
    <row r="12667" spans="1:16" x14ac:dyDescent="0.25">
      <c r="A12667" s="77">
        <f>E12667*A12660</f>
        <v>0</v>
      </c>
      <c r="B12667" s="160"/>
      <c r="C12667" s="154"/>
      <c r="D12667" s="91" t="s">
        <v>1801</v>
      </c>
      <c r="E12667" s="80">
        <v>6</v>
      </c>
      <c r="F12667">
        <f>SUMIF('список продуктов'!$A$8:$A$917,"="&amp;D7008,'список продуктов'!$C$8:$C$917)</f>
        <v>1</v>
      </c>
      <c r="M12667" s="572"/>
      <c r="N12667" s="573"/>
      <c r="O12667" s="573"/>
      <c r="P12667" s="573"/>
    </row>
    <row r="12668" spans="1:16" x14ac:dyDescent="0.25">
      <c r="A12668" s="77">
        <f>E12668*A12660</f>
        <v>0</v>
      </c>
      <c r="B12668" s="160"/>
      <c r="C12668" s="154"/>
      <c r="D12668" s="91" t="s">
        <v>2219</v>
      </c>
      <c r="E12668" s="80">
        <v>12</v>
      </c>
      <c r="F12668">
        <f>SUMIF('список продуктов'!$A$8:$A$917,"="&amp;D7009,'список продуктов'!$C$8:$C$917)</f>
        <v>1</v>
      </c>
      <c r="M12668" s="572"/>
      <c r="N12668" s="573"/>
      <c r="O12668" s="573"/>
      <c r="P12668" s="573"/>
    </row>
    <row r="12669" spans="1:16" x14ac:dyDescent="0.25">
      <c r="A12669" s="77">
        <f>E12669*A12660</f>
        <v>0</v>
      </c>
      <c r="B12669" s="160"/>
      <c r="C12669" s="154"/>
      <c r="D12669" s="91" t="s">
        <v>2399</v>
      </c>
      <c r="E12669" s="80">
        <v>1</v>
      </c>
      <c r="F12669">
        <f>SUMIF('список продуктов'!$A$8:$A$917,"="&amp;D7010,'список продуктов'!$C$8:$C$917)</f>
        <v>1</v>
      </c>
      <c r="M12669" s="572"/>
      <c r="N12669" s="573"/>
      <c r="O12669" s="573"/>
      <c r="P12669" s="573"/>
    </row>
    <row r="12670" spans="1:16" x14ac:dyDescent="0.25">
      <c r="A12670" s="77">
        <f>E12670*A12660</f>
        <v>0</v>
      </c>
      <c r="B12670" s="160"/>
      <c r="C12670" s="154"/>
      <c r="D12670" s="91" t="s">
        <v>1262</v>
      </c>
      <c r="E12670" s="80">
        <v>1</v>
      </c>
      <c r="F12670">
        <f>SUMIF('список продуктов'!$A$8:$A$917,"="&amp;D7011,'список продуктов'!$C$8:$C$917)</f>
        <v>0</v>
      </c>
      <c r="M12670" s="572"/>
      <c r="N12670" s="573"/>
      <c r="O12670" s="573"/>
      <c r="P12670" s="573"/>
    </row>
    <row r="12671" spans="1:16" ht="29.25" x14ac:dyDescent="0.25">
      <c r="A12671" s="77">
        <f>E12671*A12660</f>
        <v>0</v>
      </c>
      <c r="B12671" s="160"/>
      <c r="D12671" s="91" t="s">
        <v>2656</v>
      </c>
      <c r="E12671" s="89">
        <v>1</v>
      </c>
      <c r="F12671">
        <f>SUMIF('список продуктов'!$A$8:$A$917,"="&amp;D7012,'список продуктов'!$C$8:$C$917)</f>
        <v>0</v>
      </c>
      <c r="M12671" s="572"/>
      <c r="N12671" s="573"/>
      <c r="O12671" s="573"/>
      <c r="P12671" s="573"/>
    </row>
    <row r="12672" spans="1:16" ht="15.75" thickBot="1" x14ac:dyDescent="0.3">
      <c r="A12672" s="77">
        <f>E12672*A12660</f>
        <v>0</v>
      </c>
      <c r="B12672" s="160"/>
      <c r="C12672" s="154"/>
      <c r="D12672" s="91" t="s">
        <v>2659</v>
      </c>
      <c r="E12672" s="89">
        <v>1</v>
      </c>
      <c r="F12672">
        <f>SUMIF('список продуктов'!$A$8:$A$917,"="&amp;D7013,'список продуктов'!$C$8:$C$917)</f>
        <v>0</v>
      </c>
      <c r="M12672" s="572"/>
      <c r="N12672" s="573"/>
      <c r="O12672" s="573"/>
      <c r="P12672" s="573"/>
    </row>
    <row r="12673" spans="1:16" ht="15.75" thickBot="1" x14ac:dyDescent="0.3">
      <c r="A12673" s="229"/>
      <c r="B12673" s="231" t="s">
        <v>170</v>
      </c>
      <c r="C12673" s="392" t="s">
        <v>487</v>
      </c>
      <c r="D12673" s="188"/>
      <c r="E12673" s="191"/>
      <c r="F12673">
        <f>SUMIF('список продуктов'!$A$8:$A$917,"="&amp;D7014,'список продуктов'!$C$8:$C$917)</f>
        <v>1</v>
      </c>
      <c r="G12673" t="s">
        <v>2926</v>
      </c>
      <c r="M12673" s="572"/>
      <c r="N12673" s="573"/>
      <c r="O12673" s="573"/>
      <c r="P12673" s="573"/>
    </row>
    <row r="12674" spans="1:16" x14ac:dyDescent="0.25">
      <c r="A12674" s="77">
        <f>E12674*A12673</f>
        <v>0</v>
      </c>
      <c r="B12674" s="160"/>
      <c r="C12674" s="154"/>
      <c r="D12674" s="91" t="s">
        <v>1365</v>
      </c>
      <c r="E12674" s="80">
        <v>138</v>
      </c>
      <c r="F12674">
        <f>SUMIF('список продуктов'!$A$8:$A$917,"="&amp;D7015,'список продуктов'!$C$8:$C$917)</f>
        <v>1</v>
      </c>
      <c r="M12674" s="572"/>
      <c r="N12674" s="573"/>
      <c r="O12674" s="573"/>
      <c r="P12674" s="573"/>
    </row>
    <row r="12675" spans="1:16" x14ac:dyDescent="0.25">
      <c r="A12675" s="77">
        <f>E12675*A12673</f>
        <v>0</v>
      </c>
      <c r="B12675" s="160"/>
      <c r="C12675" s="154"/>
      <c r="D12675" s="91" t="s">
        <v>1489</v>
      </c>
      <c r="E12675" s="80">
        <v>15</v>
      </c>
      <c r="F12675">
        <f>SUMIF('список продуктов'!$A$8:$A$917,"="&amp;D7016,'список продуктов'!$C$8:$C$917)</f>
        <v>1</v>
      </c>
      <c r="M12675" s="572"/>
      <c r="N12675" s="573"/>
      <c r="O12675" s="573"/>
      <c r="P12675" s="573"/>
    </row>
    <row r="12676" spans="1:16" x14ac:dyDescent="0.25">
      <c r="A12676" s="77">
        <f>E12676*A12673</f>
        <v>0</v>
      </c>
      <c r="B12676" s="160"/>
      <c r="C12676" s="154"/>
      <c r="D12676" s="91" t="s">
        <v>192</v>
      </c>
      <c r="E12676" s="80">
        <v>15</v>
      </c>
      <c r="F12676">
        <f>SUMIF('список продуктов'!$A$8:$A$917,"="&amp;D7017,'список продуктов'!$C$8:$C$917)</f>
        <v>1</v>
      </c>
      <c r="M12676" s="572"/>
      <c r="N12676" s="573"/>
      <c r="O12676" s="573"/>
      <c r="P12676" s="573"/>
    </row>
    <row r="12677" spans="1:16" x14ac:dyDescent="0.25">
      <c r="A12677" s="77">
        <f>E12677*A12673</f>
        <v>0</v>
      </c>
      <c r="B12677" s="160"/>
      <c r="C12677" s="154"/>
      <c r="D12677" s="91" t="s">
        <v>1719</v>
      </c>
      <c r="E12677" s="80">
        <v>9</v>
      </c>
      <c r="F12677">
        <f>SUMIF('список продуктов'!$A$8:$A$917,"="&amp;D7018,'список продуктов'!$C$8:$C$917)</f>
        <v>1</v>
      </c>
      <c r="M12677" s="572"/>
      <c r="N12677" s="573"/>
      <c r="O12677" s="573"/>
      <c r="P12677" s="573"/>
    </row>
    <row r="12678" spans="1:16" x14ac:dyDescent="0.25">
      <c r="A12678" s="77">
        <f>E12678*A12673</f>
        <v>0</v>
      </c>
      <c r="B12678" s="160"/>
      <c r="C12678" s="154"/>
      <c r="D12678" s="91" t="s">
        <v>1793</v>
      </c>
      <c r="E12678" s="80">
        <v>3</v>
      </c>
      <c r="F12678">
        <f>SUMIF('список продуктов'!$A$8:$A$917,"="&amp;D7019,'список продуктов'!$C$8:$C$917)</f>
        <v>1</v>
      </c>
      <c r="M12678" s="572"/>
      <c r="N12678" s="573"/>
      <c r="O12678" s="573"/>
      <c r="P12678" s="573"/>
    </row>
    <row r="12679" spans="1:16" x14ac:dyDescent="0.25">
      <c r="A12679" s="77">
        <f>E12679*A12673</f>
        <v>0</v>
      </c>
      <c r="B12679" s="160"/>
      <c r="C12679" s="154"/>
      <c r="D12679" s="91" t="s">
        <v>1262</v>
      </c>
      <c r="E12679" s="80">
        <v>1</v>
      </c>
      <c r="F12679">
        <f>SUMIF('список продуктов'!$A$8:$A$917,"="&amp;D7020,'список продуктов'!$C$8:$C$917)</f>
        <v>1</v>
      </c>
      <c r="M12679" s="572"/>
      <c r="N12679" s="573"/>
      <c r="O12679" s="573"/>
      <c r="P12679" s="573"/>
    </row>
    <row r="12680" spans="1:16" x14ac:dyDescent="0.25">
      <c r="A12680" s="77">
        <f>E12680*A12673</f>
        <v>0</v>
      </c>
      <c r="B12680" s="160"/>
      <c r="C12680" s="154"/>
      <c r="D12680" s="91" t="s">
        <v>2399</v>
      </c>
      <c r="E12680" s="80">
        <v>1</v>
      </c>
      <c r="F12680">
        <f>SUMIF('список продуктов'!$A$8:$A$917,"="&amp;D7021,'список продуктов'!$C$8:$C$917)</f>
        <v>0</v>
      </c>
      <c r="M12680" s="572"/>
      <c r="N12680" s="573"/>
      <c r="O12680" s="573"/>
      <c r="P12680" s="573"/>
    </row>
    <row r="12681" spans="1:16" x14ac:dyDescent="0.25">
      <c r="A12681" s="77">
        <f>E12681*A12673</f>
        <v>0</v>
      </c>
      <c r="B12681" s="160"/>
      <c r="C12681" s="154"/>
      <c r="D12681" s="91" t="s">
        <v>2546</v>
      </c>
      <c r="E12681" s="80">
        <v>2</v>
      </c>
      <c r="F12681">
        <f>SUMIF('список продуктов'!$A$8:$A$917,"="&amp;D7022,'список продуктов'!$C$8:$C$917)</f>
        <v>0</v>
      </c>
      <c r="M12681" s="572"/>
      <c r="N12681" s="573"/>
      <c r="O12681" s="573"/>
      <c r="P12681" s="573"/>
    </row>
    <row r="12682" spans="1:16" x14ac:dyDescent="0.25">
      <c r="B12682" s="160"/>
      <c r="C12682" s="455" t="s">
        <v>1972</v>
      </c>
      <c r="D12682" s="91"/>
      <c r="E12682" s="80"/>
      <c r="F12682">
        <f>SUMIF('список продуктов'!$A$8:$A$917,"="&amp;D7023,'список продуктов'!$C$8:$C$917)</f>
        <v>0</v>
      </c>
      <c r="M12682" s="572"/>
      <c r="N12682" s="573"/>
      <c r="O12682" s="573"/>
      <c r="P12682" s="573"/>
    </row>
    <row r="12683" spans="1:16" x14ac:dyDescent="0.25">
      <c r="A12683" s="77">
        <f>E12683*A12673</f>
        <v>0</v>
      </c>
      <c r="B12683" s="160"/>
      <c r="C12683" s="154"/>
      <c r="D12683" s="91" t="s">
        <v>2541</v>
      </c>
      <c r="E12683" s="80">
        <v>15</v>
      </c>
      <c r="F12683">
        <f>SUMIF('список продуктов'!$A$8:$A$917,"="&amp;D7024,'список продуктов'!$C$8:$C$917)</f>
        <v>1</v>
      </c>
      <c r="M12683" s="572"/>
      <c r="N12683" s="573"/>
      <c r="O12683" s="573"/>
      <c r="P12683" s="573"/>
    </row>
    <row r="12684" spans="1:16" x14ac:dyDescent="0.25">
      <c r="A12684" s="77">
        <f>E12684*A12673</f>
        <v>0</v>
      </c>
      <c r="B12684" s="160"/>
      <c r="C12684" s="154"/>
      <c r="D12684" s="91" t="s">
        <v>1793</v>
      </c>
      <c r="E12684" s="80">
        <v>3</v>
      </c>
      <c r="F12684">
        <f>SUMIF('список продуктов'!$A$8:$A$917,"="&amp;D7025,'список продуктов'!$C$8:$C$917)</f>
        <v>1</v>
      </c>
      <c r="M12684" s="572"/>
      <c r="N12684" s="573"/>
      <c r="O12684" s="573"/>
      <c r="P12684" s="573"/>
    </row>
    <row r="12685" spans="1:16" x14ac:dyDescent="0.25">
      <c r="A12685" s="77">
        <f>E12685*A12673</f>
        <v>0</v>
      </c>
      <c r="B12685" s="160"/>
      <c r="C12685" s="154"/>
      <c r="D12685" s="91" t="s">
        <v>1719</v>
      </c>
      <c r="E12685" s="80">
        <v>9</v>
      </c>
      <c r="F12685">
        <f>SUMIF('список продуктов'!$A$8:$A$917,"="&amp;D7026,'список продуктов'!$C$8:$C$917)</f>
        <v>1</v>
      </c>
      <c r="M12685" s="572"/>
      <c r="N12685" s="573"/>
      <c r="O12685" s="573"/>
      <c r="P12685" s="573"/>
    </row>
    <row r="12686" spans="1:16" x14ac:dyDescent="0.25">
      <c r="A12686" s="77">
        <f>E12686*A12673</f>
        <v>0</v>
      </c>
      <c r="B12686" s="160"/>
      <c r="C12686" s="154"/>
      <c r="D12686" s="91" t="s">
        <v>1805</v>
      </c>
      <c r="E12686" s="80">
        <v>4</v>
      </c>
      <c r="F12686">
        <f>SUMIF('список продуктов'!$A$8:$A$917,"="&amp;D7027,'список продуктов'!$C$8:$C$917)</f>
        <v>1</v>
      </c>
      <c r="M12686" s="572"/>
      <c r="N12686" s="573"/>
      <c r="O12686" s="573"/>
      <c r="P12686" s="573"/>
    </row>
    <row r="12687" spans="1:16" ht="30" thickBot="1" x14ac:dyDescent="0.3">
      <c r="A12687" s="77">
        <f>E12687*A12673</f>
        <v>0</v>
      </c>
      <c r="B12687" s="160"/>
      <c r="D12687" s="91" t="s">
        <v>2656</v>
      </c>
      <c r="E12687" s="80">
        <v>1</v>
      </c>
      <c r="F12687">
        <f>SUMIF('список продуктов'!$A$8:$A$917,"="&amp;D7028,'список продуктов'!$C$8:$C$917)</f>
        <v>1</v>
      </c>
      <c r="M12687" s="572"/>
      <c r="N12687" s="573"/>
      <c r="O12687" s="573"/>
      <c r="P12687" s="573"/>
    </row>
    <row r="12688" spans="1:16" ht="15.75" thickBot="1" x14ac:dyDescent="0.3">
      <c r="A12688" s="229"/>
      <c r="B12688" s="231" t="s">
        <v>170</v>
      </c>
      <c r="C12688" s="140" t="s">
        <v>706</v>
      </c>
      <c r="D12688" s="188"/>
      <c r="E12688" s="191"/>
      <c r="F12688">
        <f>SUMIF('список продуктов'!$A$8:$A$917,"="&amp;D7029,'список продуктов'!$C$8:$C$917)</f>
        <v>1</v>
      </c>
      <c r="G12688" t="s">
        <v>2926</v>
      </c>
      <c r="M12688" s="572"/>
      <c r="N12688" s="573"/>
      <c r="O12688" s="573"/>
      <c r="P12688" s="573"/>
    </row>
    <row r="12689" spans="1:16" x14ac:dyDescent="0.25">
      <c r="A12689" s="77">
        <f>E12689*A12688</f>
        <v>0</v>
      </c>
      <c r="B12689" s="166"/>
      <c r="C12689" s="154"/>
      <c r="D12689" s="365" t="s">
        <v>1477</v>
      </c>
      <c r="E12689" s="80">
        <v>50</v>
      </c>
      <c r="F12689">
        <f>SUMIF('список продуктов'!$A$8:$A$917,"="&amp;D7030,'список продуктов'!$C$8:$C$917)</f>
        <v>0</v>
      </c>
      <c r="M12689" s="572"/>
      <c r="N12689" s="573"/>
      <c r="O12689" s="573"/>
      <c r="P12689" s="573"/>
    </row>
    <row r="12690" spans="1:16" x14ac:dyDescent="0.25">
      <c r="A12690" s="77">
        <f>E12690*A12688</f>
        <v>0</v>
      </c>
      <c r="B12690" s="166"/>
      <c r="C12690" s="154"/>
      <c r="D12690" s="91" t="s">
        <v>313</v>
      </c>
      <c r="E12690" s="80">
        <v>100</v>
      </c>
      <c r="F12690">
        <f>SUMIF('список продуктов'!$A$8:$A$917,"="&amp;D7031,'список продуктов'!$C$8:$C$917)</f>
        <v>0</v>
      </c>
      <c r="M12690" s="572"/>
      <c r="N12690" s="573"/>
      <c r="O12690" s="573"/>
      <c r="P12690" s="573"/>
    </row>
    <row r="12691" spans="1:16" x14ac:dyDescent="0.25">
      <c r="A12691" s="77">
        <f>E12691*A12688</f>
        <v>0</v>
      </c>
      <c r="B12691" s="166"/>
      <c r="C12691" s="154"/>
      <c r="D12691" s="91" t="s">
        <v>1745</v>
      </c>
      <c r="E12691" s="80">
        <v>50</v>
      </c>
      <c r="F12691">
        <f>SUMIF('список продуктов'!$A$8:$A$917,"="&amp;D7032,'список продуктов'!$C$8:$C$917)</f>
        <v>0</v>
      </c>
      <c r="M12691" s="572"/>
      <c r="N12691" s="573"/>
      <c r="O12691" s="573"/>
      <c r="P12691" s="573"/>
    </row>
    <row r="12692" spans="1:16" x14ac:dyDescent="0.25">
      <c r="A12692" s="77">
        <f>E12692*A12688</f>
        <v>0</v>
      </c>
      <c r="B12692" s="166"/>
      <c r="C12692" s="154"/>
      <c r="D12692" s="91" t="s">
        <v>1756</v>
      </c>
      <c r="E12692" s="80">
        <v>20</v>
      </c>
      <c r="F12692">
        <f>SUMIF('список продуктов'!$A$8:$A$917,"="&amp;D7033,'список продуктов'!$C$8:$C$917)</f>
        <v>0</v>
      </c>
      <c r="M12692" s="572"/>
      <c r="N12692" s="573"/>
      <c r="O12692" s="573"/>
      <c r="P12692" s="573"/>
    </row>
    <row r="12693" spans="1:16" x14ac:dyDescent="0.25">
      <c r="A12693" s="77">
        <f>E12693*A12688</f>
        <v>0</v>
      </c>
      <c r="B12693" s="166"/>
      <c r="C12693" s="154"/>
      <c r="D12693" s="91" t="s">
        <v>2229</v>
      </c>
      <c r="E12693" s="80">
        <v>40</v>
      </c>
      <c r="F12693">
        <f>SUMIF('список продуктов'!$A$8:$A$917,"="&amp;D7034,'список продуктов'!$C$8:$C$917)</f>
        <v>1</v>
      </c>
      <c r="M12693" s="572"/>
      <c r="N12693" s="573"/>
      <c r="O12693" s="573"/>
      <c r="P12693" s="573"/>
    </row>
    <row r="12694" spans="1:16" ht="29.25" x14ac:dyDescent="0.25">
      <c r="A12694" s="77">
        <f>E12694*A12688</f>
        <v>0</v>
      </c>
      <c r="B12694" s="160"/>
      <c r="C12694" s="154"/>
      <c r="D12694" s="91" t="s">
        <v>2656</v>
      </c>
      <c r="E12694" s="89">
        <v>1</v>
      </c>
      <c r="F12694">
        <f>SUMIF('список продуктов'!$A$8:$A$917,"="&amp;D7035,'список продуктов'!$C$8:$C$917)</f>
        <v>1</v>
      </c>
      <c r="M12694" s="572"/>
      <c r="N12694" s="573"/>
      <c r="O12694" s="573"/>
      <c r="P12694" s="573"/>
    </row>
    <row r="12695" spans="1:16" x14ac:dyDescent="0.25">
      <c r="A12695" s="77">
        <f>E12695*A12688</f>
        <v>0</v>
      </c>
      <c r="B12695" s="160"/>
      <c r="C12695" s="154"/>
      <c r="D12695" s="91"/>
      <c r="E12695" s="89"/>
      <c r="F12695">
        <f>SUMIF('список продуктов'!$A$8:$A$917,"="&amp;D7036,'список продуктов'!$C$8:$C$917)</f>
        <v>1</v>
      </c>
      <c r="M12695" s="572"/>
      <c r="N12695" s="573"/>
      <c r="O12695" s="573"/>
      <c r="P12695" s="573"/>
    </row>
    <row r="12696" spans="1:16" x14ac:dyDescent="0.25">
      <c r="A12696" s="77">
        <f>E12696*A12688</f>
        <v>0</v>
      </c>
      <c r="B12696" s="160"/>
      <c r="C12696" s="154"/>
      <c r="D12696" s="91"/>
      <c r="E12696" s="89"/>
      <c r="F12696">
        <f>SUMIF('список продуктов'!$A$8:$A$917,"="&amp;D7037,'список продуктов'!$C$8:$C$917)</f>
        <v>1</v>
      </c>
      <c r="M12696" s="572"/>
      <c r="N12696" s="573"/>
      <c r="O12696" s="573"/>
      <c r="P12696" s="573"/>
    </row>
    <row r="12697" spans="1:16" ht="15.75" thickBot="1" x14ac:dyDescent="0.3">
      <c r="A12697" s="77">
        <f>E12697*A12688</f>
        <v>0</v>
      </c>
      <c r="B12697" s="160"/>
      <c r="C12697" s="154"/>
      <c r="D12697" s="91"/>
      <c r="E12697" s="89"/>
      <c r="F12697">
        <f>SUMIF('список продуктов'!$A$8:$A$917,"="&amp;D7038,'список продуктов'!$C$8:$C$917)</f>
        <v>1</v>
      </c>
      <c r="M12697" s="572"/>
      <c r="N12697" s="573"/>
      <c r="O12697" s="573"/>
      <c r="P12697" s="573"/>
    </row>
    <row r="12698" spans="1:16" ht="15.75" thickBot="1" x14ac:dyDescent="0.3">
      <c r="A12698" s="229"/>
      <c r="B12698" s="231" t="s">
        <v>74</v>
      </c>
      <c r="C12698" s="140" t="s">
        <v>1195</v>
      </c>
      <c r="D12698" s="188"/>
      <c r="E12698" s="191"/>
      <c r="F12698">
        <f>SUMIF('список продуктов'!$A$8:$A$917,"="&amp;D7039,'список продуктов'!$C$8:$C$917)</f>
        <v>1</v>
      </c>
      <c r="G12698" t="s">
        <v>2926</v>
      </c>
      <c r="M12698" s="572"/>
      <c r="N12698" s="573"/>
      <c r="O12698" s="573"/>
      <c r="P12698" s="573"/>
    </row>
    <row r="12699" spans="1:16" x14ac:dyDescent="0.25">
      <c r="A12699" s="77">
        <f>E12699*A12698</f>
        <v>0</v>
      </c>
      <c r="B12699" s="160"/>
      <c r="C12699" s="154"/>
      <c r="D12699" s="91" t="s">
        <v>1596</v>
      </c>
      <c r="E12699" s="89">
        <v>200</v>
      </c>
      <c r="F12699">
        <f>SUMIF('список продуктов'!$A$8:$A$917,"="&amp;D7040,'список продуктов'!$C$8:$C$917)</f>
        <v>1</v>
      </c>
      <c r="M12699" s="572"/>
      <c r="N12699" s="573"/>
      <c r="O12699" s="573"/>
      <c r="P12699" s="573"/>
    </row>
    <row r="12700" spans="1:16" x14ac:dyDescent="0.25">
      <c r="A12700" s="77">
        <f>E12700*A12698</f>
        <v>0</v>
      </c>
      <c r="B12700" s="160"/>
      <c r="C12700" s="452"/>
      <c r="D12700" s="91" t="s">
        <v>1758</v>
      </c>
      <c r="E12700" s="89">
        <v>30</v>
      </c>
      <c r="F12700">
        <f>SUMIF('список продуктов'!$A$8:$A$917,"="&amp;D7041,'список продуктов'!$C$8:$C$917)</f>
        <v>0</v>
      </c>
      <c r="M12700" s="572"/>
      <c r="N12700" s="573"/>
      <c r="O12700" s="573"/>
      <c r="P12700" s="573"/>
    </row>
    <row r="12701" spans="1:16" x14ac:dyDescent="0.25">
      <c r="A12701" s="77">
        <f>E12701*A12698</f>
        <v>0</v>
      </c>
      <c r="B12701" s="160"/>
      <c r="C12701" s="154"/>
      <c r="D12701" s="91" t="s">
        <v>1753</v>
      </c>
      <c r="E12701" s="89">
        <v>50</v>
      </c>
      <c r="F12701">
        <f>SUMIF('список продуктов'!$A$8:$A$917,"="&amp;D7042,'список продуктов'!$C$8:$C$917)</f>
        <v>0</v>
      </c>
      <c r="M12701" s="572"/>
      <c r="N12701" s="573"/>
      <c r="O12701" s="573"/>
      <c r="P12701" s="573"/>
    </row>
    <row r="12702" spans="1:16" x14ac:dyDescent="0.25">
      <c r="A12702" s="77">
        <f>E12702*A12698</f>
        <v>0</v>
      </c>
      <c r="B12702" s="160"/>
      <c r="C12702" s="154"/>
      <c r="D12702" s="91" t="s">
        <v>311</v>
      </c>
      <c r="E12702" s="89">
        <v>30</v>
      </c>
      <c r="F12702">
        <f>SUMIF('список продуктов'!$A$8:$A$917,"="&amp;D7043,'список продуктов'!$C$8:$C$917)</f>
        <v>0</v>
      </c>
      <c r="M12702" s="572"/>
      <c r="N12702" s="573"/>
      <c r="O12702" s="573"/>
      <c r="P12702" s="573"/>
    </row>
    <row r="12703" spans="1:16" x14ac:dyDescent="0.25">
      <c r="A12703" s="77">
        <f>E12703*A12698</f>
        <v>0</v>
      </c>
      <c r="B12703" s="160"/>
      <c r="C12703" s="154"/>
      <c r="D12703" s="91" t="s">
        <v>1874</v>
      </c>
      <c r="E12703" s="89">
        <v>50</v>
      </c>
      <c r="F12703">
        <f>SUMIF('список продуктов'!$A$8:$A$917,"="&amp;D7044,'список продуктов'!$C$8:$C$917)</f>
        <v>1</v>
      </c>
      <c r="M12703" s="572"/>
      <c r="N12703" s="573"/>
      <c r="O12703" s="573"/>
      <c r="P12703" s="573"/>
    </row>
    <row r="12704" spans="1:16" x14ac:dyDescent="0.25">
      <c r="A12704" s="77">
        <f>E12704*A12698</f>
        <v>0</v>
      </c>
      <c r="B12704" s="160"/>
      <c r="C12704" s="154"/>
      <c r="D12704" s="91" t="s">
        <v>1354</v>
      </c>
      <c r="E12704" s="89">
        <v>40</v>
      </c>
      <c r="F12704">
        <f>SUMIF('список продуктов'!$A$8:$A$917,"="&amp;D7045,'список продуктов'!$C$8:$C$917)</f>
        <v>1</v>
      </c>
      <c r="M12704" s="572"/>
      <c r="N12704" s="573"/>
      <c r="O12704" s="573"/>
      <c r="P12704" s="573"/>
    </row>
    <row r="12705" spans="1:16" x14ac:dyDescent="0.25">
      <c r="A12705" s="77">
        <f>E12705*A12698</f>
        <v>0</v>
      </c>
      <c r="B12705" s="160"/>
      <c r="C12705" s="154"/>
      <c r="D12705" s="91" t="s">
        <v>1262</v>
      </c>
      <c r="E12705" s="89">
        <v>2</v>
      </c>
      <c r="F12705">
        <f>SUMIF('список продуктов'!$A$8:$A$917,"="&amp;D7056,'список продуктов'!$C$8:$C$917)</f>
        <v>1</v>
      </c>
      <c r="M12705" s="572"/>
      <c r="N12705" s="573"/>
      <c r="O12705" s="573"/>
      <c r="P12705" s="573"/>
    </row>
    <row r="12706" spans="1:16" x14ac:dyDescent="0.25">
      <c r="A12706" s="77">
        <f>E12706*A12698</f>
        <v>0</v>
      </c>
      <c r="B12706" s="160"/>
      <c r="C12706" s="154"/>
      <c r="D12706" s="91" t="s">
        <v>2399</v>
      </c>
      <c r="E12706" s="89">
        <v>2</v>
      </c>
      <c r="F12706">
        <f>SUMIF('список продуктов'!$A$8:$A$917,"="&amp;D7057,'список продуктов'!$C$8:$C$917)</f>
        <v>1</v>
      </c>
      <c r="M12706" s="572"/>
      <c r="N12706" s="573"/>
      <c r="O12706" s="573"/>
      <c r="P12706" s="573"/>
    </row>
    <row r="12707" spans="1:16" ht="30" thickBot="1" x14ac:dyDescent="0.3">
      <c r="A12707" s="77">
        <f>E12707*A12698</f>
        <v>0</v>
      </c>
      <c r="B12707" s="160"/>
      <c r="C12707" s="154"/>
      <c r="D12707" s="91" t="s">
        <v>2656</v>
      </c>
      <c r="E12707" s="89">
        <v>1</v>
      </c>
      <c r="F12707">
        <f>SUMIF('список продуктов'!$A$8:$A$917,"="&amp;D7058,'список продуктов'!$C$8:$C$917)</f>
        <v>1</v>
      </c>
      <c r="M12707" s="572"/>
      <c r="N12707" s="573"/>
      <c r="O12707" s="573"/>
      <c r="P12707" s="573"/>
    </row>
    <row r="12708" spans="1:16" ht="15.75" thickBot="1" x14ac:dyDescent="0.3">
      <c r="A12708" s="229"/>
      <c r="B12708" s="231" t="s">
        <v>170</v>
      </c>
      <c r="C12708" s="140" t="s">
        <v>1196</v>
      </c>
      <c r="D12708" s="188"/>
      <c r="E12708" s="191"/>
      <c r="F12708">
        <f>SUMIF('список продуктов'!$A$8:$A$917,"="&amp;D7059,'список продуктов'!$C$8:$C$917)</f>
        <v>1</v>
      </c>
      <c r="G12708" t="s">
        <v>2926</v>
      </c>
      <c r="M12708" s="572"/>
      <c r="N12708" s="573"/>
      <c r="O12708" s="573"/>
      <c r="P12708" s="573"/>
    </row>
    <row r="12709" spans="1:16" x14ac:dyDescent="0.25">
      <c r="A12709" s="77">
        <f>E12709*A12708</f>
        <v>0</v>
      </c>
      <c r="B12709" s="160"/>
      <c r="C12709" s="154"/>
      <c r="D12709" s="91" t="s">
        <v>313</v>
      </c>
      <c r="E12709" s="89">
        <v>40</v>
      </c>
      <c r="F12709">
        <f>SUMIF('список продуктов'!$A$8:$A$917,"="&amp;D7060,'список продуктов'!$C$8:$C$917)</f>
        <v>1</v>
      </c>
      <c r="M12709" s="572"/>
      <c r="N12709" s="573"/>
      <c r="O12709" s="573"/>
      <c r="P12709" s="573"/>
    </row>
    <row r="12710" spans="1:16" x14ac:dyDescent="0.25">
      <c r="A12710" s="77">
        <f>E12710*A12708</f>
        <v>0</v>
      </c>
      <c r="B12710" s="160"/>
      <c r="C12710" s="452"/>
      <c r="D12710" s="91" t="s">
        <v>311</v>
      </c>
      <c r="E12710" s="89">
        <v>40</v>
      </c>
      <c r="F12710">
        <f>SUMIF('список продуктов'!$A$8:$A$917,"="&amp;D7061,'список продуктов'!$C$8:$C$917)</f>
        <v>0</v>
      </c>
      <c r="M12710" s="572"/>
      <c r="N12710" s="573"/>
      <c r="O12710" s="573"/>
      <c r="P12710" s="573"/>
    </row>
    <row r="12711" spans="1:16" x14ac:dyDescent="0.25">
      <c r="A12711" s="77">
        <f>E12711*A12708</f>
        <v>0</v>
      </c>
      <c r="B12711" s="160"/>
      <c r="C12711" s="154"/>
      <c r="D12711" s="91" t="s">
        <v>1763</v>
      </c>
      <c r="E12711" s="89">
        <v>40</v>
      </c>
      <c r="F12711">
        <f>SUMIF('список продуктов'!$A$8:$A$917,"="&amp;D7062,'список продуктов'!$C$8:$C$917)</f>
        <v>0</v>
      </c>
      <c r="M12711" s="572"/>
      <c r="N12711" s="573"/>
      <c r="O12711" s="573"/>
      <c r="P12711" s="573"/>
    </row>
    <row r="12712" spans="1:16" x14ac:dyDescent="0.25">
      <c r="A12712" s="77">
        <f>E12712*A12708</f>
        <v>0</v>
      </c>
      <c r="B12712" s="160"/>
      <c r="C12712" s="154"/>
      <c r="D12712" s="91" t="s">
        <v>1805</v>
      </c>
      <c r="E12712" s="89">
        <v>30</v>
      </c>
      <c r="F12712">
        <f>SUMIF('список продуктов'!$A$8:$A$917,"="&amp;D7063,'список продуктов'!$C$8:$C$917)</f>
        <v>0</v>
      </c>
      <c r="M12712" s="572"/>
      <c r="N12712" s="573"/>
      <c r="O12712" s="573"/>
      <c r="P12712" s="573"/>
    </row>
    <row r="12713" spans="1:16" x14ac:dyDescent="0.25">
      <c r="A12713" s="77">
        <f>E12713*A12708</f>
        <v>0</v>
      </c>
      <c r="B12713" s="160"/>
      <c r="C12713" s="154"/>
      <c r="D12713" s="91" t="s">
        <v>1758</v>
      </c>
      <c r="E12713" s="89">
        <v>10</v>
      </c>
      <c r="F12713">
        <f>SUMIF('список продуктов'!$A$8:$A$917,"="&amp;D7064,'список продуктов'!$C$8:$C$917)</f>
        <v>1</v>
      </c>
      <c r="M12713" s="572"/>
      <c r="N12713" s="573"/>
      <c r="O12713" s="573"/>
      <c r="P12713" s="573"/>
    </row>
    <row r="12714" spans="1:16" x14ac:dyDescent="0.25">
      <c r="A12714" s="77">
        <f>E12714*A12708</f>
        <v>0</v>
      </c>
      <c r="B12714" s="160"/>
      <c r="C12714" s="154"/>
      <c r="D12714" s="91" t="s">
        <v>2319</v>
      </c>
      <c r="E12714" s="89">
        <v>10</v>
      </c>
      <c r="F12714">
        <f>SUMIF('список продуктов'!$A$8:$A$917,"="&amp;D7065,'список продуктов'!$C$8:$C$917)</f>
        <v>1</v>
      </c>
      <c r="M12714" s="572"/>
      <c r="N12714" s="573"/>
      <c r="O12714" s="573"/>
      <c r="P12714" s="573"/>
    </row>
    <row r="12715" spans="1:16" x14ac:dyDescent="0.25">
      <c r="A12715" s="77">
        <f>E12715*A12708</f>
        <v>0</v>
      </c>
      <c r="B12715" s="160"/>
      <c r="C12715" s="154"/>
      <c r="D12715" s="91" t="s">
        <v>925</v>
      </c>
      <c r="E12715" s="89">
        <v>10</v>
      </c>
      <c r="F12715">
        <f>SUMIF('список продуктов'!$A$8:$A$917,"="&amp;D7066,'список продуктов'!$C$8:$C$917)</f>
        <v>1</v>
      </c>
      <c r="M12715" s="572"/>
      <c r="N12715" s="573"/>
      <c r="O12715" s="573"/>
      <c r="P12715" s="573"/>
    </row>
    <row r="12716" spans="1:16" x14ac:dyDescent="0.25">
      <c r="A12716" s="77">
        <f>E12716*A12708</f>
        <v>0</v>
      </c>
      <c r="B12716" s="160"/>
      <c r="C12716" s="154"/>
      <c r="D12716" s="91" t="s">
        <v>1262</v>
      </c>
      <c r="E12716" s="89">
        <v>2</v>
      </c>
      <c r="F12716">
        <f>SUMIF('список продуктов'!$A$8:$A$917,"="&amp;D7067,'список продуктов'!$C$8:$C$917)</f>
        <v>1</v>
      </c>
      <c r="M12716" s="572"/>
      <c r="N12716" s="573"/>
      <c r="O12716" s="573"/>
      <c r="P12716" s="573"/>
    </row>
    <row r="12717" spans="1:16" x14ac:dyDescent="0.25">
      <c r="A12717" s="77">
        <f>E12717*A12708</f>
        <v>0</v>
      </c>
      <c r="B12717" s="160"/>
      <c r="C12717" s="154"/>
      <c r="D12717" s="91" t="s">
        <v>2399</v>
      </c>
      <c r="E12717" s="89">
        <v>2</v>
      </c>
      <c r="F12717">
        <f>SUMIF('список продуктов'!$A$8:$A$917,"="&amp;D7068,'список продуктов'!$C$8:$C$917)</f>
        <v>1</v>
      </c>
      <c r="M12717" s="572"/>
      <c r="N12717" s="573"/>
      <c r="O12717" s="573"/>
      <c r="P12717" s="573"/>
    </row>
    <row r="12718" spans="1:16" ht="29.25" x14ac:dyDescent="0.25">
      <c r="A12718" s="77">
        <f>E12718*A12708</f>
        <v>0</v>
      </c>
      <c r="B12718" s="160"/>
      <c r="C12718" s="154"/>
      <c r="D12718" s="91" t="s">
        <v>2656</v>
      </c>
      <c r="E12718" s="89">
        <v>1</v>
      </c>
      <c r="F12718">
        <f>SUMIF('список продуктов'!$A$8:$A$917,"="&amp;D7069,'список продуктов'!$C$8:$C$917)</f>
        <v>1</v>
      </c>
      <c r="M12718" s="572"/>
      <c r="N12718" s="573"/>
      <c r="O12718" s="573"/>
      <c r="P12718" s="573"/>
    </row>
    <row r="12719" spans="1:16" ht="15.75" thickBot="1" x14ac:dyDescent="0.3">
      <c r="A12719" s="77">
        <f>E12719*A12708</f>
        <v>0</v>
      </c>
      <c r="B12719" s="160"/>
      <c r="D12719" s="91" t="s">
        <v>2659</v>
      </c>
      <c r="E12719" s="89">
        <v>1</v>
      </c>
      <c r="F12719">
        <f>SUMIF('список продуктов'!$A$8:$A$917,"="&amp;D7070,'список продуктов'!$C$8:$C$917)</f>
        <v>1</v>
      </c>
      <c r="M12719" s="572"/>
      <c r="N12719" s="573"/>
      <c r="O12719" s="573"/>
      <c r="P12719" s="573"/>
    </row>
    <row r="12720" spans="1:16" ht="15.75" thickBot="1" x14ac:dyDescent="0.3">
      <c r="A12720" s="229"/>
      <c r="B12720" s="231" t="s">
        <v>170</v>
      </c>
      <c r="C12720" s="140" t="s">
        <v>1197</v>
      </c>
      <c r="D12720" s="188"/>
      <c r="E12720" s="191"/>
      <c r="F12720">
        <f>SUMIF('список продуктов'!$A$8:$A$917,"="&amp;D7071,'список продуктов'!$C$8:$C$917)</f>
        <v>1</v>
      </c>
      <c r="G12720" t="s">
        <v>2926</v>
      </c>
      <c r="M12720" s="572"/>
      <c r="N12720" s="573"/>
      <c r="O12720" s="573"/>
      <c r="P12720" s="573"/>
    </row>
    <row r="12721" spans="1:16" x14ac:dyDescent="0.25">
      <c r="A12721" s="77">
        <f>E12721*A12720</f>
        <v>0</v>
      </c>
      <c r="B12721" s="160"/>
      <c r="C12721" s="154"/>
      <c r="D12721" s="91" t="s">
        <v>1365</v>
      </c>
      <c r="E12721" s="89">
        <v>180</v>
      </c>
      <c r="F12721">
        <f>SUMIF('список продуктов'!$A$8:$A$917,"="&amp;D7072,'список продуктов'!$C$8:$C$917)</f>
        <v>1</v>
      </c>
      <c r="M12721" s="572"/>
      <c r="N12721" s="573"/>
      <c r="O12721" s="573"/>
      <c r="P12721" s="573"/>
    </row>
    <row r="12722" spans="1:16" x14ac:dyDescent="0.25">
      <c r="A12722" s="77">
        <f>E12722*A12720</f>
        <v>0</v>
      </c>
      <c r="B12722" s="160"/>
      <c r="C12722" s="452"/>
      <c r="D12722" s="91" t="s">
        <v>2469</v>
      </c>
      <c r="E12722" s="89">
        <v>0.33</v>
      </c>
      <c r="F12722">
        <f>SUMIF('список продуктов'!$A$8:$A$917,"="&amp;D7073,'список продуктов'!$C$8:$C$917)</f>
        <v>0</v>
      </c>
      <c r="M12722" s="572"/>
      <c r="N12722" s="573"/>
      <c r="O12722" s="573"/>
      <c r="P12722" s="573"/>
    </row>
    <row r="12723" spans="1:16" x14ac:dyDescent="0.25">
      <c r="A12723" s="77">
        <f>E12723*A12720</f>
        <v>0</v>
      </c>
      <c r="B12723" s="160"/>
      <c r="C12723" s="154"/>
      <c r="D12723" s="91" t="s">
        <v>2591</v>
      </c>
      <c r="E12723" s="89">
        <v>3</v>
      </c>
      <c r="F12723">
        <f>SUMIF('список продуктов'!$A$8:$A$917,"="&amp;D7074,'список продуктов'!$C$8:$C$917)</f>
        <v>1</v>
      </c>
      <c r="M12723" s="572"/>
      <c r="N12723" s="573"/>
      <c r="O12723" s="573"/>
      <c r="P12723" s="573"/>
    </row>
    <row r="12724" spans="1:16" x14ac:dyDescent="0.25">
      <c r="A12724" s="77">
        <f>E12724*A12720</f>
        <v>0</v>
      </c>
      <c r="B12724" s="160"/>
      <c r="C12724" s="154"/>
      <c r="D12724" s="91" t="s">
        <v>2399</v>
      </c>
      <c r="E12724" s="89">
        <v>2</v>
      </c>
      <c r="F12724">
        <f>SUMIF('список продуктов'!$A$8:$A$917,"="&amp;D7075,'список продуктов'!$C$8:$C$917)</f>
        <v>1</v>
      </c>
      <c r="M12724" s="572"/>
      <c r="N12724" s="573"/>
      <c r="O12724" s="573"/>
      <c r="P12724" s="573"/>
    </row>
    <row r="12725" spans="1:16" x14ac:dyDescent="0.25">
      <c r="A12725" s="77">
        <f>E12725*A12720</f>
        <v>0</v>
      </c>
      <c r="B12725" s="160"/>
      <c r="C12725" s="154"/>
      <c r="D12725" s="91" t="s">
        <v>1262</v>
      </c>
      <c r="E12725" s="89">
        <v>2</v>
      </c>
      <c r="F12725">
        <f>SUMIF('список продуктов'!$A$8:$A$917,"="&amp;D7076,'список продуктов'!$C$8:$C$917)</f>
        <v>1</v>
      </c>
      <c r="M12725" s="572"/>
      <c r="N12725" s="573"/>
      <c r="O12725" s="573"/>
      <c r="P12725" s="573"/>
    </row>
    <row r="12726" spans="1:16" ht="29.25" x14ac:dyDescent="0.25">
      <c r="A12726" s="77">
        <f>E12726*A12720</f>
        <v>0</v>
      </c>
      <c r="B12726" s="160"/>
      <c r="C12726" s="154"/>
      <c r="D12726" s="91" t="s">
        <v>2656</v>
      </c>
      <c r="E12726" s="89">
        <v>1</v>
      </c>
      <c r="F12726">
        <f>SUMIF('список продуктов'!$A$8:$A$917,"="&amp;D7077,'список продуктов'!$C$8:$C$917)</f>
        <v>1</v>
      </c>
      <c r="M12726" s="572"/>
      <c r="N12726" s="573"/>
      <c r="O12726" s="573"/>
      <c r="P12726" s="573"/>
    </row>
    <row r="12727" spans="1:16" x14ac:dyDescent="0.25">
      <c r="A12727" s="77">
        <f>E12727*A12720</f>
        <v>0</v>
      </c>
      <c r="B12727" s="160"/>
      <c r="C12727" s="154"/>
      <c r="D12727" s="91"/>
      <c r="E12727" s="89"/>
      <c r="F12727">
        <f>SUMIF('список продуктов'!$A$8:$A$917,"="&amp;D7078,'список продуктов'!$C$8:$C$917)</f>
        <v>1</v>
      </c>
      <c r="M12727" s="572"/>
      <c r="N12727" s="573"/>
      <c r="O12727" s="573"/>
      <c r="P12727" s="573"/>
    </row>
    <row r="12728" spans="1:16" x14ac:dyDescent="0.25">
      <c r="A12728" s="77">
        <f>E12728*A12720</f>
        <v>0</v>
      </c>
      <c r="B12728" s="160"/>
      <c r="C12728" s="154"/>
      <c r="D12728" s="91"/>
      <c r="E12728" s="89"/>
      <c r="F12728">
        <f>SUMIF('список продуктов'!$A$8:$A$917,"="&amp;#REF!,'список продуктов'!$C$8:$C$917)</f>
        <v>0</v>
      </c>
      <c r="M12728" s="572"/>
      <c r="N12728" s="573"/>
      <c r="O12728" s="573"/>
      <c r="P12728" s="573"/>
    </row>
    <row r="12729" spans="1:16" ht="15.75" thickBot="1" x14ac:dyDescent="0.3">
      <c r="A12729" s="77">
        <f>E12729*A12720</f>
        <v>0</v>
      </c>
      <c r="B12729" s="160"/>
      <c r="C12729" s="154"/>
      <c r="D12729" s="91"/>
      <c r="E12729" s="89"/>
      <c r="F12729">
        <f>SUMIF('список продуктов'!$A$8:$A$917,"="&amp;#REF!,'список продуктов'!$C$8:$C$917)</f>
        <v>0</v>
      </c>
      <c r="M12729" s="572"/>
      <c r="N12729" s="573"/>
      <c r="O12729" s="573"/>
      <c r="P12729" s="573"/>
    </row>
    <row r="12730" spans="1:16" ht="15.75" thickBot="1" x14ac:dyDescent="0.3">
      <c r="A12730" s="229"/>
      <c r="B12730" s="231" t="s">
        <v>170</v>
      </c>
      <c r="C12730" s="140" t="s">
        <v>705</v>
      </c>
      <c r="D12730" s="188"/>
      <c r="E12730" s="191"/>
      <c r="F12730">
        <f>SUMIF('список продуктов'!$A$8:$A$917,"="&amp;#REF!,'список продуктов'!$C$8:$C$917)</f>
        <v>0</v>
      </c>
      <c r="G12730" t="s">
        <v>2926</v>
      </c>
      <c r="M12730" s="572"/>
      <c r="N12730" s="573"/>
      <c r="O12730" s="573"/>
      <c r="P12730" s="573"/>
    </row>
    <row r="12731" spans="1:16" x14ac:dyDescent="0.25">
      <c r="A12731" s="77">
        <f>E12731*A12730</f>
        <v>0</v>
      </c>
      <c r="B12731" s="166"/>
      <c r="C12731" s="154"/>
      <c r="D12731" s="91" t="s">
        <v>1876</v>
      </c>
      <c r="E12731" s="80">
        <v>100</v>
      </c>
      <c r="F12731">
        <f>SUMIF('список продуктов'!$A$8:$A$917,"="&amp;#REF!,'список продуктов'!$C$8:$C$917)</f>
        <v>0</v>
      </c>
      <c r="M12731" s="572"/>
      <c r="N12731" s="573"/>
      <c r="O12731" s="573"/>
      <c r="P12731" s="573"/>
    </row>
    <row r="12732" spans="1:16" x14ac:dyDescent="0.25">
      <c r="A12732" s="77">
        <f>E12732*A12730</f>
        <v>0</v>
      </c>
      <c r="B12732" s="166"/>
      <c r="C12732" s="154"/>
      <c r="D12732" s="91" t="s">
        <v>2642</v>
      </c>
      <c r="E12732" s="80">
        <v>63</v>
      </c>
      <c r="F12732">
        <f>SUMIF('список продуктов'!$A$8:$A$917,"="&amp;D6604,'список продуктов'!$C$8:$C$917)</f>
        <v>0</v>
      </c>
      <c r="M12732" s="572"/>
      <c r="N12732" s="573"/>
      <c r="O12732" s="573"/>
      <c r="P12732" s="573"/>
    </row>
    <row r="12733" spans="1:16" x14ac:dyDescent="0.25">
      <c r="A12733" s="77">
        <f>E12733*A12730</f>
        <v>0</v>
      </c>
      <c r="B12733" s="166"/>
      <c r="C12733" s="154"/>
      <c r="D12733" s="91" t="s">
        <v>2546</v>
      </c>
      <c r="E12733" s="80">
        <v>6</v>
      </c>
      <c r="F12733">
        <f>SUMIF('список продуктов'!$A$8:$A$917,"="&amp;D6605,'список продуктов'!$C$8:$C$917)</f>
        <v>1</v>
      </c>
      <c r="M12733" s="572"/>
      <c r="N12733" s="573"/>
      <c r="O12733" s="573"/>
      <c r="P12733" s="573"/>
    </row>
    <row r="12734" spans="1:16" x14ac:dyDescent="0.25">
      <c r="A12734" s="77">
        <f>E12734*A12730</f>
        <v>0</v>
      </c>
      <c r="B12734" s="166"/>
      <c r="C12734" s="154"/>
      <c r="D12734" s="91" t="s">
        <v>313</v>
      </c>
      <c r="E12734" s="80">
        <v>75</v>
      </c>
      <c r="F12734">
        <f>SUMIF('список продуктов'!$A$8:$A$917,"="&amp;D6606,'список продуктов'!$C$8:$C$917)</f>
        <v>1</v>
      </c>
      <c r="M12734" s="572"/>
      <c r="N12734" s="573"/>
      <c r="O12734" s="573"/>
      <c r="P12734" s="573"/>
    </row>
    <row r="12735" spans="1:16" x14ac:dyDescent="0.25">
      <c r="A12735" s="77">
        <f>E12735*A12730</f>
        <v>0</v>
      </c>
      <c r="B12735" s="166"/>
      <c r="C12735" s="154"/>
      <c r="D12735" s="91" t="s">
        <v>1793</v>
      </c>
      <c r="E12735" s="80">
        <v>4</v>
      </c>
      <c r="F12735">
        <f>SUMIF('список продуктов'!$A$8:$A$917,"="&amp;D6607,'список продуктов'!$C$8:$C$917)</f>
        <v>1</v>
      </c>
      <c r="M12735" s="572"/>
      <c r="N12735" s="573"/>
      <c r="O12735" s="573"/>
      <c r="P12735" s="573"/>
    </row>
    <row r="12736" spans="1:16" ht="29.25" x14ac:dyDescent="0.25">
      <c r="A12736" s="77">
        <f>E12736*A12730</f>
        <v>0</v>
      </c>
      <c r="B12736" s="160"/>
      <c r="C12736" s="154"/>
      <c r="D12736" s="91" t="s">
        <v>2656</v>
      </c>
      <c r="E12736" s="89">
        <v>1</v>
      </c>
      <c r="F12736">
        <f>SUMIF('список продуктов'!$A$8:$A$917,"="&amp;D6608,'список продуктов'!$C$8:$C$917)</f>
        <v>1</v>
      </c>
      <c r="M12736" s="572"/>
      <c r="N12736" s="573"/>
      <c r="O12736" s="573"/>
      <c r="P12736" s="573"/>
    </row>
    <row r="12737" spans="1:16" x14ac:dyDescent="0.25">
      <c r="A12737" s="77">
        <f>E12737*A12730</f>
        <v>0</v>
      </c>
      <c r="B12737" s="160"/>
      <c r="C12737" s="154"/>
      <c r="D12737" s="91"/>
      <c r="E12737" s="89"/>
      <c r="F12737">
        <f>SUMIF('список продуктов'!$A$8:$A$917,"="&amp;#REF!,'список продуктов'!$C$8:$C$917)</f>
        <v>0</v>
      </c>
      <c r="M12737" s="572"/>
      <c r="N12737" s="573"/>
      <c r="O12737" s="573"/>
      <c r="P12737" s="573"/>
    </row>
    <row r="12738" spans="1:16" x14ac:dyDescent="0.25">
      <c r="A12738" s="77">
        <f>E12738*A12730</f>
        <v>0</v>
      </c>
      <c r="B12738" s="160"/>
      <c r="C12738" s="154"/>
      <c r="D12738" s="91"/>
      <c r="E12738" s="89"/>
      <c r="F12738">
        <f>SUMIF('список продуктов'!$A$8:$A$917,"="&amp;#REF!,'список продуктов'!$C$8:$C$917)</f>
        <v>0</v>
      </c>
      <c r="M12738" s="572"/>
      <c r="N12738" s="573"/>
      <c r="O12738" s="573"/>
      <c r="P12738" s="573"/>
    </row>
    <row r="12739" spans="1:16" ht="15.75" thickBot="1" x14ac:dyDescent="0.3">
      <c r="A12739" s="77">
        <f>E12739*A12730</f>
        <v>0</v>
      </c>
      <c r="B12739" s="160"/>
      <c r="C12739" s="154"/>
      <c r="D12739" s="91"/>
      <c r="E12739" s="89"/>
      <c r="F12739">
        <f>SUMIF('список продуктов'!$A$8:$A$917,"="&amp;#REF!,'список продуктов'!$C$8:$C$917)</f>
        <v>0</v>
      </c>
      <c r="M12739" s="572"/>
      <c r="N12739" s="573"/>
      <c r="O12739" s="573"/>
      <c r="P12739" s="573"/>
    </row>
    <row r="12740" spans="1:16" ht="15.75" thickBot="1" x14ac:dyDescent="0.3">
      <c r="A12740" s="229"/>
      <c r="B12740" s="231" t="s">
        <v>74</v>
      </c>
      <c r="C12740" s="140" t="s">
        <v>1198</v>
      </c>
      <c r="D12740" s="188"/>
      <c r="E12740" s="191"/>
      <c r="F12740">
        <f>SUMIF('список продуктов'!$A$8:$A$917,"="&amp;#REF!,'список продуктов'!$C$8:$C$917)</f>
        <v>0</v>
      </c>
      <c r="G12740" t="s">
        <v>2926</v>
      </c>
      <c r="M12740" s="572"/>
      <c r="N12740" s="573"/>
      <c r="O12740" s="573"/>
      <c r="P12740" s="573"/>
    </row>
    <row r="12741" spans="1:16" x14ac:dyDescent="0.25">
      <c r="A12741" s="77">
        <f>E12741*A12740</f>
        <v>0</v>
      </c>
      <c r="B12741" s="160"/>
      <c r="C12741" s="154"/>
      <c r="D12741" s="91" t="s">
        <v>1883</v>
      </c>
      <c r="E12741" s="89">
        <v>50</v>
      </c>
      <c r="F12741">
        <f>SUMIF('список продуктов'!$A$8:$A$917,"="&amp;#REF!,'список продуктов'!$C$8:$C$917)</f>
        <v>0</v>
      </c>
      <c r="M12741" s="572"/>
      <c r="N12741" s="573"/>
      <c r="O12741" s="573"/>
      <c r="P12741" s="573"/>
    </row>
    <row r="12742" spans="1:16" x14ac:dyDescent="0.25">
      <c r="A12742" s="77">
        <f>E12742*A12740</f>
        <v>0</v>
      </c>
      <c r="B12742" s="160"/>
      <c r="C12742" s="452"/>
      <c r="D12742" s="91" t="s">
        <v>1758</v>
      </c>
      <c r="E12742" s="89">
        <v>40</v>
      </c>
      <c r="F12742">
        <f>SUMIF('список продуктов'!$A$8:$A$917,"="&amp;D11824,'список продуктов'!$C$8:$C$917)</f>
        <v>0</v>
      </c>
      <c r="M12742" s="572"/>
      <c r="N12742" s="573"/>
      <c r="O12742" s="573"/>
      <c r="P12742" s="573"/>
    </row>
    <row r="12743" spans="1:16" x14ac:dyDescent="0.25">
      <c r="A12743" s="77">
        <f>E12743*A12740</f>
        <v>0</v>
      </c>
      <c r="B12743" s="160"/>
      <c r="C12743" s="154"/>
      <c r="D12743" s="91" t="s">
        <v>1354</v>
      </c>
      <c r="E12743" s="89">
        <v>50</v>
      </c>
      <c r="F12743">
        <f>SUMIF('список продуктов'!$A$8:$A$917,"="&amp;D11825,'список продуктов'!$C$8:$C$917)</f>
        <v>0</v>
      </c>
      <c r="M12743" s="572"/>
      <c r="N12743" s="573"/>
      <c r="O12743" s="573"/>
      <c r="P12743" s="573"/>
    </row>
    <row r="12744" spans="1:16" x14ac:dyDescent="0.25">
      <c r="A12744" s="77">
        <f>E12744*A12740</f>
        <v>0</v>
      </c>
      <c r="B12744" s="160"/>
      <c r="C12744" s="154"/>
      <c r="D12744" s="91" t="s">
        <v>1478</v>
      </c>
      <c r="E12744" s="89">
        <v>5</v>
      </c>
      <c r="F12744">
        <f>SUMIF('список продуктов'!$A$8:$A$917,"="&amp;D11826,'список продуктов'!$C$8:$C$917)</f>
        <v>1</v>
      </c>
      <c r="M12744" s="572"/>
      <c r="N12744" s="573"/>
      <c r="O12744" s="573"/>
      <c r="P12744" s="573"/>
    </row>
    <row r="12745" spans="1:16" x14ac:dyDescent="0.25">
      <c r="A12745" s="77">
        <f>E12745*A12740</f>
        <v>0</v>
      </c>
      <c r="B12745" s="160"/>
      <c r="C12745" s="154"/>
      <c r="D12745" s="91" t="s">
        <v>1753</v>
      </c>
      <c r="E12745" s="89">
        <v>50</v>
      </c>
      <c r="F12745">
        <f>SUMIF('список продуктов'!$A$8:$A$917,"="&amp;D11827,'список продуктов'!$C$8:$C$917)</f>
        <v>1</v>
      </c>
      <c r="M12745" s="572"/>
      <c r="N12745" s="573"/>
      <c r="O12745" s="573"/>
      <c r="P12745" s="573"/>
    </row>
    <row r="12746" spans="1:16" x14ac:dyDescent="0.25">
      <c r="A12746" s="77">
        <f>E12746*A12740</f>
        <v>0</v>
      </c>
      <c r="B12746" s="160"/>
      <c r="C12746" s="154"/>
      <c r="D12746" s="91" t="s">
        <v>311</v>
      </c>
      <c r="E12746" s="89">
        <v>50</v>
      </c>
      <c r="F12746">
        <f>SUMIF('список продуктов'!$A$8:$A$917,"="&amp;D11828,'список продуктов'!$C$8:$C$917)</f>
        <v>1</v>
      </c>
      <c r="M12746" s="572"/>
      <c r="N12746" s="573"/>
      <c r="O12746" s="573"/>
      <c r="P12746" s="573"/>
    </row>
    <row r="12747" spans="1:16" x14ac:dyDescent="0.25">
      <c r="A12747" s="77">
        <f>E12747*A12740</f>
        <v>0</v>
      </c>
      <c r="B12747" s="160"/>
      <c r="C12747" s="154"/>
      <c r="D12747" s="91" t="s">
        <v>2399</v>
      </c>
      <c r="E12747" s="89">
        <v>2</v>
      </c>
      <c r="F12747">
        <f>SUMIF('список продуктов'!$A$8:$A$917,"="&amp;D11839,'список продуктов'!$C$8:$C$917)</f>
        <v>1</v>
      </c>
      <c r="M12747" s="572"/>
      <c r="N12747" s="573"/>
      <c r="O12747" s="573"/>
      <c r="P12747" s="573"/>
    </row>
    <row r="12748" spans="1:16" x14ac:dyDescent="0.25">
      <c r="A12748" s="77">
        <f>E12748*A12740</f>
        <v>0</v>
      </c>
      <c r="B12748" s="160"/>
      <c r="C12748" s="154"/>
      <c r="D12748" s="91" t="s">
        <v>1262</v>
      </c>
      <c r="E12748" s="89">
        <v>2</v>
      </c>
      <c r="F12748">
        <f>SUMIF('список продуктов'!$A$8:$A$917,"="&amp;D11840,'список продуктов'!$C$8:$C$917)</f>
        <v>1</v>
      </c>
      <c r="M12748" s="572"/>
      <c r="N12748" s="573"/>
      <c r="O12748" s="573"/>
      <c r="P12748" s="573"/>
    </row>
    <row r="12749" spans="1:16" x14ac:dyDescent="0.25">
      <c r="A12749" s="77">
        <f>E12749*A12740</f>
        <v>0</v>
      </c>
      <c r="B12749" s="160"/>
      <c r="C12749" s="154"/>
      <c r="D12749" s="91" t="s">
        <v>2427</v>
      </c>
      <c r="E12749" s="89">
        <v>2</v>
      </c>
      <c r="F12749">
        <f>SUMIF('список продуктов'!$A$8:$A$917,"="&amp;D11841,'список продуктов'!$C$8:$C$917)</f>
        <v>1</v>
      </c>
      <c r="M12749" s="572"/>
      <c r="N12749" s="573"/>
      <c r="O12749" s="573"/>
      <c r="P12749" s="573"/>
    </row>
    <row r="12750" spans="1:16" ht="30" thickBot="1" x14ac:dyDescent="0.3">
      <c r="A12750" s="77">
        <f>E12750*A12740</f>
        <v>0</v>
      </c>
      <c r="B12750" s="160"/>
      <c r="D12750" s="91" t="s">
        <v>2656</v>
      </c>
      <c r="E12750" s="89">
        <v>1</v>
      </c>
      <c r="F12750">
        <f>SUMIF('список продуктов'!$A$8:$A$917,"="&amp;D11842,'список продуктов'!$C$8:$C$917)</f>
        <v>0</v>
      </c>
      <c r="M12750" s="572"/>
      <c r="N12750" s="573"/>
      <c r="O12750" s="573"/>
      <c r="P12750" s="573"/>
    </row>
    <row r="12751" spans="1:16" ht="44.25" thickBot="1" x14ac:dyDescent="0.3">
      <c r="A12751" s="229"/>
      <c r="B12751" s="231" t="s">
        <v>170</v>
      </c>
      <c r="C12751" s="140" t="s">
        <v>1199</v>
      </c>
      <c r="D12751" s="188"/>
      <c r="E12751" s="191"/>
      <c r="F12751">
        <f>SUMIF('список продуктов'!$A$8:$A$917,"="&amp;D11843,'список продуктов'!$C$8:$C$917)</f>
        <v>1</v>
      </c>
      <c r="G12751" t="s">
        <v>2926</v>
      </c>
      <c r="M12751" s="572"/>
      <c r="N12751" s="573"/>
      <c r="O12751" s="573"/>
      <c r="P12751" s="573"/>
    </row>
    <row r="12752" spans="1:16" x14ac:dyDescent="0.25">
      <c r="A12752" s="77">
        <f>E12752*A12751</f>
        <v>0</v>
      </c>
      <c r="B12752" s="160"/>
      <c r="C12752" s="154"/>
      <c r="D12752" s="91" t="s">
        <v>1781</v>
      </c>
      <c r="E12752" s="80">
        <v>25</v>
      </c>
      <c r="F12752">
        <f>SUMIF('список продуктов'!$A$8:$A$917,"="&amp;D11844,'список продуктов'!$C$8:$C$917)</f>
        <v>1</v>
      </c>
      <c r="M12752" s="572"/>
      <c r="N12752" s="573"/>
      <c r="O12752" s="573"/>
      <c r="P12752" s="573"/>
    </row>
    <row r="12753" spans="1:16" x14ac:dyDescent="0.25">
      <c r="A12753" s="77">
        <f>E12753*A12751</f>
        <v>0</v>
      </c>
      <c r="B12753" s="160"/>
      <c r="C12753" s="154"/>
      <c r="D12753" s="91" t="s">
        <v>1749</v>
      </c>
      <c r="E12753" s="80">
        <v>30</v>
      </c>
      <c r="F12753">
        <f>SUMIF('список продуктов'!$A$8:$A$917,"="&amp;D11845,'список продуктов'!$C$8:$C$917)</f>
        <v>1</v>
      </c>
      <c r="M12753" s="572"/>
      <c r="N12753" s="573"/>
      <c r="O12753" s="573"/>
      <c r="P12753" s="573"/>
    </row>
    <row r="12754" spans="1:16" x14ac:dyDescent="0.25">
      <c r="A12754" s="77">
        <f>E12754*A12751</f>
        <v>0</v>
      </c>
      <c r="B12754" s="160"/>
      <c r="C12754" s="154"/>
      <c r="D12754" s="91" t="s">
        <v>1750</v>
      </c>
      <c r="E12754" s="80">
        <v>30</v>
      </c>
      <c r="F12754">
        <f>SUMIF('список продуктов'!$A$8:$A$917,"="&amp;D11846,'список продуктов'!$C$8:$C$917)</f>
        <v>1</v>
      </c>
      <c r="M12754" s="572"/>
      <c r="N12754" s="573"/>
      <c r="O12754" s="573"/>
      <c r="P12754" s="573"/>
    </row>
    <row r="12755" spans="1:16" x14ac:dyDescent="0.25">
      <c r="A12755" s="77">
        <f>E12755*A12751</f>
        <v>0</v>
      </c>
      <c r="B12755" s="160"/>
      <c r="C12755" s="154"/>
      <c r="D12755" s="91" t="s">
        <v>1354</v>
      </c>
      <c r="E12755" s="80">
        <v>18</v>
      </c>
      <c r="F12755">
        <f>SUMIF('список продуктов'!$A$8:$A$917,"="&amp;D11847,'список продуктов'!$C$8:$C$917)</f>
        <v>1</v>
      </c>
      <c r="M12755" s="572"/>
      <c r="N12755" s="573"/>
      <c r="O12755" s="573"/>
      <c r="P12755" s="573"/>
    </row>
    <row r="12756" spans="1:16" x14ac:dyDescent="0.25">
      <c r="A12756" s="77">
        <f>E12756*A12751</f>
        <v>0</v>
      </c>
      <c r="B12756" s="160"/>
      <c r="C12756" s="154"/>
      <c r="D12756" s="91" t="s">
        <v>1736</v>
      </c>
      <c r="E12756" s="80">
        <v>12</v>
      </c>
      <c r="F12756">
        <f>SUMIF('список продуктов'!$A$8:$A$917,"="&amp;D11848,'список продуктов'!$C$8:$C$917)</f>
        <v>1</v>
      </c>
      <c r="M12756" s="572"/>
      <c r="N12756" s="573"/>
      <c r="O12756" s="573"/>
      <c r="P12756" s="573"/>
    </row>
    <row r="12757" spans="1:16" x14ac:dyDescent="0.25">
      <c r="A12757" s="77">
        <f>E12757*A12751</f>
        <v>0</v>
      </c>
      <c r="B12757" s="160"/>
      <c r="C12757" s="154"/>
      <c r="D12757" s="91" t="s">
        <v>1756</v>
      </c>
      <c r="E12757" s="80">
        <v>25</v>
      </c>
      <c r="F12757">
        <f>SUMIF('список продуктов'!$A$8:$A$917,"="&amp;D11849,'список продуктов'!$C$8:$C$917)</f>
        <v>0</v>
      </c>
      <c r="M12757" s="572"/>
      <c r="N12757" s="573"/>
      <c r="O12757" s="573"/>
      <c r="P12757" s="573"/>
    </row>
    <row r="12758" spans="1:16" x14ac:dyDescent="0.25">
      <c r="A12758" s="77">
        <f>E12758*A12751</f>
        <v>0</v>
      </c>
      <c r="B12758" s="160"/>
      <c r="C12758" s="154"/>
      <c r="D12758" s="91" t="s">
        <v>1797</v>
      </c>
      <c r="E12758" s="80">
        <v>6</v>
      </c>
      <c r="F12758">
        <f>SUMIF('список продуктов'!$A$8:$A$917,"="&amp;D11850,'список продуктов'!$C$8:$C$917)</f>
        <v>1</v>
      </c>
      <c r="M12758" s="572"/>
      <c r="N12758" s="573"/>
      <c r="O12758" s="573"/>
      <c r="P12758" s="573"/>
    </row>
    <row r="12759" spans="1:16" x14ac:dyDescent="0.25">
      <c r="A12759" s="77">
        <f>E12759*A12751</f>
        <v>0</v>
      </c>
      <c r="B12759" s="160"/>
      <c r="C12759" s="154"/>
      <c r="D12759" s="91" t="s">
        <v>2469</v>
      </c>
      <c r="E12759" s="80">
        <v>30</v>
      </c>
      <c r="F12759">
        <f>SUMIF('список продуктов'!$A$8:$A$917,"="&amp;D11851,'список продуктов'!$C$8:$C$917)</f>
        <v>1</v>
      </c>
      <c r="M12759" s="572"/>
      <c r="N12759" s="573"/>
      <c r="O12759" s="573"/>
      <c r="P12759" s="573"/>
    </row>
    <row r="12760" spans="1:16" x14ac:dyDescent="0.25">
      <c r="A12760" s="77">
        <f>E12760*A12751</f>
        <v>0</v>
      </c>
      <c r="B12760" s="160"/>
      <c r="C12760" s="154"/>
      <c r="D12760" s="91" t="s">
        <v>2319</v>
      </c>
      <c r="E12760" s="80">
        <v>6</v>
      </c>
      <c r="F12760">
        <f>SUMIF('список продуктов'!$A$8:$A$917,"="&amp;D11852,'список продуктов'!$C$8:$C$917)</f>
        <v>1</v>
      </c>
      <c r="M12760" s="572"/>
      <c r="N12760" s="573"/>
      <c r="O12760" s="573"/>
      <c r="P12760" s="573"/>
    </row>
    <row r="12761" spans="1:16" x14ac:dyDescent="0.25">
      <c r="A12761" s="77">
        <f>E12761*A12751</f>
        <v>0</v>
      </c>
      <c r="B12761" s="160"/>
      <c r="C12761" s="154"/>
      <c r="D12761" s="91" t="s">
        <v>2358</v>
      </c>
      <c r="E12761" s="80">
        <v>3</v>
      </c>
      <c r="F12761">
        <f>SUMIF('список продуктов'!$A$8:$A$917,"="&amp;D11853,'список продуктов'!$C$8:$C$917)</f>
        <v>1</v>
      </c>
      <c r="M12761" s="572"/>
      <c r="N12761" s="573"/>
      <c r="O12761" s="573"/>
      <c r="P12761" s="573"/>
    </row>
    <row r="12762" spans="1:16" x14ac:dyDescent="0.25">
      <c r="A12762" s="77">
        <f>E12762*A12751</f>
        <v>0</v>
      </c>
      <c r="B12762" s="160"/>
      <c r="C12762" s="154"/>
      <c r="D12762" s="91" t="s">
        <v>1906</v>
      </c>
      <c r="E12762" s="80">
        <v>6</v>
      </c>
      <c r="F12762">
        <f>SUMIF('список продуктов'!$A$8:$A$917,"="&amp;D11854,'список продуктов'!$C$8:$C$917)</f>
        <v>1</v>
      </c>
      <c r="M12762" s="572"/>
      <c r="N12762" s="573"/>
      <c r="O12762" s="573"/>
      <c r="P12762" s="573"/>
    </row>
    <row r="12763" spans="1:16" ht="29.25" x14ac:dyDescent="0.25">
      <c r="A12763" s="77">
        <f>E12763*A12751</f>
        <v>0</v>
      </c>
      <c r="B12763" s="160"/>
      <c r="C12763" s="154"/>
      <c r="D12763" s="91" t="s">
        <v>2656</v>
      </c>
      <c r="E12763" s="89">
        <v>1</v>
      </c>
      <c r="F12763">
        <f>SUMIF('список продуктов'!$A$8:$A$917,"="&amp;D11855,'список продуктов'!$C$8:$C$917)</f>
        <v>0</v>
      </c>
      <c r="M12763" s="572"/>
      <c r="N12763" s="573"/>
      <c r="O12763" s="573"/>
      <c r="P12763" s="573"/>
    </row>
    <row r="12764" spans="1:16" ht="15.75" thickBot="1" x14ac:dyDescent="0.3">
      <c r="A12764" s="77">
        <f>E12764*A12751</f>
        <v>0</v>
      </c>
      <c r="B12764" s="160"/>
      <c r="D12764" s="91" t="s">
        <v>2659</v>
      </c>
      <c r="E12764" s="89">
        <v>1</v>
      </c>
      <c r="F12764">
        <f>SUMIF('список продуктов'!$A$8:$A$917,"="&amp;D11856,'список продуктов'!$C$8:$C$917)</f>
        <v>0</v>
      </c>
      <c r="M12764" s="572"/>
      <c r="N12764" s="573"/>
      <c r="O12764" s="573"/>
      <c r="P12764" s="573"/>
    </row>
    <row r="12765" spans="1:16" ht="15.75" thickBot="1" x14ac:dyDescent="0.3">
      <c r="A12765" s="229"/>
      <c r="B12765" s="231" t="s">
        <v>170</v>
      </c>
      <c r="C12765" s="140" t="s">
        <v>1200</v>
      </c>
      <c r="D12765" s="188"/>
      <c r="E12765" s="191"/>
      <c r="F12765">
        <f>SUMIF('список продуктов'!$A$8:$A$917,"="&amp;D11857,'список продуктов'!$C$8:$C$917)</f>
        <v>1</v>
      </c>
      <c r="G12765" t="s">
        <v>2926</v>
      </c>
      <c r="M12765" s="572"/>
      <c r="N12765" s="573"/>
      <c r="O12765" s="573"/>
      <c r="P12765" s="573"/>
    </row>
    <row r="12766" spans="1:16" x14ac:dyDescent="0.25">
      <c r="A12766" s="77">
        <f>E12766*A12765</f>
        <v>0</v>
      </c>
      <c r="B12766" s="160"/>
      <c r="C12766" s="154"/>
      <c r="D12766" s="91" t="s">
        <v>1596</v>
      </c>
      <c r="E12766" s="89">
        <v>180</v>
      </c>
      <c r="F12766">
        <f>SUMIF('список продуктов'!$A$8:$A$917,"="&amp;D11858,'список продуктов'!$C$8:$C$917)</f>
        <v>1</v>
      </c>
      <c r="M12766" s="572"/>
      <c r="N12766" s="573"/>
      <c r="O12766" s="573"/>
      <c r="P12766" s="573"/>
    </row>
    <row r="12767" spans="1:16" x14ac:dyDescent="0.25">
      <c r="A12767" s="77">
        <f>E12767*A12765</f>
        <v>0</v>
      </c>
      <c r="B12767" s="160"/>
      <c r="C12767" s="452"/>
      <c r="D12767" s="91" t="s">
        <v>1215</v>
      </c>
      <c r="E12767" s="89">
        <v>5</v>
      </c>
      <c r="F12767">
        <f>SUMIF('список продуктов'!$A$8:$A$917,"="&amp;D11859,'список продуктов'!$C$8:$C$917)</f>
        <v>1</v>
      </c>
      <c r="M12767" s="572"/>
      <c r="N12767" s="573"/>
      <c r="O12767" s="573"/>
      <c r="P12767" s="573"/>
    </row>
    <row r="12768" spans="1:16" x14ac:dyDescent="0.25">
      <c r="A12768" s="77">
        <f>E12768*A12765</f>
        <v>0</v>
      </c>
      <c r="B12768" s="160"/>
      <c r="C12768" s="154"/>
      <c r="D12768" s="91" t="s">
        <v>1262</v>
      </c>
      <c r="E12768" s="89">
        <v>2</v>
      </c>
      <c r="F12768">
        <f>SUMIF('список продуктов'!$A$8:$A$917,"="&amp;D11860,'список продуктов'!$C$8:$C$917)</f>
        <v>1</v>
      </c>
      <c r="M12768" s="572"/>
      <c r="N12768" s="573"/>
      <c r="O12768" s="573"/>
      <c r="P12768" s="573"/>
    </row>
    <row r="12769" spans="1:16" x14ac:dyDescent="0.25">
      <c r="A12769" s="77">
        <f>E12769*A12765</f>
        <v>0</v>
      </c>
      <c r="B12769" s="160"/>
      <c r="C12769" s="154"/>
      <c r="D12769" s="91" t="s">
        <v>2399</v>
      </c>
      <c r="E12769" s="89">
        <v>2</v>
      </c>
      <c r="F12769">
        <f>SUMIF('список продуктов'!$A$8:$A$917,"="&amp;D11861,'список продуктов'!$C$8:$C$917)</f>
        <v>1</v>
      </c>
      <c r="M12769" s="572"/>
      <c r="N12769" s="573"/>
      <c r="O12769" s="573"/>
      <c r="P12769" s="573"/>
    </row>
    <row r="12770" spans="1:16" x14ac:dyDescent="0.25">
      <c r="A12770" s="77">
        <f>E12770*A12765</f>
        <v>0</v>
      </c>
      <c r="B12770" s="160"/>
      <c r="C12770" s="154"/>
      <c r="D12770" s="91" t="s">
        <v>2408</v>
      </c>
      <c r="E12770" s="89">
        <v>2</v>
      </c>
      <c r="F12770">
        <f>SUMIF('список продуктов'!$A$8:$A$917,"="&amp;D11862,'список продуктов'!$C$8:$C$917)</f>
        <v>1</v>
      </c>
      <c r="M12770" s="572"/>
      <c r="N12770" s="573"/>
      <c r="O12770" s="573"/>
      <c r="P12770" s="573"/>
    </row>
    <row r="12771" spans="1:16" ht="29.25" x14ac:dyDescent="0.25">
      <c r="A12771" s="77">
        <f>E12771*A12765</f>
        <v>0</v>
      </c>
      <c r="B12771" s="160"/>
      <c r="C12771" s="154"/>
      <c r="D12771" s="91" t="s">
        <v>2656</v>
      </c>
      <c r="E12771" s="89">
        <v>1</v>
      </c>
      <c r="F12771">
        <f>SUMIF('список продуктов'!$A$8:$A$917,"="&amp;D11863,'список продуктов'!$C$8:$C$917)</f>
        <v>1</v>
      </c>
      <c r="M12771" s="572"/>
      <c r="N12771" s="573"/>
      <c r="O12771" s="573"/>
      <c r="P12771" s="573"/>
    </row>
    <row r="12772" spans="1:16" x14ac:dyDescent="0.25">
      <c r="A12772" s="77">
        <f>E12772*A12765</f>
        <v>0</v>
      </c>
      <c r="B12772" s="160"/>
      <c r="C12772" s="154"/>
      <c r="D12772" s="91"/>
      <c r="E12772" s="89"/>
      <c r="F12772">
        <f>SUMIF('список продуктов'!$A$8:$A$917,"="&amp;D11864,'список продуктов'!$C$8:$C$917)</f>
        <v>1</v>
      </c>
      <c r="M12772" s="572"/>
      <c r="N12772" s="573"/>
      <c r="O12772" s="573"/>
      <c r="P12772" s="573"/>
    </row>
    <row r="12773" spans="1:16" x14ac:dyDescent="0.25">
      <c r="A12773" s="77">
        <f>E12773*A12765</f>
        <v>0</v>
      </c>
      <c r="B12773" s="160"/>
      <c r="C12773" s="154"/>
      <c r="D12773" s="91"/>
      <c r="E12773" s="89"/>
      <c r="F12773">
        <f>SUMIF('список продуктов'!$A$8:$A$917,"="&amp;D11865,'список продуктов'!$C$8:$C$917)</f>
        <v>1</v>
      </c>
      <c r="M12773" s="572"/>
      <c r="N12773" s="573"/>
      <c r="O12773" s="573"/>
      <c r="P12773" s="573"/>
    </row>
    <row r="12774" spans="1:16" ht="15.75" thickBot="1" x14ac:dyDescent="0.3">
      <c r="A12774" s="77">
        <f>E12774*A12765</f>
        <v>0</v>
      </c>
      <c r="B12774" s="160"/>
      <c r="C12774" s="154"/>
      <c r="D12774" s="91"/>
      <c r="E12774" s="89"/>
      <c r="F12774">
        <f>SUMIF('список продуктов'!$A$8:$A$917,"="&amp;D11866,'список продуктов'!$C$8:$C$917)</f>
        <v>0</v>
      </c>
      <c r="M12774" s="572"/>
      <c r="N12774" s="573"/>
      <c r="O12774" s="573"/>
      <c r="P12774" s="573"/>
    </row>
    <row r="12775" spans="1:16" ht="30" thickBot="1" x14ac:dyDescent="0.3">
      <c r="A12775" s="229"/>
      <c r="B12775" s="231" t="s">
        <v>170</v>
      </c>
      <c r="C12775" s="140" t="s">
        <v>1201</v>
      </c>
      <c r="D12775" s="188"/>
      <c r="E12775" s="191"/>
      <c r="F12775">
        <f>SUMIF('список продуктов'!$A$8:$A$917,"="&amp;D11867,'список продуктов'!$C$8:$C$917)</f>
        <v>1</v>
      </c>
      <c r="G12775" t="s">
        <v>2926</v>
      </c>
      <c r="M12775" s="572"/>
      <c r="N12775" s="573"/>
      <c r="O12775" s="573"/>
      <c r="P12775" s="573"/>
    </row>
    <row r="12776" spans="1:16" x14ac:dyDescent="0.25">
      <c r="A12776" s="77">
        <f>E12776*A12775</f>
        <v>0</v>
      </c>
      <c r="B12776" s="160"/>
      <c r="C12776" s="154"/>
      <c r="D12776" s="91" t="s">
        <v>1747</v>
      </c>
      <c r="E12776" s="89">
        <v>100</v>
      </c>
      <c r="F12776">
        <f>SUMIF('список продуктов'!$A$8:$A$917,"="&amp;D11868,'список продуктов'!$C$8:$C$917)</f>
        <v>1</v>
      </c>
      <c r="M12776" s="572"/>
      <c r="N12776" s="573"/>
      <c r="O12776" s="573"/>
      <c r="P12776" s="573"/>
    </row>
    <row r="12777" spans="1:16" x14ac:dyDescent="0.25">
      <c r="A12777" s="77">
        <f>E12777*A12775</f>
        <v>0</v>
      </c>
      <c r="B12777" s="160"/>
      <c r="C12777" s="452"/>
      <c r="D12777" s="91" t="s">
        <v>1739</v>
      </c>
      <c r="E12777" s="89">
        <v>100</v>
      </c>
      <c r="F12777">
        <f>SUMIF('список продуктов'!$A$8:$A$917,"="&amp;D11869,'список продуктов'!$C$8:$C$917)</f>
        <v>1</v>
      </c>
      <c r="M12777" s="572"/>
      <c r="N12777" s="573"/>
      <c r="O12777" s="573"/>
      <c r="P12777" s="573"/>
    </row>
    <row r="12778" spans="1:16" x14ac:dyDescent="0.25">
      <c r="A12778" s="77">
        <f>E12778*A12775</f>
        <v>0</v>
      </c>
      <c r="B12778" s="160"/>
      <c r="C12778" s="154"/>
      <c r="D12778" s="91" t="s">
        <v>1736</v>
      </c>
      <c r="E12778" s="89">
        <v>50</v>
      </c>
      <c r="F12778">
        <f>SUMIF('список продуктов'!$A$8:$A$917,"="&amp;D11870,'список продуктов'!$C$8:$C$917)</f>
        <v>1</v>
      </c>
      <c r="M12778" s="572"/>
      <c r="N12778" s="573"/>
      <c r="O12778" s="573"/>
      <c r="P12778" s="573"/>
    </row>
    <row r="12779" spans="1:16" x14ac:dyDescent="0.25">
      <c r="A12779" s="77">
        <f>E12779*A12775</f>
        <v>0</v>
      </c>
      <c r="B12779" s="160"/>
      <c r="C12779" s="154"/>
      <c r="D12779" s="91" t="s">
        <v>1478</v>
      </c>
      <c r="E12779" s="89">
        <v>10</v>
      </c>
      <c r="F12779">
        <f>SUMIF('список продуктов'!$A$8:$A$917,"="&amp;D11871,'список продуктов'!$C$8:$C$917)</f>
        <v>1</v>
      </c>
      <c r="M12779" s="572"/>
      <c r="N12779" s="573"/>
      <c r="O12779" s="573"/>
      <c r="P12779" s="573"/>
    </row>
    <row r="12780" spans="1:16" x14ac:dyDescent="0.25">
      <c r="A12780" s="77">
        <f>E12780*A12775</f>
        <v>0</v>
      </c>
      <c r="B12780" s="160"/>
      <c r="C12780" s="154"/>
      <c r="D12780" s="91" t="s">
        <v>2337</v>
      </c>
      <c r="E12780" s="89">
        <v>10</v>
      </c>
      <c r="F12780">
        <f>SUMIF('список продуктов'!$A$8:$A$917,"="&amp;D11872,'список продуктов'!$C$8:$C$917)</f>
        <v>1</v>
      </c>
      <c r="M12780" s="572"/>
      <c r="N12780" s="573"/>
      <c r="O12780" s="573"/>
      <c r="P12780" s="573"/>
    </row>
    <row r="12781" spans="1:16" x14ac:dyDescent="0.25">
      <c r="A12781" s="77">
        <f>E12781*A12775</f>
        <v>0</v>
      </c>
      <c r="B12781" s="160"/>
      <c r="C12781" s="154"/>
      <c r="D12781" s="91" t="s">
        <v>2399</v>
      </c>
      <c r="E12781" s="89">
        <v>2</v>
      </c>
      <c r="F12781">
        <f>SUMIF('список продуктов'!$A$8:$A$917,"="&amp;D11873,'список продуктов'!$C$8:$C$917)</f>
        <v>0</v>
      </c>
      <c r="M12781" s="572"/>
      <c r="N12781" s="573"/>
      <c r="O12781" s="573"/>
      <c r="P12781" s="573"/>
    </row>
    <row r="12782" spans="1:16" x14ac:dyDescent="0.25">
      <c r="A12782" s="77">
        <f>E12782*A12775</f>
        <v>0</v>
      </c>
      <c r="B12782" s="160"/>
      <c r="C12782" s="154"/>
      <c r="D12782" s="91" t="s">
        <v>1262</v>
      </c>
      <c r="E12782" s="89">
        <v>2</v>
      </c>
      <c r="F12782">
        <f>SUMIF('список продуктов'!$A$8:$A$917,"="&amp;D11874,'список продуктов'!$C$8:$C$917)</f>
        <v>1</v>
      </c>
      <c r="M12782" s="572"/>
      <c r="N12782" s="573"/>
      <c r="O12782" s="573"/>
      <c r="P12782" s="573"/>
    </row>
    <row r="12783" spans="1:16" x14ac:dyDescent="0.25">
      <c r="A12783" s="77">
        <f>E12783*A12775</f>
        <v>0</v>
      </c>
      <c r="B12783" s="160"/>
      <c r="C12783" s="154"/>
      <c r="D12783" s="91" t="s">
        <v>1920</v>
      </c>
      <c r="E12783" s="89">
        <v>3</v>
      </c>
      <c r="F12783">
        <f>SUMIF('список продуктов'!$A$8:$A$917,"="&amp;D11875,'список продуктов'!$C$8:$C$917)</f>
        <v>1</v>
      </c>
      <c r="M12783" s="572"/>
      <c r="N12783" s="573"/>
      <c r="O12783" s="573"/>
      <c r="P12783" s="573"/>
    </row>
    <row r="12784" spans="1:16" ht="30" thickBot="1" x14ac:dyDescent="0.3">
      <c r="A12784" s="77">
        <f>E12784*A12775</f>
        <v>0</v>
      </c>
      <c r="B12784" s="160"/>
      <c r="C12784" s="154"/>
      <c r="D12784" s="91" t="s">
        <v>2656</v>
      </c>
      <c r="E12784" s="89">
        <v>1</v>
      </c>
      <c r="F12784">
        <f>SUMIF('список продуктов'!$A$8:$A$917,"="&amp;D11876,'список продуктов'!$C$8:$C$917)</f>
        <v>1</v>
      </c>
      <c r="M12784" s="572"/>
      <c r="N12784" s="573"/>
      <c r="O12784" s="573"/>
      <c r="P12784" s="573"/>
    </row>
    <row r="12785" spans="1:16" ht="15.75" thickBot="1" x14ac:dyDescent="0.3">
      <c r="A12785" s="229"/>
      <c r="B12785" s="231" t="s">
        <v>74</v>
      </c>
      <c r="C12785" s="140" t="s">
        <v>1202</v>
      </c>
      <c r="D12785" s="188"/>
      <c r="E12785" s="191"/>
      <c r="F12785">
        <f>SUMIF('список продуктов'!$A$8:$A$917,"="&amp;D11877,'список продуктов'!$C$8:$C$917)</f>
        <v>1</v>
      </c>
      <c r="G12785" t="s">
        <v>2926</v>
      </c>
      <c r="M12785" s="572"/>
      <c r="N12785" s="573"/>
      <c r="O12785" s="573"/>
      <c r="P12785" s="573"/>
    </row>
    <row r="12786" spans="1:16" x14ac:dyDescent="0.25">
      <c r="A12786" s="77">
        <f>E12786*A12785</f>
        <v>0</v>
      </c>
      <c r="B12786" s="160"/>
      <c r="C12786" s="154"/>
      <c r="D12786" s="91" t="s">
        <v>1596</v>
      </c>
      <c r="E12786" s="89">
        <v>150</v>
      </c>
      <c r="F12786">
        <f>SUMIF('список продуктов'!$A$8:$A$917,"="&amp;D11878,'список продуктов'!$C$8:$C$917)</f>
        <v>1</v>
      </c>
      <c r="M12786" s="572"/>
      <c r="N12786" s="573"/>
      <c r="O12786" s="573"/>
      <c r="P12786" s="573"/>
    </row>
    <row r="12787" spans="1:16" x14ac:dyDescent="0.25">
      <c r="A12787" s="77">
        <f>E12787*A12785</f>
        <v>0</v>
      </c>
      <c r="B12787" s="160"/>
      <c r="C12787" s="452"/>
      <c r="D12787" s="91" t="s">
        <v>1354</v>
      </c>
      <c r="E12787" s="89">
        <v>60</v>
      </c>
      <c r="F12787">
        <f>SUMIF('список продуктов'!$A$8:$A$917,"="&amp;D11879,'список продуктов'!$C$8:$C$917)</f>
        <v>1</v>
      </c>
      <c r="M12787" s="572"/>
      <c r="N12787" s="573"/>
      <c r="O12787" s="573"/>
      <c r="P12787" s="573"/>
    </row>
    <row r="12788" spans="1:16" x14ac:dyDescent="0.25">
      <c r="A12788" s="77">
        <f>E12788*A12785</f>
        <v>0</v>
      </c>
      <c r="B12788" s="160"/>
      <c r="C12788" s="154"/>
      <c r="D12788" s="91" t="s">
        <v>1758</v>
      </c>
      <c r="E12788" s="89">
        <v>50</v>
      </c>
      <c r="F12788">
        <f>SUMIF('список продуктов'!$A$8:$A$917,"="&amp;D11880,'список продуктов'!$C$8:$C$917)</f>
        <v>1</v>
      </c>
      <c r="M12788" s="572"/>
      <c r="N12788" s="573"/>
      <c r="O12788" s="573"/>
      <c r="P12788" s="573"/>
    </row>
    <row r="12789" spans="1:16" x14ac:dyDescent="0.25">
      <c r="A12789" s="77">
        <f>E12789*A12785</f>
        <v>0</v>
      </c>
      <c r="B12789" s="160"/>
      <c r="C12789" s="154"/>
      <c r="D12789" s="91" t="s">
        <v>1753</v>
      </c>
      <c r="E12789" s="89">
        <v>60</v>
      </c>
      <c r="F12789">
        <f>SUMIF('список продуктов'!$A$8:$A$917,"="&amp;D11881,'список продуктов'!$C$8:$C$917)</f>
        <v>1</v>
      </c>
      <c r="M12789" s="572"/>
      <c r="N12789" s="573"/>
      <c r="O12789" s="573"/>
      <c r="P12789" s="573"/>
    </row>
    <row r="12790" spans="1:16" x14ac:dyDescent="0.25">
      <c r="A12790" s="77">
        <f>E12790*A12785</f>
        <v>0</v>
      </c>
      <c r="B12790" s="160"/>
      <c r="C12790" s="154"/>
      <c r="D12790" s="91" t="s">
        <v>1262</v>
      </c>
      <c r="E12790" s="89">
        <v>2</v>
      </c>
      <c r="F12790">
        <f>SUMIF('список продуктов'!$A$8:$A$917,"="&amp;D11882,'список продуктов'!$C$8:$C$917)</f>
        <v>0</v>
      </c>
      <c r="M12790" s="572"/>
      <c r="N12790" s="573"/>
      <c r="O12790" s="573"/>
      <c r="P12790" s="573"/>
    </row>
    <row r="12791" spans="1:16" x14ac:dyDescent="0.25">
      <c r="A12791" s="77">
        <f>E12791*A12785</f>
        <v>0</v>
      </c>
      <c r="B12791" s="160"/>
      <c r="C12791" s="154"/>
      <c r="D12791" s="91" t="s">
        <v>2399</v>
      </c>
      <c r="E12791" s="89">
        <v>2</v>
      </c>
      <c r="F12791">
        <f>SUMIF('список продуктов'!$A$8:$A$917,"="&amp;D11883,'список продуктов'!$C$8:$C$917)</f>
        <v>1</v>
      </c>
      <c r="M12791" s="572"/>
      <c r="N12791" s="573"/>
      <c r="O12791" s="573"/>
      <c r="P12791" s="573"/>
    </row>
    <row r="12792" spans="1:16" x14ac:dyDescent="0.25">
      <c r="A12792" s="77">
        <f>E12792*A12785</f>
        <v>0</v>
      </c>
      <c r="B12792" s="160"/>
      <c r="C12792" s="154"/>
      <c r="D12792" s="91" t="s">
        <v>2391</v>
      </c>
      <c r="E12792" s="89">
        <v>1</v>
      </c>
      <c r="F12792">
        <f>SUMIF('список продуктов'!$A$8:$A$917,"="&amp;D11884,'список продуктов'!$C$8:$C$917)</f>
        <v>1</v>
      </c>
      <c r="M12792" s="572"/>
      <c r="N12792" s="573"/>
      <c r="O12792" s="573"/>
      <c r="P12792" s="573"/>
    </row>
    <row r="12793" spans="1:16" ht="29.25" x14ac:dyDescent="0.25">
      <c r="A12793" s="77">
        <f>E12793*A12785</f>
        <v>0</v>
      </c>
      <c r="B12793" s="160"/>
      <c r="C12793" s="154"/>
      <c r="D12793" s="91" t="s">
        <v>2656</v>
      </c>
      <c r="E12793" s="89">
        <v>1</v>
      </c>
      <c r="F12793">
        <f>SUMIF('список продуктов'!$A$8:$A$917,"="&amp;D11885,'список продуктов'!$C$8:$C$917)</f>
        <v>1</v>
      </c>
      <c r="M12793" s="572"/>
      <c r="N12793" s="573"/>
      <c r="O12793" s="573"/>
      <c r="P12793" s="573"/>
    </row>
    <row r="12794" spans="1:16" ht="15.75" thickBot="1" x14ac:dyDescent="0.3">
      <c r="A12794" s="77">
        <f>E12794*A12785</f>
        <v>0</v>
      </c>
      <c r="B12794" s="160"/>
      <c r="C12794" s="154"/>
      <c r="D12794" s="91"/>
      <c r="E12794" s="89"/>
      <c r="F12794">
        <f>SUMIF('список продуктов'!$A$8:$A$917,"="&amp;D11886,'список продуктов'!$C$8:$C$917)</f>
        <v>1</v>
      </c>
      <c r="M12794" s="572"/>
      <c r="N12794" s="573"/>
      <c r="O12794" s="573"/>
      <c r="P12794" s="573"/>
    </row>
    <row r="12795" spans="1:16" ht="44.25" thickBot="1" x14ac:dyDescent="0.3">
      <c r="A12795" s="229"/>
      <c r="B12795" s="231" t="s">
        <v>170</v>
      </c>
      <c r="C12795" s="140" t="s">
        <v>1203</v>
      </c>
      <c r="D12795" s="188"/>
      <c r="E12795" s="191"/>
      <c r="F12795">
        <f>SUMIF('список продуктов'!$A$8:$A$917,"="&amp;D11887,'список продуктов'!$C$8:$C$917)</f>
        <v>1</v>
      </c>
      <c r="G12795" t="s">
        <v>2926</v>
      </c>
      <c r="M12795" s="572"/>
      <c r="N12795" s="573"/>
      <c r="O12795" s="573"/>
      <c r="P12795" s="573"/>
    </row>
    <row r="12796" spans="1:16" x14ac:dyDescent="0.25">
      <c r="A12796" s="77">
        <f>E12796*A12795</f>
        <v>0</v>
      </c>
      <c r="B12796" s="160"/>
      <c r="C12796" s="154"/>
      <c r="D12796" s="91" t="s">
        <v>1815</v>
      </c>
      <c r="E12796" s="80">
        <v>31</v>
      </c>
      <c r="F12796">
        <f>SUMIF('список продуктов'!$A$8:$A$917,"="&amp;#REF!,'список продуктов'!$C$8:$C$917)</f>
        <v>0</v>
      </c>
      <c r="M12796" s="572"/>
      <c r="N12796" s="573"/>
      <c r="O12796" s="573"/>
      <c r="P12796" s="573"/>
    </row>
    <row r="12797" spans="1:16" x14ac:dyDescent="0.25">
      <c r="A12797" s="77">
        <f>E12797*A12795</f>
        <v>0</v>
      </c>
      <c r="B12797" s="160"/>
      <c r="C12797" s="154"/>
      <c r="D12797" s="91" t="s">
        <v>1811</v>
      </c>
      <c r="E12797" s="80">
        <v>31</v>
      </c>
      <c r="F12797">
        <f>SUMIF('список продуктов'!$A$8:$A$917,"="&amp;#REF!,'список продуктов'!$C$8:$C$917)</f>
        <v>0</v>
      </c>
      <c r="M12797" s="572"/>
      <c r="N12797" s="573"/>
      <c r="O12797" s="573"/>
      <c r="P12797" s="573"/>
    </row>
    <row r="12798" spans="1:16" x14ac:dyDescent="0.25">
      <c r="A12798" s="77">
        <f>E12798*A12795</f>
        <v>0</v>
      </c>
      <c r="B12798" s="160"/>
      <c r="C12798" s="154"/>
      <c r="D12798" s="91" t="s">
        <v>1805</v>
      </c>
      <c r="E12798" s="80">
        <v>31</v>
      </c>
      <c r="F12798">
        <f>SUMIF('список продуктов'!$A$8:$A$917,"="&amp;D11788,'список продуктов'!$C$8:$C$917)</f>
        <v>0</v>
      </c>
      <c r="M12798" s="572"/>
      <c r="N12798" s="573"/>
      <c r="O12798" s="573"/>
      <c r="P12798" s="573"/>
    </row>
    <row r="12799" spans="1:16" x14ac:dyDescent="0.25">
      <c r="A12799" s="77">
        <f>E12799*A12795</f>
        <v>0</v>
      </c>
      <c r="B12799" s="160"/>
      <c r="C12799" s="154"/>
      <c r="D12799" s="91" t="s">
        <v>1805</v>
      </c>
      <c r="E12799" s="80">
        <v>31</v>
      </c>
      <c r="F12799">
        <f>SUMIF('список продуктов'!$A$8:$A$917,"="&amp;D11789,'список продуктов'!$C$8:$C$917)</f>
        <v>0</v>
      </c>
      <c r="M12799" s="572"/>
      <c r="N12799" s="573"/>
      <c r="O12799" s="573"/>
      <c r="P12799" s="573"/>
    </row>
    <row r="12800" spans="1:16" x14ac:dyDescent="0.25">
      <c r="A12800" s="77">
        <f>E12800*A12795</f>
        <v>0</v>
      </c>
      <c r="B12800" s="160"/>
      <c r="C12800" s="154"/>
      <c r="D12800" s="91" t="s">
        <v>1795</v>
      </c>
      <c r="E12800" s="80">
        <v>20</v>
      </c>
      <c r="F12800">
        <f>SUMIF('список продуктов'!$A$8:$A$917,"="&amp;D11790,'список продуктов'!$C$8:$C$917)</f>
        <v>1</v>
      </c>
      <c r="M12800" s="572"/>
      <c r="N12800" s="573"/>
      <c r="O12800" s="573"/>
      <c r="P12800" s="573"/>
    </row>
    <row r="12801" spans="1:16" x14ac:dyDescent="0.25">
      <c r="A12801" s="77">
        <f>E12801*A12795</f>
        <v>0</v>
      </c>
      <c r="B12801" s="160"/>
      <c r="C12801" s="154"/>
      <c r="D12801" s="91" t="s">
        <v>1804</v>
      </c>
      <c r="E12801" s="80">
        <v>5</v>
      </c>
      <c r="F12801">
        <f>SUMIF('список продуктов'!$A$8:$A$917,"="&amp;D11791,'список продуктов'!$C$8:$C$917)</f>
        <v>1</v>
      </c>
      <c r="M12801" s="572"/>
      <c r="N12801" s="573"/>
      <c r="O12801" s="573"/>
      <c r="P12801" s="573"/>
    </row>
    <row r="12802" spans="1:16" x14ac:dyDescent="0.25">
      <c r="A12802" s="77">
        <f>E12802*A12795</f>
        <v>0</v>
      </c>
      <c r="B12802" s="160"/>
      <c r="C12802" s="154"/>
      <c r="D12802" s="91" t="s">
        <v>1793</v>
      </c>
      <c r="E12802" s="80">
        <v>7</v>
      </c>
      <c r="F12802">
        <f>SUMIF('список продуктов'!$A$8:$A$917,"="&amp;D11792,'список продуктов'!$C$8:$C$917)</f>
        <v>1</v>
      </c>
      <c r="M12802" s="572"/>
      <c r="N12802" s="573"/>
      <c r="O12802" s="573"/>
      <c r="P12802" s="573"/>
    </row>
    <row r="12803" spans="1:16" x14ac:dyDescent="0.25">
      <c r="A12803" s="77">
        <f>E12803*A12795</f>
        <v>0</v>
      </c>
      <c r="B12803" s="160"/>
      <c r="C12803" s="154"/>
      <c r="D12803" s="91" t="s">
        <v>2245</v>
      </c>
      <c r="E12803" s="80">
        <v>10</v>
      </c>
      <c r="F12803">
        <f>SUMIF('список продуктов'!$A$8:$A$917,"="&amp;D11793,'список продуктов'!$C$8:$C$917)</f>
        <v>1</v>
      </c>
      <c r="M12803" s="572"/>
      <c r="N12803" s="573"/>
      <c r="O12803" s="573"/>
      <c r="P12803" s="573"/>
    </row>
    <row r="12804" spans="1:16" x14ac:dyDescent="0.25">
      <c r="A12804" s="77">
        <f>E12804*A12795</f>
        <v>0</v>
      </c>
      <c r="B12804" s="160"/>
      <c r="C12804" s="154"/>
      <c r="D12804" s="91" t="s">
        <v>2357</v>
      </c>
      <c r="E12804" s="80">
        <v>15</v>
      </c>
      <c r="F12804">
        <f>SUMIF('список продуктов'!$A$8:$A$917,"="&amp;D11794,'список продуктов'!$C$8:$C$917)</f>
        <v>1</v>
      </c>
      <c r="M12804" s="572"/>
      <c r="N12804" s="573"/>
      <c r="O12804" s="573"/>
      <c r="P12804" s="573"/>
    </row>
    <row r="12805" spans="1:16" x14ac:dyDescent="0.25">
      <c r="A12805" s="77">
        <f>E12805*A12795</f>
        <v>0</v>
      </c>
      <c r="B12805" s="160"/>
      <c r="C12805" s="154"/>
      <c r="D12805" s="91" t="s">
        <v>1489</v>
      </c>
      <c r="E12805" s="80">
        <v>10</v>
      </c>
      <c r="F12805">
        <f>SUMIF('список продуктов'!$A$8:$A$917,"="&amp;D11795,'список продуктов'!$C$8:$C$917)</f>
        <v>1</v>
      </c>
      <c r="M12805" s="572"/>
      <c r="N12805" s="573"/>
      <c r="O12805" s="573"/>
      <c r="P12805" s="573"/>
    </row>
    <row r="12806" spans="1:16" ht="29.25" x14ac:dyDescent="0.25">
      <c r="A12806" s="77">
        <f>E12806*A12795</f>
        <v>0</v>
      </c>
      <c r="B12806" s="160"/>
      <c r="D12806" s="91" t="s">
        <v>2656</v>
      </c>
      <c r="E12806" s="89">
        <v>1</v>
      </c>
      <c r="F12806">
        <f>SUMIF('список продуктов'!$A$8:$A$917,"="&amp;D11796,'список продуктов'!$C$8:$C$917)</f>
        <v>1</v>
      </c>
      <c r="M12806" s="572"/>
      <c r="N12806" s="573"/>
      <c r="O12806" s="573"/>
      <c r="P12806" s="573"/>
    </row>
    <row r="12807" spans="1:16" ht="15.75" thickBot="1" x14ac:dyDescent="0.3">
      <c r="A12807" s="77">
        <f>E12807*A12795</f>
        <v>0</v>
      </c>
      <c r="B12807" s="160"/>
      <c r="C12807" s="154"/>
      <c r="D12807" s="91" t="s">
        <v>2659</v>
      </c>
      <c r="E12807" s="89">
        <v>1</v>
      </c>
      <c r="F12807">
        <f>SUMIF('список продуктов'!$A$8:$A$917,"="&amp;D11797,'список продуктов'!$C$8:$C$917)</f>
        <v>0</v>
      </c>
      <c r="M12807" s="572"/>
      <c r="N12807" s="573"/>
      <c r="O12807" s="573"/>
      <c r="P12807" s="573"/>
    </row>
    <row r="12808" spans="1:16" ht="15.75" thickBot="1" x14ac:dyDescent="0.3">
      <c r="A12808" s="229"/>
      <c r="B12808" s="231" t="s">
        <v>170</v>
      </c>
      <c r="C12808" s="392" t="s">
        <v>1204</v>
      </c>
      <c r="D12808" s="188"/>
      <c r="E12808" s="191"/>
      <c r="F12808">
        <f>SUMIF('список продуктов'!$A$8:$A$917,"="&amp;D11798,'список продуктов'!$C$8:$C$917)</f>
        <v>1</v>
      </c>
      <c r="G12808" t="s">
        <v>2926</v>
      </c>
      <c r="M12808" s="572"/>
      <c r="N12808" s="573"/>
      <c r="O12808" s="573"/>
      <c r="P12808" s="573"/>
    </row>
    <row r="12809" spans="1:16" x14ac:dyDescent="0.25">
      <c r="A12809" s="77">
        <f>E12809*A12808</f>
        <v>0</v>
      </c>
      <c r="B12809" s="160"/>
      <c r="C12809" s="154"/>
      <c r="D12809" s="91" t="s">
        <v>1621</v>
      </c>
      <c r="E12809" s="89">
        <v>180</v>
      </c>
      <c r="F12809">
        <f>SUMIF('список продуктов'!$A$8:$A$917,"="&amp;D11799,'список продуктов'!$C$8:$C$917)</f>
        <v>1</v>
      </c>
      <c r="M12809" s="572"/>
      <c r="N12809" s="573"/>
      <c r="O12809" s="573"/>
      <c r="P12809" s="573"/>
    </row>
    <row r="12810" spans="1:16" x14ac:dyDescent="0.25">
      <c r="A12810" s="77">
        <f>E12810*A12808</f>
        <v>0</v>
      </c>
      <c r="B12810" s="160"/>
      <c r="C12810" s="452"/>
      <c r="D12810" s="91" t="s">
        <v>1797</v>
      </c>
      <c r="E12810" s="89">
        <v>3</v>
      </c>
      <c r="F12810">
        <f>SUMIF('список продуктов'!$A$8:$A$917,"="&amp;D11800,'список продуктов'!$C$8:$C$917)</f>
        <v>1</v>
      </c>
      <c r="M12810" s="572"/>
      <c r="N12810" s="573"/>
      <c r="O12810" s="573"/>
      <c r="P12810" s="573"/>
    </row>
    <row r="12811" spans="1:16" x14ac:dyDescent="0.25">
      <c r="A12811" s="77">
        <f>E12811*A12808</f>
        <v>0</v>
      </c>
      <c r="B12811" s="160"/>
      <c r="C12811" s="154"/>
      <c r="D12811" s="91" t="s">
        <v>1794</v>
      </c>
      <c r="E12811" s="89">
        <v>2</v>
      </c>
      <c r="F12811">
        <f>SUMIF('список продуктов'!$A$8:$A$917,"="&amp;D11801,'список продуктов'!$C$8:$C$917)</f>
        <v>1</v>
      </c>
      <c r="M12811" s="572"/>
      <c r="N12811" s="573"/>
      <c r="O12811" s="573"/>
      <c r="P12811" s="573"/>
    </row>
    <row r="12812" spans="1:16" x14ac:dyDescent="0.25">
      <c r="A12812" s="77">
        <f>E12812*A12808</f>
        <v>0</v>
      </c>
      <c r="B12812" s="160"/>
      <c r="C12812" s="154"/>
      <c r="D12812" s="91" t="s">
        <v>1315</v>
      </c>
      <c r="E12812" s="89">
        <v>5</v>
      </c>
      <c r="F12812">
        <f>SUMIF('список продуктов'!$A$8:$A$917,"="&amp;D11802,'список продуктов'!$C$8:$C$917)</f>
        <v>1</v>
      </c>
      <c r="M12812" s="572"/>
      <c r="N12812" s="573"/>
      <c r="O12812" s="573"/>
      <c r="P12812" s="573"/>
    </row>
    <row r="12813" spans="1:16" x14ac:dyDescent="0.25">
      <c r="A12813" s="77">
        <f>E12813*A12808</f>
        <v>0</v>
      </c>
      <c r="B12813" s="160"/>
      <c r="C12813" s="154"/>
      <c r="D12813" s="91" t="s">
        <v>2469</v>
      </c>
      <c r="E12813" s="89">
        <v>15</v>
      </c>
      <c r="F12813">
        <f>SUMIF('список продуктов'!$A$8:$A$917,"="&amp;D11803,'список продуктов'!$C$8:$C$917)</f>
        <v>1</v>
      </c>
      <c r="M12813" s="572"/>
      <c r="N12813" s="573"/>
      <c r="O12813" s="573"/>
      <c r="P12813" s="573"/>
    </row>
    <row r="12814" spans="1:16" ht="29.25" x14ac:dyDescent="0.25">
      <c r="A12814" s="77">
        <f>E12814*A12808</f>
        <v>0</v>
      </c>
      <c r="B12814" s="160"/>
      <c r="C12814" s="154"/>
      <c r="D12814" s="91" t="s">
        <v>2656</v>
      </c>
      <c r="E12814" s="89">
        <v>1</v>
      </c>
      <c r="F12814">
        <f>SUMIF('список продуктов'!$A$8:$A$917,"="&amp;D11804,'список продуктов'!$C$8:$C$917)</f>
        <v>0</v>
      </c>
      <c r="M12814" s="572"/>
      <c r="N12814" s="573"/>
      <c r="O12814" s="573"/>
      <c r="P12814" s="573"/>
    </row>
    <row r="12815" spans="1:16" x14ac:dyDescent="0.25">
      <c r="A12815" s="77">
        <f>E12815*A12808</f>
        <v>0</v>
      </c>
      <c r="B12815" s="160"/>
      <c r="C12815" s="154"/>
      <c r="D12815" s="91"/>
      <c r="E12815" s="89"/>
      <c r="F12815">
        <f>SUMIF('список продуктов'!$A$8:$A$917,"="&amp;D11805,'список продуктов'!$C$8:$C$917)</f>
        <v>1</v>
      </c>
      <c r="M12815" s="572"/>
      <c r="N12815" s="573"/>
      <c r="O12815" s="573"/>
      <c r="P12815" s="573"/>
    </row>
    <row r="12816" spans="1:16" x14ac:dyDescent="0.25">
      <c r="A12816" s="77">
        <f>E12816*A12808</f>
        <v>0</v>
      </c>
      <c r="B12816" s="160"/>
      <c r="C12816" s="154"/>
      <c r="D12816" s="91"/>
      <c r="E12816" s="89"/>
      <c r="F12816">
        <f>SUMIF('список продуктов'!$A$8:$A$917,"="&amp;D11806,'список продуктов'!$C$8:$C$917)</f>
        <v>1</v>
      </c>
      <c r="M12816" s="572"/>
      <c r="N12816" s="573"/>
      <c r="O12816" s="573"/>
      <c r="P12816" s="573"/>
    </row>
    <row r="12817" spans="1:16" ht="15.75" thickBot="1" x14ac:dyDescent="0.3">
      <c r="A12817" s="77">
        <f>E12817*A12808</f>
        <v>0</v>
      </c>
      <c r="B12817" s="160"/>
      <c r="C12817" s="154"/>
      <c r="D12817" s="91"/>
      <c r="E12817" s="89"/>
      <c r="F12817">
        <f>SUMIF('список продуктов'!$A$8:$A$917,"="&amp;D11807,'список продуктов'!$C$8:$C$917)</f>
        <v>1</v>
      </c>
      <c r="M12817" s="572"/>
      <c r="N12817" s="573"/>
      <c r="O12817" s="573"/>
      <c r="P12817" s="573"/>
    </row>
    <row r="12818" spans="1:16" ht="15.75" thickBot="1" x14ac:dyDescent="0.3">
      <c r="A12818" s="229"/>
      <c r="B12818" s="231" t="s">
        <v>170</v>
      </c>
      <c r="C12818" s="140" t="s">
        <v>1205</v>
      </c>
      <c r="D12818" s="188"/>
      <c r="E12818" s="191"/>
      <c r="F12818">
        <f>SUMIF('список продуктов'!$A$8:$A$917,"="&amp;D11808,'список продуктов'!$C$8:$C$917)</f>
        <v>1</v>
      </c>
      <c r="G12818" t="s">
        <v>2926</v>
      </c>
      <c r="M12818" s="572"/>
      <c r="N12818" s="573"/>
      <c r="O12818" s="573"/>
      <c r="P12818" s="573"/>
    </row>
    <row r="12819" spans="1:16" x14ac:dyDescent="0.25">
      <c r="A12819" s="77">
        <f>E12819*A12818</f>
        <v>0</v>
      </c>
      <c r="B12819" s="160"/>
      <c r="C12819" s="154"/>
      <c r="D12819" s="91" t="s">
        <v>1050</v>
      </c>
      <c r="E12819" s="89">
        <v>60</v>
      </c>
      <c r="F12819">
        <f>SUMIF('список продуктов'!$A$8:$A$917,"="&amp;D11809,'список продуктов'!$C$8:$C$917)</f>
        <v>1</v>
      </c>
      <c r="M12819" s="572"/>
      <c r="N12819" s="573"/>
      <c r="O12819" s="573"/>
      <c r="P12819" s="573"/>
    </row>
    <row r="12820" spans="1:16" x14ac:dyDescent="0.25">
      <c r="A12820" s="77">
        <f>E12820*A12818</f>
        <v>0</v>
      </c>
      <c r="B12820" s="160"/>
      <c r="C12820" s="452"/>
      <c r="D12820" s="91" t="s">
        <v>1678</v>
      </c>
      <c r="E12820" s="89">
        <v>50</v>
      </c>
      <c r="F12820">
        <f>SUMIF('список продуктов'!$A$8:$A$917,"="&amp;D11810,'список продуктов'!$C$8:$C$917)</f>
        <v>1</v>
      </c>
      <c r="M12820" s="572"/>
      <c r="N12820" s="573"/>
      <c r="O12820" s="573"/>
      <c r="P12820" s="573"/>
    </row>
    <row r="12821" spans="1:16" x14ac:dyDescent="0.25">
      <c r="A12821" s="77">
        <f>E12821*A12818</f>
        <v>0</v>
      </c>
      <c r="B12821" s="160"/>
      <c r="C12821" s="154"/>
      <c r="D12821" s="91" t="s">
        <v>2322</v>
      </c>
      <c r="E12821" s="89">
        <v>15</v>
      </c>
      <c r="F12821">
        <f>SUMIF('список продуктов'!$A$8:$A$917,"="&amp;D11811,'список продуктов'!$C$8:$C$917)</f>
        <v>1</v>
      </c>
      <c r="M12821" s="572"/>
      <c r="N12821" s="573"/>
      <c r="O12821" s="573"/>
      <c r="P12821" s="573"/>
    </row>
    <row r="12822" spans="1:16" x14ac:dyDescent="0.25">
      <c r="A12822" s="77">
        <f>E12822*A12818</f>
        <v>0</v>
      </c>
      <c r="B12822" s="160"/>
      <c r="C12822" s="154"/>
      <c r="D12822" s="91" t="s">
        <v>1850</v>
      </c>
      <c r="E12822" s="89">
        <v>10</v>
      </c>
      <c r="F12822">
        <f>SUMIF('список продуктов'!$A$8:$A$917,"="&amp;D11812,'список продуктов'!$C$8:$C$917)</f>
        <v>0</v>
      </c>
      <c r="M12822" s="572"/>
      <c r="N12822" s="573"/>
      <c r="O12822" s="573"/>
      <c r="P12822" s="573"/>
    </row>
    <row r="12823" spans="1:16" x14ac:dyDescent="0.25">
      <c r="A12823" s="77">
        <f>E12823*A12818</f>
        <v>0</v>
      </c>
      <c r="B12823" s="160"/>
      <c r="C12823" s="154"/>
      <c r="D12823" s="91" t="s">
        <v>2399</v>
      </c>
      <c r="E12823" s="89">
        <v>2</v>
      </c>
      <c r="F12823">
        <f>SUMIF('список продуктов'!$A$8:$A$917,"="&amp;D11813,'список продуктов'!$C$8:$C$917)</f>
        <v>1</v>
      </c>
      <c r="M12823" s="572"/>
      <c r="N12823" s="573"/>
      <c r="O12823" s="573"/>
      <c r="P12823" s="573"/>
    </row>
    <row r="12824" spans="1:16" x14ac:dyDescent="0.25">
      <c r="A12824" s="77">
        <f>E12824*A12818</f>
        <v>0</v>
      </c>
      <c r="B12824" s="160"/>
      <c r="C12824" s="154"/>
      <c r="D12824" s="91" t="s">
        <v>1262</v>
      </c>
      <c r="E12824" s="89">
        <v>2</v>
      </c>
      <c r="F12824">
        <f>SUMIF('список продуктов'!$A$8:$A$917,"="&amp;D11814,'список продуктов'!$C$8:$C$917)</f>
        <v>1</v>
      </c>
      <c r="M12824" s="572"/>
      <c r="N12824" s="573"/>
      <c r="O12824" s="573"/>
      <c r="P12824" s="573"/>
    </row>
    <row r="12825" spans="1:16" ht="30" thickBot="1" x14ac:dyDescent="0.3">
      <c r="A12825" s="77">
        <f>E12825*A12818</f>
        <v>0</v>
      </c>
      <c r="B12825" s="160"/>
      <c r="C12825" s="154"/>
      <c r="D12825" s="91" t="s">
        <v>2656</v>
      </c>
      <c r="E12825" s="89">
        <v>1</v>
      </c>
      <c r="F12825">
        <f>SUMIF('список продуктов'!$A$8:$A$917,"="&amp;D11815,'список продуктов'!$C$8:$C$917)</f>
        <v>1</v>
      </c>
      <c r="M12825" s="572"/>
      <c r="N12825" s="573"/>
      <c r="O12825" s="573"/>
      <c r="P12825" s="573"/>
    </row>
    <row r="12826" spans="1:16" ht="26.25" thickBot="1" x14ac:dyDescent="0.4">
      <c r="A12826" s="563" t="s">
        <v>2781</v>
      </c>
      <c r="B12826" s="588"/>
      <c r="C12826" s="588"/>
      <c r="D12826" s="588"/>
      <c r="E12826" s="589"/>
      <c r="F12826">
        <f>SUMIF('список продуктов'!$A$8:$A$917,"="&amp;D11816,'список продуктов'!$C$8:$C$917)</f>
        <v>1</v>
      </c>
      <c r="G12826" t="s">
        <v>2926</v>
      </c>
      <c r="M12826" s="572"/>
      <c r="N12826" s="573"/>
      <c r="O12826" s="573"/>
      <c r="P12826" s="573"/>
    </row>
    <row r="12827" spans="1:16" ht="15.75" thickBot="1" x14ac:dyDescent="0.3">
      <c r="A12827" s="229"/>
      <c r="B12827" s="231" t="s">
        <v>74</v>
      </c>
      <c r="C12827" s="532" t="s">
        <v>984</v>
      </c>
      <c r="D12827" s="188"/>
      <c r="E12827" s="191"/>
      <c r="F12827">
        <f>SUMIF('список продуктов'!$A$8:$A$917,"="&amp;D11817,'список продуктов'!$C$8:$C$917)</f>
        <v>1</v>
      </c>
      <c r="G12827" t="s">
        <v>2926</v>
      </c>
      <c r="M12827" s="572"/>
      <c r="N12827" s="573"/>
      <c r="O12827" s="573"/>
      <c r="P12827" s="573"/>
    </row>
    <row r="12828" spans="1:16" x14ac:dyDescent="0.25">
      <c r="A12828" s="77">
        <f>E12828*A12827</f>
        <v>0</v>
      </c>
      <c r="B12828" s="160"/>
      <c r="C12828" s="154"/>
      <c r="D12828" s="91" t="s">
        <v>192</v>
      </c>
      <c r="E12828" s="89">
        <v>60</v>
      </c>
      <c r="F12828">
        <f>SUMIF('список продуктов'!$A$8:$A$917,"="&amp;D11818,'список продуктов'!$C$8:$C$917)</f>
        <v>0</v>
      </c>
      <c r="M12828" s="572"/>
      <c r="N12828" s="573"/>
      <c r="O12828" s="573"/>
      <c r="P12828" s="573"/>
    </row>
    <row r="12829" spans="1:16" x14ac:dyDescent="0.25">
      <c r="A12829" s="77">
        <f>E12829*A12827</f>
        <v>0</v>
      </c>
      <c r="B12829" s="160"/>
      <c r="C12829" s="452"/>
      <c r="D12829" s="91" t="s">
        <v>1705</v>
      </c>
      <c r="E12829" s="89">
        <v>60</v>
      </c>
      <c r="F12829">
        <f>SUMIF('список продуктов'!$A$8:$A$917,"="&amp;D11819,'список продуктов'!$C$8:$C$917)</f>
        <v>1</v>
      </c>
      <c r="M12829" s="572"/>
      <c r="N12829" s="573"/>
      <c r="O12829" s="573"/>
      <c r="P12829" s="573"/>
    </row>
    <row r="12830" spans="1:16" x14ac:dyDescent="0.25">
      <c r="A12830" s="77">
        <f>E12830*A12827</f>
        <v>0</v>
      </c>
      <c r="B12830" s="160"/>
      <c r="C12830" s="154"/>
      <c r="D12830" s="91" t="s">
        <v>1280</v>
      </c>
      <c r="E12830" s="89">
        <v>40</v>
      </c>
      <c r="F12830">
        <f>SUMIF('список продуктов'!$A$8:$A$917,"="&amp;D11820,'список продуктов'!$C$8:$C$917)</f>
        <v>1</v>
      </c>
      <c r="M12830" s="572"/>
      <c r="N12830" s="573"/>
      <c r="O12830" s="573"/>
      <c r="P12830" s="573"/>
    </row>
    <row r="12831" spans="1:16" x14ac:dyDescent="0.25">
      <c r="A12831" s="77">
        <f>E12831*A12827</f>
        <v>0</v>
      </c>
      <c r="B12831" s="160"/>
      <c r="C12831" s="154"/>
      <c r="D12831" s="91" t="s">
        <v>780</v>
      </c>
      <c r="E12831" s="89">
        <v>130</v>
      </c>
      <c r="F12831">
        <f>SUMIF('список продуктов'!$A$8:$A$917,"="&amp;D11821,'список продуктов'!$C$8:$C$917)</f>
        <v>1</v>
      </c>
      <c r="M12831" s="572"/>
      <c r="N12831" s="573"/>
      <c r="O12831" s="573"/>
      <c r="P12831" s="573"/>
    </row>
    <row r="12832" spans="1:16" x14ac:dyDescent="0.25">
      <c r="A12832" s="77">
        <f>E12832*A12827</f>
        <v>0</v>
      </c>
      <c r="B12832" s="160"/>
      <c r="C12832" s="154"/>
      <c r="D12832" s="91" t="s">
        <v>2496</v>
      </c>
      <c r="E12832" s="89">
        <v>130</v>
      </c>
      <c r="F12832">
        <f>SUMIF('список продуктов'!$A$8:$A$917,"="&amp;D11822,'список продуктов'!$C$8:$C$917)</f>
        <v>1</v>
      </c>
      <c r="M12832" s="572"/>
      <c r="N12832" s="573"/>
      <c r="O12832" s="573"/>
      <c r="P12832" s="573"/>
    </row>
    <row r="12833" spans="1:16" ht="15.75" thickBot="1" x14ac:dyDescent="0.3">
      <c r="A12833" s="77">
        <f>E12833*A12827</f>
        <v>0</v>
      </c>
      <c r="B12833" s="160"/>
      <c r="C12833" s="511"/>
      <c r="D12833" s="91" t="s">
        <v>2653</v>
      </c>
      <c r="E12833" s="89">
        <v>1</v>
      </c>
      <c r="F12833">
        <f>SUMIF('список продуктов'!$A$8:$A$917,"="&amp;D11823,'список продуктов'!$C$8:$C$917)</f>
        <v>1</v>
      </c>
      <c r="M12833" s="572"/>
      <c r="N12833" s="573"/>
      <c r="O12833" s="573"/>
      <c r="P12833" s="573"/>
    </row>
    <row r="12834" spans="1:16" ht="15.75" thickBot="1" x14ac:dyDescent="0.3">
      <c r="A12834" s="347"/>
      <c r="B12834" s="231" t="s">
        <v>74</v>
      </c>
      <c r="C12834" s="532" t="s">
        <v>987</v>
      </c>
      <c r="D12834" s="188"/>
      <c r="E12834" s="191"/>
      <c r="F12834">
        <f>SUMIF('список продуктов'!$A$8:$A$917,"="&amp;D10649,'список продуктов'!$C$8:$C$917)</f>
        <v>0</v>
      </c>
      <c r="G12834" t="s">
        <v>2926</v>
      </c>
      <c r="M12834" s="572"/>
      <c r="N12834" s="573"/>
      <c r="O12834" s="573"/>
      <c r="P12834" s="573"/>
    </row>
    <row r="12835" spans="1:16" x14ac:dyDescent="0.25">
      <c r="A12835" s="77">
        <f>E12835*A12834</f>
        <v>0</v>
      </c>
      <c r="B12835" s="160"/>
      <c r="C12835" s="154"/>
      <c r="D12835" s="91" t="s">
        <v>2260</v>
      </c>
      <c r="E12835" s="89">
        <v>110</v>
      </c>
      <c r="M12835" s="72"/>
      <c r="N12835" s="68"/>
      <c r="O12835" s="68"/>
      <c r="P12835" s="68"/>
    </row>
    <row r="12836" spans="1:16" x14ac:dyDescent="0.25">
      <c r="A12836" s="77">
        <f>E12836*A12834</f>
        <v>0</v>
      </c>
      <c r="B12836" s="160"/>
      <c r="C12836" s="452"/>
      <c r="D12836" s="91" t="s">
        <v>1280</v>
      </c>
      <c r="E12836" s="89">
        <v>50</v>
      </c>
      <c r="F12836">
        <f>SUMIF('список продуктов'!$A$8:$A$917,"="&amp;D10651,'список продуктов'!$C$8:$C$917)</f>
        <v>0</v>
      </c>
      <c r="M12836" s="572"/>
      <c r="N12836" s="573"/>
      <c r="O12836" s="573"/>
      <c r="P12836" s="573"/>
    </row>
    <row r="12837" spans="1:16" x14ac:dyDescent="0.25">
      <c r="A12837" s="77">
        <f>E12837*A12834</f>
        <v>0</v>
      </c>
      <c r="B12837" s="160"/>
      <c r="C12837" s="154"/>
      <c r="D12837" s="91" t="s">
        <v>780</v>
      </c>
      <c r="E12837" s="89">
        <v>130</v>
      </c>
      <c r="F12837">
        <f>SUMIF('список продуктов'!$A$8:$A$917,"="&amp;D10652,'список продуктов'!$C$8:$C$917)</f>
        <v>1</v>
      </c>
      <c r="M12837" s="572"/>
      <c r="N12837" s="573"/>
      <c r="O12837" s="573"/>
      <c r="P12837" s="573"/>
    </row>
    <row r="12838" spans="1:16" x14ac:dyDescent="0.25">
      <c r="A12838" s="77">
        <f>E12838*A12834</f>
        <v>0</v>
      </c>
      <c r="B12838" s="160"/>
      <c r="C12838" s="154"/>
      <c r="D12838" s="91" t="s">
        <v>2496</v>
      </c>
      <c r="E12838" s="89">
        <v>130</v>
      </c>
      <c r="F12838">
        <f>SUMIF('список продуктов'!$A$8:$A$917,"="&amp;D10653,'список продуктов'!$C$8:$C$917)</f>
        <v>1</v>
      </c>
      <c r="M12838" s="572"/>
      <c r="N12838" s="573"/>
      <c r="O12838" s="573"/>
      <c r="P12838" s="573"/>
    </row>
    <row r="12839" spans="1:16" ht="15.75" thickBot="1" x14ac:dyDescent="0.3">
      <c r="A12839" s="346">
        <f>E12839*A12834</f>
        <v>0</v>
      </c>
      <c r="B12839" s="160"/>
      <c r="C12839" s="511"/>
      <c r="D12839" s="91" t="s">
        <v>2653</v>
      </c>
      <c r="E12839" s="89">
        <v>1</v>
      </c>
      <c r="F12839">
        <f>SUMIF('список продуктов'!$A$8:$A$917,"="&amp;D10654,'список продуктов'!$C$8:$C$917)</f>
        <v>1</v>
      </c>
      <c r="M12839" s="572"/>
      <c r="N12839" s="573"/>
      <c r="O12839" s="573"/>
      <c r="P12839" s="573"/>
    </row>
    <row r="12840" spans="1:16" ht="15.75" thickBot="1" x14ac:dyDescent="0.3">
      <c r="A12840" s="229"/>
      <c r="B12840" s="231" t="s">
        <v>74</v>
      </c>
      <c r="C12840" s="532" t="s">
        <v>982</v>
      </c>
      <c r="D12840" s="188"/>
      <c r="E12840" s="191"/>
      <c r="F12840">
        <f>SUMIF('список продуктов'!$A$8:$A$917,"="&amp;D10655,'список продуктов'!$C$8:$C$917)</f>
        <v>1</v>
      </c>
      <c r="G12840" t="s">
        <v>2926</v>
      </c>
      <c r="M12840" s="572"/>
      <c r="N12840" s="573"/>
      <c r="O12840" s="573"/>
      <c r="P12840" s="573"/>
    </row>
    <row r="12841" spans="1:16" x14ac:dyDescent="0.25">
      <c r="A12841" s="77">
        <f>E12841*A12840</f>
        <v>0</v>
      </c>
      <c r="B12841" s="160"/>
      <c r="C12841" s="154"/>
      <c r="D12841" s="91" t="s">
        <v>1796</v>
      </c>
      <c r="E12841" s="89">
        <v>6</v>
      </c>
      <c r="F12841">
        <f>SUMIF('список продуктов'!$A$8:$A$917,"="&amp;D10656,'список продуктов'!$C$8:$C$917)</f>
        <v>1</v>
      </c>
      <c r="M12841" s="572"/>
      <c r="N12841" s="573"/>
      <c r="O12841" s="573"/>
      <c r="P12841" s="573"/>
    </row>
    <row r="12842" spans="1:16" x14ac:dyDescent="0.25">
      <c r="A12842" s="77">
        <f>E12842*A12840</f>
        <v>0</v>
      </c>
      <c r="B12842" s="160"/>
      <c r="C12842" s="452"/>
      <c r="D12842" s="91" t="s">
        <v>192</v>
      </c>
      <c r="E12842" s="89">
        <v>50</v>
      </c>
      <c r="F12842">
        <f>SUMIF('список продуктов'!$A$8:$A$917,"="&amp;D10657,'список продуктов'!$C$8:$C$917)</f>
        <v>1</v>
      </c>
      <c r="M12842" s="572"/>
      <c r="N12842" s="573"/>
      <c r="O12842" s="573"/>
      <c r="P12842" s="573"/>
    </row>
    <row r="12843" spans="1:16" x14ac:dyDescent="0.25">
      <c r="A12843" s="77">
        <f>E12843*A12840</f>
        <v>0</v>
      </c>
      <c r="B12843" s="160"/>
      <c r="C12843" s="154"/>
      <c r="D12843" s="91" t="s">
        <v>1719</v>
      </c>
      <c r="E12843" s="89">
        <v>30</v>
      </c>
      <c r="F12843">
        <f>SUMIF('список продуктов'!$A$8:$A$917,"="&amp;D10658,'список продуктов'!$C$8:$C$917)</f>
        <v>0</v>
      </c>
      <c r="M12843" s="572"/>
      <c r="N12843" s="573"/>
      <c r="O12843" s="573"/>
      <c r="P12843" s="573"/>
    </row>
    <row r="12844" spans="1:16" x14ac:dyDescent="0.25">
      <c r="A12844" s="77">
        <f>E12844*A12840</f>
        <v>0</v>
      </c>
      <c r="B12844" s="160"/>
      <c r="C12844" s="154"/>
      <c r="D12844" s="91" t="s">
        <v>1280</v>
      </c>
      <c r="E12844" s="89">
        <v>60</v>
      </c>
      <c r="F12844">
        <f>SUMIF('список продуктов'!$A$8:$A$917,"="&amp;D10659,'список продуктов'!$C$8:$C$917)</f>
        <v>1</v>
      </c>
      <c r="M12844" s="572"/>
      <c r="N12844" s="573"/>
      <c r="O12844" s="573"/>
      <c r="P12844" s="573"/>
    </row>
    <row r="12845" spans="1:16" x14ac:dyDescent="0.25">
      <c r="A12845" s="77">
        <f>E12845*A12840</f>
        <v>0</v>
      </c>
      <c r="B12845" s="160"/>
      <c r="C12845" s="154"/>
      <c r="D12845" s="91" t="s">
        <v>780</v>
      </c>
      <c r="E12845" s="89">
        <v>130</v>
      </c>
      <c r="F12845">
        <f>SUMIF('список продуктов'!$A$8:$A$917,"="&amp;D10660,'список продуктов'!$C$8:$C$917)</f>
        <v>1</v>
      </c>
      <c r="M12845" s="572"/>
      <c r="N12845" s="573"/>
      <c r="O12845" s="573"/>
      <c r="P12845" s="573"/>
    </row>
    <row r="12846" spans="1:16" x14ac:dyDescent="0.25">
      <c r="A12846" s="77">
        <f>E12846*A12840</f>
        <v>0</v>
      </c>
      <c r="B12846" s="160"/>
      <c r="C12846" s="154"/>
      <c r="D12846" s="91" t="s">
        <v>2496</v>
      </c>
      <c r="E12846" s="89">
        <v>130</v>
      </c>
      <c r="F12846">
        <f>SUMIF('список продуктов'!$A$8:$A$917,"="&amp;D10661,'список продуктов'!$C$8:$C$917)</f>
        <v>1</v>
      </c>
      <c r="M12846" s="572"/>
      <c r="N12846" s="573"/>
      <c r="O12846" s="573"/>
      <c r="P12846" s="573"/>
    </row>
    <row r="12847" spans="1:16" ht="15.75" thickBot="1" x14ac:dyDescent="0.3">
      <c r="A12847" s="77">
        <f>E12847*A12840</f>
        <v>0</v>
      </c>
      <c r="B12847" s="160"/>
      <c r="C12847" s="511"/>
      <c r="D12847" s="91" t="s">
        <v>2653</v>
      </c>
      <c r="E12847" s="89">
        <v>1</v>
      </c>
      <c r="F12847">
        <f>SUMIF('список продуктов'!$A$8:$A$917,"="&amp;D10662,'список продуктов'!$C$8:$C$917)</f>
        <v>1</v>
      </c>
      <c r="M12847" s="572"/>
      <c r="N12847" s="573"/>
      <c r="O12847" s="573"/>
      <c r="P12847" s="573"/>
    </row>
    <row r="12848" spans="1:16" ht="15.75" thickBot="1" x14ac:dyDescent="0.3">
      <c r="A12848" s="229"/>
      <c r="B12848" s="231" t="s">
        <v>74</v>
      </c>
      <c r="C12848" s="532" t="s">
        <v>2778</v>
      </c>
      <c r="D12848" s="188"/>
      <c r="E12848" s="191"/>
      <c r="F12848">
        <f>SUMIF('список продуктов'!$A$8:$A$917,"="&amp;D10663,'список продуктов'!$C$8:$C$917)</f>
        <v>1</v>
      </c>
      <c r="G12848" t="s">
        <v>2926</v>
      </c>
      <c r="M12848" s="572"/>
      <c r="N12848" s="573"/>
      <c r="O12848" s="573"/>
      <c r="P12848" s="573"/>
    </row>
    <row r="12849" spans="1:16" x14ac:dyDescent="0.25">
      <c r="A12849" s="77">
        <f>E12849*A12848</f>
        <v>0</v>
      </c>
      <c r="B12849" s="160"/>
      <c r="C12849" s="154"/>
      <c r="D12849" s="91" t="s">
        <v>1763</v>
      </c>
      <c r="E12849" s="89">
        <v>70</v>
      </c>
      <c r="F12849">
        <f>SUMIF('список продуктов'!$A$8:$A$917,"="&amp;D10664,'список продуктов'!$C$8:$C$917)</f>
        <v>0</v>
      </c>
      <c r="M12849" s="572"/>
      <c r="N12849" s="573"/>
      <c r="O12849" s="573"/>
      <c r="P12849" s="573"/>
    </row>
    <row r="12850" spans="1:16" x14ac:dyDescent="0.25">
      <c r="A12850" s="77">
        <f>E12850*A12848</f>
        <v>0</v>
      </c>
      <c r="B12850" s="160"/>
      <c r="C12850" s="452"/>
      <c r="D12850" s="91" t="s">
        <v>1280</v>
      </c>
      <c r="E12850" s="89">
        <v>60</v>
      </c>
      <c r="F12850">
        <f>SUMIF('список продуктов'!$A$8:$A$917,"="&amp;D10665,'список продуктов'!$C$8:$C$917)</f>
        <v>0</v>
      </c>
      <c r="M12850" s="572"/>
      <c r="N12850" s="573"/>
      <c r="O12850" s="573"/>
      <c r="P12850" s="573"/>
    </row>
    <row r="12851" spans="1:16" x14ac:dyDescent="0.25">
      <c r="A12851" s="77">
        <f>E12851*A12848</f>
        <v>0</v>
      </c>
      <c r="B12851" s="160"/>
      <c r="C12851" s="154"/>
      <c r="D12851" s="91" t="s">
        <v>780</v>
      </c>
      <c r="E12851" s="89">
        <v>130</v>
      </c>
      <c r="F12851">
        <f>SUMIF('список продуктов'!$A$8:$A$917,"="&amp;D10666,'список продуктов'!$C$8:$C$917)</f>
        <v>1</v>
      </c>
      <c r="M12851" s="572"/>
      <c r="N12851" s="573"/>
      <c r="O12851" s="573"/>
      <c r="P12851" s="573"/>
    </row>
    <row r="12852" spans="1:16" x14ac:dyDescent="0.25">
      <c r="A12852" s="77">
        <f>E12852*A12848</f>
        <v>0</v>
      </c>
      <c r="B12852" s="160"/>
      <c r="C12852" s="154"/>
      <c r="D12852" s="91" t="s">
        <v>2496</v>
      </c>
      <c r="E12852" s="89">
        <v>130</v>
      </c>
      <c r="F12852">
        <f>SUMIF('список продуктов'!$A$8:$A$917,"="&amp;D10667,'список продуктов'!$C$8:$C$917)</f>
        <v>0</v>
      </c>
      <c r="M12852" s="572"/>
      <c r="N12852" s="573"/>
      <c r="O12852" s="573"/>
      <c r="P12852" s="573"/>
    </row>
    <row r="12853" spans="1:16" ht="15.75" thickBot="1" x14ac:dyDescent="0.3">
      <c r="A12853" s="77">
        <f>E12853*A12848</f>
        <v>0</v>
      </c>
      <c r="B12853" s="160"/>
      <c r="C12853" s="511"/>
      <c r="D12853" s="91" t="s">
        <v>2653</v>
      </c>
      <c r="E12853" s="89">
        <v>1</v>
      </c>
      <c r="F12853">
        <f>SUMIF('список продуктов'!$A$8:$A$917,"="&amp;D10668,'список продуктов'!$C$8:$C$917)</f>
        <v>0</v>
      </c>
      <c r="M12853" s="572"/>
      <c r="N12853" s="573"/>
      <c r="O12853" s="573"/>
      <c r="P12853" s="573"/>
    </row>
    <row r="12854" spans="1:16" ht="15.75" thickBot="1" x14ac:dyDescent="0.3">
      <c r="A12854" s="273"/>
      <c r="B12854" s="186">
        <v>250</v>
      </c>
      <c r="C12854" s="532" t="s">
        <v>2779</v>
      </c>
      <c r="D12854" s="188"/>
      <c r="E12854" s="191"/>
      <c r="F12854">
        <f>SUMIF('список продуктов'!$A$8:$A$917,"="&amp;D10669,'список продуктов'!$C$8:$C$917)</f>
        <v>0</v>
      </c>
      <c r="G12854" t="s">
        <v>2926</v>
      </c>
      <c r="M12854" s="572"/>
      <c r="N12854" s="573"/>
      <c r="O12854" s="573"/>
      <c r="P12854" s="573"/>
    </row>
    <row r="12855" spans="1:16" x14ac:dyDescent="0.25">
      <c r="A12855" s="77">
        <f>E12855*A12854</f>
        <v>0</v>
      </c>
      <c r="B12855" s="173"/>
      <c r="C12855" s="154"/>
      <c r="D12855" s="91" t="s">
        <v>2259</v>
      </c>
      <c r="E12855" s="125">
        <v>50</v>
      </c>
      <c r="F12855">
        <f>SUMIF('список продуктов'!$A$8:$A$917,"="&amp;D10670,'список продуктов'!$C$8:$C$917)</f>
        <v>1</v>
      </c>
      <c r="M12855" s="572"/>
      <c r="N12855" s="573"/>
      <c r="O12855" s="573"/>
      <c r="P12855" s="573"/>
    </row>
    <row r="12856" spans="1:16" x14ac:dyDescent="0.25">
      <c r="A12856" s="77">
        <f>A12854*E12856</f>
        <v>0</v>
      </c>
      <c r="B12856" s="173"/>
      <c r="C12856" s="154"/>
      <c r="D12856" s="91" t="s">
        <v>1280</v>
      </c>
      <c r="E12856" s="89">
        <v>20</v>
      </c>
      <c r="F12856">
        <f>SUMIF('список продуктов'!$A$8:$A$917,"="&amp;D10671,'список продуктов'!$C$8:$C$917)</f>
        <v>1</v>
      </c>
      <c r="M12856" s="572"/>
      <c r="N12856" s="573"/>
      <c r="O12856" s="573"/>
      <c r="P12856" s="573"/>
    </row>
    <row r="12857" spans="1:16" x14ac:dyDescent="0.25">
      <c r="A12857" s="77">
        <f>E12857*A12854</f>
        <v>0</v>
      </c>
      <c r="B12857" s="173"/>
      <c r="C12857" s="154"/>
      <c r="D12857" s="91" t="s">
        <v>192</v>
      </c>
      <c r="E12857" s="89">
        <v>20</v>
      </c>
      <c r="F12857">
        <f>SUMIF('список продуктов'!$A$8:$A$917,"="&amp;D10672,'список продуктов'!$C$8:$C$917)</f>
        <v>1</v>
      </c>
      <c r="M12857" s="572"/>
      <c r="N12857" s="573"/>
      <c r="O12857" s="573"/>
      <c r="P12857" s="573"/>
    </row>
    <row r="12858" spans="1:16" x14ac:dyDescent="0.25">
      <c r="A12858" s="346">
        <f>E12858*A12854</f>
        <v>0</v>
      </c>
      <c r="B12858" s="173"/>
      <c r="C12858" s="154"/>
      <c r="D12858" s="91" t="s">
        <v>1310</v>
      </c>
      <c r="E12858" s="89">
        <v>250</v>
      </c>
      <c r="F12858">
        <f>SUMIF('список продуктов'!$A$8:$A$917,"="&amp;D10673,'список продуктов'!$C$8:$C$917)</f>
        <v>1</v>
      </c>
      <c r="M12858" s="572"/>
      <c r="N12858" s="573"/>
      <c r="O12858" s="573"/>
      <c r="P12858" s="573"/>
    </row>
    <row r="12859" spans="1:16" ht="15.75" thickBot="1" x14ac:dyDescent="0.3">
      <c r="A12859" s="77">
        <f>A12854*E12859</f>
        <v>0</v>
      </c>
      <c r="B12859" s="160"/>
      <c r="C12859" s="154"/>
      <c r="D12859" s="91" t="s">
        <v>2653</v>
      </c>
      <c r="E12859" s="89">
        <v>1</v>
      </c>
      <c r="F12859">
        <f>SUMIF('список продуктов'!$A$8:$A$917,"="&amp;D10674,'список продуктов'!$C$8:$C$917)</f>
        <v>1</v>
      </c>
      <c r="M12859" s="572"/>
      <c r="N12859" s="573"/>
      <c r="O12859" s="573"/>
      <c r="P12859" s="573"/>
    </row>
    <row r="12860" spans="1:16" ht="15.75" thickBot="1" x14ac:dyDescent="0.3">
      <c r="A12860" s="229"/>
      <c r="B12860" s="231" t="s">
        <v>74</v>
      </c>
      <c r="C12860" s="139" t="s">
        <v>1172</v>
      </c>
      <c r="D12860" s="188"/>
      <c r="E12860" s="191"/>
      <c r="F12860">
        <f>SUMIF('список продуктов'!$A$8:$A$917,"="&amp;D10675,'список продуктов'!$C$8:$C$917)</f>
        <v>1</v>
      </c>
      <c r="G12860" t="s">
        <v>2926</v>
      </c>
      <c r="M12860" s="572"/>
      <c r="N12860" s="573"/>
      <c r="O12860" s="573"/>
      <c r="P12860" s="573"/>
    </row>
    <row r="12861" spans="1:16" x14ac:dyDescent="0.25">
      <c r="A12861" s="77">
        <f>E12861*A12860</f>
        <v>0</v>
      </c>
      <c r="B12861" s="160"/>
      <c r="C12861" s="154"/>
      <c r="D12861" s="91" t="s">
        <v>2509</v>
      </c>
      <c r="E12861" s="89">
        <v>2</v>
      </c>
      <c r="F12861">
        <f>SUMIF('список продуктов'!$A$8:$A$917,"="&amp;D10676,'список продуктов'!$C$8:$C$917)</f>
        <v>1</v>
      </c>
      <c r="M12861" s="572"/>
      <c r="N12861" s="573"/>
      <c r="O12861" s="573"/>
      <c r="P12861" s="573"/>
    </row>
    <row r="12862" spans="1:16" x14ac:dyDescent="0.25">
      <c r="A12862" s="77">
        <f>E12862*A12860</f>
        <v>0</v>
      </c>
      <c r="B12862" s="160"/>
      <c r="C12862" s="452"/>
      <c r="D12862" s="91" t="s">
        <v>192</v>
      </c>
      <c r="E12862" s="89">
        <v>5</v>
      </c>
      <c r="F12862">
        <f>SUMIF('список продуктов'!$A$8:$A$917,"="&amp;D10677,'список продуктов'!$C$8:$C$917)</f>
        <v>0</v>
      </c>
      <c r="M12862" s="572"/>
      <c r="N12862" s="573"/>
      <c r="O12862" s="573"/>
      <c r="P12862" s="573"/>
    </row>
    <row r="12863" spans="1:16" x14ac:dyDescent="0.25">
      <c r="A12863" s="77">
        <f>E12863*A12860</f>
        <v>0</v>
      </c>
      <c r="B12863" s="160"/>
      <c r="C12863" s="154"/>
      <c r="D12863" s="91" t="s">
        <v>1280</v>
      </c>
      <c r="E12863" s="89">
        <v>15</v>
      </c>
      <c r="F12863">
        <f>SUMIF('список продуктов'!$A$8:$A$917,"="&amp;D10678,'список продуктов'!$C$8:$C$917)</f>
        <v>1</v>
      </c>
      <c r="M12863" s="572"/>
      <c r="N12863" s="573"/>
      <c r="O12863" s="573"/>
      <c r="P12863" s="573"/>
    </row>
    <row r="12864" spans="1:16" x14ac:dyDescent="0.25">
      <c r="B12864" s="160"/>
      <c r="C12864" s="154"/>
      <c r="D12864" s="91" t="s">
        <v>1310</v>
      </c>
      <c r="E12864" s="89">
        <v>250</v>
      </c>
      <c r="F12864">
        <f>SUMIF('список продуктов'!$A$8:$A$917,"="&amp;D10679,'список продуктов'!$C$8:$C$917)</f>
        <v>1</v>
      </c>
      <c r="M12864" s="572"/>
      <c r="N12864" s="573"/>
      <c r="O12864" s="573"/>
      <c r="P12864" s="573"/>
    </row>
    <row r="12865" spans="1:16" ht="15.75" thickBot="1" x14ac:dyDescent="0.3">
      <c r="A12865" s="77">
        <f>E12865*A12860</f>
        <v>0</v>
      </c>
      <c r="B12865" s="160"/>
      <c r="C12865" s="154"/>
      <c r="D12865" s="91" t="s">
        <v>2653</v>
      </c>
      <c r="E12865" s="89">
        <v>1</v>
      </c>
      <c r="F12865">
        <f>SUMIF('список продуктов'!$A$8:$A$917,"="&amp;D10680,'список продуктов'!$C$8:$C$917)</f>
        <v>1</v>
      </c>
      <c r="M12865" s="572"/>
      <c r="N12865" s="573"/>
      <c r="O12865" s="573"/>
      <c r="P12865" s="573"/>
    </row>
    <row r="12866" spans="1:16" ht="15.75" thickBot="1" x14ac:dyDescent="0.3">
      <c r="A12866" s="229"/>
      <c r="B12866" s="231" t="s">
        <v>74</v>
      </c>
      <c r="C12866" s="140" t="s">
        <v>1175</v>
      </c>
      <c r="D12866" s="188"/>
      <c r="E12866" s="191"/>
      <c r="F12866">
        <f>SUMIF('список продуктов'!$A$8:$A$917,"="&amp;D10681,'список продуктов'!$C$8:$C$917)</f>
        <v>1</v>
      </c>
      <c r="G12866" t="s">
        <v>2926</v>
      </c>
      <c r="M12866" s="572"/>
      <c r="N12866" s="573"/>
      <c r="O12866" s="573"/>
      <c r="P12866" s="573"/>
    </row>
    <row r="12867" spans="1:16" x14ac:dyDescent="0.25">
      <c r="A12867" s="77">
        <f>E12867*A12866</f>
        <v>0</v>
      </c>
      <c r="B12867" s="160"/>
      <c r="C12867" s="154"/>
      <c r="D12867" s="91" t="s">
        <v>2289</v>
      </c>
      <c r="E12867" s="89">
        <v>50</v>
      </c>
      <c r="F12867">
        <f>SUMIF('список продуктов'!$A$8:$A$917,"="&amp;D10682,'список продуктов'!$C$8:$C$917)</f>
        <v>1</v>
      </c>
      <c r="M12867" s="572"/>
      <c r="N12867" s="573"/>
      <c r="O12867" s="573"/>
      <c r="P12867" s="573"/>
    </row>
    <row r="12868" spans="1:16" x14ac:dyDescent="0.25">
      <c r="A12868" s="77">
        <f>E12868*A12866</f>
        <v>0</v>
      </c>
      <c r="B12868" s="160"/>
      <c r="C12868" s="452"/>
      <c r="D12868" s="91" t="s">
        <v>1280</v>
      </c>
      <c r="E12868" s="89">
        <v>12</v>
      </c>
      <c r="F12868">
        <f>SUMIF('список продуктов'!$A$8:$A$917,"="&amp;D10683,'список продуктов'!$C$8:$C$917)</f>
        <v>1</v>
      </c>
      <c r="M12868" s="572"/>
      <c r="N12868" s="573"/>
      <c r="O12868" s="573"/>
      <c r="P12868" s="573"/>
    </row>
    <row r="12869" spans="1:16" x14ac:dyDescent="0.25">
      <c r="A12869" s="77">
        <f>E12869*A12866</f>
        <v>0</v>
      </c>
      <c r="B12869" s="160"/>
      <c r="C12869" s="154"/>
      <c r="D12869" s="91" t="s">
        <v>192</v>
      </c>
      <c r="E12869" s="89">
        <v>12</v>
      </c>
      <c r="F12869">
        <f>SUMIF('список продуктов'!$A$8:$A$917,"="&amp;D10684,'список продуктов'!$C$8:$C$917)</f>
        <v>1</v>
      </c>
      <c r="M12869" s="572"/>
      <c r="N12869" s="573"/>
      <c r="O12869" s="573"/>
      <c r="P12869" s="573"/>
    </row>
    <row r="12870" spans="1:16" x14ac:dyDescent="0.25">
      <c r="B12870" s="160"/>
      <c r="C12870" s="154"/>
      <c r="D12870" s="91" t="s">
        <v>194</v>
      </c>
      <c r="E12870" s="89">
        <v>250</v>
      </c>
      <c r="F12870">
        <f>SUMIF('список продуктов'!$A$8:$A$917,"="&amp;D10685,'список продуктов'!$C$8:$C$917)</f>
        <v>1</v>
      </c>
      <c r="M12870" s="572"/>
      <c r="N12870" s="573"/>
      <c r="O12870" s="573"/>
      <c r="P12870" s="573"/>
    </row>
    <row r="12871" spans="1:16" ht="15.75" thickBot="1" x14ac:dyDescent="0.3">
      <c r="A12871" s="77">
        <f>E12871*A12866</f>
        <v>0</v>
      </c>
      <c r="B12871" s="160"/>
      <c r="C12871" s="154"/>
      <c r="D12871" s="91" t="s">
        <v>2653</v>
      </c>
      <c r="E12871" s="89">
        <v>1</v>
      </c>
      <c r="F12871">
        <f>SUMIF('список продуктов'!$A$8:$A$917,"="&amp;D10686,'список продуктов'!$C$8:$C$917)</f>
        <v>0</v>
      </c>
      <c r="M12871" s="572"/>
      <c r="N12871" s="573"/>
      <c r="O12871" s="573"/>
      <c r="P12871" s="573"/>
    </row>
    <row r="12872" spans="1:16" ht="15.75" thickBot="1" x14ac:dyDescent="0.3">
      <c r="A12872" s="229"/>
      <c r="B12872" s="231" t="s">
        <v>74</v>
      </c>
      <c r="C12872" s="140" t="s">
        <v>1180</v>
      </c>
      <c r="D12872" s="188"/>
      <c r="E12872" s="191"/>
      <c r="F12872">
        <f>SUMIF('список продуктов'!$A$8:$A$917,"="&amp;D10687,'список продуктов'!$C$8:$C$917)</f>
        <v>1</v>
      </c>
      <c r="G12872" t="s">
        <v>2926</v>
      </c>
      <c r="M12872" s="572"/>
      <c r="N12872" s="573"/>
      <c r="O12872" s="573"/>
      <c r="P12872" s="573"/>
    </row>
    <row r="12873" spans="1:16" x14ac:dyDescent="0.25">
      <c r="A12873" s="77">
        <f>E12873*A12872</f>
        <v>0</v>
      </c>
      <c r="B12873" s="160"/>
      <c r="C12873" s="154"/>
      <c r="D12873" s="91" t="s">
        <v>2289</v>
      </c>
      <c r="E12873" s="89">
        <v>30</v>
      </c>
      <c r="F12873">
        <f>SUMIF('список продуктов'!$A$8:$A$917,"="&amp;D10688,'список продуктов'!$C$8:$C$917)</f>
        <v>1</v>
      </c>
      <c r="M12873" s="572"/>
      <c r="N12873" s="573"/>
      <c r="O12873" s="573"/>
      <c r="P12873" s="573"/>
    </row>
    <row r="12874" spans="1:16" x14ac:dyDescent="0.25">
      <c r="A12874" s="77">
        <f>E12874*A12872</f>
        <v>0</v>
      </c>
      <c r="B12874" s="160"/>
      <c r="C12874" s="452"/>
      <c r="D12874" s="91" t="s">
        <v>1271</v>
      </c>
      <c r="E12874" s="89">
        <v>20</v>
      </c>
      <c r="F12874">
        <f>SUMIF('список продуктов'!$A$8:$A$917,"="&amp;D10689,'список продуктов'!$C$8:$C$917)</f>
        <v>1</v>
      </c>
      <c r="M12874" s="572"/>
      <c r="N12874" s="573"/>
      <c r="O12874" s="573"/>
      <c r="P12874" s="573"/>
    </row>
    <row r="12875" spans="1:16" x14ac:dyDescent="0.25">
      <c r="A12875" s="77">
        <f>E12875*A12872</f>
        <v>0</v>
      </c>
      <c r="B12875" s="160"/>
      <c r="C12875" s="154"/>
      <c r="D12875" s="91" t="s">
        <v>2257</v>
      </c>
      <c r="E12875" s="89">
        <v>50</v>
      </c>
      <c r="F12875">
        <f>SUMIF('список продуктов'!$A$8:$A$917,"="&amp;D10690,'список продуктов'!$C$8:$C$917)</f>
        <v>1</v>
      </c>
      <c r="M12875" s="572"/>
      <c r="N12875" s="573"/>
      <c r="O12875" s="573"/>
      <c r="P12875" s="573"/>
    </row>
    <row r="12876" spans="1:16" x14ac:dyDescent="0.25">
      <c r="A12876" s="77">
        <f>E12876*A12873</f>
        <v>0</v>
      </c>
      <c r="B12876" s="160"/>
      <c r="C12876" s="154"/>
      <c r="D12876" s="91" t="s">
        <v>194</v>
      </c>
      <c r="E12876" s="89">
        <v>250</v>
      </c>
      <c r="F12876">
        <f>SUMIF('список продуктов'!$A$8:$A$917,"="&amp;D10691,'список продуктов'!$C$8:$C$917)</f>
        <v>1</v>
      </c>
      <c r="M12876" s="572"/>
      <c r="N12876" s="573"/>
      <c r="O12876" s="573"/>
      <c r="P12876" s="573"/>
    </row>
    <row r="12877" spans="1:16" x14ac:dyDescent="0.25">
      <c r="A12877" s="77">
        <f>E12877*A12872</f>
        <v>0</v>
      </c>
      <c r="B12877" s="160"/>
      <c r="C12877" s="154"/>
      <c r="D12877" s="91" t="s">
        <v>1280</v>
      </c>
      <c r="E12877" s="89">
        <v>15</v>
      </c>
      <c r="F12877">
        <f>SUMIF('список продуктов'!$A$8:$A$917,"="&amp;D10692,'список продуктов'!$C$8:$C$917)</f>
        <v>1</v>
      </c>
      <c r="M12877" s="572"/>
      <c r="N12877" s="573"/>
      <c r="O12877" s="573"/>
      <c r="P12877" s="573"/>
    </row>
    <row r="12878" spans="1:16" ht="15.75" thickBot="1" x14ac:dyDescent="0.3">
      <c r="A12878" s="77">
        <f>E12878*A12872</f>
        <v>0</v>
      </c>
      <c r="B12878" s="160"/>
      <c r="C12878" s="154"/>
      <c r="D12878" s="91" t="s">
        <v>2653</v>
      </c>
      <c r="E12878" s="89">
        <v>1</v>
      </c>
      <c r="F12878">
        <f>SUMIF('список продуктов'!$A$8:$A$917,"="&amp;D10693,'список продуктов'!$C$8:$C$917)</f>
        <v>1</v>
      </c>
      <c r="M12878" s="572"/>
      <c r="N12878" s="573"/>
      <c r="O12878" s="573"/>
      <c r="P12878" s="573"/>
    </row>
    <row r="12879" spans="1:16" ht="15.75" thickBot="1" x14ac:dyDescent="0.3">
      <c r="A12879" s="229"/>
      <c r="B12879" s="231" t="s">
        <v>74</v>
      </c>
      <c r="C12879" s="392" t="s">
        <v>1185</v>
      </c>
      <c r="D12879" s="188"/>
      <c r="E12879" s="191"/>
      <c r="F12879">
        <f>SUMIF('список продуктов'!$A$8:$A$917,"="&amp;D10694,'список продуктов'!$C$8:$C$917)</f>
        <v>1</v>
      </c>
      <c r="G12879" t="s">
        <v>2926</v>
      </c>
      <c r="M12879" s="572"/>
      <c r="N12879" s="573"/>
      <c r="O12879" s="573"/>
      <c r="P12879" s="573"/>
    </row>
    <row r="12880" spans="1:16" x14ac:dyDescent="0.25">
      <c r="A12880" s="77">
        <f>E12880*A12879</f>
        <v>0</v>
      </c>
      <c r="B12880" s="160"/>
      <c r="C12880" s="154"/>
      <c r="D12880" s="91" t="s">
        <v>2235</v>
      </c>
      <c r="E12880" s="89">
        <v>20</v>
      </c>
      <c r="F12880">
        <f>SUMIF('список продуктов'!$A$8:$A$917,"="&amp;D10695,'список продуктов'!$C$8:$C$917)</f>
        <v>1</v>
      </c>
      <c r="M12880" s="572"/>
      <c r="N12880" s="573"/>
      <c r="O12880" s="573"/>
      <c r="P12880" s="573"/>
    </row>
    <row r="12881" spans="1:16" x14ac:dyDescent="0.25">
      <c r="A12881" s="77">
        <f>E12881*A12879</f>
        <v>0</v>
      </c>
      <c r="B12881" s="160"/>
      <c r="C12881" s="452"/>
      <c r="D12881" s="91" t="s">
        <v>2250</v>
      </c>
      <c r="E12881" s="89">
        <v>20</v>
      </c>
      <c r="F12881">
        <f>SUMIF('список продуктов'!$A$8:$A$917,"="&amp;D10696,'список продуктов'!$C$8:$C$917)</f>
        <v>1</v>
      </c>
      <c r="M12881" s="572"/>
      <c r="N12881" s="573"/>
      <c r="O12881" s="573"/>
      <c r="P12881" s="573"/>
    </row>
    <row r="12882" spans="1:16" x14ac:dyDescent="0.25">
      <c r="A12882" s="77">
        <f>E12882*A12879</f>
        <v>0</v>
      </c>
      <c r="B12882" s="160"/>
      <c r="C12882" s="154"/>
      <c r="D12882" s="91" t="s">
        <v>2242</v>
      </c>
      <c r="E12882" s="89">
        <v>20</v>
      </c>
      <c r="F12882">
        <f>SUMIF('список продуктов'!$A$8:$A$917,"="&amp;D10697,'список продуктов'!$C$8:$C$917)</f>
        <v>1</v>
      </c>
      <c r="M12882" s="572"/>
      <c r="N12882" s="573"/>
      <c r="O12882" s="573"/>
      <c r="P12882" s="573"/>
    </row>
    <row r="12883" spans="1:16" x14ac:dyDescent="0.25">
      <c r="A12883" s="77">
        <f>E12883*A12879</f>
        <v>0</v>
      </c>
      <c r="B12883" s="160"/>
      <c r="C12883" s="154"/>
      <c r="D12883" s="91" t="s">
        <v>1280</v>
      </c>
      <c r="E12883" s="89">
        <v>10</v>
      </c>
      <c r="F12883">
        <f>SUMIF('список продуктов'!$A$8:$A$917,"="&amp;D10698,'список продуктов'!$C$8:$C$917)</f>
        <v>1</v>
      </c>
      <c r="M12883" s="572"/>
      <c r="N12883" s="573"/>
      <c r="O12883" s="573"/>
      <c r="P12883" s="573"/>
    </row>
    <row r="12884" spans="1:16" x14ac:dyDescent="0.25">
      <c r="B12884" s="394"/>
      <c r="C12884" s="495"/>
      <c r="D12884" s="91" t="s">
        <v>194</v>
      </c>
      <c r="E12884" s="89">
        <v>250</v>
      </c>
      <c r="F12884">
        <f>SUMIF('список продуктов'!$A$8:$A$917,"="&amp;D10699,'список продуктов'!$C$8:$C$917)</f>
        <v>0</v>
      </c>
      <c r="M12884" s="572"/>
      <c r="N12884" s="573"/>
      <c r="O12884" s="573"/>
      <c r="P12884" s="573"/>
    </row>
    <row r="12885" spans="1:16" ht="15.75" thickBot="1" x14ac:dyDescent="0.3">
      <c r="A12885" s="77">
        <f>E12885*A12879</f>
        <v>0</v>
      </c>
      <c r="B12885" s="160"/>
      <c r="C12885" s="154"/>
      <c r="D12885" s="395" t="s">
        <v>2653</v>
      </c>
      <c r="E12885" s="396">
        <v>1</v>
      </c>
      <c r="F12885">
        <f>SUMIF('список продуктов'!$A$8:$A$917,"="&amp;D10700,'список продуктов'!$C$8:$C$917)</f>
        <v>1</v>
      </c>
      <c r="M12885" s="572"/>
      <c r="N12885" s="573"/>
      <c r="O12885" s="573"/>
      <c r="P12885" s="573"/>
    </row>
    <row r="12886" spans="1:16" ht="15.75" thickBot="1" x14ac:dyDescent="0.3">
      <c r="A12886" s="229"/>
      <c r="B12886" s="190" t="s">
        <v>74</v>
      </c>
      <c r="C12886" s="532" t="s">
        <v>983</v>
      </c>
      <c r="D12886" s="144"/>
      <c r="E12886" s="318"/>
      <c r="F12886">
        <f>SUMIF('список продуктов'!$A$8:$A$917,"="&amp;D10701,'список продуктов'!$C$8:$C$917)</f>
        <v>1</v>
      </c>
      <c r="G12886" t="s">
        <v>2926</v>
      </c>
      <c r="M12886" s="572"/>
      <c r="N12886" s="573"/>
      <c r="O12886" s="573"/>
      <c r="P12886" s="573"/>
    </row>
    <row r="12887" spans="1:16" x14ac:dyDescent="0.25">
      <c r="A12887" s="77">
        <f>E12887*A12886</f>
        <v>0</v>
      </c>
      <c r="B12887" s="160"/>
      <c r="C12887" s="154"/>
      <c r="D12887" s="91" t="s">
        <v>1800</v>
      </c>
      <c r="E12887" s="89">
        <v>20</v>
      </c>
      <c r="F12887">
        <f>SUMIF('список продуктов'!$A$8:$A$917,"="&amp;D10702,'список продуктов'!$C$8:$C$917)</f>
        <v>1</v>
      </c>
      <c r="M12887" s="572"/>
      <c r="N12887" s="573"/>
      <c r="O12887" s="573"/>
      <c r="P12887" s="573"/>
    </row>
    <row r="12888" spans="1:16" x14ac:dyDescent="0.25">
      <c r="A12888" s="77">
        <f>E12888*A12886</f>
        <v>0</v>
      </c>
      <c r="B12888" s="160"/>
      <c r="C12888" s="452"/>
      <c r="D12888" s="91" t="s">
        <v>1280</v>
      </c>
      <c r="E12888" s="89">
        <v>250</v>
      </c>
      <c r="F12888">
        <f>SUMIF('список продуктов'!$A$8:$A$917,"="&amp;D10755,'список продуктов'!$C$8:$C$917)</f>
        <v>1</v>
      </c>
      <c r="M12888" s="572"/>
      <c r="N12888" s="573"/>
      <c r="O12888" s="573"/>
      <c r="P12888" s="573"/>
    </row>
    <row r="12889" spans="1:16" x14ac:dyDescent="0.25">
      <c r="A12889" s="77">
        <f>E12889*A12886</f>
        <v>0</v>
      </c>
      <c r="B12889" s="160"/>
      <c r="C12889" s="154"/>
      <c r="D12889" s="91" t="s">
        <v>780</v>
      </c>
      <c r="E12889" s="89">
        <v>130</v>
      </c>
      <c r="F12889">
        <f>SUMIF('список продуктов'!$A$8:$A$917,"="&amp;D10756,'список продуктов'!$C$8:$C$917)</f>
        <v>1</v>
      </c>
      <c r="M12889" s="572"/>
      <c r="N12889" s="573"/>
      <c r="O12889" s="573"/>
      <c r="P12889" s="573"/>
    </row>
    <row r="12890" spans="1:16" x14ac:dyDescent="0.25">
      <c r="A12890" s="77">
        <f>E12890*A12886</f>
        <v>0</v>
      </c>
      <c r="B12890" s="160"/>
      <c r="C12890" s="154"/>
      <c r="D12890" s="91" t="s">
        <v>2496</v>
      </c>
      <c r="E12890" s="89">
        <v>130</v>
      </c>
      <c r="F12890">
        <f>SUMIF('список продуктов'!$A$8:$A$917,"="&amp;D10757,'список продуктов'!$C$8:$C$917)</f>
        <v>1</v>
      </c>
      <c r="M12890" s="572"/>
      <c r="N12890" s="573"/>
      <c r="O12890" s="573"/>
      <c r="P12890" s="573"/>
    </row>
    <row r="12891" spans="1:16" ht="15.75" thickBot="1" x14ac:dyDescent="0.3">
      <c r="A12891" s="77">
        <f>E12891*A12886</f>
        <v>0</v>
      </c>
      <c r="B12891" s="160"/>
      <c r="C12891" s="511"/>
      <c r="D12891" s="91" t="s">
        <v>2654</v>
      </c>
      <c r="E12891" s="89">
        <v>1</v>
      </c>
      <c r="F12891">
        <f>SUMIF('список продуктов'!$A$8:$A$917,"="&amp;D10758,'список продуктов'!$C$8:$C$917)</f>
        <v>1</v>
      </c>
      <c r="M12891" s="572"/>
      <c r="N12891" s="573"/>
      <c r="O12891" s="573"/>
      <c r="P12891" s="573"/>
    </row>
    <row r="12892" spans="1:16" ht="15.75" thickBot="1" x14ac:dyDescent="0.3">
      <c r="A12892" s="229"/>
      <c r="B12892" s="231" t="s">
        <v>74</v>
      </c>
      <c r="C12892" s="532" t="s">
        <v>985</v>
      </c>
      <c r="D12892" s="188"/>
      <c r="E12892" s="191"/>
      <c r="F12892">
        <f>SUMIF('список продуктов'!$A$8:$A$917,"="&amp;D10759,'список продуктов'!$C$8:$C$917)</f>
        <v>1</v>
      </c>
      <c r="G12892" t="s">
        <v>2926</v>
      </c>
      <c r="M12892" s="572"/>
      <c r="N12892" s="573"/>
      <c r="O12892" s="573"/>
      <c r="P12892" s="573"/>
    </row>
    <row r="12893" spans="1:16" x14ac:dyDescent="0.25">
      <c r="A12893" s="77">
        <f>E12893*A12892</f>
        <v>0</v>
      </c>
      <c r="B12893" s="160"/>
      <c r="C12893" s="154"/>
      <c r="D12893" s="91" t="s">
        <v>1744</v>
      </c>
      <c r="E12893" s="89">
        <v>40</v>
      </c>
      <c r="F12893">
        <f>SUMIF('список продуктов'!$A$8:$A$917,"="&amp;D10760,'список продуктов'!$C$8:$C$917)</f>
        <v>1</v>
      </c>
      <c r="M12893" s="572"/>
      <c r="N12893" s="573"/>
      <c r="O12893" s="573"/>
      <c r="P12893" s="573"/>
    </row>
    <row r="12894" spans="1:16" x14ac:dyDescent="0.25">
      <c r="A12894" s="77">
        <f>E12894*A12892</f>
        <v>0</v>
      </c>
      <c r="B12894" s="160"/>
      <c r="C12894" s="452"/>
      <c r="D12894" s="91" t="s">
        <v>1280</v>
      </c>
      <c r="E12894" s="89">
        <v>50</v>
      </c>
      <c r="F12894">
        <f>SUMIF('список продуктов'!$A$8:$A$917,"="&amp;D10761,'список продуктов'!$C$8:$C$917)</f>
        <v>1</v>
      </c>
      <c r="M12894" s="572"/>
      <c r="N12894" s="573"/>
      <c r="O12894" s="573"/>
      <c r="P12894" s="573"/>
    </row>
    <row r="12895" spans="1:16" x14ac:dyDescent="0.25">
      <c r="A12895" s="77">
        <f>E12895*A12892</f>
        <v>0</v>
      </c>
      <c r="B12895" s="160"/>
      <c r="C12895" s="154"/>
      <c r="D12895" s="91" t="s">
        <v>780</v>
      </c>
      <c r="E12895" s="89">
        <v>130</v>
      </c>
      <c r="F12895">
        <f>SUMIF('список продуктов'!$A$8:$A$917,"="&amp;D10762,'список продуктов'!$C$8:$C$917)</f>
        <v>1</v>
      </c>
      <c r="M12895" s="572"/>
      <c r="N12895" s="573"/>
      <c r="O12895" s="573"/>
      <c r="P12895" s="573"/>
    </row>
    <row r="12896" spans="1:16" x14ac:dyDescent="0.25">
      <c r="A12896" s="77">
        <f>E12896*A12892</f>
        <v>0</v>
      </c>
      <c r="B12896" s="160"/>
      <c r="C12896" s="154"/>
      <c r="D12896" s="91" t="s">
        <v>2496</v>
      </c>
      <c r="E12896" s="89">
        <v>130</v>
      </c>
      <c r="F12896">
        <f>SUMIF('список продуктов'!$A$8:$A$917,"="&amp;D10763,'список продуктов'!$C$8:$C$917)</f>
        <v>1</v>
      </c>
      <c r="M12896" s="572"/>
      <c r="N12896" s="573"/>
      <c r="O12896" s="573"/>
      <c r="P12896" s="573"/>
    </row>
    <row r="12897" spans="1:16" ht="15.75" thickBot="1" x14ac:dyDescent="0.3">
      <c r="A12897" s="77">
        <f>E12897*A12892</f>
        <v>0</v>
      </c>
      <c r="B12897" s="160"/>
      <c r="C12897" s="511"/>
      <c r="D12897" s="91" t="s">
        <v>2653</v>
      </c>
      <c r="E12897" s="89">
        <v>1</v>
      </c>
      <c r="F12897">
        <f>SUMIF('список продуктов'!$A$8:$A$917,"="&amp;D10764,'список продуктов'!$C$8:$C$917)</f>
        <v>1</v>
      </c>
      <c r="M12897" s="572"/>
      <c r="N12897" s="573"/>
      <c r="O12897" s="573"/>
      <c r="P12897" s="573"/>
    </row>
    <row r="12898" spans="1:16" ht="15.75" thickBot="1" x14ac:dyDescent="0.3">
      <c r="A12898" s="229"/>
      <c r="B12898" s="231" t="s">
        <v>74</v>
      </c>
      <c r="C12898" s="532" t="s">
        <v>988</v>
      </c>
      <c r="D12898" s="188"/>
      <c r="E12898" s="191"/>
      <c r="F12898">
        <f>SUMIF('список продуктов'!$A$8:$A$917,"="&amp;D10765,'список продуктов'!$C$8:$C$917)</f>
        <v>0</v>
      </c>
      <c r="G12898" t="s">
        <v>2926</v>
      </c>
      <c r="M12898" s="572"/>
      <c r="N12898" s="573"/>
      <c r="O12898" s="573"/>
      <c r="P12898" s="573"/>
    </row>
    <row r="12899" spans="1:16" x14ac:dyDescent="0.25">
      <c r="A12899" s="77">
        <f>E12899*A12898</f>
        <v>0</v>
      </c>
      <c r="B12899" s="160"/>
      <c r="C12899" s="154"/>
      <c r="D12899" s="91" t="s">
        <v>2922</v>
      </c>
      <c r="E12899" s="89">
        <v>25</v>
      </c>
      <c r="F12899">
        <f>SUMIF('список продуктов'!$A$8:$A$917,"="&amp;D10766,'список продуктов'!$C$8:$C$917)</f>
        <v>1</v>
      </c>
      <c r="M12899" s="572"/>
      <c r="N12899" s="573"/>
      <c r="O12899" s="573"/>
      <c r="P12899" s="573"/>
    </row>
    <row r="12900" spans="1:16" x14ac:dyDescent="0.25">
      <c r="A12900" s="77">
        <f>E12900*A12898</f>
        <v>0</v>
      </c>
      <c r="B12900" s="160"/>
      <c r="C12900" s="452"/>
      <c r="D12900" s="91" t="s">
        <v>2923</v>
      </c>
      <c r="E12900" s="89">
        <v>25</v>
      </c>
      <c r="F12900">
        <f>SUMIF('список продуктов'!$A$8:$A$917,"="&amp;D10767,'список продуктов'!$C$8:$C$917)</f>
        <v>1</v>
      </c>
      <c r="M12900" s="572"/>
      <c r="N12900" s="573"/>
      <c r="O12900" s="573"/>
      <c r="P12900" s="573"/>
    </row>
    <row r="12901" spans="1:16" x14ac:dyDescent="0.25">
      <c r="A12901" s="77">
        <f>E12901*A12898</f>
        <v>0</v>
      </c>
      <c r="B12901" s="160"/>
      <c r="C12901" s="154"/>
      <c r="D12901" s="91" t="s">
        <v>1280</v>
      </c>
      <c r="E12901" s="89">
        <v>20</v>
      </c>
      <c r="F12901">
        <f>SUMIF('список продуктов'!$A$8:$A$917,"="&amp;D10768,'список продуктов'!$C$8:$C$917)</f>
        <v>1</v>
      </c>
      <c r="M12901" s="572"/>
      <c r="N12901" s="573"/>
      <c r="O12901" s="573"/>
      <c r="P12901" s="573"/>
    </row>
    <row r="12902" spans="1:16" x14ac:dyDescent="0.25">
      <c r="A12902" s="77">
        <f>E12902*A12898</f>
        <v>0</v>
      </c>
      <c r="B12902" s="160"/>
      <c r="C12902" s="154"/>
      <c r="D12902" s="91" t="s">
        <v>780</v>
      </c>
      <c r="E12902" s="89">
        <v>100</v>
      </c>
      <c r="F12902">
        <f>SUMIF('список продуктов'!$A$8:$A$917,"="&amp;D10769,'список продуктов'!$C$8:$C$917)</f>
        <v>1</v>
      </c>
      <c r="M12902" s="572"/>
      <c r="N12902" s="573"/>
      <c r="O12902" s="573"/>
      <c r="P12902" s="573"/>
    </row>
    <row r="12903" spans="1:16" x14ac:dyDescent="0.25">
      <c r="A12903" s="77">
        <f>E12903*A12898</f>
        <v>0</v>
      </c>
      <c r="B12903" s="160"/>
      <c r="C12903" s="154"/>
      <c r="D12903" s="91" t="s">
        <v>2496</v>
      </c>
      <c r="E12903" s="89">
        <v>130</v>
      </c>
      <c r="F12903">
        <f>SUMIF('список продуктов'!$A$8:$A$917,"="&amp;D10770,'список продуктов'!$C$8:$C$917)</f>
        <v>1</v>
      </c>
      <c r="M12903" s="572"/>
      <c r="N12903" s="573"/>
      <c r="O12903" s="573"/>
      <c r="P12903" s="573"/>
    </row>
    <row r="12904" spans="1:16" x14ac:dyDescent="0.25">
      <c r="A12904" s="77">
        <f>E12904*A12898</f>
        <v>0</v>
      </c>
      <c r="B12904" s="160"/>
      <c r="C12904" s="154"/>
      <c r="D12904" s="91" t="s">
        <v>2653</v>
      </c>
      <c r="E12904" s="89">
        <v>1</v>
      </c>
      <c r="F12904">
        <f>SUMIF('список продуктов'!$A$8:$A$917,"="&amp;D10771,'список продуктов'!$C$8:$C$917)</f>
        <v>1</v>
      </c>
      <c r="M12904" s="572"/>
      <c r="N12904" s="573"/>
      <c r="O12904" s="573"/>
      <c r="P12904" s="573"/>
    </row>
    <row r="12905" spans="1:16" x14ac:dyDescent="0.25">
      <c r="A12905" s="561" t="s">
        <v>2918</v>
      </c>
      <c r="B12905" s="561"/>
      <c r="C12905" s="561"/>
      <c r="D12905" s="561"/>
      <c r="E12905" s="562"/>
      <c r="F12905">
        <f>SUMIF('список продуктов'!$A$8:$A$917,"="&amp;D10772,'список продуктов'!$C$8:$C$917)</f>
        <v>1</v>
      </c>
      <c r="G12905" t="s">
        <v>2926</v>
      </c>
      <c r="M12905" s="572"/>
      <c r="N12905" s="573"/>
      <c r="O12905" s="573"/>
      <c r="P12905" s="573"/>
    </row>
    <row r="12906" spans="1:16" ht="15.75" thickBot="1" x14ac:dyDescent="0.3">
      <c r="A12906" s="561"/>
      <c r="B12906" s="561"/>
      <c r="C12906" s="561"/>
      <c r="D12906" s="561"/>
      <c r="E12906" s="562"/>
      <c r="F12906">
        <f>SUMIF('список продуктов'!$A$8:$A$917,"="&amp;D10773,'список продуктов'!$C$8:$C$917)</f>
        <v>0</v>
      </c>
      <c r="G12906" t="s">
        <v>2926</v>
      </c>
      <c r="M12906" s="572"/>
      <c r="N12906" s="573"/>
      <c r="O12906" s="573"/>
      <c r="P12906" s="573"/>
    </row>
    <row r="12907" spans="1:16" ht="15.75" thickBot="1" x14ac:dyDescent="0.3">
      <c r="A12907" s="229"/>
      <c r="B12907" s="231"/>
      <c r="C12907" s="184" t="s">
        <v>867</v>
      </c>
      <c r="D12907" s="188"/>
      <c r="E12907" s="232"/>
      <c r="F12907">
        <f>SUMIF('список продуктов'!$A$8:$A$917,"="&amp;D10774,'список продуктов'!$C$8:$C$917)</f>
        <v>1</v>
      </c>
      <c r="G12907" t="s">
        <v>2926</v>
      </c>
      <c r="M12907" s="572"/>
      <c r="N12907" s="573"/>
      <c r="O12907" s="573"/>
      <c r="P12907" s="573"/>
    </row>
    <row r="12908" spans="1:16" x14ac:dyDescent="0.25">
      <c r="A12908" s="77">
        <f>E12908*A12907</f>
        <v>0</v>
      </c>
      <c r="B12908" s="160"/>
      <c r="C12908" s="460"/>
      <c r="D12908" s="91" t="s">
        <v>2549</v>
      </c>
      <c r="E12908" s="89">
        <v>10</v>
      </c>
      <c r="F12908">
        <f>SUMIF('список продуктов'!$A$8:$A$917,"="&amp;D10775,'список продуктов'!$C$8:$C$917)</f>
        <v>0</v>
      </c>
      <c r="M12908" s="572"/>
      <c r="N12908" s="573"/>
      <c r="O12908" s="573"/>
      <c r="P12908" s="573"/>
    </row>
    <row r="12909" spans="1:16" x14ac:dyDescent="0.25">
      <c r="A12909" s="77">
        <f>E12909*A12907</f>
        <v>0</v>
      </c>
      <c r="B12909" s="160"/>
      <c r="C12909" s="460"/>
      <c r="D12909" s="91" t="s">
        <v>1674</v>
      </c>
      <c r="E12909" s="89">
        <v>10</v>
      </c>
      <c r="F12909">
        <f>SUMIF('список продуктов'!$A$8:$A$917,"="&amp;D10776,'список продуктов'!$C$8:$C$917)</f>
        <v>1</v>
      </c>
      <c r="M12909" s="572"/>
      <c r="N12909" s="573"/>
      <c r="O12909" s="573"/>
      <c r="P12909" s="573"/>
    </row>
    <row r="12910" spans="1:16" x14ac:dyDescent="0.25">
      <c r="A12910" s="77">
        <f>E12910*A12907</f>
        <v>0</v>
      </c>
      <c r="B12910" s="160"/>
      <c r="C12910" s="460"/>
      <c r="D12910" s="91" t="s">
        <v>1721</v>
      </c>
      <c r="E12910" s="89">
        <v>10</v>
      </c>
      <c r="F12910">
        <f>SUMIF('список продуктов'!$A$8:$A$917,"="&amp;D10777,'список продуктов'!$C$8:$C$917)</f>
        <v>1</v>
      </c>
      <c r="M12910" s="572"/>
      <c r="N12910" s="573"/>
      <c r="O12910" s="573"/>
      <c r="P12910" s="573"/>
    </row>
    <row r="12911" spans="1:16" x14ac:dyDescent="0.25">
      <c r="A12911" s="77">
        <f>E12911*A12907</f>
        <v>0</v>
      </c>
      <c r="B12911" s="160"/>
      <c r="C12911" s="460"/>
      <c r="D12911" s="91" t="s">
        <v>2304</v>
      </c>
      <c r="E12911" s="89">
        <v>20</v>
      </c>
      <c r="F12911">
        <f>SUMIF('список продуктов'!$A$8:$A$917,"="&amp;D10778,'список продуктов'!$C$8:$C$917)</f>
        <v>0</v>
      </c>
      <c r="M12911" s="572"/>
      <c r="N12911" s="573"/>
      <c r="O12911" s="573"/>
      <c r="P12911" s="573"/>
    </row>
    <row r="12912" spans="1:16" x14ac:dyDescent="0.25">
      <c r="A12912" s="77">
        <f>E12912*A12907</f>
        <v>0</v>
      </c>
      <c r="B12912" s="160"/>
      <c r="C12912" s="460"/>
      <c r="D12912" s="91" t="s">
        <v>1275</v>
      </c>
      <c r="E12912" s="89">
        <v>1</v>
      </c>
      <c r="F12912">
        <f>SUMIF('список продуктов'!$A$8:$A$917,"="&amp;D10779,'список продуктов'!$C$8:$C$917)</f>
        <v>1</v>
      </c>
      <c r="M12912" s="572"/>
      <c r="N12912" s="573"/>
      <c r="O12912" s="573"/>
      <c r="P12912" s="573"/>
    </row>
    <row r="12913" spans="1:16" ht="15.75" thickBot="1" x14ac:dyDescent="0.3">
      <c r="B12913" s="160"/>
      <c r="C12913" s="460"/>
      <c r="D12913" s="91"/>
      <c r="E12913" s="89"/>
      <c r="F12913">
        <f>SUMIF('список продуктов'!$A$8:$A$917,"="&amp;D10780,'список продуктов'!$C$8:$C$917)</f>
        <v>1</v>
      </c>
      <c r="M12913" s="572"/>
      <c r="N12913" s="573"/>
      <c r="O12913" s="573"/>
      <c r="P12913" s="573"/>
    </row>
    <row r="12914" spans="1:16" ht="30" thickBot="1" x14ac:dyDescent="0.3">
      <c r="A12914" s="229"/>
      <c r="B12914" s="231"/>
      <c r="C12914" s="144" t="s">
        <v>868</v>
      </c>
      <c r="D12914" s="188"/>
      <c r="E12914" s="281"/>
      <c r="F12914">
        <f>SUMIF('список продуктов'!$A$8:$A$917,"="&amp;D10781,'список продуктов'!$C$8:$C$917)</f>
        <v>0</v>
      </c>
      <c r="G12914" t="s">
        <v>2926</v>
      </c>
      <c r="M12914" s="572"/>
      <c r="N12914" s="573"/>
      <c r="O12914" s="573"/>
      <c r="P12914" s="573"/>
    </row>
    <row r="12915" spans="1:16" x14ac:dyDescent="0.25">
      <c r="A12915" s="77">
        <f>E12915*A12914</f>
        <v>0</v>
      </c>
      <c r="B12915" s="160"/>
      <c r="C12915" s="460"/>
      <c r="D12915" s="91" t="s">
        <v>2549</v>
      </c>
      <c r="E12915" s="89">
        <v>1</v>
      </c>
      <c r="F12915">
        <f>SUMIF('список продуктов'!$A$8:$A$917,"="&amp;D10782,'список продуктов'!$C$8:$C$917)</f>
        <v>1</v>
      </c>
      <c r="M12915" s="572"/>
      <c r="N12915" s="573"/>
      <c r="O12915" s="573"/>
      <c r="P12915" s="573"/>
    </row>
    <row r="12916" spans="1:16" x14ac:dyDescent="0.25">
      <c r="A12916" s="77">
        <f>E12916*A12914</f>
        <v>0</v>
      </c>
      <c r="B12916" s="160"/>
      <c r="C12916" s="460"/>
      <c r="D12916" s="91" t="s">
        <v>1737</v>
      </c>
      <c r="E12916" s="89">
        <v>20</v>
      </c>
      <c r="F12916">
        <f>SUMIF('список продуктов'!$A$8:$A$917,"="&amp;D10783,'список продуктов'!$C$8:$C$917)</f>
        <v>1</v>
      </c>
      <c r="M12916" s="572"/>
      <c r="N12916" s="573"/>
      <c r="O12916" s="573"/>
      <c r="P12916" s="573"/>
    </row>
    <row r="12917" spans="1:16" x14ac:dyDescent="0.25">
      <c r="A12917" s="77">
        <f>E12917*A12914</f>
        <v>0</v>
      </c>
      <c r="B12917" s="160"/>
      <c r="C12917" s="460"/>
      <c r="D12917" s="91" t="s">
        <v>2216</v>
      </c>
      <c r="E12917" s="89">
        <v>20</v>
      </c>
      <c r="F12917">
        <f>SUMIF('список продуктов'!$A$8:$A$917,"="&amp;D10784,'список продуктов'!$C$8:$C$917)</f>
        <v>1</v>
      </c>
      <c r="M12917" s="572"/>
      <c r="N12917" s="573"/>
      <c r="O12917" s="573"/>
      <c r="P12917" s="573"/>
    </row>
    <row r="12918" spans="1:16" x14ac:dyDescent="0.25">
      <c r="A12918" s="77">
        <f>E12918*A12914</f>
        <v>0</v>
      </c>
      <c r="B12918" s="160"/>
      <c r="C12918" s="460"/>
      <c r="D12918" s="91" t="s">
        <v>1551</v>
      </c>
      <c r="E12918" s="89">
        <v>1</v>
      </c>
      <c r="F12918">
        <f>SUMIF('список продуктов'!$A$8:$A$917,"="&amp;D10785,'список продуктов'!$C$8:$C$917)</f>
        <v>1</v>
      </c>
      <c r="M12918" s="572"/>
      <c r="N12918" s="573"/>
      <c r="O12918" s="573"/>
      <c r="P12918" s="573"/>
    </row>
    <row r="12919" spans="1:16" x14ac:dyDescent="0.25">
      <c r="A12919" s="77">
        <f>E12919*A12914</f>
        <v>0</v>
      </c>
      <c r="B12919" s="160"/>
      <c r="C12919" s="460"/>
      <c r="D12919" s="91" t="s">
        <v>1674</v>
      </c>
      <c r="E12919" s="89">
        <v>10</v>
      </c>
      <c r="F12919">
        <f>SUMIF('список продуктов'!$A$8:$A$917,"="&amp;D10786,'список продуктов'!$C$8:$C$917)</f>
        <v>0</v>
      </c>
      <c r="M12919" s="572"/>
      <c r="N12919" s="573"/>
      <c r="O12919" s="573"/>
      <c r="P12919" s="573"/>
    </row>
    <row r="12920" spans="1:16" x14ac:dyDescent="0.25">
      <c r="A12920" s="77">
        <f>E12920*A12914</f>
        <v>0</v>
      </c>
      <c r="B12920" s="160"/>
      <c r="C12920" s="460"/>
      <c r="D12920" s="91" t="s">
        <v>1275</v>
      </c>
      <c r="E12920" s="89">
        <v>1</v>
      </c>
      <c r="F12920">
        <f>SUMIF('список продуктов'!$A$8:$A$917,"="&amp;D10787,'список продуктов'!$C$8:$C$917)</f>
        <v>1</v>
      </c>
      <c r="M12920" s="572"/>
      <c r="N12920" s="573"/>
      <c r="O12920" s="573"/>
      <c r="P12920" s="573"/>
    </row>
    <row r="12921" spans="1:16" ht="15.75" thickBot="1" x14ac:dyDescent="0.3">
      <c r="B12921" s="160"/>
      <c r="C12921" s="460"/>
      <c r="D12921" s="91"/>
      <c r="E12921" s="89"/>
      <c r="F12921">
        <f>SUMIF('список продуктов'!$A$8:$A$917,"="&amp;D10788,'список продуктов'!$C$8:$C$917)</f>
        <v>1</v>
      </c>
      <c r="M12921" s="572"/>
      <c r="N12921" s="573"/>
      <c r="O12921" s="573"/>
      <c r="P12921" s="573"/>
    </row>
    <row r="12922" spans="1:16" ht="30" thickBot="1" x14ac:dyDescent="0.3">
      <c r="A12922" s="229"/>
      <c r="B12922" s="231"/>
      <c r="C12922" s="144" t="s">
        <v>869</v>
      </c>
      <c r="D12922" s="188"/>
      <c r="E12922" s="232"/>
      <c r="F12922">
        <f>SUMIF('список продуктов'!$A$8:$A$917,"="&amp;D10789,'список продуктов'!$C$8:$C$917)</f>
        <v>1</v>
      </c>
      <c r="G12922" t="s">
        <v>2926</v>
      </c>
      <c r="M12922" s="572"/>
      <c r="N12922" s="573"/>
      <c r="O12922" s="573"/>
      <c r="P12922" s="573"/>
    </row>
    <row r="12923" spans="1:16" x14ac:dyDescent="0.25">
      <c r="A12923" s="77">
        <f>E12923*A12922</f>
        <v>0</v>
      </c>
      <c r="B12923" s="160"/>
      <c r="C12923" s="460"/>
      <c r="D12923" s="91" t="s">
        <v>2549</v>
      </c>
      <c r="E12923" s="89">
        <v>1</v>
      </c>
      <c r="F12923">
        <f>SUMIF('список продуктов'!$A$8:$A$917,"="&amp;D10790,'список продуктов'!$C$8:$C$917)</f>
        <v>1</v>
      </c>
      <c r="M12923" s="572"/>
      <c r="N12923" s="573"/>
      <c r="O12923" s="573"/>
      <c r="P12923" s="573"/>
    </row>
    <row r="12924" spans="1:16" x14ac:dyDescent="0.25">
      <c r="A12924" s="77">
        <f>E12924*A12922</f>
        <v>0</v>
      </c>
      <c r="B12924" s="160"/>
      <c r="C12924" s="543"/>
      <c r="D12924" s="91" t="s">
        <v>2302</v>
      </c>
      <c r="E12924" s="89">
        <v>10</v>
      </c>
      <c r="F12924">
        <f>SUMIF('список продуктов'!$A$8:$A$917,"="&amp;D10791,'список продуктов'!$C$8:$C$917)</f>
        <v>1</v>
      </c>
      <c r="M12924" s="572"/>
      <c r="N12924" s="573"/>
      <c r="O12924" s="573"/>
      <c r="P12924" s="573"/>
    </row>
    <row r="12925" spans="1:16" x14ac:dyDescent="0.25">
      <c r="A12925" s="77">
        <f>E12925*A12922</f>
        <v>0</v>
      </c>
      <c r="B12925" s="160"/>
      <c r="C12925" s="472"/>
      <c r="D12925" s="91" t="s">
        <v>2216</v>
      </c>
      <c r="E12925" s="89">
        <v>20</v>
      </c>
      <c r="F12925">
        <f>SUMIF('список продуктов'!$A$8:$A$917,"="&amp;D10792,'список продуктов'!$C$8:$C$917)</f>
        <v>1</v>
      </c>
      <c r="M12925" s="572"/>
      <c r="N12925" s="573"/>
      <c r="O12925" s="573"/>
      <c r="P12925" s="573"/>
    </row>
    <row r="12926" spans="1:16" x14ac:dyDescent="0.25">
      <c r="A12926" s="77">
        <f>E12926*A12922</f>
        <v>0</v>
      </c>
      <c r="B12926" s="160"/>
      <c r="C12926" s="460"/>
      <c r="D12926" s="91" t="s">
        <v>1674</v>
      </c>
      <c r="E12926" s="89">
        <v>15</v>
      </c>
      <c r="F12926">
        <f>SUMIF('список продуктов'!$A$8:$A$917,"="&amp;D10793,'список продуктов'!$C$8:$C$917)</f>
        <v>1</v>
      </c>
      <c r="M12926" s="572"/>
      <c r="N12926" s="573"/>
      <c r="O12926" s="573"/>
      <c r="P12926" s="573"/>
    </row>
    <row r="12927" spans="1:16" x14ac:dyDescent="0.25">
      <c r="A12927" s="77">
        <f>E12927*A12922</f>
        <v>0</v>
      </c>
      <c r="B12927" s="160"/>
      <c r="C12927" s="460"/>
      <c r="D12927" s="91" t="s">
        <v>1711</v>
      </c>
      <c r="E12927" s="89">
        <v>15</v>
      </c>
      <c r="F12927">
        <f>SUMIF('список продуктов'!$A$8:$A$917,"="&amp;D10794,'список продуктов'!$C$8:$C$917)</f>
        <v>1</v>
      </c>
      <c r="M12927" s="572"/>
      <c r="N12927" s="573"/>
      <c r="O12927" s="573"/>
      <c r="P12927" s="573"/>
    </row>
    <row r="12928" spans="1:16" x14ac:dyDescent="0.25">
      <c r="A12928" s="77">
        <f>E12928*A12922</f>
        <v>0</v>
      </c>
      <c r="B12928" s="160"/>
      <c r="C12928" s="460"/>
      <c r="D12928" s="91" t="s">
        <v>1275</v>
      </c>
      <c r="E12928" s="89">
        <v>1</v>
      </c>
      <c r="F12928">
        <f>SUMIF('список продуктов'!$A$8:$A$917,"="&amp;D10795,'список продуктов'!$C$8:$C$917)</f>
        <v>1</v>
      </c>
      <c r="M12928" s="572"/>
      <c r="N12928" s="573"/>
      <c r="O12928" s="573"/>
      <c r="P12928" s="573"/>
    </row>
    <row r="12929" spans="1:16" ht="15.75" thickBot="1" x14ac:dyDescent="0.3">
      <c r="B12929" s="160"/>
      <c r="C12929" s="460"/>
      <c r="D12929" s="91"/>
      <c r="E12929" s="89"/>
      <c r="F12929">
        <f>SUMIF('список продуктов'!$A$8:$A$917,"="&amp;D10796,'список продуктов'!$C$8:$C$917)</f>
        <v>1</v>
      </c>
      <c r="M12929" s="572"/>
      <c r="N12929" s="573"/>
      <c r="O12929" s="573"/>
      <c r="P12929" s="573"/>
    </row>
    <row r="12930" spans="1:16" ht="15.75" thickBot="1" x14ac:dyDescent="0.3">
      <c r="A12930" s="229"/>
      <c r="B12930" s="231" t="s">
        <v>35</v>
      </c>
      <c r="C12930" s="184" t="s">
        <v>870</v>
      </c>
      <c r="D12930" s="188"/>
      <c r="E12930" s="191">
        <f>SUM(E12931:E12936)</f>
        <v>73</v>
      </c>
      <c r="F12930">
        <f>SUMIF('список продуктов'!$A$8:$A$917,"="&amp;D10797,'список продуктов'!$C$8:$C$917)</f>
        <v>1</v>
      </c>
      <c r="G12930" t="s">
        <v>2926</v>
      </c>
      <c r="M12930" s="572"/>
      <c r="N12930" s="573"/>
      <c r="O12930" s="573"/>
      <c r="P12930" s="573"/>
    </row>
    <row r="12931" spans="1:16" x14ac:dyDescent="0.25">
      <c r="A12931" s="77">
        <f>E12931*A12930</f>
        <v>0</v>
      </c>
      <c r="B12931" s="160"/>
      <c r="C12931" s="460"/>
      <c r="D12931" s="91" t="s">
        <v>1538</v>
      </c>
      <c r="E12931" s="89">
        <v>30</v>
      </c>
      <c r="F12931">
        <f>SUMIF('список продуктов'!$A$8:$A$917,"="&amp;D10798,'список продуктов'!$C$8:$C$917)</f>
        <v>1</v>
      </c>
      <c r="M12931" s="572"/>
      <c r="N12931" s="573"/>
      <c r="O12931" s="573"/>
      <c r="P12931" s="573"/>
    </row>
    <row r="12932" spans="1:16" x14ac:dyDescent="0.25">
      <c r="A12932" s="77">
        <f>E12932*A12930</f>
        <v>0</v>
      </c>
      <c r="B12932" s="160"/>
      <c r="C12932" s="460"/>
      <c r="D12932" s="91" t="s">
        <v>1705</v>
      </c>
      <c r="E12932" s="89">
        <v>10</v>
      </c>
      <c r="F12932">
        <f>SUMIF('список продуктов'!$A$8:$A$917,"="&amp;D10799,'список продуктов'!$C$8:$C$917)</f>
        <v>0</v>
      </c>
      <c r="M12932" s="572"/>
      <c r="N12932" s="573"/>
      <c r="O12932" s="573"/>
      <c r="P12932" s="573"/>
    </row>
    <row r="12933" spans="1:16" x14ac:dyDescent="0.25">
      <c r="A12933" s="77">
        <f>E12933*A12930</f>
        <v>0</v>
      </c>
      <c r="B12933" s="160"/>
      <c r="C12933" s="460"/>
      <c r="D12933" s="91" t="s">
        <v>1710</v>
      </c>
      <c r="E12933" s="89">
        <v>10</v>
      </c>
      <c r="F12933">
        <f>SUMIF('список продуктов'!$A$8:$A$917,"="&amp;D10800,'список продуктов'!$C$8:$C$917)</f>
        <v>1</v>
      </c>
      <c r="M12933" s="572"/>
      <c r="N12933" s="573"/>
      <c r="O12933" s="573"/>
      <c r="P12933" s="573"/>
    </row>
    <row r="12934" spans="1:16" x14ac:dyDescent="0.25">
      <c r="A12934" s="77">
        <f>E12934*A12930</f>
        <v>0</v>
      </c>
      <c r="B12934" s="160"/>
      <c r="C12934" s="460"/>
      <c r="D12934" s="91" t="s">
        <v>2351</v>
      </c>
      <c r="E12934" s="89">
        <v>10</v>
      </c>
      <c r="F12934">
        <f>SUMIF('список продуктов'!$A$8:$A$917,"="&amp;D10801,'список продуктов'!$C$8:$C$917)</f>
        <v>1</v>
      </c>
      <c r="M12934" s="572"/>
      <c r="N12934" s="573"/>
      <c r="O12934" s="573"/>
      <c r="P12934" s="573"/>
    </row>
    <row r="12935" spans="1:16" x14ac:dyDescent="0.25">
      <c r="A12935" s="77">
        <f>E12935*A12930</f>
        <v>0</v>
      </c>
      <c r="B12935" s="160"/>
      <c r="C12935" s="460"/>
      <c r="D12935" s="91" t="s">
        <v>1719</v>
      </c>
      <c r="E12935" s="89">
        <v>10</v>
      </c>
      <c r="F12935">
        <f>SUMIF('список продуктов'!$A$8:$A$917,"="&amp;D10802,'список продуктов'!$C$8:$C$917)</f>
        <v>1</v>
      </c>
      <c r="M12935" s="572"/>
      <c r="N12935" s="573"/>
      <c r="O12935" s="573"/>
      <c r="P12935" s="573"/>
    </row>
    <row r="12936" spans="1:16" ht="15.75" thickBot="1" x14ac:dyDescent="0.3">
      <c r="A12936" s="77">
        <f>E12936*A12930</f>
        <v>0</v>
      </c>
      <c r="B12936" s="160"/>
      <c r="C12936" s="460"/>
      <c r="D12936" s="91" t="s">
        <v>1275</v>
      </c>
      <c r="E12936" s="89">
        <v>3</v>
      </c>
      <c r="F12936">
        <f>SUMIF('список продуктов'!$A$8:$A$917,"="&amp;D10803,'список продуктов'!$C$8:$C$917)</f>
        <v>1</v>
      </c>
      <c r="M12936" s="572"/>
      <c r="N12936" s="573"/>
      <c r="O12936" s="573"/>
      <c r="P12936" s="573"/>
    </row>
    <row r="12937" spans="1:16" ht="15.75" thickBot="1" x14ac:dyDescent="0.3">
      <c r="A12937" s="229"/>
      <c r="B12937" s="231" t="s">
        <v>35</v>
      </c>
      <c r="C12937" s="184" t="s">
        <v>871</v>
      </c>
      <c r="D12937" s="188"/>
      <c r="E12937" s="191">
        <f>SUM(E12938:E12943)</f>
        <v>73</v>
      </c>
      <c r="F12937">
        <f>SUMIF('список продуктов'!$A$8:$A$917,"="&amp;D10804,'список продуктов'!$C$8:$C$917)</f>
        <v>1</v>
      </c>
      <c r="G12937" t="s">
        <v>2926</v>
      </c>
      <c r="M12937" s="572"/>
      <c r="N12937" s="573"/>
      <c r="O12937" s="573"/>
      <c r="P12937" s="573"/>
    </row>
    <row r="12938" spans="1:16" x14ac:dyDescent="0.25">
      <c r="A12938" s="77">
        <f>E12938*A12937</f>
        <v>0</v>
      </c>
      <c r="B12938" s="160"/>
      <c r="C12938" s="460"/>
      <c r="D12938" s="91" t="s">
        <v>1537</v>
      </c>
      <c r="E12938" s="89">
        <v>30</v>
      </c>
      <c r="F12938">
        <f>SUMIF('список продуктов'!$A$8:$A$917,"="&amp;D10805,'список продуктов'!$C$8:$C$917)</f>
        <v>1</v>
      </c>
      <c r="M12938" s="572"/>
      <c r="N12938" s="573"/>
      <c r="O12938" s="573"/>
      <c r="P12938" s="573"/>
    </row>
    <row r="12939" spans="1:16" x14ac:dyDescent="0.25">
      <c r="A12939" s="77">
        <f>E12939*A12937</f>
        <v>0</v>
      </c>
      <c r="B12939" s="160"/>
      <c r="C12939" s="460"/>
      <c r="D12939" s="91" t="s">
        <v>1705</v>
      </c>
      <c r="E12939" s="89">
        <v>10</v>
      </c>
      <c r="F12939">
        <f>SUMIF('список продуктов'!$A$8:$A$917,"="&amp;D10806,'список продуктов'!$C$8:$C$917)</f>
        <v>1</v>
      </c>
      <c r="M12939" s="572"/>
      <c r="N12939" s="573"/>
      <c r="O12939" s="573"/>
      <c r="P12939" s="573"/>
    </row>
    <row r="12940" spans="1:16" x14ac:dyDescent="0.25">
      <c r="A12940" s="77">
        <f>E12940*A12937</f>
        <v>0</v>
      </c>
      <c r="B12940" s="160"/>
      <c r="C12940" s="460"/>
      <c r="D12940" s="91" t="s">
        <v>1710</v>
      </c>
      <c r="E12940" s="89">
        <v>10</v>
      </c>
      <c r="F12940">
        <f>SUMIF('список продуктов'!$A$8:$A$917,"="&amp;D10807,'список продуктов'!$C$8:$C$917)</f>
        <v>1</v>
      </c>
      <c r="M12940" s="572"/>
      <c r="N12940" s="573"/>
      <c r="O12940" s="573"/>
      <c r="P12940" s="573"/>
    </row>
    <row r="12941" spans="1:16" x14ac:dyDescent="0.25">
      <c r="A12941" s="77">
        <f>E12941*A12937</f>
        <v>0</v>
      </c>
      <c r="B12941" s="160"/>
      <c r="C12941" s="460"/>
      <c r="D12941" s="91" t="s">
        <v>2351</v>
      </c>
      <c r="E12941" s="89">
        <v>10</v>
      </c>
      <c r="F12941">
        <f>SUMIF('список продуктов'!$A$8:$A$917,"="&amp;D10808,'список продуктов'!$C$8:$C$917)</f>
        <v>0</v>
      </c>
      <c r="M12941" s="572"/>
      <c r="N12941" s="573"/>
      <c r="O12941" s="573"/>
      <c r="P12941" s="573"/>
    </row>
    <row r="12942" spans="1:16" x14ac:dyDescent="0.25">
      <c r="A12942" s="77">
        <f>E12942*A12937</f>
        <v>0</v>
      </c>
      <c r="B12942" s="160"/>
      <c r="C12942" s="460"/>
      <c r="D12942" s="91" t="s">
        <v>1719</v>
      </c>
      <c r="E12942" s="89">
        <v>10</v>
      </c>
      <c r="F12942">
        <f>SUMIF('список продуктов'!$A$8:$A$917,"="&amp;D10809,'список продуктов'!$C$8:$C$917)</f>
        <v>1</v>
      </c>
      <c r="M12942" s="572"/>
      <c r="N12942" s="573"/>
      <c r="O12942" s="573"/>
      <c r="P12942" s="573"/>
    </row>
    <row r="12943" spans="1:16" ht="15.75" thickBot="1" x14ac:dyDescent="0.3">
      <c r="A12943" s="77">
        <f>E12943*A12937</f>
        <v>0</v>
      </c>
      <c r="B12943" s="160"/>
      <c r="C12943" s="460"/>
      <c r="D12943" s="91" t="s">
        <v>1275</v>
      </c>
      <c r="E12943" s="89">
        <v>3</v>
      </c>
      <c r="F12943">
        <f>SUMIF('список продуктов'!$A$8:$A$917,"="&amp;D10810,'список продуктов'!$C$8:$C$917)</f>
        <v>1</v>
      </c>
      <c r="M12943" s="572"/>
      <c r="N12943" s="573"/>
      <c r="O12943" s="573"/>
      <c r="P12943" s="573"/>
    </row>
    <row r="12944" spans="1:16" ht="30" thickBot="1" x14ac:dyDescent="0.3">
      <c r="A12944" s="229"/>
      <c r="B12944" s="231" t="s">
        <v>8</v>
      </c>
      <c r="C12944" s="197" t="s">
        <v>220</v>
      </c>
      <c r="D12944" s="188"/>
      <c r="E12944" s="191">
        <f>SUM(E12945:E12951)</f>
        <v>115</v>
      </c>
      <c r="F12944">
        <f>SUMIF('список продуктов'!$A$8:$A$917,"="&amp;D10811,'список продуктов'!$C$8:$C$917)</f>
        <v>1</v>
      </c>
      <c r="G12944" t="s">
        <v>2926</v>
      </c>
      <c r="M12944" s="572"/>
      <c r="N12944" s="573"/>
      <c r="O12944" s="573"/>
      <c r="P12944" s="573"/>
    </row>
    <row r="12945" spans="1:16" x14ac:dyDescent="0.25">
      <c r="A12945" s="77">
        <f>E12945*A12944</f>
        <v>0</v>
      </c>
      <c r="B12945" s="160"/>
      <c r="C12945" s="460"/>
      <c r="D12945" s="91" t="s">
        <v>1315</v>
      </c>
      <c r="E12945" s="89">
        <v>50</v>
      </c>
      <c r="F12945">
        <f>SUMIF('список продуктов'!$A$8:$A$917,"="&amp;D10812,'список продуктов'!$C$8:$C$917)</f>
        <v>0</v>
      </c>
      <c r="M12945" s="572"/>
      <c r="N12945" s="573"/>
      <c r="O12945" s="573"/>
      <c r="P12945" s="573"/>
    </row>
    <row r="12946" spans="1:16" ht="29.25" x14ac:dyDescent="0.25">
      <c r="A12946" s="77">
        <f>E12946*A12944</f>
        <v>0</v>
      </c>
      <c r="B12946" s="160"/>
      <c r="C12946" s="460"/>
      <c r="D12946" s="91" t="s">
        <v>2641</v>
      </c>
      <c r="E12946" s="89">
        <v>20</v>
      </c>
      <c r="F12946">
        <f>SUMIF('список продуктов'!$A$8:$A$917,"="&amp;D10813,'список продуктов'!$C$8:$C$917)</f>
        <v>0</v>
      </c>
      <c r="M12946" s="572"/>
      <c r="N12946" s="573"/>
      <c r="O12946" s="573"/>
      <c r="P12946" s="573"/>
    </row>
    <row r="12947" spans="1:16" x14ac:dyDescent="0.25">
      <c r="A12947" s="77">
        <f>E12947*A12944</f>
        <v>0</v>
      </c>
      <c r="B12947" s="160"/>
      <c r="C12947" s="469"/>
      <c r="D12947" s="91" t="s">
        <v>1720</v>
      </c>
      <c r="E12947" s="89">
        <v>20</v>
      </c>
      <c r="F12947">
        <f>SUMIF('список продуктов'!$A$8:$A$917,"="&amp;D10814,'список продуктов'!$C$8:$C$917)</f>
        <v>1</v>
      </c>
      <c r="M12947" s="572"/>
      <c r="N12947" s="573"/>
      <c r="O12947" s="573"/>
      <c r="P12947" s="573"/>
    </row>
    <row r="12948" spans="1:16" x14ac:dyDescent="0.25">
      <c r="A12948" s="77">
        <f>E12948*A12944</f>
        <v>0</v>
      </c>
      <c r="B12948" s="160"/>
      <c r="C12948" s="469" t="s">
        <v>2030</v>
      </c>
      <c r="D12948" s="91" t="s">
        <v>2464</v>
      </c>
      <c r="E12948" s="89">
        <v>10</v>
      </c>
      <c r="F12948">
        <f>SUMIF('список продуктов'!$A$8:$A$917,"="&amp;D10815,'список продуктов'!$C$8:$C$917)</f>
        <v>0</v>
      </c>
      <c r="M12948" s="572"/>
      <c r="N12948" s="573"/>
      <c r="O12948" s="573"/>
      <c r="P12948" s="573"/>
    </row>
    <row r="12949" spans="1:16" x14ac:dyDescent="0.25">
      <c r="A12949" s="77">
        <f>E12949*A12944</f>
        <v>0</v>
      </c>
      <c r="B12949" s="160"/>
      <c r="C12949" s="460"/>
      <c r="D12949" s="91" t="s">
        <v>2467</v>
      </c>
      <c r="E12949" s="89">
        <v>5</v>
      </c>
      <c r="F12949">
        <f>SUMIF('список продуктов'!$A$8:$A$917,"="&amp;D10816,'список продуктов'!$C$8:$C$917)</f>
        <v>1</v>
      </c>
      <c r="M12949" s="572"/>
      <c r="N12949" s="573"/>
      <c r="O12949" s="573"/>
      <c r="P12949" s="573"/>
    </row>
    <row r="12950" spans="1:16" x14ac:dyDescent="0.25">
      <c r="A12950" s="77">
        <f>E12950*A12944</f>
        <v>0</v>
      </c>
      <c r="B12950" s="160"/>
      <c r="C12950" s="460"/>
      <c r="D12950" s="91" t="s">
        <v>1929</v>
      </c>
      <c r="E12950" s="89">
        <v>10</v>
      </c>
      <c r="F12950">
        <f>SUMIF('список продуктов'!$A$8:$A$917,"="&amp;D10817,'список продуктов'!$C$8:$C$917)</f>
        <v>0</v>
      </c>
      <c r="M12950" s="572"/>
      <c r="N12950" s="573"/>
      <c r="O12950" s="573"/>
      <c r="P12950" s="573"/>
    </row>
    <row r="12951" spans="1:16" x14ac:dyDescent="0.25">
      <c r="A12951" s="77">
        <f>E12951*A12944</f>
        <v>0</v>
      </c>
      <c r="B12951" s="160"/>
      <c r="C12951" s="460"/>
      <c r="D12951" s="91"/>
      <c r="E12951" s="89"/>
      <c r="F12951">
        <f>SUMIF('список продуктов'!$A$8:$A$917,"="&amp;D10818,'список продуктов'!$C$8:$C$917)</f>
        <v>1</v>
      </c>
      <c r="M12951" s="572"/>
      <c r="N12951" s="573"/>
      <c r="O12951" s="573"/>
      <c r="P12951" s="573"/>
    </row>
    <row r="12952" spans="1:16" x14ac:dyDescent="0.25">
      <c r="A12952" s="77">
        <f>E12952*A12944</f>
        <v>0</v>
      </c>
      <c r="B12952" s="160"/>
      <c r="C12952" s="460"/>
      <c r="D12952" s="91"/>
      <c r="E12952" s="89"/>
      <c r="M12952" s="72"/>
      <c r="N12952" s="68"/>
      <c r="O12952" s="68"/>
      <c r="P12952" s="68"/>
    </row>
    <row r="12953" spans="1:16" ht="15.75" thickBot="1" x14ac:dyDescent="0.3">
      <c r="B12953" s="160"/>
      <c r="C12953" s="460"/>
      <c r="D12953" s="91"/>
      <c r="E12953" s="89"/>
      <c r="M12953" s="72"/>
      <c r="N12953" s="68"/>
      <c r="O12953" s="68"/>
      <c r="P12953" s="68"/>
    </row>
    <row r="12954" spans="1:16" ht="30" thickBot="1" x14ac:dyDescent="0.3">
      <c r="A12954" s="229"/>
      <c r="B12954" s="231" t="s">
        <v>35</v>
      </c>
      <c r="C12954" s="184" t="s">
        <v>875</v>
      </c>
      <c r="D12954" s="188"/>
      <c r="E12954" s="191">
        <f>SUM(E12955:E12961)</f>
        <v>313</v>
      </c>
      <c r="G12954" t="s">
        <v>2926</v>
      </c>
      <c r="M12954" s="72"/>
      <c r="N12954" s="68"/>
      <c r="O12954" s="68"/>
      <c r="P12954" s="68"/>
    </row>
    <row r="12955" spans="1:16" x14ac:dyDescent="0.25">
      <c r="A12955" s="77">
        <f>E12955*A12954</f>
        <v>0</v>
      </c>
      <c r="B12955" s="160"/>
      <c r="C12955" s="460"/>
      <c r="D12955" s="91" t="s">
        <v>2302</v>
      </c>
      <c r="E12955" s="89">
        <v>15</v>
      </c>
      <c r="M12955" s="72"/>
      <c r="N12955" s="68"/>
      <c r="O12955" s="68"/>
      <c r="P12955" s="68"/>
    </row>
    <row r="12956" spans="1:16" x14ac:dyDescent="0.25">
      <c r="A12956" s="77">
        <f>E12956*A12954</f>
        <v>0</v>
      </c>
      <c r="B12956" s="160"/>
      <c r="C12956" s="460"/>
      <c r="D12956" s="91" t="s">
        <v>1877</v>
      </c>
      <c r="E12956" s="89">
        <v>15</v>
      </c>
      <c r="M12956" s="72"/>
      <c r="N12956" s="68"/>
      <c r="O12956" s="68"/>
      <c r="P12956" s="68"/>
    </row>
    <row r="12957" spans="1:16" x14ac:dyDescent="0.25">
      <c r="A12957" s="77">
        <f>E12957*A12954</f>
        <v>0</v>
      </c>
      <c r="B12957" s="160"/>
      <c r="C12957" s="460"/>
      <c r="D12957" s="91" t="s">
        <v>1721</v>
      </c>
      <c r="E12957" s="89">
        <v>20</v>
      </c>
      <c r="M12957" s="72"/>
      <c r="N12957" s="68"/>
      <c r="O12957" s="68"/>
      <c r="P12957" s="68"/>
    </row>
    <row r="12958" spans="1:16" x14ac:dyDescent="0.25">
      <c r="A12958" s="77">
        <f>E12958*A12954</f>
        <v>0</v>
      </c>
      <c r="B12958" s="160"/>
      <c r="C12958" s="469"/>
      <c r="D12958" s="91" t="s">
        <v>1271</v>
      </c>
      <c r="E12958" s="89">
        <v>200</v>
      </c>
      <c r="M12958" s="72"/>
      <c r="N12958" s="68"/>
      <c r="O12958" s="68"/>
      <c r="P12958" s="68"/>
    </row>
    <row r="12959" spans="1:16" x14ac:dyDescent="0.25">
      <c r="A12959" s="77">
        <f>E12959*A12954</f>
        <v>0</v>
      </c>
      <c r="B12959" s="160"/>
      <c r="C12959" s="469"/>
      <c r="D12959" s="91" t="s">
        <v>1280</v>
      </c>
      <c r="E12959" s="89">
        <v>50</v>
      </c>
      <c r="M12959" s="72"/>
      <c r="N12959" s="68"/>
      <c r="O12959" s="68"/>
      <c r="P12959" s="68"/>
    </row>
    <row r="12960" spans="1:16" x14ac:dyDescent="0.25">
      <c r="A12960" s="77">
        <f>E12960*A12954</f>
        <v>0</v>
      </c>
      <c r="B12960" s="160"/>
      <c r="C12960" s="469"/>
      <c r="D12960" s="91" t="s">
        <v>2376</v>
      </c>
      <c r="E12960" s="89">
        <v>10</v>
      </c>
      <c r="M12960" s="72"/>
      <c r="N12960" s="68"/>
      <c r="O12960" s="68"/>
      <c r="P12960" s="68"/>
    </row>
    <row r="12961" spans="1:16" x14ac:dyDescent="0.25">
      <c r="A12961" s="77">
        <f>E12961*A12954</f>
        <v>0</v>
      </c>
      <c r="B12961" s="160"/>
      <c r="C12961" s="460"/>
      <c r="D12961" s="91" t="s">
        <v>1275</v>
      </c>
      <c r="E12961" s="89">
        <v>3</v>
      </c>
      <c r="M12961" s="72"/>
      <c r="N12961" s="68"/>
      <c r="O12961" s="68"/>
      <c r="P12961" s="68"/>
    </row>
    <row r="12962" spans="1:16" ht="15.75" thickBot="1" x14ac:dyDescent="0.3">
      <c r="B12962" s="160"/>
      <c r="C12962" s="460"/>
      <c r="D12962" s="91"/>
      <c r="E12962" s="89"/>
      <c r="M12962" s="72"/>
      <c r="N12962" s="68"/>
      <c r="O12962" s="68"/>
      <c r="P12962" s="68"/>
    </row>
    <row r="12963" spans="1:16" ht="15.75" thickBot="1" x14ac:dyDescent="0.3">
      <c r="A12963" s="229"/>
      <c r="B12963" s="231" t="s">
        <v>35</v>
      </c>
      <c r="C12963" s="184" t="s">
        <v>876</v>
      </c>
      <c r="D12963" s="188"/>
      <c r="E12963" s="191">
        <f>SUM(E12964:E12969)</f>
        <v>303</v>
      </c>
      <c r="G12963" t="s">
        <v>2926</v>
      </c>
      <c r="M12963" s="72"/>
      <c r="N12963" s="68"/>
      <c r="O12963" s="68"/>
      <c r="P12963" s="68"/>
    </row>
    <row r="12964" spans="1:16" x14ac:dyDescent="0.25">
      <c r="A12964" s="77">
        <f>E12964*A12963</f>
        <v>0</v>
      </c>
      <c r="B12964" s="160"/>
      <c r="C12964" s="460"/>
      <c r="D12964" s="91" t="s">
        <v>1266</v>
      </c>
      <c r="E12964" s="89">
        <v>30</v>
      </c>
      <c r="M12964" s="72"/>
      <c r="N12964" s="68"/>
      <c r="O12964" s="68"/>
      <c r="P12964" s="68"/>
    </row>
    <row r="12965" spans="1:16" x14ac:dyDescent="0.25">
      <c r="A12965" s="77">
        <f>E12965*A12963</f>
        <v>0</v>
      </c>
      <c r="B12965" s="160"/>
      <c r="C12965" s="469"/>
      <c r="D12965" s="91" t="s">
        <v>1271</v>
      </c>
      <c r="E12965" s="89">
        <v>200</v>
      </c>
      <c r="M12965" s="72"/>
      <c r="N12965" s="68"/>
      <c r="O12965" s="68"/>
      <c r="P12965" s="68"/>
    </row>
    <row r="12966" spans="1:16" x14ac:dyDescent="0.25">
      <c r="A12966" s="77">
        <f>E12966*A12963</f>
        <v>0</v>
      </c>
      <c r="B12966" s="160"/>
      <c r="C12966" s="469"/>
      <c r="D12966" s="91" t="s">
        <v>1280</v>
      </c>
      <c r="E12966" s="89">
        <v>50</v>
      </c>
      <c r="M12966" s="72"/>
      <c r="N12966" s="68"/>
      <c r="O12966" s="68"/>
      <c r="P12966" s="68"/>
    </row>
    <row r="12967" spans="1:16" x14ac:dyDescent="0.25">
      <c r="A12967" s="77">
        <f>E12967*A12963</f>
        <v>0</v>
      </c>
      <c r="B12967" s="160"/>
      <c r="C12967" s="469"/>
      <c r="D12967" s="91" t="s">
        <v>2376</v>
      </c>
      <c r="E12967" s="89">
        <v>10</v>
      </c>
      <c r="M12967" s="72"/>
      <c r="N12967" s="68"/>
      <c r="O12967" s="68"/>
      <c r="P12967" s="68"/>
    </row>
    <row r="12968" spans="1:16" x14ac:dyDescent="0.25">
      <c r="A12968" s="77">
        <f>E12968*A12963</f>
        <v>0</v>
      </c>
      <c r="B12968" s="160"/>
      <c r="C12968" s="460"/>
      <c r="D12968" s="91" t="s">
        <v>2232</v>
      </c>
      <c r="E12968" s="89">
        <v>10</v>
      </c>
      <c r="M12968" s="72"/>
      <c r="N12968" s="68"/>
      <c r="O12968" s="68"/>
      <c r="P12968" s="68"/>
    </row>
    <row r="12969" spans="1:16" x14ac:dyDescent="0.25">
      <c r="A12969" s="77">
        <f>E12969*A12963</f>
        <v>0</v>
      </c>
      <c r="B12969" s="160"/>
      <c r="C12969" s="460"/>
      <c r="D12969" s="91" t="s">
        <v>1275</v>
      </c>
      <c r="E12969" s="89">
        <v>3</v>
      </c>
      <c r="M12969" s="72"/>
      <c r="N12969" s="68"/>
      <c r="O12969" s="68"/>
      <c r="P12969" s="68"/>
    </row>
    <row r="12970" spans="1:16" ht="15.75" thickBot="1" x14ac:dyDescent="0.3">
      <c r="B12970" s="160"/>
      <c r="C12970" s="460"/>
      <c r="D12970" s="91"/>
      <c r="E12970" s="89"/>
      <c r="M12970" s="72"/>
      <c r="N12970" s="68"/>
      <c r="O12970" s="68"/>
      <c r="P12970" s="68"/>
    </row>
    <row r="12971" spans="1:16" ht="15.75" thickBot="1" x14ac:dyDescent="0.3">
      <c r="A12971" s="229"/>
      <c r="B12971" s="231" t="s">
        <v>35</v>
      </c>
      <c r="C12971" s="184" t="s">
        <v>877</v>
      </c>
      <c r="D12971" s="188"/>
      <c r="E12971" s="191">
        <f>SUM(E12972:E12979)</f>
        <v>265</v>
      </c>
      <c r="G12971" t="s">
        <v>2926</v>
      </c>
      <c r="M12971" s="72"/>
      <c r="N12971" s="68"/>
      <c r="O12971" s="68"/>
      <c r="P12971" s="68"/>
    </row>
    <row r="12972" spans="1:16" x14ac:dyDescent="0.25">
      <c r="A12972" s="77">
        <f>E12972*A12971</f>
        <v>0</v>
      </c>
      <c r="B12972" s="160"/>
      <c r="C12972" s="460"/>
      <c r="D12972" s="91" t="s">
        <v>1538</v>
      </c>
      <c r="E12972" s="89">
        <v>30</v>
      </c>
      <c r="M12972" s="72"/>
      <c r="N12972" s="68"/>
      <c r="O12972" s="68"/>
      <c r="P12972" s="68"/>
    </row>
    <row r="12973" spans="1:16" x14ac:dyDescent="0.25">
      <c r="A12973" s="77">
        <f>E12973*A12971</f>
        <v>0</v>
      </c>
      <c r="B12973" s="160"/>
      <c r="C12973" s="469"/>
      <c r="D12973" s="91" t="s">
        <v>1716</v>
      </c>
      <c r="E12973" s="89">
        <v>100</v>
      </c>
      <c r="M12973" s="72"/>
      <c r="N12973" s="68"/>
      <c r="O12973" s="68"/>
      <c r="P12973" s="68"/>
    </row>
    <row r="12974" spans="1:16" x14ac:dyDescent="0.25">
      <c r="A12974" s="77">
        <f>E12974*A12971</f>
        <v>0</v>
      </c>
      <c r="B12974" s="160"/>
      <c r="C12974" s="469"/>
      <c r="D12974" s="91" t="s">
        <v>194</v>
      </c>
      <c r="E12974" s="89">
        <v>100</v>
      </c>
      <c r="M12974" s="72"/>
      <c r="N12974" s="68"/>
      <c r="O12974" s="68"/>
      <c r="P12974" s="68"/>
    </row>
    <row r="12975" spans="1:16" x14ac:dyDescent="0.25">
      <c r="A12975" s="77">
        <f>E12975*A12971</f>
        <v>0</v>
      </c>
      <c r="B12975" s="160"/>
      <c r="C12975" s="469"/>
      <c r="D12975" s="91" t="s">
        <v>1280</v>
      </c>
      <c r="E12975" s="89">
        <v>30</v>
      </c>
      <c r="M12975" s="72"/>
      <c r="N12975" s="68"/>
      <c r="O12975" s="68"/>
      <c r="P12975" s="68"/>
    </row>
    <row r="12976" spans="1:16" x14ac:dyDescent="0.25">
      <c r="A12976" s="77">
        <f>E12976*A12971</f>
        <v>0</v>
      </c>
      <c r="B12976" s="160"/>
      <c r="C12976" s="469"/>
      <c r="D12976" s="91" t="s">
        <v>1933</v>
      </c>
      <c r="E12976" s="89">
        <v>1</v>
      </c>
      <c r="M12976" s="72"/>
      <c r="N12976" s="68"/>
      <c r="O12976" s="68"/>
      <c r="P12976" s="68"/>
    </row>
    <row r="12977" spans="1:16" x14ac:dyDescent="0.25">
      <c r="A12977" s="77">
        <f>E12977*A12971</f>
        <v>0</v>
      </c>
      <c r="B12977" s="160"/>
      <c r="C12977" s="460"/>
      <c r="D12977" s="91" t="s">
        <v>2549</v>
      </c>
      <c r="E12977" s="89">
        <v>1</v>
      </c>
      <c r="M12977" s="72"/>
      <c r="N12977" s="68"/>
      <c r="O12977" s="68"/>
      <c r="P12977" s="68"/>
    </row>
    <row r="12978" spans="1:16" x14ac:dyDescent="0.25">
      <c r="A12978" s="77">
        <f>E12978*A12971</f>
        <v>0</v>
      </c>
      <c r="B12978" s="160"/>
      <c r="C12978" s="460"/>
      <c r="D12978" s="91" t="s">
        <v>1275</v>
      </c>
      <c r="E12978" s="89">
        <v>3</v>
      </c>
      <c r="M12978" s="72"/>
      <c r="N12978" s="68"/>
      <c r="O12978" s="68"/>
      <c r="P12978" s="68"/>
    </row>
    <row r="12979" spans="1:16" x14ac:dyDescent="0.25">
      <c r="A12979" s="77">
        <f>E12979*A12971</f>
        <v>0</v>
      </c>
      <c r="B12979" s="160"/>
      <c r="C12979" s="460"/>
      <c r="D12979" s="91"/>
      <c r="E12979" s="89"/>
      <c r="M12979" s="72"/>
      <c r="N12979" s="68"/>
      <c r="O12979" s="68"/>
      <c r="P12979" s="68"/>
    </row>
    <row r="12980" spans="1:16" x14ac:dyDescent="0.25">
      <c r="A12980" s="77">
        <f>E12980*A6600</f>
        <v>0</v>
      </c>
      <c r="B12980" s="160"/>
      <c r="C12980" s="460"/>
      <c r="D12980" s="91"/>
      <c r="E12980" s="89"/>
      <c r="M12980" s="72"/>
      <c r="N12980" s="68"/>
      <c r="O12980" s="68"/>
      <c r="P12980" s="68"/>
    </row>
    <row r="12981" spans="1:16" x14ac:dyDescent="0.25">
      <c r="A12981" s="77">
        <f>E12981*A5970</f>
        <v>0</v>
      </c>
      <c r="B12981" s="160"/>
      <c r="C12981" s="460"/>
      <c r="D12981" s="91"/>
      <c r="E12981" s="89"/>
      <c r="M12981" s="72"/>
      <c r="N12981" s="68"/>
      <c r="O12981" s="68"/>
      <c r="P12981" s="68"/>
    </row>
    <row r="12982" spans="1:16" ht="15.75" thickBot="1" x14ac:dyDescent="0.3">
      <c r="A12982" s="77">
        <f>E12982*A5970</f>
        <v>0</v>
      </c>
      <c r="B12982" s="160"/>
      <c r="C12982" s="460"/>
      <c r="D12982" s="91"/>
      <c r="E12982" s="89"/>
      <c r="M12982" s="72"/>
      <c r="N12982" s="68"/>
      <c r="O12982" s="68"/>
      <c r="P12982" s="68"/>
    </row>
    <row r="12983" spans="1:16" ht="15.75" thickBot="1" x14ac:dyDescent="0.3">
      <c r="A12983" s="229"/>
      <c r="B12983" s="231" t="s">
        <v>221</v>
      </c>
      <c r="C12983" s="197" t="s">
        <v>225</v>
      </c>
      <c r="D12983" s="188"/>
      <c r="E12983" s="191"/>
      <c r="G12983" t="s">
        <v>2926</v>
      </c>
      <c r="M12983" s="72"/>
      <c r="N12983" s="68"/>
      <c r="O12983" s="68"/>
      <c r="P12983" s="68"/>
    </row>
    <row r="12984" spans="1:16" x14ac:dyDescent="0.25">
      <c r="A12984" s="77">
        <f>E12984*A12983</f>
        <v>0</v>
      </c>
      <c r="B12984" s="160"/>
      <c r="C12984" s="460"/>
      <c r="D12984" s="91" t="s">
        <v>1266</v>
      </c>
      <c r="E12984" s="89">
        <v>30</v>
      </c>
      <c r="M12984" s="72"/>
      <c r="N12984" s="68"/>
      <c r="O12984" s="68"/>
      <c r="P12984" s="68"/>
    </row>
    <row r="12985" spans="1:16" x14ac:dyDescent="0.25">
      <c r="A12985" s="77">
        <f>E12985*A12983</f>
        <v>0</v>
      </c>
      <c r="B12985" s="160"/>
      <c r="C12985" s="469"/>
      <c r="D12985" s="91" t="s">
        <v>925</v>
      </c>
      <c r="E12985" s="89">
        <v>5</v>
      </c>
      <c r="M12985" s="72"/>
      <c r="N12985" s="68"/>
      <c r="O12985" s="68"/>
      <c r="P12985" s="68"/>
    </row>
    <row r="12986" spans="1:16" x14ac:dyDescent="0.25">
      <c r="A12986" s="77">
        <f>E12986*A12983</f>
        <v>0</v>
      </c>
      <c r="B12986" s="160"/>
      <c r="C12986" s="460"/>
      <c r="D12986" s="91" t="s">
        <v>1316</v>
      </c>
      <c r="E12986" s="89">
        <v>1.6</v>
      </c>
      <c r="M12986" s="72"/>
      <c r="N12986" s="68"/>
      <c r="O12986" s="68"/>
      <c r="P12986" s="68"/>
    </row>
    <row r="12987" spans="1:16" x14ac:dyDescent="0.25">
      <c r="A12987" s="77">
        <f>E12987*A12983</f>
        <v>0</v>
      </c>
      <c r="B12987" s="160"/>
      <c r="C12987" s="460"/>
      <c r="D12987" s="91" t="s">
        <v>1733</v>
      </c>
      <c r="E12987" s="89">
        <v>5</v>
      </c>
      <c r="M12987" s="72"/>
      <c r="N12987" s="68"/>
      <c r="O12987" s="68"/>
      <c r="P12987" s="68"/>
    </row>
    <row r="12988" spans="1:16" x14ac:dyDescent="0.25">
      <c r="A12988" s="77">
        <f>E12988*A12983</f>
        <v>0</v>
      </c>
      <c r="B12988" s="160"/>
      <c r="C12988" s="460"/>
      <c r="D12988" s="91" t="s">
        <v>1705</v>
      </c>
      <c r="E12988" s="89">
        <v>0.5</v>
      </c>
      <c r="M12988" s="72"/>
      <c r="N12988" s="68"/>
      <c r="O12988" s="68"/>
      <c r="P12988" s="68"/>
    </row>
    <row r="12989" spans="1:16" x14ac:dyDescent="0.25">
      <c r="B12989" s="160"/>
      <c r="C12989" s="340" t="s">
        <v>2583</v>
      </c>
      <c r="D12989" s="379"/>
      <c r="E12989" s="89"/>
      <c r="M12989" s="72"/>
      <c r="N12989" s="68"/>
      <c r="O12989" s="68"/>
      <c r="P12989" s="68"/>
    </row>
    <row r="12990" spans="1:16" x14ac:dyDescent="0.25">
      <c r="A12990" s="77">
        <f>E12990*A12983</f>
        <v>0</v>
      </c>
      <c r="B12990" s="160"/>
      <c r="C12990" s="460"/>
      <c r="D12990" s="91" t="s">
        <v>2425</v>
      </c>
      <c r="E12990" s="89">
        <v>8</v>
      </c>
      <c r="M12990" s="72"/>
      <c r="N12990" s="68"/>
      <c r="O12990" s="68"/>
      <c r="P12990" s="68"/>
    </row>
    <row r="12991" spans="1:16" x14ac:dyDescent="0.25">
      <c r="A12991" s="77">
        <f>E12991*A12983</f>
        <v>0</v>
      </c>
      <c r="B12991" s="160"/>
      <c r="C12991" s="460"/>
      <c r="D12991" s="91" t="s">
        <v>2244</v>
      </c>
      <c r="E12991" s="89">
        <v>3</v>
      </c>
      <c r="M12991" s="72"/>
      <c r="N12991" s="68"/>
      <c r="O12991" s="68"/>
      <c r="P12991" s="68"/>
    </row>
    <row r="12992" spans="1:16" x14ac:dyDescent="0.25">
      <c r="A12992" s="77">
        <f>E12992*A12983</f>
        <v>0</v>
      </c>
      <c r="B12992" s="160"/>
      <c r="C12992" s="460"/>
      <c r="D12992" s="91" t="s">
        <v>2237</v>
      </c>
      <c r="E12992" s="89">
        <v>7</v>
      </c>
      <c r="M12992" s="72"/>
      <c r="N12992" s="68"/>
      <c r="O12992" s="68"/>
      <c r="P12992" s="68"/>
    </row>
    <row r="12993" spans="1:16" ht="15.75" thickBot="1" x14ac:dyDescent="0.3">
      <c r="B12993" s="160"/>
      <c r="C12993" s="460"/>
      <c r="D12993" s="91"/>
      <c r="E12993" s="89"/>
      <c r="M12993" s="72"/>
      <c r="N12993" s="68"/>
      <c r="O12993" s="68"/>
      <c r="P12993" s="68"/>
    </row>
    <row r="12994" spans="1:16" ht="29.25" thickBot="1" x14ac:dyDescent="0.3">
      <c r="A12994" s="229"/>
      <c r="B12994" s="297" t="s">
        <v>1618</v>
      </c>
      <c r="C12994" s="197" t="s">
        <v>227</v>
      </c>
      <c r="D12994" s="188"/>
      <c r="E12994" s="191"/>
      <c r="G12994" t="s">
        <v>2926</v>
      </c>
      <c r="M12994" s="72"/>
      <c r="N12994" s="68"/>
      <c r="O12994" s="68"/>
      <c r="P12994" s="68"/>
    </row>
    <row r="12995" spans="1:16" x14ac:dyDescent="0.25">
      <c r="A12995" s="77">
        <f>E12995*A12994</f>
        <v>0</v>
      </c>
      <c r="B12995" s="160"/>
      <c r="C12995" s="460"/>
      <c r="D12995" s="91" t="s">
        <v>1266</v>
      </c>
      <c r="E12995" s="89">
        <v>300</v>
      </c>
      <c r="M12995" s="72"/>
      <c r="N12995" s="68"/>
      <c r="O12995" s="68"/>
      <c r="P12995" s="68"/>
    </row>
    <row r="12996" spans="1:16" x14ac:dyDescent="0.25">
      <c r="A12996" s="77">
        <f>E12996*A12994</f>
        <v>0</v>
      </c>
      <c r="B12996" s="160"/>
      <c r="C12996" s="469"/>
      <c r="D12996" s="91" t="s">
        <v>1858</v>
      </c>
      <c r="E12996" s="89">
        <v>150</v>
      </c>
      <c r="M12996" s="72"/>
      <c r="N12996" s="68"/>
      <c r="O12996" s="68"/>
      <c r="P12996" s="68"/>
    </row>
    <row r="12997" spans="1:16" x14ac:dyDescent="0.25">
      <c r="A12997" s="77">
        <f>E12997*A12994</f>
        <v>0</v>
      </c>
      <c r="B12997" s="160"/>
      <c r="C12997" s="460"/>
      <c r="D12997" s="91" t="s">
        <v>1280</v>
      </c>
      <c r="E12997" s="89">
        <v>150</v>
      </c>
      <c r="M12997" s="72"/>
      <c r="N12997" s="68"/>
      <c r="O12997" s="68"/>
      <c r="P12997" s="68"/>
    </row>
    <row r="12998" spans="1:16" x14ac:dyDescent="0.25">
      <c r="A12998" s="77">
        <f>E12998*A12994</f>
        <v>0</v>
      </c>
      <c r="B12998" s="160"/>
      <c r="C12998" s="460"/>
      <c r="D12998" s="91" t="s">
        <v>1930</v>
      </c>
      <c r="E12998" s="89">
        <v>8</v>
      </c>
      <c r="M12998" s="72"/>
      <c r="N12998" s="68"/>
      <c r="O12998" s="68"/>
      <c r="P12998" s="68"/>
    </row>
    <row r="12999" spans="1:16" x14ac:dyDescent="0.25">
      <c r="A12999" s="77">
        <f>E12999*A12994</f>
        <v>0</v>
      </c>
      <c r="B12999" s="160"/>
      <c r="C12999" s="460"/>
      <c r="D12999" s="91" t="s">
        <v>192</v>
      </c>
      <c r="E12999" s="89">
        <v>200</v>
      </c>
      <c r="M12999" s="72"/>
      <c r="N12999" s="68"/>
      <c r="O12999" s="68"/>
      <c r="P12999" s="68"/>
    </row>
    <row r="13000" spans="1:16" x14ac:dyDescent="0.25">
      <c r="A13000" s="77">
        <f>E13000*A12994</f>
        <v>0</v>
      </c>
      <c r="B13000" s="160"/>
      <c r="C13000" s="460"/>
      <c r="D13000" s="91" t="s">
        <v>2244</v>
      </c>
      <c r="E13000" s="89">
        <v>50</v>
      </c>
      <c r="M13000" s="72"/>
      <c r="N13000" s="68"/>
      <c r="O13000" s="68"/>
      <c r="P13000" s="68"/>
    </row>
    <row r="13001" spans="1:16" ht="15.75" thickBot="1" x14ac:dyDescent="0.3">
      <c r="A13001" s="77">
        <f>E13001*A12994</f>
        <v>0</v>
      </c>
      <c r="B13001" s="160"/>
      <c r="C13001" s="460"/>
      <c r="D13001" s="91" t="s">
        <v>2553</v>
      </c>
      <c r="E13001" s="89">
        <v>10</v>
      </c>
      <c r="M13001" s="72"/>
      <c r="N13001" s="68"/>
      <c r="O13001" s="68"/>
      <c r="P13001" s="68"/>
    </row>
    <row r="13002" spans="1:16" ht="15.75" thickBot="1" x14ac:dyDescent="0.3">
      <c r="A13002" s="229"/>
      <c r="B13002" s="231"/>
      <c r="C13002" s="197" t="s">
        <v>228</v>
      </c>
      <c r="D13002" s="188"/>
      <c r="E13002" s="191"/>
      <c r="G13002" t="s">
        <v>2926</v>
      </c>
      <c r="M13002" s="72"/>
      <c r="N13002" s="68"/>
      <c r="O13002" s="68"/>
      <c r="P13002" s="68"/>
    </row>
    <row r="13003" spans="1:16" x14ac:dyDescent="0.25">
      <c r="A13003" s="77">
        <f>E13003*A13002</f>
        <v>0</v>
      </c>
      <c r="B13003" s="160"/>
      <c r="C13003" s="460"/>
      <c r="D13003" s="91" t="s">
        <v>1901</v>
      </c>
      <c r="E13003" s="89">
        <v>50</v>
      </c>
      <c r="M13003" s="72"/>
      <c r="N13003" s="68"/>
      <c r="O13003" s="68"/>
      <c r="P13003" s="68"/>
    </row>
    <row r="13004" spans="1:16" x14ac:dyDescent="0.25">
      <c r="A13004" s="77">
        <f>E13004*A13002</f>
        <v>0</v>
      </c>
      <c r="B13004" s="160"/>
      <c r="C13004" s="469"/>
      <c r="D13004" s="91" t="s">
        <v>1492</v>
      </c>
      <c r="E13004" s="89">
        <v>110</v>
      </c>
      <c r="F13004">
        <f>SUMIF('список продуктов'!$A$8:$A$917,"="&amp;D11033,'список продуктов'!$C$8:$C$917)</f>
        <v>1</v>
      </c>
      <c r="M13004" s="572"/>
      <c r="N13004" s="573"/>
      <c r="O13004" s="573"/>
      <c r="P13004" s="573"/>
    </row>
    <row r="13005" spans="1:16" x14ac:dyDescent="0.25">
      <c r="A13005" s="77">
        <f>E13005*A13002</f>
        <v>0</v>
      </c>
      <c r="B13005" s="160"/>
      <c r="C13005" s="460"/>
      <c r="D13005" s="91" t="s">
        <v>2469</v>
      </c>
      <c r="E13005" s="89">
        <v>300</v>
      </c>
      <c r="F13005">
        <f>SUMIF('список продуктов'!$A$8:$A$917,"="&amp;D11034,'список продуктов'!$C$8:$C$917)</f>
        <v>1</v>
      </c>
      <c r="M13005" s="572"/>
      <c r="N13005" s="573"/>
      <c r="O13005" s="573"/>
      <c r="P13005" s="573"/>
    </row>
    <row r="13006" spans="1:16" x14ac:dyDescent="0.25">
      <c r="A13006" s="77">
        <f>E13006*A13002</f>
        <v>0</v>
      </c>
      <c r="B13006" s="160"/>
      <c r="C13006" s="460"/>
      <c r="D13006" s="91" t="s">
        <v>1850</v>
      </c>
      <c r="E13006" s="89">
        <v>80</v>
      </c>
      <c r="F13006">
        <f>SUMIF('список продуктов'!$A$8:$A$917,"="&amp;D11035,'список продуктов'!$C$8:$C$917)</f>
        <v>1</v>
      </c>
      <c r="M13006" s="572"/>
      <c r="N13006" s="573"/>
      <c r="O13006" s="573"/>
      <c r="P13006" s="573"/>
    </row>
    <row r="13007" spans="1:16" x14ac:dyDescent="0.25">
      <c r="A13007" s="77">
        <f>E13007*A13002</f>
        <v>0</v>
      </c>
      <c r="B13007" s="160"/>
      <c r="C13007" s="460"/>
      <c r="D13007" s="91" t="s">
        <v>1280</v>
      </c>
      <c r="E13007" s="89">
        <v>450</v>
      </c>
      <c r="F13007">
        <f>SUMIF('список продуктов'!$A$8:$A$917,"="&amp;D11036,'список продуктов'!$C$8:$C$917)</f>
        <v>1</v>
      </c>
      <c r="M13007" s="572"/>
      <c r="N13007" s="573"/>
      <c r="O13007" s="573"/>
      <c r="P13007" s="573"/>
    </row>
    <row r="13008" spans="1:16" x14ac:dyDescent="0.25">
      <c r="A13008" s="77">
        <f>E13008*A13002</f>
        <v>0</v>
      </c>
      <c r="B13008" s="160"/>
      <c r="C13008" s="460"/>
      <c r="D13008" s="91" t="s">
        <v>1711</v>
      </c>
      <c r="E13008" s="89">
        <v>360</v>
      </c>
      <c r="F13008">
        <f>SUMIF('список продуктов'!$A$8:$A$917,"="&amp;D11037,'список продуктов'!$C$8:$C$917)</f>
        <v>1</v>
      </c>
      <c r="M13008" s="572"/>
      <c r="N13008" s="573"/>
      <c r="O13008" s="573"/>
      <c r="P13008" s="573"/>
    </row>
    <row r="13009" spans="1:16" x14ac:dyDescent="0.25">
      <c r="A13009" s="77">
        <f>E13009*A13002</f>
        <v>0</v>
      </c>
      <c r="B13009" s="160"/>
      <c r="C13009" s="460"/>
      <c r="D13009" s="91" t="s">
        <v>1929</v>
      </c>
      <c r="E13009" s="89">
        <v>100</v>
      </c>
      <c r="M13009" s="72"/>
      <c r="N13009" s="68"/>
      <c r="O13009" s="68"/>
      <c r="P13009" s="68"/>
    </row>
    <row r="13010" spans="1:16" ht="29.25" x14ac:dyDescent="0.25">
      <c r="A13010" s="77">
        <f>E13010*A13002</f>
        <v>0</v>
      </c>
      <c r="B13010" s="160"/>
      <c r="C13010" s="460"/>
      <c r="D13010" s="91" t="s">
        <v>2641</v>
      </c>
      <c r="E13010" s="89">
        <v>150</v>
      </c>
      <c r="M13010" s="72"/>
      <c r="N13010" s="68"/>
      <c r="O13010" s="68"/>
      <c r="P13010" s="68"/>
    </row>
    <row r="13011" spans="1:16" ht="15.75" thickBot="1" x14ac:dyDescent="0.3">
      <c r="A13011" s="77">
        <f>E13011*A13002</f>
        <v>0</v>
      </c>
      <c r="B13011" s="160"/>
      <c r="C13011" s="460"/>
      <c r="D13011" s="91" t="s">
        <v>1316</v>
      </c>
      <c r="E13011" s="89">
        <v>20</v>
      </c>
      <c r="F13011">
        <f>SUMIF('список продуктов'!$A$8:$A$917,"="&amp;D11040,'список продуктов'!$C$8:$C$917)</f>
        <v>0</v>
      </c>
      <c r="M13011" s="572"/>
      <c r="N13011" s="573"/>
      <c r="O13011" s="573"/>
      <c r="P13011" s="573"/>
    </row>
    <row r="13012" spans="1:16" ht="29.25" thickBot="1" x14ac:dyDescent="0.3">
      <c r="A13012" s="229"/>
      <c r="B13012" s="297" t="s">
        <v>226</v>
      </c>
      <c r="C13012" s="197" t="s">
        <v>229</v>
      </c>
      <c r="D13012" s="188"/>
      <c r="E13012" s="191"/>
      <c r="F13012">
        <f>SUMIF('список продуктов'!$A$8:$A$917,"="&amp;D11041,'список продуктов'!$C$8:$C$917)</f>
        <v>1</v>
      </c>
      <c r="G13012" t="s">
        <v>2926</v>
      </c>
      <c r="M13012" s="572"/>
      <c r="N13012" s="573"/>
      <c r="O13012" s="573"/>
      <c r="P13012" s="573"/>
    </row>
    <row r="13013" spans="1:16" x14ac:dyDescent="0.25">
      <c r="A13013" s="77">
        <f>E13013*A13012</f>
        <v>0</v>
      </c>
      <c r="B13013" s="160"/>
      <c r="C13013" s="460"/>
      <c r="D13013" s="91" t="s">
        <v>2643</v>
      </c>
      <c r="E13013" s="89">
        <v>180</v>
      </c>
      <c r="F13013">
        <f>SUMIF('список продуктов'!$A$8:$A$917,"="&amp;D11042,'список продуктов'!$C$8:$C$917)</f>
        <v>1</v>
      </c>
      <c r="M13013" s="572"/>
      <c r="N13013" s="573"/>
      <c r="O13013" s="573"/>
      <c r="P13013" s="573"/>
    </row>
    <row r="13014" spans="1:16" x14ac:dyDescent="0.25">
      <c r="A13014" s="77">
        <f>E13014*A13012</f>
        <v>0</v>
      </c>
      <c r="B13014" s="160"/>
      <c r="C13014" s="469"/>
      <c r="D13014" s="91" t="s">
        <v>2469</v>
      </c>
      <c r="E13014" s="89">
        <v>2</v>
      </c>
      <c r="F13014">
        <f>SUMIF('список продуктов'!$A$8:$A$917,"="&amp;D11043,'список продуктов'!$C$8:$C$917)</f>
        <v>0</v>
      </c>
      <c r="M13014" s="572"/>
      <c r="N13014" s="573"/>
      <c r="O13014" s="573"/>
      <c r="P13014" s="573"/>
    </row>
    <row r="13015" spans="1:16" x14ac:dyDescent="0.25">
      <c r="A13015" s="77">
        <f>E13015*A13012</f>
        <v>0</v>
      </c>
      <c r="B13015" s="160"/>
      <c r="C13015" s="460"/>
      <c r="D13015" s="91" t="s">
        <v>1492</v>
      </c>
      <c r="E13015" s="89">
        <v>20</v>
      </c>
      <c r="F13015">
        <f>SUMIF('список продуктов'!$A$8:$A$917,"="&amp;D11044,'список продуктов'!$C$8:$C$917)</f>
        <v>0</v>
      </c>
      <c r="M13015" s="572"/>
      <c r="N13015" s="573"/>
      <c r="O13015" s="573"/>
      <c r="P13015" s="573"/>
    </row>
    <row r="13016" spans="1:16" x14ac:dyDescent="0.25">
      <c r="A13016" s="77">
        <f>E13016*A13012</f>
        <v>0</v>
      </c>
      <c r="B13016" s="160"/>
      <c r="C13016" s="460"/>
      <c r="D13016" s="91" t="s">
        <v>1880</v>
      </c>
      <c r="E13016" s="89">
        <v>5</v>
      </c>
      <c r="F13016">
        <f>SUMIF('список продуктов'!$A$8:$A$917,"="&amp;D11045,'список продуктов'!$C$8:$C$917)</f>
        <v>1</v>
      </c>
      <c r="M13016" s="572"/>
      <c r="N13016" s="573"/>
      <c r="O13016" s="573"/>
      <c r="P13016" s="573"/>
    </row>
    <row r="13017" spans="1:16" x14ac:dyDescent="0.25">
      <c r="A13017" s="77">
        <f>E13017*A13012</f>
        <v>0</v>
      </c>
      <c r="B13017" s="160"/>
      <c r="C13017" s="460"/>
      <c r="D13017" s="91" t="s">
        <v>1262</v>
      </c>
      <c r="E13017" s="89">
        <v>2</v>
      </c>
      <c r="F13017">
        <f>SUMIF('список продуктов'!$A$8:$A$917,"="&amp;D11046,'список продуктов'!$C$8:$C$917)</f>
        <v>1</v>
      </c>
      <c r="M13017" s="572"/>
      <c r="N13017" s="573"/>
      <c r="O13017" s="573"/>
      <c r="P13017" s="573"/>
    </row>
    <row r="13018" spans="1:16" x14ac:dyDescent="0.25">
      <c r="A13018" s="77">
        <f>E13018*A13012</f>
        <v>0</v>
      </c>
      <c r="B13018" s="160"/>
      <c r="C13018" s="460"/>
      <c r="D13018" s="91" t="s">
        <v>1804</v>
      </c>
      <c r="E13018" s="89">
        <v>5</v>
      </c>
      <c r="F13018">
        <f>SUMIF('список продуктов'!$A$8:$A$917,"="&amp;D11047,'список продуктов'!$C$8:$C$917)</f>
        <v>1</v>
      </c>
      <c r="M13018" s="572"/>
      <c r="N13018" s="573"/>
      <c r="O13018" s="573"/>
      <c r="P13018" s="573"/>
    </row>
    <row r="13019" spans="1:16" x14ac:dyDescent="0.25">
      <c r="A13019" s="77">
        <f>E13019*A13012</f>
        <v>0</v>
      </c>
      <c r="B13019" s="160"/>
      <c r="C13019" s="460"/>
      <c r="D13019" s="91" t="s">
        <v>1797</v>
      </c>
      <c r="E13019" s="89">
        <v>5</v>
      </c>
      <c r="F13019">
        <f>SUMIF('список продуктов'!$A$8:$A$917,"="&amp;D11048,'список продуктов'!$C$8:$C$917)</f>
        <v>1</v>
      </c>
      <c r="M13019" s="572"/>
      <c r="N13019" s="573"/>
      <c r="O13019" s="573"/>
      <c r="P13019" s="573"/>
    </row>
    <row r="13020" spans="1:16" x14ac:dyDescent="0.25">
      <c r="A13020" s="77">
        <f>E13020*A13012</f>
        <v>0</v>
      </c>
      <c r="B13020" s="160"/>
      <c r="C13020" s="460"/>
      <c r="D13020" s="91" t="s">
        <v>2419</v>
      </c>
      <c r="E13020" s="89">
        <v>150</v>
      </c>
      <c r="F13020">
        <f>SUMIF('список продуктов'!$A$8:$A$917,"="&amp;D11049,'список продуктов'!$C$8:$C$917)</f>
        <v>1</v>
      </c>
      <c r="M13020" s="572"/>
      <c r="N13020" s="573"/>
      <c r="O13020" s="573"/>
      <c r="P13020" s="573"/>
    </row>
    <row r="13021" spans="1:16" x14ac:dyDescent="0.25">
      <c r="A13021" s="77">
        <f>E13021*A13012</f>
        <v>0</v>
      </c>
      <c r="B13021" s="160"/>
      <c r="C13021" s="460"/>
      <c r="D13021" s="91" t="s">
        <v>1538</v>
      </c>
      <c r="E13021" s="89">
        <v>200</v>
      </c>
      <c r="M13021" s="72"/>
      <c r="N13021" s="68"/>
      <c r="O13021" s="68"/>
      <c r="P13021" s="68"/>
    </row>
    <row r="13022" spans="1:16" ht="15.75" thickBot="1" x14ac:dyDescent="0.3">
      <c r="A13022" s="77">
        <f>E13022*A13012</f>
        <v>0</v>
      </c>
      <c r="B13022" s="160"/>
      <c r="C13022" s="340" t="s">
        <v>2031</v>
      </c>
      <c r="D13022" s="91" t="s">
        <v>192</v>
      </c>
      <c r="E13022" s="89">
        <v>150</v>
      </c>
      <c r="M13022" s="72"/>
      <c r="N13022" s="68"/>
      <c r="O13022" s="68"/>
      <c r="P13022" s="68"/>
    </row>
    <row r="13023" spans="1:16" ht="15.75" thickBot="1" x14ac:dyDescent="0.3">
      <c r="A13023" s="229"/>
      <c r="B13023" s="231" t="s">
        <v>36</v>
      </c>
      <c r="C13023" s="73" t="s">
        <v>936</v>
      </c>
      <c r="D13023" s="188"/>
      <c r="E13023" s="191"/>
      <c r="F13023">
        <f>SUMIF('список продуктов'!$A$8:$A$917,"="&amp;D11052,'список продуктов'!$C$8:$C$917)</f>
        <v>0</v>
      </c>
      <c r="G13023" t="s">
        <v>2926</v>
      </c>
      <c r="M13023" s="572"/>
      <c r="N13023" s="573"/>
      <c r="O13023" s="573"/>
      <c r="P13023" s="573"/>
    </row>
    <row r="13024" spans="1:16" ht="29.25" x14ac:dyDescent="0.25">
      <c r="A13024" s="77">
        <f>E13024*A13023</f>
        <v>0</v>
      </c>
      <c r="B13024" s="160"/>
      <c r="C13024" s="154"/>
      <c r="D13024" s="91" t="s">
        <v>2660</v>
      </c>
      <c r="E13024" s="89">
        <v>50</v>
      </c>
      <c r="F13024">
        <f>SUMIF('список продуктов'!$A$8:$A$917,"="&amp;D11053,'список продуктов'!$C$8:$C$917)</f>
        <v>0</v>
      </c>
      <c r="M13024" s="572"/>
      <c r="N13024" s="573"/>
      <c r="O13024" s="573"/>
      <c r="P13024" s="573"/>
    </row>
    <row r="13025" spans="1:16" x14ac:dyDescent="0.25">
      <c r="A13025" s="77">
        <f>E13025*A13023</f>
        <v>0</v>
      </c>
      <c r="B13025" s="160"/>
      <c r="C13025" s="452"/>
      <c r="D13025" s="91" t="s">
        <v>2467</v>
      </c>
      <c r="E13025" s="89">
        <v>15</v>
      </c>
      <c r="F13025">
        <f>SUMIF('список продуктов'!$A$8:$A$917,"="&amp;D11054,'список продуктов'!$C$8:$C$917)</f>
        <v>1</v>
      </c>
      <c r="M13025" s="572"/>
      <c r="N13025" s="573"/>
      <c r="O13025" s="573"/>
      <c r="P13025" s="573"/>
    </row>
    <row r="13026" spans="1:16" x14ac:dyDescent="0.25">
      <c r="A13026" s="77">
        <f>E13026*A13023</f>
        <v>0</v>
      </c>
      <c r="B13026" s="160"/>
      <c r="C13026" s="154"/>
      <c r="D13026" s="91" t="s">
        <v>1669</v>
      </c>
      <c r="E13026" s="89">
        <v>50</v>
      </c>
      <c r="F13026">
        <f>SUMIF('список продуктов'!$A$8:$A$917,"="&amp;D11055,'список продуктов'!$C$8:$C$917)</f>
        <v>1</v>
      </c>
      <c r="M13026" s="572"/>
      <c r="N13026" s="573"/>
      <c r="O13026" s="573"/>
      <c r="P13026" s="573"/>
    </row>
    <row r="13027" spans="1:16" x14ac:dyDescent="0.25">
      <c r="A13027" s="77">
        <f>E13027*A13023</f>
        <v>0</v>
      </c>
      <c r="B13027" s="160"/>
      <c r="C13027" s="154"/>
      <c r="D13027" s="91" t="s">
        <v>2511</v>
      </c>
      <c r="E13027" s="89">
        <v>8</v>
      </c>
      <c r="F13027">
        <f>SUMIF('список продуктов'!$A$8:$A$917,"="&amp;D11056,'список продуктов'!$C$8:$C$917)</f>
        <v>1</v>
      </c>
      <c r="M13027" s="572"/>
      <c r="N13027" s="573"/>
      <c r="O13027" s="573"/>
      <c r="P13027" s="573"/>
    </row>
    <row r="13028" spans="1:16" ht="15.75" thickBot="1" x14ac:dyDescent="0.3">
      <c r="A13028" s="77">
        <f>E13028*A13023</f>
        <v>0</v>
      </c>
      <c r="B13028" s="160"/>
      <c r="C13028" s="154"/>
      <c r="D13028" s="91" t="s">
        <v>1901</v>
      </c>
      <c r="E13028" s="89">
        <v>5</v>
      </c>
      <c r="F13028">
        <f>SUMIF('список продуктов'!$A$8:$A$917,"="&amp;D11057,'список продуктов'!$C$8:$C$917)</f>
        <v>0</v>
      </c>
      <c r="M13028" s="572"/>
      <c r="N13028" s="573"/>
      <c r="O13028" s="573"/>
      <c r="P13028" s="573"/>
    </row>
    <row r="13029" spans="1:16" ht="15.75" thickBot="1" x14ac:dyDescent="0.3">
      <c r="A13029" s="105"/>
      <c r="B13029" s="190" t="s">
        <v>45</v>
      </c>
      <c r="C13029" s="268" t="s">
        <v>934</v>
      </c>
      <c r="D13029" s="188"/>
      <c r="E13029" s="158">
        <f>SUM(E13030:E13037)</f>
        <v>81</v>
      </c>
      <c r="F13029">
        <f>SUMIF('список продуктов'!$A$8:$A$917,"="&amp;D11058,'список продуктов'!$C$8:$C$917)</f>
        <v>1</v>
      </c>
      <c r="G13029" t="s">
        <v>2926</v>
      </c>
      <c r="M13029" s="572"/>
      <c r="N13029" s="573"/>
      <c r="O13029" s="573"/>
      <c r="P13029" s="573"/>
    </row>
    <row r="13030" spans="1:16" x14ac:dyDescent="0.25">
      <c r="A13030" s="77">
        <f>E13030*A13029</f>
        <v>0</v>
      </c>
      <c r="B13030" s="166"/>
      <c r="C13030" s="154"/>
      <c r="D13030" s="91" t="s">
        <v>2439</v>
      </c>
      <c r="E13030" s="80">
        <v>1</v>
      </c>
      <c r="F13030">
        <f>SUMIF('список продуктов'!$A$8:$A$917,"="&amp;D11059,'список продуктов'!$C$8:$C$917)</f>
        <v>1</v>
      </c>
      <c r="M13030" s="572"/>
      <c r="N13030" s="573"/>
      <c r="O13030" s="573"/>
      <c r="P13030" s="573"/>
    </row>
    <row r="13031" spans="1:16" x14ac:dyDescent="0.25">
      <c r="A13031" s="77">
        <f>E13031*A13029</f>
        <v>0</v>
      </c>
      <c r="B13031" s="166"/>
      <c r="C13031" s="154"/>
      <c r="D13031" s="91" t="s">
        <v>1268</v>
      </c>
      <c r="E13031" s="80">
        <v>10</v>
      </c>
      <c r="F13031">
        <f>SUMIF('список продуктов'!$A$8:$A$917,"="&amp;D11060,'список продуктов'!$C$8:$C$917)</f>
        <v>1</v>
      </c>
      <c r="M13031" s="572"/>
      <c r="N13031" s="573"/>
      <c r="O13031" s="573"/>
      <c r="P13031" s="573"/>
    </row>
    <row r="13032" spans="1:16" x14ac:dyDescent="0.25">
      <c r="A13032" s="77">
        <f>E13032*A13029</f>
        <v>0</v>
      </c>
      <c r="B13032" s="166"/>
      <c r="C13032" s="154"/>
      <c r="D13032" s="91" t="s">
        <v>1805</v>
      </c>
      <c r="E13032" s="80">
        <v>5</v>
      </c>
      <c r="F13032">
        <f>SUMIF('список продуктов'!$A$8:$A$917,"="&amp;D11061,'список продуктов'!$C$8:$C$917)</f>
        <v>1</v>
      </c>
      <c r="M13032" s="572"/>
      <c r="N13032" s="573"/>
      <c r="O13032" s="573"/>
      <c r="P13032" s="573"/>
    </row>
    <row r="13033" spans="1:16" x14ac:dyDescent="0.25">
      <c r="A13033" s="77">
        <f>E13033*A13029</f>
        <v>0</v>
      </c>
      <c r="B13033" s="166"/>
      <c r="C13033" s="154"/>
      <c r="D13033" s="91" t="s">
        <v>1763</v>
      </c>
      <c r="E13033" s="80">
        <v>15</v>
      </c>
      <c r="F13033">
        <f>SUMIF('список продуктов'!$A$8:$A$917,"="&amp;D11062,'список продуктов'!$C$8:$C$917)</f>
        <v>0</v>
      </c>
      <c r="M13033" s="572"/>
      <c r="N13033" s="573"/>
      <c r="O13033" s="573"/>
      <c r="P13033" s="573"/>
    </row>
    <row r="13034" spans="1:16" x14ac:dyDescent="0.25">
      <c r="A13034" s="77">
        <f>E13034*A13029</f>
        <v>0</v>
      </c>
      <c r="B13034" s="166"/>
      <c r="C13034" s="154"/>
      <c r="D13034" s="91" t="s">
        <v>313</v>
      </c>
      <c r="E13034" s="80">
        <v>15</v>
      </c>
      <c r="F13034">
        <f>SUMIF('список продуктов'!$A$8:$A$917,"="&amp;D11063,'список продуктов'!$C$8:$C$917)</f>
        <v>1</v>
      </c>
      <c r="M13034" s="572"/>
      <c r="N13034" s="573"/>
      <c r="O13034" s="573"/>
      <c r="P13034" s="573"/>
    </row>
    <row r="13035" spans="1:16" x14ac:dyDescent="0.25">
      <c r="A13035" s="77">
        <f>E13035*A13029</f>
        <v>0</v>
      </c>
      <c r="B13035" s="166"/>
      <c r="C13035" s="154"/>
      <c r="D13035" s="91" t="s">
        <v>311</v>
      </c>
      <c r="E13035" s="80">
        <v>15</v>
      </c>
      <c r="F13035">
        <f>SUMIF('список продуктов'!$A$8:$A$917,"="&amp;D11064,'список продуктов'!$C$8:$C$917)</f>
        <v>1</v>
      </c>
      <c r="M13035" s="572"/>
      <c r="N13035" s="573"/>
      <c r="O13035" s="573"/>
      <c r="P13035" s="573"/>
    </row>
    <row r="13036" spans="1:16" x14ac:dyDescent="0.25">
      <c r="A13036" s="77">
        <f>E13036*A13029</f>
        <v>0</v>
      </c>
      <c r="B13036" s="166"/>
      <c r="C13036" s="154"/>
      <c r="D13036" s="91" t="s">
        <v>1264</v>
      </c>
      <c r="E13036" s="80">
        <v>15</v>
      </c>
      <c r="F13036">
        <f>SUMIF('список продуктов'!$A$8:$A$917,"="&amp;D11065,'список продуктов'!$C$8:$C$917)</f>
        <v>1</v>
      </c>
      <c r="M13036" s="572"/>
      <c r="N13036" s="573"/>
      <c r="O13036" s="573"/>
      <c r="P13036" s="573"/>
    </row>
    <row r="13037" spans="1:16" x14ac:dyDescent="0.25">
      <c r="A13037" s="77">
        <f>E13037*A13029</f>
        <v>0</v>
      </c>
      <c r="B13037" s="166"/>
      <c r="D13037" s="91" t="s">
        <v>2324</v>
      </c>
      <c r="E13037" s="80">
        <v>5</v>
      </c>
      <c r="F13037">
        <f>SUMIF('список продуктов'!$A$8:$A$917,"="&amp;D11066,'список продуктов'!$C$8:$C$917)</f>
        <v>1</v>
      </c>
      <c r="M13037" s="572"/>
      <c r="N13037" s="573"/>
      <c r="O13037" s="573"/>
      <c r="P13037" s="573"/>
    </row>
    <row r="13038" spans="1:16" ht="25.5" x14ac:dyDescent="0.35">
      <c r="A13038" s="192"/>
      <c r="B13038" s="241"/>
      <c r="C13038" s="533" t="s">
        <v>428</v>
      </c>
      <c r="D13038" s="363"/>
      <c r="E13038" s="195"/>
      <c r="F13038">
        <f>SUMIF('список продуктов'!$A$8:$A$917,"="&amp;D11067,'список продуктов'!$C$8:$C$917)</f>
        <v>0</v>
      </c>
      <c r="G13038" t="s">
        <v>2926</v>
      </c>
      <c r="M13038" s="572"/>
      <c r="N13038" s="573"/>
      <c r="O13038" s="573"/>
      <c r="P13038" s="573"/>
    </row>
    <row r="13039" spans="1:16" ht="15.75" thickBot="1" x14ac:dyDescent="0.3">
      <c r="B13039" s="160"/>
      <c r="D13039" s="91"/>
      <c r="E13039" s="89"/>
      <c r="F13039">
        <f>SUMIF('список продуктов'!$A$8:$A$917,"="&amp;D11068,'список продуктов'!$C$8:$C$917)</f>
        <v>1</v>
      </c>
      <c r="M13039" s="572"/>
      <c r="N13039" s="573"/>
      <c r="O13039" s="573"/>
      <c r="P13039" s="573"/>
    </row>
    <row r="13040" spans="1:16" ht="15.75" thickBot="1" x14ac:dyDescent="0.3">
      <c r="A13040" s="229"/>
      <c r="B13040" s="186">
        <v>270</v>
      </c>
      <c r="C13040" s="197" t="s">
        <v>427</v>
      </c>
      <c r="D13040" s="188"/>
      <c r="E13040" s="191">
        <f>SUM(E13041:E13048)</f>
        <v>210.5</v>
      </c>
      <c r="F13040">
        <f>SUMIF('список продуктов'!$A$8:$A$917,"="&amp;D11069,'список продуктов'!$C$8:$C$917)</f>
        <v>1</v>
      </c>
      <c r="G13040" t="s">
        <v>2926</v>
      </c>
      <c r="M13040" s="572"/>
      <c r="N13040" s="573"/>
      <c r="O13040" s="573"/>
      <c r="P13040" s="573"/>
    </row>
    <row r="13041" spans="1:16" x14ac:dyDescent="0.25">
      <c r="A13041" s="77">
        <f>E13041*A13040</f>
        <v>0</v>
      </c>
      <c r="B13041" s="160"/>
      <c r="C13041" s="460"/>
      <c r="D13041" s="91" t="s">
        <v>2204</v>
      </c>
      <c r="E13041" s="89">
        <v>40</v>
      </c>
      <c r="F13041">
        <f>SUMIF('список продуктов'!$A$8:$A$917,"="&amp;D11070,'список продуктов'!$C$8:$C$917)</f>
        <v>1</v>
      </c>
      <c r="M13041" s="572"/>
      <c r="N13041" s="573"/>
      <c r="O13041" s="573"/>
      <c r="P13041" s="573"/>
    </row>
    <row r="13042" spans="1:16" x14ac:dyDescent="0.25">
      <c r="A13042" s="77">
        <f>E13042*A13040</f>
        <v>0</v>
      </c>
      <c r="B13042" s="160"/>
      <c r="C13042" s="460"/>
      <c r="D13042" s="91" t="s">
        <v>1554</v>
      </c>
      <c r="E13042" s="89">
        <v>40</v>
      </c>
      <c r="F13042">
        <f>SUMIF('список продуктов'!$A$8:$A$917,"="&amp;D11071,'список продуктов'!$C$8:$C$917)</f>
        <v>1</v>
      </c>
      <c r="M13042" s="572"/>
      <c r="N13042" s="573"/>
      <c r="O13042" s="573"/>
      <c r="P13042" s="573"/>
    </row>
    <row r="13043" spans="1:16" x14ac:dyDescent="0.25">
      <c r="A13043" s="77">
        <f>E13043*A13040</f>
        <v>0</v>
      </c>
      <c r="B13043" s="160"/>
      <c r="C13043" s="460"/>
      <c r="D13043" s="91" t="s">
        <v>1737</v>
      </c>
      <c r="E13043" s="89">
        <v>20</v>
      </c>
      <c r="F13043">
        <f>SUMIF('список продуктов'!$A$8:$A$917,"="&amp;D11072,'список продуктов'!$C$8:$C$917)</f>
        <v>1</v>
      </c>
      <c r="M13043" s="572"/>
      <c r="N13043" s="573"/>
      <c r="O13043" s="573"/>
      <c r="P13043" s="573"/>
    </row>
    <row r="13044" spans="1:16" x14ac:dyDescent="0.25">
      <c r="A13044" s="77">
        <f>E13044*A13040</f>
        <v>0</v>
      </c>
      <c r="B13044" s="160"/>
      <c r="C13044" s="461"/>
      <c r="D13044" s="91" t="s">
        <v>1763</v>
      </c>
      <c r="E13044" s="89">
        <v>20</v>
      </c>
      <c r="F13044">
        <f>SUMIF('список продуктов'!$A$8:$A$917,"="&amp;D11073,'список продуктов'!$C$8:$C$917)</f>
        <v>1</v>
      </c>
      <c r="M13044" s="572"/>
      <c r="N13044" s="573"/>
      <c r="O13044" s="573"/>
      <c r="P13044" s="573"/>
    </row>
    <row r="13045" spans="1:16" x14ac:dyDescent="0.25">
      <c r="A13045" s="77">
        <f>E13045*A13040</f>
        <v>0</v>
      </c>
      <c r="B13045" s="160"/>
      <c r="C13045" s="461"/>
      <c r="D13045" s="91" t="s">
        <v>1569</v>
      </c>
      <c r="E13045" s="89">
        <v>20</v>
      </c>
      <c r="F13045">
        <f>SUMIF('список продуктов'!$A$8:$A$917,"="&amp;D11074,'список продуктов'!$C$8:$C$917)</f>
        <v>1</v>
      </c>
      <c r="M13045" s="572"/>
      <c r="N13045" s="573"/>
      <c r="O13045" s="573"/>
      <c r="P13045" s="573"/>
    </row>
    <row r="13046" spans="1:16" x14ac:dyDescent="0.25">
      <c r="A13046" s="77">
        <f>E13046*A13040</f>
        <v>0</v>
      </c>
      <c r="B13046" s="160"/>
      <c r="C13046" s="461"/>
      <c r="D13046" s="91" t="s">
        <v>1674</v>
      </c>
      <c r="E13046" s="89">
        <v>10</v>
      </c>
      <c r="F13046">
        <f>SUMIF('список продуктов'!$A$8:$A$917,"="&amp;D11075,'список продуктов'!$C$8:$C$917)</f>
        <v>0</v>
      </c>
      <c r="M13046" s="572"/>
      <c r="N13046" s="573"/>
      <c r="O13046" s="573"/>
      <c r="P13046" s="573"/>
    </row>
    <row r="13047" spans="1:16" x14ac:dyDescent="0.25">
      <c r="A13047" s="77">
        <f>E13047*A13040</f>
        <v>0</v>
      </c>
      <c r="B13047" s="160"/>
      <c r="C13047" s="461"/>
      <c r="D13047" s="91" t="s">
        <v>1885</v>
      </c>
      <c r="E13047" s="89">
        <v>60</v>
      </c>
      <c r="F13047">
        <f>SUMIF('список продуктов'!$A$8:$A$917,"="&amp;D11076,'список продуктов'!$C$8:$C$917)</f>
        <v>1</v>
      </c>
      <c r="M13047" s="572"/>
      <c r="N13047" s="573"/>
      <c r="O13047" s="573"/>
      <c r="P13047" s="573"/>
    </row>
    <row r="13048" spans="1:16" x14ac:dyDescent="0.25">
      <c r="A13048" s="77">
        <f>E13048*A13040</f>
        <v>0</v>
      </c>
      <c r="B13048" s="160"/>
      <c r="C13048" s="461"/>
      <c r="D13048" s="91" t="s">
        <v>1886</v>
      </c>
      <c r="E13048" s="89">
        <v>0.5</v>
      </c>
      <c r="F13048">
        <f>SUMIF('список продуктов'!$A$8:$A$917,"="&amp;D11077,'список продуктов'!$C$8:$C$917)</f>
        <v>1</v>
      </c>
      <c r="M13048" s="572"/>
      <c r="N13048" s="573"/>
      <c r="O13048" s="573"/>
      <c r="P13048" s="573"/>
    </row>
    <row r="13049" spans="1:16" ht="15.75" thickBot="1" x14ac:dyDescent="0.3">
      <c r="B13049" s="160"/>
      <c r="C13049" s="472"/>
      <c r="D13049" s="91"/>
      <c r="E13049" s="89"/>
      <c r="F13049">
        <f>SUMIF('список продуктов'!$A$8:$A$917,"="&amp;D11078,'список продуктов'!$C$8:$C$917)</f>
        <v>1</v>
      </c>
      <c r="M13049" s="572"/>
      <c r="N13049" s="573"/>
      <c r="O13049" s="573"/>
      <c r="P13049" s="573"/>
    </row>
    <row r="13050" spans="1:16" ht="15.75" thickBot="1" x14ac:dyDescent="0.3">
      <c r="A13050" s="229"/>
      <c r="B13050" s="190" t="s">
        <v>76</v>
      </c>
      <c r="C13050" s="197" t="s">
        <v>77</v>
      </c>
      <c r="D13050" s="188"/>
      <c r="E13050" s="191">
        <f>SUM(E13051:E13055)</f>
        <v>125.5</v>
      </c>
      <c r="F13050">
        <f>SUMIF('список продуктов'!$A$8:$A$917,"="&amp;D11079,'список продуктов'!$C$8:$C$917)</f>
        <v>1</v>
      </c>
      <c r="G13050" t="s">
        <v>2926</v>
      </c>
      <c r="M13050" s="572"/>
      <c r="N13050" s="573"/>
      <c r="O13050" s="573"/>
      <c r="P13050" s="573"/>
    </row>
    <row r="13051" spans="1:16" x14ac:dyDescent="0.25">
      <c r="A13051" s="77">
        <f>E13051*A13050</f>
        <v>0</v>
      </c>
      <c r="B13051" s="160"/>
      <c r="C13051" s="460"/>
      <c r="D13051" s="91" t="s">
        <v>1563</v>
      </c>
      <c r="E13051" s="89">
        <v>30</v>
      </c>
      <c r="F13051">
        <f>SUMIF('список продуктов'!$A$8:$A$917,"="&amp;D11080,'список продуктов'!$C$8:$C$917)</f>
        <v>1</v>
      </c>
      <c r="M13051" s="572"/>
      <c r="N13051" s="573"/>
      <c r="O13051" s="573"/>
      <c r="P13051" s="573"/>
    </row>
    <row r="13052" spans="1:16" x14ac:dyDescent="0.25">
      <c r="A13052" s="77">
        <f>E13052*A13050</f>
        <v>0</v>
      </c>
      <c r="B13052" s="160"/>
      <c r="C13052" s="460"/>
      <c r="D13052" s="91" t="s">
        <v>1795</v>
      </c>
      <c r="E13052" s="89">
        <v>15</v>
      </c>
      <c r="F13052">
        <f>SUMIF('список продуктов'!$A$8:$A$917,"="&amp;D11081,'список продуктов'!$C$8:$C$917)</f>
        <v>1</v>
      </c>
      <c r="M13052" s="572"/>
      <c r="N13052" s="573"/>
      <c r="O13052" s="573"/>
      <c r="P13052" s="573"/>
    </row>
    <row r="13053" spans="1:16" x14ac:dyDescent="0.25">
      <c r="A13053" s="77">
        <f>E13053*A13050</f>
        <v>0</v>
      </c>
      <c r="B13053" s="160"/>
      <c r="C13053" s="460"/>
      <c r="D13053" s="91" t="s">
        <v>1674</v>
      </c>
      <c r="E13053" s="89">
        <v>20</v>
      </c>
      <c r="F13053">
        <f>SUMIF('список продуктов'!$A$8:$A$917,"="&amp;D11082,'список продуктов'!$C$8:$C$917)</f>
        <v>0</v>
      </c>
      <c r="M13053" s="572"/>
      <c r="N13053" s="573"/>
      <c r="O13053" s="573"/>
      <c r="P13053" s="573"/>
    </row>
    <row r="13054" spans="1:16" x14ac:dyDescent="0.25">
      <c r="A13054" s="77">
        <f>E13054*A13050</f>
        <v>0</v>
      </c>
      <c r="B13054" s="160"/>
      <c r="C13054" s="460"/>
      <c r="D13054" s="91" t="s">
        <v>1885</v>
      </c>
      <c r="E13054" s="89">
        <v>60</v>
      </c>
      <c r="F13054">
        <f>SUMIF('список продуктов'!$A$8:$A$917,"="&amp;D11083,'список продуктов'!$C$8:$C$917)</f>
        <v>1</v>
      </c>
      <c r="M13054" s="572"/>
      <c r="N13054" s="573"/>
      <c r="O13054" s="573"/>
      <c r="P13054" s="573"/>
    </row>
    <row r="13055" spans="1:16" ht="15.75" thickBot="1" x14ac:dyDescent="0.3">
      <c r="A13055" s="77">
        <f>E13055*A13050</f>
        <v>0</v>
      </c>
      <c r="B13055" s="160"/>
      <c r="C13055" s="472"/>
      <c r="D13055" s="91" t="s">
        <v>1886</v>
      </c>
      <c r="E13055" s="89">
        <v>0.5</v>
      </c>
      <c r="F13055">
        <f>SUMIF('список продуктов'!$A$8:$A$917,"="&amp;D11084,'список продуктов'!$C$8:$C$917)</f>
        <v>1</v>
      </c>
      <c r="M13055" s="572"/>
      <c r="N13055" s="573"/>
      <c r="O13055" s="573"/>
      <c r="P13055" s="573"/>
    </row>
    <row r="13056" spans="1:16" ht="15.75" thickBot="1" x14ac:dyDescent="0.3">
      <c r="A13056" s="229"/>
      <c r="B13056" s="190" t="s">
        <v>78</v>
      </c>
      <c r="C13056" s="197" t="s">
        <v>79</v>
      </c>
      <c r="D13056" s="188"/>
      <c r="E13056" s="191">
        <f>SUM(E13057:E13063)</f>
        <v>125.5</v>
      </c>
      <c r="F13056">
        <f>SUMIF('список продуктов'!$A$8:$A$917,"="&amp;D11085,'список продуктов'!$C$8:$C$917)</f>
        <v>1</v>
      </c>
      <c r="G13056" t="s">
        <v>2926</v>
      </c>
      <c r="M13056" s="572"/>
      <c r="N13056" s="573"/>
      <c r="O13056" s="573"/>
      <c r="P13056" s="573"/>
    </row>
    <row r="13057" spans="1:16" x14ac:dyDescent="0.25">
      <c r="A13057" s="77">
        <f>E13057*A13056</f>
        <v>0</v>
      </c>
      <c r="B13057" s="160"/>
      <c r="C13057" s="460"/>
      <c r="D13057" s="91" t="s">
        <v>1577</v>
      </c>
      <c r="E13057" s="89">
        <v>15</v>
      </c>
      <c r="F13057">
        <f>SUMIF('список продуктов'!$A$8:$A$917,"="&amp;D11086,'список продуктов'!$C$8:$C$917)</f>
        <v>1</v>
      </c>
      <c r="M13057" s="572"/>
      <c r="N13057" s="573"/>
      <c r="O13057" s="573"/>
      <c r="P13057" s="573"/>
    </row>
    <row r="13058" spans="1:16" x14ac:dyDescent="0.25">
      <c r="A13058" s="77">
        <f>E13058*A13056</f>
        <v>0</v>
      </c>
      <c r="B13058" s="160"/>
      <c r="C13058" s="460"/>
      <c r="D13058" s="91" t="s">
        <v>1563</v>
      </c>
      <c r="E13058" s="89">
        <v>10</v>
      </c>
      <c r="F13058">
        <f>SUMIF('список продуктов'!$A$8:$A$917,"="&amp;D11087,'список продуктов'!$C$8:$C$917)</f>
        <v>0</v>
      </c>
      <c r="M13058" s="572"/>
      <c r="N13058" s="573"/>
      <c r="O13058" s="573"/>
      <c r="P13058" s="573"/>
    </row>
    <row r="13059" spans="1:16" x14ac:dyDescent="0.25">
      <c r="A13059" s="77">
        <f>E13059*A13056</f>
        <v>0</v>
      </c>
      <c r="B13059" s="160"/>
      <c r="C13059" s="460"/>
      <c r="D13059" s="91" t="s">
        <v>1763</v>
      </c>
      <c r="E13059" s="89">
        <v>10</v>
      </c>
      <c r="F13059">
        <f>SUMIF('список продуктов'!$A$8:$A$917,"="&amp;D11088,'список продуктов'!$C$8:$C$917)</f>
        <v>1</v>
      </c>
      <c r="M13059" s="572"/>
      <c r="N13059" s="573"/>
      <c r="O13059" s="573"/>
      <c r="P13059" s="573"/>
    </row>
    <row r="13060" spans="1:16" x14ac:dyDescent="0.25">
      <c r="A13060" s="77">
        <f>E13060*A13056</f>
        <v>0</v>
      </c>
      <c r="B13060" s="160"/>
      <c r="C13060" s="461"/>
      <c r="D13060" s="91" t="s">
        <v>1674</v>
      </c>
      <c r="E13060" s="89">
        <v>10</v>
      </c>
      <c r="F13060">
        <f>SUMIF('список продуктов'!$A$8:$A$917,"="&amp;D11089,'список продуктов'!$C$8:$C$917)</f>
        <v>1</v>
      </c>
      <c r="M13060" s="572"/>
      <c r="N13060" s="573"/>
      <c r="O13060" s="573"/>
      <c r="P13060" s="573"/>
    </row>
    <row r="13061" spans="1:16" x14ac:dyDescent="0.25">
      <c r="A13061" s="77">
        <f>E13061*A13056</f>
        <v>0</v>
      </c>
      <c r="B13061" s="160"/>
      <c r="C13061" s="461"/>
      <c r="D13061" s="91" t="s">
        <v>1919</v>
      </c>
      <c r="E13061" s="89">
        <v>20</v>
      </c>
      <c r="F13061">
        <f>SUMIF('список продуктов'!$A$8:$A$917,"="&amp;D11090,'список продуктов'!$C$8:$C$917)</f>
        <v>1</v>
      </c>
      <c r="M13061" s="572"/>
      <c r="N13061" s="573"/>
      <c r="O13061" s="573"/>
      <c r="P13061" s="573"/>
    </row>
    <row r="13062" spans="1:16" x14ac:dyDescent="0.25">
      <c r="A13062" s="77">
        <f>E13062*A13056</f>
        <v>0</v>
      </c>
      <c r="B13062" s="160"/>
      <c r="C13062" s="461"/>
      <c r="D13062" s="91" t="s">
        <v>1885</v>
      </c>
      <c r="E13062" s="89">
        <v>60</v>
      </c>
      <c r="F13062">
        <f>SUMIF('список продуктов'!$A$8:$A$917,"="&amp;D11091,'список продуктов'!$C$8:$C$917)</f>
        <v>1</v>
      </c>
      <c r="M13062" s="572"/>
      <c r="N13062" s="573"/>
      <c r="O13062" s="573"/>
      <c r="P13062" s="573"/>
    </row>
    <row r="13063" spans="1:16" ht="15.75" thickBot="1" x14ac:dyDescent="0.3">
      <c r="A13063" s="77">
        <f>E13063*A13056</f>
        <v>0</v>
      </c>
      <c r="B13063" s="160"/>
      <c r="C13063" s="472"/>
      <c r="D13063" s="91" t="s">
        <v>1886</v>
      </c>
      <c r="E13063" s="89">
        <v>0.5</v>
      </c>
      <c r="F13063">
        <f>SUMIF('список продуктов'!$A$8:$A$917,"="&amp;D11092,'список продуктов'!$C$8:$C$917)</f>
        <v>1</v>
      </c>
      <c r="M13063" s="572"/>
      <c r="N13063" s="573"/>
      <c r="O13063" s="573"/>
      <c r="P13063" s="573"/>
    </row>
    <row r="13064" spans="1:16" ht="15.75" thickBot="1" x14ac:dyDescent="0.3">
      <c r="A13064" s="229"/>
      <c r="B13064" s="190" t="s">
        <v>80</v>
      </c>
      <c r="C13064" s="197" t="s">
        <v>429</v>
      </c>
      <c r="D13064" s="188"/>
      <c r="E13064" s="191">
        <f>SUM(E13065:E13072)</f>
        <v>200.5</v>
      </c>
      <c r="F13064">
        <f>SUMIF('список продуктов'!$A$8:$A$917,"="&amp;D11093,'список продуктов'!$C$8:$C$917)</f>
        <v>1</v>
      </c>
      <c r="G13064" t="s">
        <v>2926</v>
      </c>
      <c r="M13064" s="572"/>
      <c r="N13064" s="573"/>
      <c r="O13064" s="573"/>
      <c r="P13064" s="573"/>
    </row>
    <row r="13065" spans="1:16" x14ac:dyDescent="0.25">
      <c r="A13065" s="77">
        <f>E13065*A13064</f>
        <v>0</v>
      </c>
      <c r="B13065" s="160"/>
      <c r="C13065" s="460"/>
      <c r="D13065" s="91" t="s">
        <v>1577</v>
      </c>
      <c r="E13065" s="89">
        <v>10</v>
      </c>
      <c r="F13065">
        <f>SUMIF('список продуктов'!$A$8:$A$917,"="&amp;D11094,'список продуктов'!$C$8:$C$917)</f>
        <v>0</v>
      </c>
      <c r="M13065" s="572"/>
      <c r="N13065" s="573"/>
      <c r="O13065" s="573"/>
      <c r="P13065" s="573"/>
    </row>
    <row r="13066" spans="1:16" x14ac:dyDescent="0.25">
      <c r="A13066" s="77">
        <f>E13066*A13064</f>
        <v>0</v>
      </c>
      <c r="B13066" s="160"/>
      <c r="C13066" s="460"/>
      <c r="D13066" s="91" t="s">
        <v>1554</v>
      </c>
      <c r="E13066" s="89">
        <v>40</v>
      </c>
      <c r="F13066">
        <f>SUMIF('список продуктов'!$A$8:$A$917,"="&amp;D11095,'список продуктов'!$C$8:$C$917)</f>
        <v>1</v>
      </c>
      <c r="M13066" s="572"/>
      <c r="N13066" s="573"/>
      <c r="O13066" s="573"/>
      <c r="P13066" s="573"/>
    </row>
    <row r="13067" spans="1:16" x14ac:dyDescent="0.25">
      <c r="A13067" s="77">
        <f>E13067*A13064</f>
        <v>0</v>
      </c>
      <c r="B13067" s="160"/>
      <c r="C13067" s="460"/>
      <c r="D13067" s="91" t="s">
        <v>1737</v>
      </c>
      <c r="E13067" s="89">
        <v>60</v>
      </c>
      <c r="F13067">
        <f>SUMIF('список продуктов'!$A$8:$A$917,"="&amp;D11096,'список продуктов'!$C$8:$C$917)</f>
        <v>1</v>
      </c>
      <c r="M13067" s="572"/>
      <c r="N13067" s="573"/>
      <c r="O13067" s="573"/>
      <c r="P13067" s="573"/>
    </row>
    <row r="13068" spans="1:16" x14ac:dyDescent="0.25">
      <c r="A13068" s="77">
        <f>E13068*A13064</f>
        <v>0</v>
      </c>
      <c r="B13068" s="160"/>
      <c r="C13068" s="461"/>
      <c r="D13068" s="91" t="s">
        <v>1763</v>
      </c>
      <c r="E13068" s="89">
        <v>10</v>
      </c>
      <c r="F13068">
        <f>SUMIF('список продуктов'!$A$8:$A$917,"="&amp;D11097,'список продуктов'!$C$8:$C$917)</f>
        <v>1</v>
      </c>
      <c r="M13068" s="572"/>
      <c r="N13068" s="573"/>
      <c r="O13068" s="573"/>
      <c r="P13068" s="573"/>
    </row>
    <row r="13069" spans="1:16" x14ac:dyDescent="0.25">
      <c r="A13069" s="77">
        <f>E13069*A13064</f>
        <v>0</v>
      </c>
      <c r="B13069" s="160"/>
      <c r="C13069" s="461"/>
      <c r="D13069" s="91" t="s">
        <v>1569</v>
      </c>
      <c r="E13069" s="89">
        <v>10</v>
      </c>
      <c r="F13069">
        <f>SUMIF('список продуктов'!$A$8:$A$917,"="&amp;D11098,'список продуктов'!$C$8:$C$917)</f>
        <v>1</v>
      </c>
      <c r="M13069" s="572"/>
      <c r="N13069" s="573"/>
      <c r="O13069" s="573"/>
      <c r="P13069" s="573"/>
    </row>
    <row r="13070" spans="1:16" x14ac:dyDescent="0.25">
      <c r="A13070" s="77">
        <f>E13070*A13064</f>
        <v>0</v>
      </c>
      <c r="B13070" s="160"/>
      <c r="C13070" s="461"/>
      <c r="D13070" s="91" t="s">
        <v>1674</v>
      </c>
      <c r="E13070" s="89">
        <v>10</v>
      </c>
      <c r="F13070">
        <f>SUMIF('список продуктов'!$A$8:$A$917,"="&amp;D11099,'список продуктов'!$C$8:$C$917)</f>
        <v>1</v>
      </c>
      <c r="M13070" s="572"/>
      <c r="N13070" s="573"/>
      <c r="O13070" s="573"/>
      <c r="P13070" s="573"/>
    </row>
    <row r="13071" spans="1:16" x14ac:dyDescent="0.25">
      <c r="A13071" s="77">
        <f>E13071*A13064</f>
        <v>0</v>
      </c>
      <c r="B13071" s="160"/>
      <c r="C13071" s="461"/>
      <c r="D13071" s="91" t="s">
        <v>1885</v>
      </c>
      <c r="E13071" s="89">
        <v>60</v>
      </c>
      <c r="F13071">
        <f>SUMIF('список продуктов'!$A$8:$A$917,"="&amp;D11100,'список продуктов'!$C$8:$C$917)</f>
        <v>1</v>
      </c>
      <c r="M13071" s="572"/>
      <c r="N13071" s="573"/>
      <c r="O13071" s="573"/>
      <c r="P13071" s="573"/>
    </row>
    <row r="13072" spans="1:16" ht="15.75" thickBot="1" x14ac:dyDescent="0.3">
      <c r="A13072" s="77">
        <f>E13072*A13064</f>
        <v>0</v>
      </c>
      <c r="B13072" s="160"/>
      <c r="C13072" s="472"/>
      <c r="D13072" s="91" t="s">
        <v>1886</v>
      </c>
      <c r="E13072" s="89">
        <v>0.5</v>
      </c>
      <c r="F13072">
        <f>SUMIF('список продуктов'!$A$8:$A$917,"="&amp;D11101,'список продуктов'!$C$8:$C$917)</f>
        <v>1</v>
      </c>
      <c r="M13072" s="572"/>
      <c r="N13072" s="573"/>
      <c r="O13072" s="573"/>
      <c r="P13072" s="573"/>
    </row>
    <row r="13073" spans="1:16" ht="15.75" thickBot="1" x14ac:dyDescent="0.3">
      <c r="A13073" s="229"/>
      <c r="B13073" s="190" t="s">
        <v>80</v>
      </c>
      <c r="C13073" s="197" t="s">
        <v>430</v>
      </c>
      <c r="D13073" s="188"/>
      <c r="E13073" s="191">
        <f>SUM(E13074:E13080)</f>
        <v>190.5</v>
      </c>
      <c r="F13073">
        <f>SUMIF('список продуктов'!$A$8:$A$917,"="&amp;D11102,'список продуктов'!$C$8:$C$917)</f>
        <v>0</v>
      </c>
      <c r="G13073" t="s">
        <v>2926</v>
      </c>
      <c r="M13073" s="572"/>
      <c r="N13073" s="573"/>
      <c r="O13073" s="573"/>
      <c r="P13073" s="573"/>
    </row>
    <row r="13074" spans="1:16" x14ac:dyDescent="0.25">
      <c r="A13074" s="77">
        <f>E13074*A13073</f>
        <v>0</v>
      </c>
      <c r="B13074" s="160"/>
      <c r="C13074" s="460"/>
      <c r="D13074" s="91" t="s">
        <v>1577</v>
      </c>
      <c r="E13074" s="89">
        <v>30</v>
      </c>
      <c r="M13074" s="72"/>
      <c r="N13074" s="68"/>
      <c r="O13074" s="68"/>
      <c r="P13074" s="68"/>
    </row>
    <row r="13075" spans="1:16" x14ac:dyDescent="0.25">
      <c r="A13075" s="77">
        <f>E13075*A13073</f>
        <v>0</v>
      </c>
      <c r="B13075" s="160"/>
      <c r="C13075" s="460"/>
      <c r="D13075" s="91" t="s">
        <v>1563</v>
      </c>
      <c r="E13075" s="89">
        <v>45</v>
      </c>
      <c r="M13075" s="72"/>
      <c r="N13075" s="68"/>
      <c r="O13075" s="68"/>
      <c r="P13075" s="68"/>
    </row>
    <row r="13076" spans="1:16" x14ac:dyDescent="0.25">
      <c r="A13076" s="77">
        <f>E13076*A13073</f>
        <v>0</v>
      </c>
      <c r="B13076" s="160"/>
      <c r="C13076" s="460"/>
      <c r="D13076" s="91" t="s">
        <v>1674</v>
      </c>
      <c r="E13076" s="89">
        <v>30</v>
      </c>
      <c r="F13076">
        <f>SUMIF('список продуктов'!$A$8:$A$917,"="&amp;D11103,'список продуктов'!$C$8:$C$917)</f>
        <v>0</v>
      </c>
      <c r="M13076" s="572"/>
      <c r="N13076" s="573"/>
      <c r="O13076" s="573"/>
      <c r="P13076" s="573"/>
    </row>
    <row r="13077" spans="1:16" x14ac:dyDescent="0.25">
      <c r="A13077" s="77">
        <f>E13077*A13073</f>
        <v>0</v>
      </c>
      <c r="B13077" s="160"/>
      <c r="C13077" s="461"/>
      <c r="D13077" s="91" t="s">
        <v>1763</v>
      </c>
      <c r="E13077" s="89">
        <v>10</v>
      </c>
      <c r="F13077">
        <f>SUMIF('список продуктов'!$A$8:$A$917,"="&amp;D11106,'список продуктов'!$C$8:$C$917)</f>
        <v>1</v>
      </c>
      <c r="M13077" s="572"/>
      <c r="N13077" s="573"/>
      <c r="O13077" s="573"/>
      <c r="P13077" s="573"/>
    </row>
    <row r="13078" spans="1:16" x14ac:dyDescent="0.25">
      <c r="A13078" s="77">
        <f>E13078*A13073</f>
        <v>0</v>
      </c>
      <c r="B13078" s="160"/>
      <c r="C13078" s="461"/>
      <c r="D13078" s="91" t="s">
        <v>1569</v>
      </c>
      <c r="E13078" s="89">
        <v>15</v>
      </c>
      <c r="F13078">
        <f>SUMIF('список продуктов'!$A$8:$A$917,"="&amp;D11107,'список продуктов'!$C$8:$C$917)</f>
        <v>1</v>
      </c>
      <c r="M13078" s="572"/>
      <c r="N13078" s="573"/>
      <c r="O13078" s="573"/>
      <c r="P13078" s="573"/>
    </row>
    <row r="13079" spans="1:16" x14ac:dyDescent="0.25">
      <c r="A13079" s="77">
        <f>E13079*A13073</f>
        <v>0</v>
      </c>
      <c r="B13079" s="160"/>
      <c r="C13079" s="461"/>
      <c r="D13079" s="91" t="s">
        <v>1885</v>
      </c>
      <c r="E13079" s="89">
        <v>60</v>
      </c>
      <c r="F13079">
        <f>SUMIF('список продуктов'!$A$8:$A$917,"="&amp;D11108,'список продуктов'!$C$8:$C$917)</f>
        <v>1</v>
      </c>
      <c r="M13079" s="572"/>
      <c r="N13079" s="573"/>
      <c r="O13079" s="573"/>
      <c r="P13079" s="573"/>
    </row>
    <row r="13080" spans="1:16" ht="15.75" thickBot="1" x14ac:dyDescent="0.3">
      <c r="A13080" s="77">
        <f>E13080*A13073</f>
        <v>0</v>
      </c>
      <c r="B13080" s="160"/>
      <c r="C13080" s="472"/>
      <c r="D13080" s="91" t="s">
        <v>1886</v>
      </c>
      <c r="E13080" s="89">
        <v>0.5</v>
      </c>
      <c r="F13080">
        <f>SUMIF('список продуктов'!$A$8:$A$917,"="&amp;D11109,'список продуктов'!$C$8:$C$917)</f>
        <v>1</v>
      </c>
      <c r="M13080" s="572"/>
      <c r="N13080" s="573"/>
      <c r="O13080" s="573"/>
      <c r="P13080" s="573"/>
    </row>
    <row r="13081" spans="1:16" ht="15.75" thickBot="1" x14ac:dyDescent="0.3">
      <c r="A13081" s="229"/>
      <c r="B13081" s="186">
        <v>235</v>
      </c>
      <c r="C13081" s="197" t="s">
        <v>431</v>
      </c>
      <c r="D13081" s="188"/>
      <c r="E13081" s="191">
        <f>SUM(E13082:E13089)</f>
        <v>175.5</v>
      </c>
      <c r="F13081">
        <f>SUMIF('список продуктов'!$A$8:$A$917,"="&amp;D11110,'список продуктов'!$C$8:$C$917)</f>
        <v>1</v>
      </c>
      <c r="G13081" t="s">
        <v>2926</v>
      </c>
      <c r="M13081" s="572"/>
      <c r="N13081" s="573"/>
      <c r="O13081" s="573"/>
      <c r="P13081" s="573"/>
    </row>
    <row r="13082" spans="1:16" x14ac:dyDescent="0.25">
      <c r="A13082" s="77">
        <f>E13082*A13081</f>
        <v>0</v>
      </c>
      <c r="B13082" s="160"/>
      <c r="C13082" s="154"/>
      <c r="D13082" s="91" t="s">
        <v>1563</v>
      </c>
      <c r="E13082" s="89">
        <v>30</v>
      </c>
      <c r="F13082">
        <f>SUMIF('список продуктов'!$A$8:$A$917,"="&amp;D11111,'список продуктов'!$C$8:$C$917)</f>
        <v>0</v>
      </c>
      <c r="M13082" s="572"/>
      <c r="N13082" s="573"/>
      <c r="O13082" s="573"/>
      <c r="P13082" s="573"/>
    </row>
    <row r="13083" spans="1:16" x14ac:dyDescent="0.25">
      <c r="A13083" s="77">
        <f>E13083*A13081</f>
        <v>0</v>
      </c>
      <c r="B13083" s="160"/>
      <c r="C13083" s="154"/>
      <c r="D13083" s="91" t="s">
        <v>1554</v>
      </c>
      <c r="E13083" s="89">
        <v>30</v>
      </c>
      <c r="F13083">
        <f>SUMIF('список продуктов'!$A$8:$A$917,"="&amp;D11112,'список продуктов'!$C$8:$C$917)</f>
        <v>1</v>
      </c>
      <c r="M13083" s="572"/>
      <c r="N13083" s="573"/>
      <c r="O13083" s="573"/>
      <c r="P13083" s="573"/>
    </row>
    <row r="13084" spans="1:16" x14ac:dyDescent="0.25">
      <c r="A13084" s="77">
        <f>E13084*A13081</f>
        <v>0</v>
      </c>
      <c r="B13084" s="160"/>
      <c r="C13084" s="154"/>
      <c r="D13084" s="91" t="s">
        <v>1737</v>
      </c>
      <c r="E13084" s="89">
        <v>15</v>
      </c>
      <c r="F13084">
        <f>SUMIF('список продуктов'!$A$8:$A$917,"="&amp;D11113,'список продуктов'!$C$8:$C$917)</f>
        <v>1</v>
      </c>
      <c r="M13084" s="572"/>
      <c r="N13084" s="573"/>
      <c r="O13084" s="573"/>
      <c r="P13084" s="573"/>
    </row>
    <row r="13085" spans="1:16" x14ac:dyDescent="0.25">
      <c r="A13085" s="77">
        <f>E13085*A13081</f>
        <v>0</v>
      </c>
      <c r="B13085" s="160"/>
      <c r="C13085" s="449"/>
      <c r="D13085" s="91" t="s">
        <v>1763</v>
      </c>
      <c r="E13085" s="89">
        <v>15</v>
      </c>
      <c r="F13085">
        <f>SUMIF('список продуктов'!$A$8:$A$917,"="&amp;D11114,'список продуктов'!$C$8:$C$917)</f>
        <v>1</v>
      </c>
      <c r="M13085" s="572"/>
      <c r="N13085" s="573"/>
      <c r="O13085" s="573"/>
      <c r="P13085" s="573"/>
    </row>
    <row r="13086" spans="1:16" x14ac:dyDescent="0.25">
      <c r="A13086" s="77">
        <f>E13086*A13081</f>
        <v>0</v>
      </c>
      <c r="B13086" s="160"/>
      <c r="C13086" s="449"/>
      <c r="D13086" s="91" t="s">
        <v>1569</v>
      </c>
      <c r="E13086" s="89">
        <v>15</v>
      </c>
      <c r="F13086">
        <f>SUMIF('список продуктов'!$A$8:$A$917,"="&amp;D11115,'список продуктов'!$C$8:$C$917)</f>
        <v>1</v>
      </c>
      <c r="M13086" s="572"/>
      <c r="N13086" s="573"/>
      <c r="O13086" s="573"/>
      <c r="P13086" s="573"/>
    </row>
    <row r="13087" spans="1:16" x14ac:dyDescent="0.25">
      <c r="A13087" s="77">
        <f>E13087*A13081</f>
        <v>0</v>
      </c>
      <c r="B13087" s="160"/>
      <c r="C13087" s="449"/>
      <c r="D13087" s="91" t="s">
        <v>1674</v>
      </c>
      <c r="E13087" s="89">
        <v>10</v>
      </c>
      <c r="F13087">
        <f>SUMIF('список продуктов'!$A$8:$A$917,"="&amp;D11116,'список продуктов'!$C$8:$C$917)</f>
        <v>0</v>
      </c>
      <c r="M13087" s="572"/>
      <c r="N13087" s="573"/>
      <c r="O13087" s="573"/>
      <c r="P13087" s="573"/>
    </row>
    <row r="13088" spans="1:16" x14ac:dyDescent="0.25">
      <c r="A13088" s="77">
        <f>E13088*A13081</f>
        <v>0</v>
      </c>
      <c r="B13088" s="160"/>
      <c r="C13088" s="449"/>
      <c r="D13088" s="91" t="s">
        <v>1885</v>
      </c>
      <c r="E13088" s="89">
        <v>60</v>
      </c>
      <c r="F13088">
        <f>SUMIF('список продуктов'!$A$8:$A$917,"="&amp;D11117,'список продуктов'!$C$8:$C$917)</f>
        <v>1</v>
      </c>
      <c r="M13088" s="572"/>
      <c r="N13088" s="573"/>
      <c r="O13088" s="573"/>
      <c r="P13088" s="573"/>
    </row>
    <row r="13089" spans="1:16" x14ac:dyDescent="0.25">
      <c r="A13089" s="77">
        <f>E13089*A13081</f>
        <v>0</v>
      </c>
      <c r="B13089" s="160"/>
      <c r="C13089" s="449"/>
      <c r="D13089" s="91" t="s">
        <v>1886</v>
      </c>
      <c r="E13089" s="89">
        <v>0.5</v>
      </c>
      <c r="F13089">
        <f>SUMIF('список продуктов'!$A$8:$A$917,"="&amp;D11118,'список продуктов'!$C$8:$C$917)</f>
        <v>1</v>
      </c>
      <c r="M13089" s="572"/>
      <c r="N13089" s="573"/>
      <c r="O13089" s="573"/>
      <c r="P13089" s="573"/>
    </row>
    <row r="13090" spans="1:16" x14ac:dyDescent="0.25">
      <c r="B13090" s="173"/>
      <c r="C13090" s="154"/>
      <c r="D13090" s="91"/>
      <c r="E13090" s="80"/>
      <c r="F13090">
        <f>SUMIF('список продуктов'!$A$8:$A$917,"="&amp;D11119,'список продуктов'!$C$8:$C$917)</f>
        <v>1</v>
      </c>
      <c r="M13090" s="572"/>
      <c r="N13090" s="573"/>
      <c r="O13090" s="573"/>
      <c r="P13090" s="573"/>
    </row>
    <row r="13091" spans="1:16" ht="25.5" x14ac:dyDescent="0.35">
      <c r="A13091" s="192"/>
      <c r="B13091" s="193"/>
      <c r="C13091" s="534"/>
      <c r="D13091" s="363"/>
      <c r="E13091" s="269"/>
      <c r="F13091">
        <f>SUMIF('список продуктов'!$A$8:$A$917,"="&amp;D11120,'список продуктов'!$C$8:$C$917)</f>
        <v>1</v>
      </c>
      <c r="G13091" t="s">
        <v>2926</v>
      </c>
      <c r="M13091" s="572"/>
      <c r="N13091" s="573"/>
      <c r="O13091" s="573"/>
      <c r="P13091" s="573"/>
    </row>
    <row r="13092" spans="1:16" ht="15.75" thickBot="1" x14ac:dyDescent="0.3">
      <c r="B13092" s="173"/>
      <c r="C13092" s="154"/>
      <c r="D13092" s="91"/>
      <c r="E13092" s="89"/>
      <c r="F13092">
        <f>SUMIF('список продуктов'!$A$8:$A$917,"="&amp;#REF!,'список продуктов'!$C$8:$C$917)</f>
        <v>0</v>
      </c>
      <c r="M13092" s="572"/>
      <c r="N13092" s="573"/>
      <c r="O13092" s="573"/>
      <c r="P13092" s="573"/>
    </row>
    <row r="13093" spans="1:16" ht="15.75" thickBot="1" x14ac:dyDescent="0.3">
      <c r="A13093" s="229"/>
      <c r="B13093" s="186">
        <v>30</v>
      </c>
      <c r="C13093" s="73" t="s">
        <v>191</v>
      </c>
      <c r="D13093" s="188"/>
      <c r="E13093" s="272">
        <f>SUM(E13094:E13094)</f>
        <v>30</v>
      </c>
      <c r="F13093">
        <f>SUMIF('список продуктов'!$A$8:$A$917,"="&amp;#REF!,'список продуктов'!$C$8:$C$917)</f>
        <v>0</v>
      </c>
      <c r="G13093" t="s">
        <v>2926</v>
      </c>
      <c r="M13093" s="572"/>
      <c r="N13093" s="573"/>
      <c r="O13093" s="573"/>
      <c r="P13093" s="573"/>
    </row>
    <row r="13094" spans="1:16" x14ac:dyDescent="0.25">
      <c r="A13094" s="77">
        <f>E13094*A13093</f>
        <v>0</v>
      </c>
      <c r="B13094" s="173"/>
      <c r="C13094" s="115"/>
      <c r="D13094" s="91" t="s">
        <v>2462</v>
      </c>
      <c r="E13094" s="89">
        <v>30</v>
      </c>
      <c r="F13094">
        <f>SUMIF('список продуктов'!$A$8:$A$917,"="&amp;#REF!,'список продуктов'!$C$8:$C$917)</f>
        <v>0</v>
      </c>
      <c r="M13094" s="572"/>
      <c r="N13094" s="573"/>
      <c r="O13094" s="573"/>
      <c r="P13094" s="573"/>
    </row>
    <row r="13095" spans="1:16" x14ac:dyDescent="0.25">
      <c r="B13095" s="173"/>
      <c r="C13095" s="154"/>
      <c r="D13095" s="91"/>
      <c r="E13095" s="89"/>
      <c r="F13095">
        <f>SUMIF('список продуктов'!$A$8:$A$917,"="&amp;#REF!,'список продуктов'!$C$8:$C$917)</f>
        <v>0</v>
      </c>
      <c r="M13095" s="572"/>
      <c r="N13095" s="573"/>
      <c r="O13095" s="573"/>
      <c r="P13095" s="573"/>
    </row>
    <row r="13096" spans="1:16" ht="15.75" thickBot="1" x14ac:dyDescent="0.3">
      <c r="B13096" s="173"/>
      <c r="C13096" s="154"/>
      <c r="D13096" s="91"/>
      <c r="E13096" s="89"/>
      <c r="F13096">
        <f>SUMIF('список продуктов'!$A$8:$A$917,"="&amp;#REF!,'список продуктов'!$C$8:$C$917)</f>
        <v>0</v>
      </c>
      <c r="M13096" s="572"/>
      <c r="N13096" s="573"/>
      <c r="O13096" s="573"/>
      <c r="P13096" s="573"/>
    </row>
    <row r="13097" spans="1:16" ht="15.75" thickBot="1" x14ac:dyDescent="0.3">
      <c r="A13097" s="229"/>
      <c r="B13097" s="186">
        <v>30</v>
      </c>
      <c r="C13097" s="73" t="s">
        <v>761</v>
      </c>
      <c r="D13097" s="188"/>
      <c r="E13097" s="191">
        <f>SUM(E13098:E13098)</f>
        <v>1</v>
      </c>
      <c r="F13097">
        <f>SUMIF('список продуктов'!$A$8:$A$917,"="&amp;D11121,'список продуктов'!$C$8:$C$917)</f>
        <v>0</v>
      </c>
      <c r="G13097" t="s">
        <v>2926</v>
      </c>
      <c r="M13097" s="572"/>
      <c r="N13097" s="573"/>
      <c r="O13097" s="573"/>
      <c r="P13097" s="573"/>
    </row>
    <row r="13098" spans="1:16" x14ac:dyDescent="0.25">
      <c r="A13098" s="77">
        <f>E13098*A13097</f>
        <v>0</v>
      </c>
      <c r="B13098" s="173"/>
      <c r="C13098" s="154"/>
      <c r="D13098" s="146" t="s">
        <v>761</v>
      </c>
      <c r="E13098" s="89">
        <v>1</v>
      </c>
      <c r="F13098">
        <f>SUMIF('список продуктов'!$A$8:$A$917,"="&amp;D11122,'список продуктов'!$C$8:$C$917)</f>
        <v>1</v>
      </c>
      <c r="M13098" s="572"/>
      <c r="N13098" s="573"/>
      <c r="O13098" s="573"/>
      <c r="P13098" s="573"/>
    </row>
    <row r="13099" spans="1:16" x14ac:dyDescent="0.25">
      <c r="B13099" s="173"/>
      <c r="C13099" s="154"/>
      <c r="D13099" s="91"/>
      <c r="E13099" s="89"/>
      <c r="F13099">
        <f>SUMIF('список продуктов'!$A$8:$A$917,"="&amp;D11123,'список продуктов'!$C$8:$C$917)</f>
        <v>1</v>
      </c>
      <c r="M13099" s="572"/>
      <c r="N13099" s="573"/>
      <c r="O13099" s="573"/>
      <c r="P13099" s="573"/>
    </row>
    <row r="13100" spans="1:16" ht="15.75" thickBot="1" x14ac:dyDescent="0.3">
      <c r="B13100" s="173"/>
      <c r="C13100" s="449"/>
      <c r="D13100" s="91"/>
      <c r="E13100" s="80"/>
      <c r="F13100">
        <f>SUMIF('список продуктов'!$A$8:$A$917,"="&amp;D11124,'список продуктов'!$C$8:$C$917)</f>
        <v>1</v>
      </c>
      <c r="M13100" s="572"/>
      <c r="N13100" s="573"/>
      <c r="O13100" s="573"/>
      <c r="P13100" s="573"/>
    </row>
    <row r="13101" spans="1:16" ht="15.75" thickBot="1" x14ac:dyDescent="0.3">
      <c r="A13101" s="229"/>
      <c r="B13101" s="179">
        <v>75</v>
      </c>
      <c r="C13101" s="184" t="s">
        <v>764</v>
      </c>
      <c r="D13101" s="188"/>
      <c r="E13101" s="158">
        <f>SUM(E13102:E13109)</f>
        <v>113</v>
      </c>
      <c r="F13101">
        <f>SUMIF('список продуктов'!$A$8:$A$917,"="&amp;D11125,'список продуктов'!$C$8:$C$917)</f>
        <v>1</v>
      </c>
      <c r="G13101" t="s">
        <v>2926</v>
      </c>
      <c r="M13101" s="572"/>
      <c r="N13101" s="573"/>
      <c r="O13101" s="573"/>
      <c r="P13101" s="573"/>
    </row>
    <row r="13102" spans="1:16" x14ac:dyDescent="0.25">
      <c r="A13102" s="77">
        <f>E13102*A13101</f>
        <v>0</v>
      </c>
      <c r="B13102" s="173"/>
      <c r="C13102" s="464"/>
      <c r="D13102" s="91" t="s">
        <v>1929</v>
      </c>
      <c r="E13102" s="80">
        <v>10</v>
      </c>
      <c r="F13102">
        <f>SUMIF('список продуктов'!$A$8:$A$917,"="&amp;D11126,'список продуктов'!$C$8:$C$917)</f>
        <v>1</v>
      </c>
      <c r="M13102" s="572"/>
      <c r="N13102" s="573"/>
      <c r="O13102" s="573"/>
      <c r="P13102" s="573"/>
    </row>
    <row r="13103" spans="1:16" x14ac:dyDescent="0.25">
      <c r="A13103" s="77">
        <f>E13103*A13101</f>
        <v>0</v>
      </c>
      <c r="B13103" s="173"/>
      <c r="C13103" s="449"/>
      <c r="D13103" s="91" t="s">
        <v>1850</v>
      </c>
      <c r="E13103" s="80">
        <v>20</v>
      </c>
      <c r="F13103">
        <f>SUMIF('список продуктов'!$A$8:$A$917,"="&amp;D11127,'список продуктов'!$C$8:$C$917)</f>
        <v>1</v>
      </c>
      <c r="M13103" s="572"/>
      <c r="N13103" s="573"/>
      <c r="O13103" s="573"/>
      <c r="P13103" s="573"/>
    </row>
    <row r="13104" spans="1:16" x14ac:dyDescent="0.25">
      <c r="A13104" s="77">
        <f>E13104*A13101</f>
        <v>0</v>
      </c>
      <c r="B13104" s="173"/>
      <c r="C13104" s="449"/>
      <c r="D13104" s="91" t="s">
        <v>2469</v>
      </c>
      <c r="E13104" s="80">
        <v>20</v>
      </c>
      <c r="F13104">
        <f>SUMIF('список продуктов'!$A$8:$A$917,"="&amp;D6785,'список продуктов'!$C$8:$C$917)</f>
        <v>1</v>
      </c>
      <c r="M13104" s="572"/>
      <c r="N13104" s="573"/>
      <c r="O13104" s="573"/>
      <c r="P13104" s="573"/>
    </row>
    <row r="13105" spans="1:16" x14ac:dyDescent="0.25">
      <c r="A13105" s="77">
        <f>E13105*A13101</f>
        <v>0</v>
      </c>
      <c r="B13105" s="173"/>
      <c r="C13105" s="449"/>
      <c r="D13105" s="91" t="s">
        <v>1280</v>
      </c>
      <c r="E13105" s="80">
        <v>20</v>
      </c>
      <c r="F13105">
        <f>SUMIF('список продуктов'!$A$8:$A$917,"="&amp;D6786,'список продуктов'!$C$8:$C$917)</f>
        <v>1</v>
      </c>
      <c r="M13105" s="572"/>
      <c r="N13105" s="573"/>
      <c r="O13105" s="573"/>
      <c r="P13105" s="573"/>
    </row>
    <row r="13106" spans="1:16" x14ac:dyDescent="0.25">
      <c r="A13106" s="77">
        <f>E13106*A13101</f>
        <v>0</v>
      </c>
      <c r="B13106" s="173"/>
      <c r="C13106" s="449"/>
      <c r="D13106" s="91" t="s">
        <v>1492</v>
      </c>
      <c r="E13106" s="80">
        <v>30</v>
      </c>
      <c r="F13106">
        <f>SUMIF('список продуктов'!$A$8:$A$917,"="&amp;D6787,'список продуктов'!$C$8:$C$917)</f>
        <v>1</v>
      </c>
      <c r="M13106" s="572"/>
      <c r="N13106" s="573"/>
      <c r="O13106" s="573"/>
      <c r="P13106" s="573"/>
    </row>
    <row r="13107" spans="1:16" x14ac:dyDescent="0.25">
      <c r="A13107" s="77">
        <f>E13107*A13101</f>
        <v>0</v>
      </c>
      <c r="B13107" s="173"/>
      <c r="C13107" s="449"/>
      <c r="D13107" s="91" t="s">
        <v>2373</v>
      </c>
      <c r="E13107" s="80">
        <v>1</v>
      </c>
      <c r="F13107">
        <f>SUMIF('список продуктов'!$A$8:$A$917,"="&amp;D6788,'список продуктов'!$C$8:$C$917)</f>
        <v>1</v>
      </c>
      <c r="M13107" s="572"/>
      <c r="N13107" s="573"/>
      <c r="O13107" s="573"/>
      <c r="P13107" s="573"/>
    </row>
    <row r="13108" spans="1:16" x14ac:dyDescent="0.25">
      <c r="A13108" s="77">
        <f>E13108*A13101</f>
        <v>0</v>
      </c>
      <c r="B13108" s="173"/>
      <c r="C13108" s="449"/>
      <c r="D13108" s="91" t="s">
        <v>1901</v>
      </c>
      <c r="E13108" s="80">
        <v>10</v>
      </c>
      <c r="F13108">
        <f>SUMIF('список продуктов'!$A$8:$A$917,"="&amp;D6789,'список продуктов'!$C$8:$C$917)</f>
        <v>1</v>
      </c>
      <c r="M13108" s="572"/>
      <c r="N13108" s="573"/>
      <c r="O13108" s="573"/>
      <c r="P13108" s="573"/>
    </row>
    <row r="13109" spans="1:16" ht="15.75" thickBot="1" x14ac:dyDescent="0.3">
      <c r="A13109" s="77">
        <f>A13101*E13109</f>
        <v>0</v>
      </c>
      <c r="B13109" s="173"/>
      <c r="C13109" s="449"/>
      <c r="D13109" s="91" t="s">
        <v>1944</v>
      </c>
      <c r="E13109" s="80">
        <v>2</v>
      </c>
      <c r="F13109">
        <f>SUMIF('список продуктов'!$A$8:$A$917,"="&amp;D6790,'список продуктов'!$C$8:$C$917)</f>
        <v>0</v>
      </c>
      <c r="M13109" s="572"/>
      <c r="N13109" s="573"/>
      <c r="O13109" s="573"/>
      <c r="P13109" s="573"/>
    </row>
    <row r="13110" spans="1:16" ht="15.75" thickBot="1" x14ac:dyDescent="0.3">
      <c r="A13110" s="229"/>
      <c r="B13110" s="179">
        <v>75</v>
      </c>
      <c r="C13110" s="184" t="s">
        <v>765</v>
      </c>
      <c r="D13110" s="188"/>
      <c r="E13110" s="158">
        <f>SUM(E13111:E13118)</f>
        <v>118</v>
      </c>
      <c r="F13110">
        <f>SUMIF('список продуктов'!$A$8:$A$917,"="&amp;D6791,'список продуктов'!$C$8:$C$917)</f>
        <v>1</v>
      </c>
      <c r="G13110" t="s">
        <v>2926</v>
      </c>
      <c r="M13110" s="572"/>
      <c r="N13110" s="573"/>
      <c r="O13110" s="573"/>
      <c r="P13110" s="573"/>
    </row>
    <row r="13111" spans="1:16" x14ac:dyDescent="0.25">
      <c r="A13111" s="77">
        <f>E13111*A13110</f>
        <v>0</v>
      </c>
      <c r="B13111" s="173"/>
      <c r="C13111" s="464"/>
      <c r="D13111" s="91" t="s">
        <v>1928</v>
      </c>
      <c r="E13111" s="80">
        <v>15</v>
      </c>
      <c r="F13111">
        <f>SUMIF('список продуктов'!$A$8:$A$917,"="&amp;D6811,'список продуктов'!$C$8:$C$917)</f>
        <v>1</v>
      </c>
      <c r="M13111" s="572"/>
      <c r="N13111" s="573"/>
      <c r="O13111" s="573"/>
      <c r="P13111" s="573"/>
    </row>
    <row r="13112" spans="1:16" x14ac:dyDescent="0.25">
      <c r="A13112" s="77">
        <f>E13112*A13110</f>
        <v>0</v>
      </c>
      <c r="B13112" s="173"/>
      <c r="C13112" s="449"/>
      <c r="D13112" s="91" t="s">
        <v>1850</v>
      </c>
      <c r="E13112" s="80">
        <v>20</v>
      </c>
      <c r="F13112">
        <f>SUMIF('список продуктов'!$A$8:$A$917,"="&amp;D6812,'список продуктов'!$C$8:$C$917)</f>
        <v>1</v>
      </c>
      <c r="M13112" s="572"/>
      <c r="N13112" s="573"/>
      <c r="O13112" s="573"/>
      <c r="P13112" s="573"/>
    </row>
    <row r="13113" spans="1:16" x14ac:dyDescent="0.25">
      <c r="A13113" s="77">
        <f>E13113*A13110</f>
        <v>0</v>
      </c>
      <c r="B13113" s="173"/>
      <c r="C13113" s="449"/>
      <c r="D13113" s="91" t="s">
        <v>2469</v>
      </c>
      <c r="E13113" s="80">
        <v>20</v>
      </c>
      <c r="F13113">
        <f>SUMIF('список продуктов'!$A$8:$A$917,"="&amp;D6813,'список продуктов'!$C$8:$C$917)</f>
        <v>1</v>
      </c>
      <c r="M13113" s="572"/>
      <c r="N13113" s="573"/>
      <c r="O13113" s="573"/>
      <c r="P13113" s="573"/>
    </row>
    <row r="13114" spans="1:16" x14ac:dyDescent="0.25">
      <c r="A13114" s="77">
        <f>E13114*A13110</f>
        <v>0</v>
      </c>
      <c r="B13114" s="173"/>
      <c r="C13114" s="449"/>
      <c r="D13114" s="91" t="s">
        <v>1280</v>
      </c>
      <c r="E13114" s="80">
        <v>20</v>
      </c>
      <c r="F13114">
        <f>SUMIF('список продуктов'!$A$8:$A$917,"="&amp;D6814,'список продуктов'!$C$8:$C$917)</f>
        <v>1</v>
      </c>
      <c r="M13114" s="572"/>
      <c r="N13114" s="573"/>
      <c r="O13114" s="573"/>
      <c r="P13114" s="573"/>
    </row>
    <row r="13115" spans="1:16" x14ac:dyDescent="0.25">
      <c r="A13115" s="77">
        <f>E13115*A13110</f>
        <v>0</v>
      </c>
      <c r="B13115" s="173"/>
      <c r="C13115" s="449"/>
      <c r="D13115" s="91" t="s">
        <v>1492</v>
      </c>
      <c r="E13115" s="80">
        <v>30</v>
      </c>
      <c r="F13115">
        <f>SUMIF('список продуктов'!$A$8:$A$917,"="&amp;D6815,'список продуктов'!$C$8:$C$917)</f>
        <v>1</v>
      </c>
      <c r="M13115" s="572"/>
      <c r="N13115" s="573"/>
      <c r="O13115" s="573"/>
      <c r="P13115" s="573"/>
    </row>
    <row r="13116" spans="1:16" x14ac:dyDescent="0.25">
      <c r="A13116" s="77">
        <f>E13116*A13110</f>
        <v>0</v>
      </c>
      <c r="B13116" s="173"/>
      <c r="C13116" s="449"/>
      <c r="D13116" s="91" t="s">
        <v>2373</v>
      </c>
      <c r="E13116" s="80">
        <v>1</v>
      </c>
      <c r="F13116">
        <f>SUMIF('список продуктов'!$A$8:$A$917,"="&amp;D6816,'список продуктов'!$C$8:$C$917)</f>
        <v>1</v>
      </c>
      <c r="M13116" s="572"/>
      <c r="N13116" s="573"/>
      <c r="O13116" s="573"/>
      <c r="P13116" s="573"/>
    </row>
    <row r="13117" spans="1:16" x14ac:dyDescent="0.25">
      <c r="A13117" s="77">
        <f>E13117*A13110</f>
        <v>0</v>
      </c>
      <c r="B13117" s="173"/>
      <c r="C13117" s="449"/>
      <c r="D13117" s="91" t="s">
        <v>1901</v>
      </c>
      <c r="E13117" s="80">
        <v>10</v>
      </c>
      <c r="F13117">
        <f>SUMIF('список продуктов'!$A$8:$A$917,"="&amp;D9394,'список продуктов'!$C$8:$C$917)</f>
        <v>0</v>
      </c>
      <c r="M13117" s="572"/>
      <c r="N13117" s="573"/>
      <c r="O13117" s="573"/>
      <c r="P13117" s="573"/>
    </row>
    <row r="13118" spans="1:16" x14ac:dyDescent="0.25">
      <c r="A13118" s="77">
        <f>A13110*E13118</f>
        <v>0</v>
      </c>
      <c r="B13118" s="173"/>
      <c r="C13118" s="449"/>
      <c r="D13118" s="91" t="s">
        <v>1944</v>
      </c>
      <c r="E13118" s="80">
        <v>2</v>
      </c>
      <c r="F13118">
        <f>SUMIF('список продуктов'!$A$8:$A$917,"="&amp;D9395,'список продуктов'!$C$8:$C$917)</f>
        <v>1</v>
      </c>
      <c r="M13118" s="572"/>
      <c r="N13118" s="573"/>
      <c r="O13118" s="573"/>
      <c r="P13118" s="573"/>
    </row>
    <row r="13119" spans="1:16" ht="25.5" x14ac:dyDescent="0.35">
      <c r="A13119" s="192"/>
      <c r="B13119" s="241"/>
      <c r="C13119" s="194"/>
      <c r="D13119" s="363"/>
      <c r="E13119" s="269"/>
      <c r="F13119">
        <f>SUMIF('список продуктов'!$A$8:$A$917,"="&amp;D9396,'список продуктов'!$C$8:$C$917)</f>
        <v>1</v>
      </c>
      <c r="G13119" t="s">
        <v>2926</v>
      </c>
      <c r="M13119" s="572"/>
      <c r="N13119" s="573"/>
      <c r="O13119" s="573"/>
      <c r="P13119" s="573"/>
    </row>
    <row r="13120" spans="1:16" ht="15.75" thickBot="1" x14ac:dyDescent="0.3">
      <c r="B13120" s="173"/>
      <c r="C13120" s="154"/>
      <c r="D13120" s="91"/>
      <c r="E13120" s="89"/>
      <c r="F13120">
        <f>SUMIF('список продуктов'!$A$8:$A$917,"="&amp;D9397,'список продуктов'!$C$8:$C$917)</f>
        <v>1</v>
      </c>
      <c r="M13120" s="572"/>
      <c r="N13120" s="573"/>
      <c r="O13120" s="573"/>
      <c r="P13120" s="573"/>
    </row>
    <row r="13121" spans="1:16" ht="15.75" thickBot="1" x14ac:dyDescent="0.3">
      <c r="A13121" s="229"/>
      <c r="B13121" s="186">
        <v>500</v>
      </c>
      <c r="C13121" s="202" t="s">
        <v>780</v>
      </c>
      <c r="D13121" s="188"/>
      <c r="E13121" s="191">
        <f>SUM(E13122:E13122)</f>
        <v>500</v>
      </c>
      <c r="F13121">
        <f>SUMIF('список продуктов'!$A$8:$A$917,"="&amp;D9398,'список продуктов'!$C$8:$C$917)</f>
        <v>1</v>
      </c>
      <c r="G13121" t="s">
        <v>2926</v>
      </c>
      <c r="M13121" s="572"/>
      <c r="N13121" s="573"/>
      <c r="O13121" s="573"/>
      <c r="P13121" s="573"/>
    </row>
    <row r="13122" spans="1:16" ht="15.75" thickBot="1" x14ac:dyDescent="0.3">
      <c r="A13122" s="77">
        <f>E13122*A13121</f>
        <v>0</v>
      </c>
      <c r="B13122" s="173"/>
      <c r="C13122" s="154"/>
      <c r="D13122" s="91" t="s">
        <v>780</v>
      </c>
      <c r="E13122" s="89">
        <v>500</v>
      </c>
      <c r="F13122">
        <f>SUMIF('список продуктов'!$A$8:$A$917,"="&amp;D9399,'список продуктов'!$C$8:$C$917)</f>
        <v>1</v>
      </c>
      <c r="M13122" s="572"/>
      <c r="N13122" s="573"/>
      <c r="O13122" s="573"/>
      <c r="P13122" s="573"/>
    </row>
    <row r="13123" spans="1:16" ht="30" thickBot="1" x14ac:dyDescent="0.3">
      <c r="A13123" s="229"/>
      <c r="B13123" s="231" t="s">
        <v>51</v>
      </c>
      <c r="C13123" s="73" t="s">
        <v>1020</v>
      </c>
      <c r="D13123" s="188"/>
      <c r="E13123" s="191"/>
      <c r="F13123">
        <f>SUMIF('список продуктов'!$A$8:$A$917,"="&amp;D9400,'список продуктов'!$C$8:$C$917)</f>
        <v>0</v>
      </c>
      <c r="G13123" t="s">
        <v>2926</v>
      </c>
      <c r="M13123" s="572"/>
      <c r="N13123" s="573"/>
      <c r="O13123" s="573"/>
      <c r="P13123" s="573"/>
    </row>
    <row r="13124" spans="1:16" x14ac:dyDescent="0.25">
      <c r="A13124" s="77">
        <f>E13124*A13123</f>
        <v>0</v>
      </c>
      <c r="B13124" s="160"/>
      <c r="C13124" s="154"/>
      <c r="D13124" s="91" t="s">
        <v>2549</v>
      </c>
      <c r="E13124" s="89">
        <v>1</v>
      </c>
      <c r="F13124">
        <f>SUMIF('список продуктов'!$A$8:$A$917,"="&amp;D9401,'список продуктов'!$C$8:$C$917)</f>
        <v>1</v>
      </c>
      <c r="M13124" s="572"/>
      <c r="N13124" s="573"/>
      <c r="O13124" s="573"/>
      <c r="P13124" s="573"/>
    </row>
    <row r="13125" spans="1:16" x14ac:dyDescent="0.25">
      <c r="A13125" s="77">
        <f>E13125*A13123</f>
        <v>0</v>
      </c>
      <c r="B13125" s="160"/>
      <c r="C13125" s="452"/>
      <c r="D13125" s="91" t="s">
        <v>2341</v>
      </c>
      <c r="E13125" s="89">
        <v>5</v>
      </c>
      <c r="F13125">
        <f>SUMIF('список продуктов'!$A$8:$A$917,"="&amp;D9402,'список продуктов'!$C$8:$C$917)</f>
        <v>1</v>
      </c>
      <c r="M13125" s="572"/>
      <c r="N13125" s="573"/>
      <c r="O13125" s="573"/>
      <c r="P13125" s="573"/>
    </row>
    <row r="13126" spans="1:16" x14ac:dyDescent="0.25">
      <c r="A13126" s="77">
        <f>E13126*A13123</f>
        <v>0</v>
      </c>
      <c r="B13126" s="160"/>
      <c r="C13126" s="154"/>
      <c r="D13126" s="91" t="s">
        <v>2297</v>
      </c>
      <c r="E13126" s="89">
        <v>15</v>
      </c>
      <c r="F13126">
        <f>SUMIF('список продуктов'!$A$8:$A$917,"="&amp;D9403,'список продуктов'!$C$8:$C$917)</f>
        <v>1</v>
      </c>
      <c r="M13126" s="572"/>
      <c r="N13126" s="573"/>
      <c r="O13126" s="573"/>
      <c r="P13126" s="573"/>
    </row>
    <row r="13127" spans="1:16" x14ac:dyDescent="0.25">
      <c r="A13127" s="77">
        <f>E13127*A13123</f>
        <v>0</v>
      </c>
      <c r="B13127" s="160"/>
      <c r="C13127" s="154"/>
      <c r="D13127" s="91" t="s">
        <v>1665</v>
      </c>
      <c r="E13127" s="89">
        <v>10</v>
      </c>
      <c r="F13127">
        <f>SUMIF('список продуктов'!$A$8:$A$917,"="&amp;D9404,'список продуктов'!$C$8:$C$917)</f>
        <v>1</v>
      </c>
      <c r="M13127" s="572"/>
      <c r="N13127" s="573"/>
      <c r="O13127" s="573"/>
      <c r="P13127" s="573"/>
    </row>
    <row r="13128" spans="1:16" x14ac:dyDescent="0.25">
      <c r="A13128" s="77">
        <f>E13128*A13123</f>
        <v>0</v>
      </c>
      <c r="B13128" s="160"/>
      <c r="C13128" s="154"/>
      <c r="D13128" s="91" t="s">
        <v>2216</v>
      </c>
      <c r="E13128" s="89">
        <v>5</v>
      </c>
      <c r="F13128">
        <f>SUMIF('список продуктов'!$A$8:$A$917,"="&amp;D9405,'список продуктов'!$C$8:$C$917)</f>
        <v>0</v>
      </c>
      <c r="M13128" s="572"/>
      <c r="N13128" s="573"/>
      <c r="O13128" s="573"/>
      <c r="P13128" s="573"/>
    </row>
    <row r="13129" spans="1:16" x14ac:dyDescent="0.25">
      <c r="A13129" s="77">
        <f>E13129*A13123</f>
        <v>0</v>
      </c>
      <c r="B13129" s="160"/>
      <c r="C13129" s="154"/>
      <c r="D13129" s="91"/>
      <c r="E13129" s="89"/>
      <c r="F13129">
        <f>SUMIF('список продуктов'!$A$8:$A$917,"="&amp;D9406,'список продуктов'!$C$8:$C$917)</f>
        <v>1</v>
      </c>
      <c r="M13129" s="572"/>
      <c r="N13129" s="573"/>
      <c r="O13129" s="573"/>
      <c r="P13129" s="573"/>
    </row>
    <row r="13130" spans="1:16" x14ac:dyDescent="0.25">
      <c r="A13130" s="77">
        <f>E13130*A13123</f>
        <v>0</v>
      </c>
      <c r="B13130" s="160"/>
      <c r="C13130" s="154"/>
      <c r="D13130" s="91"/>
      <c r="E13130" s="89"/>
      <c r="F13130">
        <f>SUMIF('список продуктов'!$A$8:$A$917,"="&amp;D9407,'список продуктов'!$C$8:$C$917)</f>
        <v>1</v>
      </c>
      <c r="M13130" s="572"/>
      <c r="N13130" s="573"/>
      <c r="O13130" s="573"/>
      <c r="P13130" s="573"/>
    </row>
    <row r="13131" spans="1:16" x14ac:dyDescent="0.25">
      <c r="A13131" s="77">
        <f>E13131*A13123</f>
        <v>0</v>
      </c>
      <c r="B13131" s="160"/>
      <c r="C13131" s="154"/>
      <c r="D13131" s="91"/>
      <c r="E13131" s="89"/>
      <c r="F13131">
        <f>SUMIF('список продуктов'!$A$8:$A$917,"="&amp;D9408,'список продуктов'!$C$8:$C$917)</f>
        <v>1</v>
      </c>
      <c r="M13131" s="572"/>
      <c r="N13131" s="573"/>
      <c r="O13131" s="573"/>
      <c r="P13131" s="573"/>
    </row>
    <row r="13132" spans="1:16" x14ac:dyDescent="0.25">
      <c r="A13132" s="77">
        <f>E13132*A13123</f>
        <v>0</v>
      </c>
      <c r="B13132" s="160"/>
      <c r="C13132" s="154"/>
      <c r="D13132" s="91"/>
      <c r="E13132" s="89"/>
      <c r="F13132">
        <f>SUMIF('список продуктов'!$A$8:$A$917,"="&amp;D9409,'список продуктов'!$C$8:$C$917)</f>
        <v>1</v>
      </c>
      <c r="M13132" s="572"/>
      <c r="N13132" s="573"/>
      <c r="O13132" s="573"/>
      <c r="P13132" s="573"/>
    </row>
    <row r="13133" spans="1:16" x14ac:dyDescent="0.25">
      <c r="A13133" s="77">
        <f>E13133*A5533</f>
        <v>0</v>
      </c>
      <c r="B13133" s="160"/>
      <c r="C13133" s="154"/>
      <c r="D13133" s="91"/>
      <c r="E13133" s="89"/>
      <c r="F13133">
        <f>SUMIF('список продуктов'!$A$8:$A$917,"="&amp;D9410,'список продуктов'!$C$8:$C$917)</f>
        <v>0</v>
      </c>
      <c r="M13133" s="572"/>
      <c r="N13133" s="573"/>
      <c r="O13133" s="573"/>
      <c r="P13133" s="573"/>
    </row>
    <row r="13134" spans="1:16" x14ac:dyDescent="0.25">
      <c r="A13134" s="77">
        <f>E13134*A5533</f>
        <v>0</v>
      </c>
      <c r="B13134" s="160"/>
      <c r="C13134" s="154"/>
      <c r="D13134" s="91"/>
      <c r="E13134" s="89"/>
      <c r="F13134">
        <f>SUMIF('список продуктов'!$A$8:$A$917,"="&amp;D9411,'список продуктов'!$C$8:$C$917)</f>
        <v>1</v>
      </c>
      <c r="M13134" s="572"/>
      <c r="N13134" s="573"/>
      <c r="O13134" s="573"/>
      <c r="P13134" s="573"/>
    </row>
    <row r="13135" spans="1:16" ht="15.75" thickBot="1" x14ac:dyDescent="0.3">
      <c r="A13135" s="77">
        <f>E13135*A5533</f>
        <v>0</v>
      </c>
      <c r="B13135" s="160"/>
      <c r="C13135" s="154"/>
      <c r="D13135" s="91"/>
      <c r="E13135" s="89"/>
      <c r="F13135">
        <f>SUMIF('список продуктов'!$A$8:$A$917,"="&amp;D9412,'список продуктов'!$C$8:$C$917)</f>
        <v>1</v>
      </c>
      <c r="M13135" s="572"/>
      <c r="N13135" s="573"/>
      <c r="O13135" s="573"/>
      <c r="P13135" s="573"/>
    </row>
    <row r="13136" spans="1:16" ht="15.75" thickBot="1" x14ac:dyDescent="0.3">
      <c r="A13136" s="229"/>
      <c r="B13136" s="293"/>
      <c r="C13136" s="200" t="s">
        <v>1043</v>
      </c>
      <c r="D13136" s="188"/>
      <c r="E13136" s="191"/>
      <c r="F13136">
        <f>SUMIF('список продуктов'!$A$8:$A$917,"="&amp;D9413,'список продуктов'!$C$8:$C$917)</f>
        <v>1</v>
      </c>
      <c r="G13136" t="s">
        <v>2926</v>
      </c>
      <c r="M13136" s="572"/>
      <c r="N13136" s="573"/>
      <c r="O13136" s="573"/>
      <c r="P13136" s="573"/>
    </row>
    <row r="13137" spans="1:16" x14ac:dyDescent="0.25">
      <c r="A13137" s="294">
        <v>1</v>
      </c>
      <c r="B13137" s="291" t="s">
        <v>170</v>
      </c>
      <c r="C13137" s="288" t="s">
        <v>932</v>
      </c>
      <c r="D13137" s="378"/>
      <c r="E13137" s="134"/>
      <c r="F13137">
        <f>SUMIF('список продуктов'!$A$8:$A$917,"="&amp;D9414,'список продуктов'!$C$8:$C$917)</f>
        <v>1</v>
      </c>
      <c r="M13137" s="572"/>
      <c r="N13137" s="573"/>
      <c r="O13137" s="573"/>
      <c r="P13137" s="573"/>
    </row>
    <row r="13138" spans="1:16" x14ac:dyDescent="0.25">
      <c r="A13138" s="135">
        <f>E13138*A13137*A13136</f>
        <v>0</v>
      </c>
      <c r="B13138" s="284"/>
      <c r="C13138" s="309"/>
      <c r="D13138" s="378" t="s">
        <v>2439</v>
      </c>
      <c r="E13138" s="136">
        <v>2</v>
      </c>
      <c r="F13138">
        <f>SUMIF('список продуктов'!$A$8:$A$917,"="&amp;D9415,'список продуктов'!$C$8:$C$917)</f>
        <v>1</v>
      </c>
      <c r="M13138" s="572"/>
      <c r="N13138" s="573"/>
      <c r="O13138" s="573"/>
      <c r="P13138" s="573"/>
    </row>
    <row r="13139" spans="1:16" x14ac:dyDescent="0.25">
      <c r="A13139" s="135">
        <f>E13139*A13137*A13136</f>
        <v>0</v>
      </c>
      <c r="B13139" s="284"/>
      <c r="C13139" s="309"/>
      <c r="D13139" s="378" t="s">
        <v>1268</v>
      </c>
      <c r="E13139" s="136">
        <v>20</v>
      </c>
      <c r="F13139">
        <f>SUMIF('список продуктов'!$A$8:$A$917,"="&amp;D9416,'список продуктов'!$C$8:$C$917)</f>
        <v>0</v>
      </c>
      <c r="M13139" s="572"/>
      <c r="N13139" s="573"/>
      <c r="O13139" s="573"/>
      <c r="P13139" s="573"/>
    </row>
    <row r="13140" spans="1:16" x14ac:dyDescent="0.25">
      <c r="A13140" s="135">
        <f>E13140*A13137*A13136</f>
        <v>0</v>
      </c>
      <c r="B13140" s="284"/>
      <c r="C13140" s="309"/>
      <c r="D13140" s="378" t="s">
        <v>1805</v>
      </c>
      <c r="E13140" s="136">
        <v>10</v>
      </c>
      <c r="F13140">
        <f>SUMIF('список продуктов'!$A$8:$A$917,"="&amp;D9417,'список продуктов'!$C$8:$C$917)</f>
        <v>1</v>
      </c>
      <c r="M13140" s="572"/>
      <c r="N13140" s="573"/>
      <c r="O13140" s="573"/>
      <c r="P13140" s="573"/>
    </row>
    <row r="13141" spans="1:16" x14ac:dyDescent="0.25">
      <c r="A13141" s="135">
        <f>E13141*A13137*A13136</f>
        <v>0</v>
      </c>
      <c r="B13141" s="284"/>
      <c r="C13141" s="309"/>
      <c r="D13141" s="378" t="s">
        <v>2297</v>
      </c>
      <c r="E13141" s="136">
        <v>30</v>
      </c>
      <c r="F13141">
        <f>SUMIF('список продуктов'!$A$8:$A$917,"="&amp;D9418,'список продуктов'!$C$8:$C$917)</f>
        <v>1</v>
      </c>
      <c r="M13141" s="572"/>
      <c r="N13141" s="573"/>
      <c r="O13141" s="573"/>
      <c r="P13141" s="573"/>
    </row>
    <row r="13142" spans="1:16" x14ac:dyDescent="0.25">
      <c r="A13142" s="135">
        <f>E13142*A13137*A13136</f>
        <v>0</v>
      </c>
      <c r="B13142" s="284"/>
      <c r="C13142" s="309"/>
      <c r="D13142" s="378" t="s">
        <v>1264</v>
      </c>
      <c r="E13142" s="136">
        <v>30</v>
      </c>
      <c r="F13142">
        <f>SUMIF('список продуктов'!$A$8:$A$917,"="&amp;D9419,'список продуктов'!$C$8:$C$917)</f>
        <v>1</v>
      </c>
      <c r="M13142" s="572"/>
      <c r="N13142" s="573"/>
      <c r="O13142" s="573"/>
      <c r="P13142" s="573"/>
    </row>
    <row r="13143" spans="1:16" x14ac:dyDescent="0.25">
      <c r="A13143" s="135">
        <f>E13143*A13137*A13136</f>
        <v>0</v>
      </c>
      <c r="B13143" s="284"/>
      <c r="C13143" s="309"/>
      <c r="D13143" s="378" t="s">
        <v>311</v>
      </c>
      <c r="E13143" s="136">
        <v>30</v>
      </c>
      <c r="F13143">
        <f>SUMIF('список продуктов'!$A$8:$A$917,"="&amp;D9420,'список продуктов'!$C$8:$C$917)</f>
        <v>1</v>
      </c>
      <c r="M13143" s="572"/>
      <c r="N13143" s="573"/>
      <c r="O13143" s="573"/>
      <c r="P13143" s="573"/>
    </row>
    <row r="13144" spans="1:16" x14ac:dyDescent="0.25">
      <c r="A13144" s="135">
        <f>E13144*A13137*A13136</f>
        <v>0</v>
      </c>
      <c r="B13144" s="284"/>
      <c r="C13144" s="310"/>
      <c r="D13144" s="378" t="s">
        <v>2324</v>
      </c>
      <c r="E13144" s="136">
        <v>10</v>
      </c>
      <c r="F13144">
        <f>SUMIF('список продуктов'!$A$8:$A$917,"="&amp;D9421,'список продуктов'!$C$8:$C$917)</f>
        <v>1</v>
      </c>
      <c r="M13144" s="572"/>
      <c r="N13144" s="573"/>
      <c r="O13144" s="573"/>
      <c r="P13144" s="573"/>
    </row>
    <row r="13145" spans="1:16" x14ac:dyDescent="0.25">
      <c r="A13145" s="294">
        <v>1</v>
      </c>
      <c r="B13145" s="283" t="s">
        <v>170</v>
      </c>
      <c r="C13145" s="308" t="s">
        <v>944</v>
      </c>
      <c r="D13145" s="378"/>
      <c r="E13145" s="134"/>
      <c r="F13145">
        <f>SUMIF('список продуктов'!$A$8:$A$917,"="&amp;D9422,'список продуктов'!$C$8:$C$917)</f>
        <v>1</v>
      </c>
      <c r="M13145" s="572"/>
      <c r="N13145" s="573"/>
      <c r="O13145" s="573"/>
      <c r="P13145" s="573"/>
    </row>
    <row r="13146" spans="1:16" x14ac:dyDescent="0.25">
      <c r="A13146" s="135">
        <f>E13146*A13145*A13136</f>
        <v>0</v>
      </c>
      <c r="B13146" s="284"/>
      <c r="C13146" s="309"/>
      <c r="D13146" s="378" t="s">
        <v>2439</v>
      </c>
      <c r="E13146" s="136">
        <v>2</v>
      </c>
      <c r="F13146">
        <f>SUMIF('список продуктов'!$A$8:$A$917,"="&amp;D9423,'список продуктов'!$C$8:$C$917)</f>
        <v>0</v>
      </c>
      <c r="M13146" s="572"/>
      <c r="N13146" s="573"/>
      <c r="O13146" s="573"/>
      <c r="P13146" s="573"/>
    </row>
    <row r="13147" spans="1:16" x14ac:dyDescent="0.25">
      <c r="A13147" s="135">
        <f>E13147*A13145*A13136</f>
        <v>0</v>
      </c>
      <c r="B13147" s="284"/>
      <c r="C13147" s="309"/>
      <c r="D13147" s="378" t="s">
        <v>1268</v>
      </c>
      <c r="E13147" s="136">
        <v>20</v>
      </c>
      <c r="F13147">
        <f>SUMIF('список продуктов'!$A$8:$A$917,"="&amp;D9424,'список продуктов'!$C$8:$C$917)</f>
        <v>1</v>
      </c>
      <c r="M13147" s="572"/>
      <c r="N13147" s="573"/>
      <c r="O13147" s="573"/>
      <c r="P13147" s="573"/>
    </row>
    <row r="13148" spans="1:16" x14ac:dyDescent="0.25">
      <c r="A13148" s="135">
        <f>E13148*A13145*A13136</f>
        <v>0</v>
      </c>
      <c r="B13148" s="284"/>
      <c r="C13148" s="309"/>
      <c r="D13148" s="378" t="s">
        <v>1805</v>
      </c>
      <c r="E13148" s="136">
        <v>10</v>
      </c>
      <c r="F13148">
        <f>SUMIF('список продуктов'!$A$8:$A$917,"="&amp;D9425,'список продуктов'!$C$8:$C$917)</f>
        <v>1</v>
      </c>
      <c r="M13148" s="572"/>
      <c r="N13148" s="573"/>
      <c r="O13148" s="573"/>
      <c r="P13148" s="573"/>
    </row>
    <row r="13149" spans="1:16" x14ac:dyDescent="0.25">
      <c r="A13149" s="135">
        <f>E13149*A13145*A13136</f>
        <v>0</v>
      </c>
      <c r="B13149" s="284"/>
      <c r="C13149" s="309"/>
      <c r="D13149" s="378" t="s">
        <v>2291</v>
      </c>
      <c r="E13149" s="136">
        <v>30</v>
      </c>
      <c r="F13149">
        <f>SUMIF('список продуктов'!$A$8:$A$917,"="&amp;D9426,'список продуктов'!$C$8:$C$917)</f>
        <v>1</v>
      </c>
      <c r="M13149" s="572"/>
      <c r="N13149" s="573"/>
      <c r="O13149" s="573"/>
      <c r="P13149" s="573"/>
    </row>
    <row r="13150" spans="1:16" x14ac:dyDescent="0.25">
      <c r="A13150" s="135">
        <f>E13150*A13145*A13136</f>
        <v>0</v>
      </c>
      <c r="B13150" s="284"/>
      <c r="C13150" s="309"/>
      <c r="D13150" s="378" t="s">
        <v>1264</v>
      </c>
      <c r="E13150" s="136">
        <v>30</v>
      </c>
      <c r="F13150">
        <f>SUMIF('список продуктов'!$A$8:$A$917,"="&amp;D9427,'список продуктов'!$C$8:$C$917)</f>
        <v>1</v>
      </c>
      <c r="M13150" s="572"/>
      <c r="N13150" s="573"/>
      <c r="O13150" s="573"/>
      <c r="P13150" s="573"/>
    </row>
    <row r="13151" spans="1:16" x14ac:dyDescent="0.25">
      <c r="A13151" s="135">
        <f>E13151*A13145*A13136</f>
        <v>0</v>
      </c>
      <c r="B13151" s="284"/>
      <c r="C13151" s="309"/>
      <c r="D13151" s="378" t="s">
        <v>311</v>
      </c>
      <c r="E13151" s="136">
        <v>30</v>
      </c>
      <c r="F13151">
        <f>SUMIF('список продуктов'!$A$8:$A$917,"="&amp;D9428,'список продуктов'!$C$8:$C$917)</f>
        <v>0</v>
      </c>
      <c r="M13151" s="572"/>
      <c r="N13151" s="573"/>
      <c r="O13151" s="573"/>
      <c r="P13151" s="573"/>
    </row>
    <row r="13152" spans="1:16" x14ac:dyDescent="0.25">
      <c r="A13152" s="135">
        <f>E13152*A13145*A13136</f>
        <v>0</v>
      </c>
      <c r="B13152" s="174"/>
      <c r="C13152" s="520"/>
      <c r="D13152" s="378" t="s">
        <v>1797</v>
      </c>
      <c r="E13152" s="136">
        <v>2</v>
      </c>
      <c r="F13152">
        <f>SUMIF('список продуктов'!$A$8:$A$917,"="&amp;D9429,'список продуктов'!$C$8:$C$917)</f>
        <v>1</v>
      </c>
      <c r="M13152" s="572"/>
      <c r="N13152" s="573"/>
      <c r="O13152" s="573"/>
      <c r="P13152" s="573"/>
    </row>
    <row r="13153" spans="1:16" x14ac:dyDescent="0.25">
      <c r="A13153" s="135">
        <f>E13153*A13145*A13136</f>
        <v>0</v>
      </c>
      <c r="B13153" s="174"/>
      <c r="C13153" s="521"/>
      <c r="D13153" s="378" t="s">
        <v>2324</v>
      </c>
      <c r="E13153" s="136">
        <v>10</v>
      </c>
      <c r="F13153">
        <f>SUMIF('список продуктов'!$A$8:$A$917,"="&amp;D9430,'список продуктов'!$C$8:$C$917)</f>
        <v>1</v>
      </c>
      <c r="M13153" s="572"/>
      <c r="N13153" s="573"/>
      <c r="O13153" s="573"/>
      <c r="P13153" s="573"/>
    </row>
    <row r="13154" spans="1:16" x14ac:dyDescent="0.25">
      <c r="A13154" s="135">
        <f>E13154*A13136</f>
        <v>0</v>
      </c>
      <c r="B13154" s="160"/>
      <c r="C13154" s="66" t="s">
        <v>1044</v>
      </c>
      <c r="D13154" s="91"/>
      <c r="E13154" s="89">
        <v>1</v>
      </c>
      <c r="F13154">
        <f>SUMIF('список продуктов'!$A$8:$A$917,"="&amp;D9431,'список продуктов'!$C$8:$C$917)</f>
        <v>1</v>
      </c>
      <c r="M13154" s="572"/>
      <c r="N13154" s="573"/>
      <c r="O13154" s="573"/>
      <c r="P13154" s="573"/>
    </row>
    <row r="13155" spans="1:16" x14ac:dyDescent="0.25">
      <c r="A13155" s="135">
        <f>E13155*A13145*A13136</f>
        <v>0</v>
      </c>
      <c r="B13155" s="160"/>
      <c r="C13155" s="66" t="s">
        <v>1045</v>
      </c>
      <c r="D13155" s="91"/>
      <c r="E13155" s="89">
        <v>1</v>
      </c>
      <c r="F13155">
        <f>SUMIF('список продуктов'!$A$8:$A$917,"="&amp;D9432,'список продуктов'!$C$8:$C$917)</f>
        <v>1</v>
      </c>
      <c r="M13155" s="572"/>
      <c r="N13155" s="573"/>
      <c r="O13155" s="573"/>
      <c r="P13155" s="573"/>
    </row>
    <row r="13156" spans="1:16" ht="15.75" thickBot="1" x14ac:dyDescent="0.3">
      <c r="A13156" s="322"/>
      <c r="B13156" s="286"/>
      <c r="C13156" s="277"/>
      <c r="D13156" s="91"/>
      <c r="E13156" s="88"/>
      <c r="F13156">
        <f>SUMIF('список продуктов'!$A$8:$A$917,"="&amp;D9433,'список продуктов'!$C$8:$C$917)</f>
        <v>1</v>
      </c>
      <c r="M13156" s="572"/>
      <c r="N13156" s="573"/>
      <c r="O13156" s="573"/>
      <c r="P13156" s="573"/>
    </row>
    <row r="13157" spans="1:16" ht="15.75" thickBot="1" x14ac:dyDescent="0.3">
      <c r="A13157" s="229"/>
      <c r="B13157" s="231"/>
      <c r="C13157" s="200" t="s">
        <v>1046</v>
      </c>
      <c r="D13157" s="188"/>
      <c r="E13157" s="191"/>
      <c r="F13157">
        <f>SUMIF('список продуктов'!$A$8:$A$917,"="&amp;D9434,'список продуктов'!$C$8:$C$917)</f>
        <v>1</v>
      </c>
      <c r="G13157" t="s">
        <v>2926</v>
      </c>
      <c r="M13157" s="572"/>
      <c r="N13157" s="573"/>
      <c r="O13157" s="573"/>
      <c r="P13157" s="573"/>
    </row>
    <row r="13158" spans="1:16" x14ac:dyDescent="0.25">
      <c r="A13158" s="294">
        <v>1</v>
      </c>
      <c r="B13158" s="278">
        <v>200</v>
      </c>
      <c r="C13158" s="302" t="s">
        <v>677</v>
      </c>
      <c r="D13158" s="91"/>
      <c r="E13158" s="79"/>
      <c r="F13158">
        <f>SUMIF('список продуктов'!$A$8:$A$917,"="&amp;D9435,'список продуктов'!$C$8:$C$917)</f>
        <v>1</v>
      </c>
      <c r="M13158" s="572"/>
      <c r="N13158" s="573"/>
      <c r="O13158" s="573"/>
      <c r="P13158" s="573"/>
    </row>
    <row r="13159" spans="1:16" x14ac:dyDescent="0.25">
      <c r="A13159" s="77">
        <f>E13159*A13158*A13157</f>
        <v>0</v>
      </c>
      <c r="B13159" s="286"/>
      <c r="C13159" s="323"/>
      <c r="D13159" s="91" t="s">
        <v>1753</v>
      </c>
      <c r="E13159" s="80">
        <v>250</v>
      </c>
      <c r="F13159">
        <f>SUMIF('список продуктов'!$A$8:$A$917,"="&amp;D9436,'список продуктов'!$C$8:$C$917)</f>
        <v>0</v>
      </c>
      <c r="M13159" s="572"/>
      <c r="N13159" s="573"/>
      <c r="O13159" s="573"/>
      <c r="P13159" s="573"/>
    </row>
    <row r="13160" spans="1:16" x14ac:dyDescent="0.25">
      <c r="A13160" s="77">
        <f>E13160*A13158*A13157</f>
        <v>0</v>
      </c>
      <c r="B13160" s="286"/>
      <c r="C13160" s="541"/>
      <c r="D13160" s="91" t="s">
        <v>1850</v>
      </c>
      <c r="E13160" s="80">
        <v>30</v>
      </c>
      <c r="F13160">
        <f>SUMIF('список продуктов'!$A$8:$A$917,"="&amp;D9437,'список продуктов'!$C$8:$C$917)</f>
        <v>1</v>
      </c>
      <c r="M13160" s="572"/>
      <c r="N13160" s="573"/>
      <c r="O13160" s="573"/>
      <c r="P13160" s="573"/>
    </row>
    <row r="13161" spans="1:16" x14ac:dyDescent="0.25">
      <c r="A13161" s="77">
        <f>E13161*A13158*A13157</f>
        <v>0</v>
      </c>
      <c r="B13161" s="286"/>
      <c r="C13161" s="541"/>
      <c r="D13161" s="91" t="s">
        <v>1804</v>
      </c>
      <c r="E13161" s="80">
        <v>8</v>
      </c>
      <c r="F13161">
        <f>SUMIF('список продуктов'!$A$8:$A$917,"="&amp;D9438,'список продуктов'!$C$8:$C$917)</f>
        <v>1</v>
      </c>
      <c r="M13161" s="572"/>
      <c r="N13161" s="573"/>
      <c r="O13161" s="573"/>
      <c r="P13161" s="573"/>
    </row>
    <row r="13162" spans="1:16" x14ac:dyDescent="0.25">
      <c r="A13162" s="77">
        <f>E13162*A13158*A13157</f>
        <v>0</v>
      </c>
      <c r="B13162" s="286"/>
      <c r="C13162" s="541"/>
      <c r="D13162" s="91" t="s">
        <v>1262</v>
      </c>
      <c r="E13162" s="80">
        <v>3</v>
      </c>
      <c r="F13162">
        <f>SUMIF('список продуктов'!$A$8:$A$917,"="&amp;D9439,'список продуктов'!$C$8:$C$917)</f>
        <v>1</v>
      </c>
      <c r="M13162" s="572"/>
      <c r="N13162" s="573"/>
      <c r="O13162" s="573"/>
      <c r="P13162" s="573"/>
    </row>
    <row r="13163" spans="1:16" x14ac:dyDescent="0.25">
      <c r="A13163" s="294">
        <v>1</v>
      </c>
      <c r="B13163" s="283" t="s">
        <v>170</v>
      </c>
      <c r="C13163" s="308" t="s">
        <v>1047</v>
      </c>
      <c r="D13163" s="378"/>
      <c r="E13163" s="134"/>
      <c r="F13163">
        <f>SUMIF('список продуктов'!$A$8:$A$917,"="&amp;D9440,'список продуктов'!$C$8:$C$917)</f>
        <v>1</v>
      </c>
      <c r="M13163" s="572"/>
      <c r="N13163" s="573"/>
      <c r="O13163" s="573"/>
      <c r="P13163" s="573"/>
    </row>
    <row r="13164" spans="1:16" x14ac:dyDescent="0.25">
      <c r="A13164" s="77">
        <f>E13164*A13163*A13157</f>
        <v>0</v>
      </c>
      <c r="B13164" s="284"/>
      <c r="C13164" s="309"/>
      <c r="D13164" s="378" t="s">
        <v>1047</v>
      </c>
      <c r="E13164" s="136">
        <v>150</v>
      </c>
      <c r="F13164">
        <f>SUMIF('список продуктов'!$A$8:$A$917,"="&amp;D9441,'список продуктов'!$C$8:$C$917)</f>
        <v>1</v>
      </c>
      <c r="M13164" s="572"/>
      <c r="N13164" s="573"/>
      <c r="O13164" s="573"/>
      <c r="P13164" s="573"/>
    </row>
    <row r="13165" spans="1:16" x14ac:dyDescent="0.25">
      <c r="A13165" s="294">
        <v>1</v>
      </c>
      <c r="B13165" s="283" t="s">
        <v>45</v>
      </c>
      <c r="C13165" s="308" t="s">
        <v>197</v>
      </c>
      <c r="D13165" s="378"/>
      <c r="E13165" s="134"/>
      <c r="F13165">
        <f>SUMIF('список продуктов'!$A$8:$A$917,"="&amp;D1173,'список продуктов'!$C$8:$C$917)</f>
        <v>0</v>
      </c>
      <c r="M13165" s="572"/>
      <c r="N13165" s="573"/>
      <c r="O13165" s="573"/>
      <c r="P13165" s="573"/>
    </row>
    <row r="13166" spans="1:16" x14ac:dyDescent="0.25">
      <c r="A13166" s="77">
        <f>E13166*A13165*A13157</f>
        <v>0</v>
      </c>
      <c r="B13166" s="284"/>
      <c r="C13166" s="309"/>
      <c r="D13166" s="378" t="s">
        <v>2324</v>
      </c>
      <c r="E13166" s="136">
        <v>50</v>
      </c>
      <c r="F13166">
        <f>SUMIF('список продуктов'!$A$8:$A$917,"="&amp;D1174,'список продуктов'!$C$8:$C$917)</f>
        <v>1</v>
      </c>
      <c r="M13166" s="572"/>
      <c r="N13166" s="573"/>
      <c r="O13166" s="573"/>
      <c r="P13166" s="573"/>
    </row>
    <row r="13167" spans="1:16" x14ac:dyDescent="0.25">
      <c r="A13167" s="77">
        <f>E13167*A13157</f>
        <v>0</v>
      </c>
      <c r="B13167" s="160"/>
      <c r="C13167" s="66" t="s">
        <v>1044</v>
      </c>
      <c r="D13167" s="91"/>
      <c r="E13167" s="89">
        <v>1</v>
      </c>
      <c r="F13167">
        <f>SUMIF('список продуктов'!$A$8:$A$917,"="&amp;D1175,'список продуктов'!$C$8:$C$917)</f>
        <v>1</v>
      </c>
      <c r="M13167" s="572"/>
      <c r="N13167" s="573"/>
      <c r="O13167" s="573"/>
      <c r="P13167" s="573"/>
    </row>
    <row r="13168" spans="1:16" x14ac:dyDescent="0.25">
      <c r="A13168" s="77">
        <f>E13168*A13157</f>
        <v>0</v>
      </c>
      <c r="B13168" s="160"/>
      <c r="C13168" s="66" t="s">
        <v>1045</v>
      </c>
      <c r="D13168" s="91"/>
      <c r="E13168" s="89">
        <v>1</v>
      </c>
      <c r="F13168">
        <f>SUMIF('список продуктов'!$A$8:$A$917,"="&amp;D1176,'список продуктов'!$C$8:$C$917)</f>
        <v>0</v>
      </c>
      <c r="M13168" s="572"/>
      <c r="N13168" s="573"/>
      <c r="O13168" s="573"/>
      <c r="P13168" s="573"/>
    </row>
    <row r="13169" spans="1:16" ht="15.75" thickBot="1" x14ac:dyDescent="0.3">
      <c r="A13169" s="322"/>
      <c r="B13169" s="286"/>
      <c r="C13169" s="277"/>
      <c r="D13169" s="91"/>
      <c r="E13169" s="88"/>
      <c r="F13169">
        <f>SUMIF('список продуктов'!$A$8:$A$917,"="&amp;D1177,'список продуктов'!$C$8:$C$917)</f>
        <v>1</v>
      </c>
      <c r="M13169" s="572"/>
      <c r="N13169" s="573"/>
      <c r="O13169" s="573"/>
      <c r="P13169" s="573"/>
    </row>
    <row r="13170" spans="1:16" ht="15.75" thickBot="1" x14ac:dyDescent="0.3">
      <c r="A13170" s="229"/>
      <c r="B13170" s="231"/>
      <c r="C13170" s="200" t="s">
        <v>1048</v>
      </c>
      <c r="D13170" s="188"/>
      <c r="E13170" s="191"/>
      <c r="F13170">
        <f>SUMIF('список продуктов'!$A$8:$A$917,"="&amp;D1178,'список продуктов'!$C$8:$C$917)</f>
        <v>1</v>
      </c>
      <c r="G13170" t="s">
        <v>2926</v>
      </c>
      <c r="M13170" s="572"/>
      <c r="N13170" s="573"/>
      <c r="O13170" s="573"/>
      <c r="P13170" s="573"/>
    </row>
    <row r="13171" spans="1:16" x14ac:dyDescent="0.25">
      <c r="A13171" s="294">
        <v>1</v>
      </c>
      <c r="B13171" s="278">
        <v>200</v>
      </c>
      <c r="C13171" s="302" t="s">
        <v>1050</v>
      </c>
      <c r="D13171" s="91"/>
      <c r="E13171" s="79"/>
      <c r="F13171">
        <f>SUMIF('список продуктов'!$A$8:$A$917,"="&amp;D1179,'список продуктов'!$C$8:$C$917)</f>
        <v>1</v>
      </c>
      <c r="M13171" s="572"/>
      <c r="N13171" s="573"/>
      <c r="O13171" s="573"/>
      <c r="P13171" s="573"/>
    </row>
    <row r="13172" spans="1:16" x14ac:dyDescent="0.25">
      <c r="A13172" s="77">
        <f>E13172*A13171*A13170</f>
        <v>0</v>
      </c>
      <c r="B13172" s="286"/>
      <c r="C13172" s="312"/>
      <c r="D13172" s="91" t="s">
        <v>1050</v>
      </c>
      <c r="E13172" s="80">
        <v>100</v>
      </c>
      <c r="F13172">
        <f>SUMIF('список продуктов'!$A$8:$A$917,"="&amp;D1180,'список продуктов'!$C$8:$C$917)</f>
        <v>0</v>
      </c>
      <c r="M13172" s="572"/>
      <c r="N13172" s="573"/>
      <c r="O13172" s="573"/>
      <c r="P13172" s="573"/>
    </row>
    <row r="13173" spans="1:16" x14ac:dyDescent="0.25">
      <c r="A13173" s="77">
        <f>E13173*A13171*A13170</f>
        <v>0</v>
      </c>
      <c r="B13173" s="286"/>
      <c r="C13173" s="541"/>
      <c r="D13173" s="91" t="s">
        <v>1850</v>
      </c>
      <c r="E13173" s="80">
        <v>50</v>
      </c>
      <c r="F13173">
        <f>SUMIF('список продуктов'!$A$8:$A$917,"="&amp;D1181,'список продуктов'!$C$8:$C$917)</f>
        <v>1</v>
      </c>
      <c r="M13173" s="572"/>
      <c r="N13173" s="573"/>
      <c r="O13173" s="573"/>
      <c r="P13173" s="573"/>
    </row>
    <row r="13174" spans="1:16" x14ac:dyDescent="0.25">
      <c r="A13174" s="77">
        <f>E13174*A13171*A13170</f>
        <v>0</v>
      </c>
      <c r="B13174" s="286"/>
      <c r="C13174" s="541"/>
      <c r="D13174" s="91" t="s">
        <v>1262</v>
      </c>
      <c r="E13174" s="80">
        <v>3</v>
      </c>
      <c r="F13174">
        <f>SUMIF('список продуктов'!$A$8:$A$917,"="&amp;D1182,'список продуктов'!$C$8:$C$917)</f>
        <v>1</v>
      </c>
      <c r="M13174" s="572"/>
      <c r="N13174" s="573"/>
      <c r="O13174" s="573"/>
      <c r="P13174" s="573"/>
    </row>
    <row r="13175" spans="1:16" x14ac:dyDescent="0.25">
      <c r="A13175" s="294">
        <v>1</v>
      </c>
      <c r="B13175" s="283" t="s">
        <v>170</v>
      </c>
      <c r="C13175" s="324" t="s">
        <v>1049</v>
      </c>
      <c r="D13175" s="378"/>
      <c r="E13175" s="134"/>
      <c r="F13175">
        <f>SUMIF('список продуктов'!$A$8:$A$917,"="&amp;D1183,'список продуктов'!$C$8:$C$917)</f>
        <v>1</v>
      </c>
      <c r="M13175" s="572"/>
      <c r="N13175" s="573"/>
      <c r="O13175" s="573"/>
      <c r="P13175" s="573"/>
    </row>
    <row r="13176" spans="1:16" x14ac:dyDescent="0.25">
      <c r="A13176" s="77">
        <f>E13176*A13175*A13170</f>
        <v>0</v>
      </c>
      <c r="B13176" s="284"/>
      <c r="C13176" s="309"/>
      <c r="D13176" s="378" t="s">
        <v>1596</v>
      </c>
      <c r="E13176" s="136">
        <v>180</v>
      </c>
      <c r="F13176">
        <f>SUMIF('список продуктов'!$A$8:$A$917,"="&amp;D1184,'список продуктов'!$C$8:$C$917)</f>
        <v>1</v>
      </c>
      <c r="M13176" s="572"/>
      <c r="N13176" s="573"/>
      <c r="O13176" s="573"/>
      <c r="P13176" s="573"/>
    </row>
    <row r="13177" spans="1:16" x14ac:dyDescent="0.25">
      <c r="A13177" s="294">
        <v>1</v>
      </c>
      <c r="B13177" s="283" t="s">
        <v>45</v>
      </c>
      <c r="C13177" s="308" t="s">
        <v>197</v>
      </c>
      <c r="D13177" s="378"/>
      <c r="E13177" s="134"/>
      <c r="F13177">
        <f>SUMIF('список продуктов'!$A$8:$A$917,"="&amp;D1185,'список продуктов'!$C$8:$C$917)</f>
        <v>0</v>
      </c>
      <c r="M13177" s="572"/>
      <c r="N13177" s="573"/>
      <c r="O13177" s="573"/>
      <c r="P13177" s="573"/>
    </row>
    <row r="13178" spans="1:16" x14ac:dyDescent="0.25">
      <c r="A13178" s="77">
        <f>E13178*A13177*A13170</f>
        <v>0</v>
      </c>
      <c r="B13178" s="174"/>
      <c r="C13178" s="520"/>
      <c r="D13178" s="378" t="s">
        <v>2324</v>
      </c>
      <c r="E13178" s="136">
        <v>50</v>
      </c>
      <c r="F13178">
        <f>SUMIF('список продуктов'!$A$8:$A$917,"="&amp;D1186,'список продуктов'!$C$8:$C$917)</f>
        <v>1</v>
      </c>
      <c r="M13178" s="572"/>
      <c r="N13178" s="573"/>
      <c r="O13178" s="573"/>
      <c r="P13178" s="573"/>
    </row>
    <row r="13179" spans="1:16" x14ac:dyDescent="0.25">
      <c r="A13179" s="77">
        <f>E13179*A13170</f>
        <v>0</v>
      </c>
      <c r="B13179" s="160"/>
      <c r="C13179" s="66" t="s">
        <v>1044</v>
      </c>
      <c r="D13179" s="91"/>
      <c r="E13179" s="89">
        <v>1</v>
      </c>
      <c r="F13179">
        <f>SUMIF('список продуктов'!$A$8:$A$917,"="&amp;D1187,'список продуктов'!$C$8:$C$917)</f>
        <v>1</v>
      </c>
      <c r="M13179" s="572"/>
      <c r="N13179" s="573"/>
      <c r="O13179" s="573"/>
      <c r="P13179" s="573"/>
    </row>
    <row r="13180" spans="1:16" x14ac:dyDescent="0.25">
      <c r="A13180" s="77">
        <f>E13180*A13170</f>
        <v>0</v>
      </c>
      <c r="B13180" s="160"/>
      <c r="C13180" s="66" t="s">
        <v>1045</v>
      </c>
      <c r="D13180" s="91"/>
      <c r="E13180" s="89">
        <v>1</v>
      </c>
      <c r="F13180">
        <f>SUMIF('список продуктов'!$A$8:$A$917,"="&amp;D1188,'список продуктов'!$C$8:$C$917)</f>
        <v>1</v>
      </c>
      <c r="M13180" s="572"/>
      <c r="N13180" s="573"/>
      <c r="O13180" s="573"/>
      <c r="P13180" s="573"/>
    </row>
    <row r="13181" spans="1:16" x14ac:dyDescent="0.25">
      <c r="B13181" s="160"/>
      <c r="C13181" s="154"/>
      <c r="D13181" s="91"/>
      <c r="E13181" s="89"/>
      <c r="F13181">
        <f>SUMIF('список продуктов'!$A$8:$A$917,"="&amp;D1189,'список продуктов'!$C$8:$C$917)</f>
        <v>1</v>
      </c>
      <c r="M13181" s="572"/>
      <c r="N13181" s="573"/>
      <c r="O13181" s="573"/>
      <c r="P13181" s="573"/>
    </row>
    <row r="13182" spans="1:16" x14ac:dyDescent="0.25">
      <c r="B13182" s="160"/>
      <c r="C13182" s="460"/>
      <c r="D13182" s="91"/>
      <c r="E13182" s="89"/>
      <c r="F13182">
        <f>SUMIF('список продуктов'!$A$8:$A$917,"="&amp;D1190,'список продуктов'!$C$8:$C$917)</f>
        <v>1</v>
      </c>
      <c r="M13182" s="572"/>
      <c r="N13182" s="573"/>
      <c r="O13182" s="573"/>
      <c r="P13182" s="573"/>
    </row>
    <row r="13183" spans="1:16" ht="25.5" x14ac:dyDescent="0.35">
      <c r="A13183" s="327"/>
      <c r="B13183" s="238"/>
      <c r="C13183" s="328"/>
      <c r="D13183" s="382"/>
      <c r="E13183" s="329"/>
      <c r="F13183">
        <f>SUMIF('список продуктов'!$A$8:$A$917,"="&amp;D1191,'список продуктов'!$C$8:$C$917)</f>
        <v>1</v>
      </c>
      <c r="G13183" t="s">
        <v>2926</v>
      </c>
      <c r="M13183" s="572"/>
      <c r="N13183" s="573"/>
      <c r="O13183" s="573"/>
      <c r="P13183" s="573"/>
    </row>
    <row r="13184" spans="1:16" x14ac:dyDescent="0.25">
      <c r="B13184" s="160"/>
      <c r="C13184" s="154"/>
      <c r="D13184" s="91"/>
      <c r="E13184" s="89"/>
      <c r="F13184">
        <f>SUMIF('список продуктов'!$A$8:$A$917,"="&amp;D1192,'список продуктов'!$C$8:$C$917)</f>
        <v>1</v>
      </c>
      <c r="M13184" s="572"/>
      <c r="N13184" s="573"/>
      <c r="O13184" s="573"/>
      <c r="P13184" s="573"/>
    </row>
    <row r="13185" spans="1:16" x14ac:dyDescent="0.25">
      <c r="A13185" s="77">
        <f>E13185*A9192</f>
        <v>0</v>
      </c>
      <c r="B13185" s="160"/>
      <c r="C13185" s="154"/>
      <c r="D13185" s="91"/>
      <c r="E13185" s="89"/>
      <c r="F13185">
        <f>SUMIF('список продуктов'!$A$8:$A$917,"="&amp;D1193,'список продуктов'!$C$8:$C$917)</f>
        <v>0</v>
      </c>
      <c r="M13185" s="572"/>
      <c r="N13185" s="573"/>
      <c r="O13185" s="573"/>
      <c r="P13185" s="573"/>
    </row>
    <row r="13186" spans="1:16" x14ac:dyDescent="0.25">
      <c r="A13186" s="77">
        <f>E13186*A9192</f>
        <v>0</v>
      </c>
      <c r="B13186" s="160"/>
      <c r="C13186" s="154"/>
      <c r="D13186" s="91"/>
      <c r="E13186" s="89"/>
      <c r="F13186">
        <f>SUMIF('список продуктов'!$A$8:$A$917,"="&amp;D1194,'список продуктов'!$C$8:$C$917)</f>
        <v>1</v>
      </c>
      <c r="M13186" s="572"/>
      <c r="N13186" s="573"/>
      <c r="O13186" s="573"/>
      <c r="P13186" s="573"/>
    </row>
    <row r="13187" spans="1:16" x14ac:dyDescent="0.25">
      <c r="A13187" s="77">
        <f>E13187*A9192</f>
        <v>0</v>
      </c>
      <c r="B13187" s="160"/>
      <c r="C13187" s="154"/>
      <c r="D13187" s="91"/>
      <c r="E13187" s="89"/>
      <c r="F13187">
        <f>SUMIF('список продуктов'!$A$8:$A$917,"="&amp;D1195,'список продуктов'!$C$8:$C$917)</f>
        <v>1</v>
      </c>
      <c r="M13187" s="572"/>
      <c r="N13187" s="573"/>
      <c r="O13187" s="573"/>
      <c r="P13187" s="573"/>
    </row>
    <row r="13188" spans="1:16" x14ac:dyDescent="0.25">
      <c r="A13188" s="77">
        <f>E13188*A9192</f>
        <v>0</v>
      </c>
      <c r="B13188" s="160"/>
      <c r="C13188" s="154"/>
      <c r="D13188" s="91"/>
      <c r="E13188" s="89"/>
      <c r="F13188">
        <f>SUMIF('список продуктов'!$A$8:$A$917,"="&amp;D1196,'список продуктов'!$C$8:$C$917)</f>
        <v>1</v>
      </c>
      <c r="M13188" s="572"/>
      <c r="N13188" s="573"/>
      <c r="O13188" s="573"/>
      <c r="P13188" s="573"/>
    </row>
    <row r="13189" spans="1:16" x14ac:dyDescent="0.25">
      <c r="A13189" s="77">
        <f>E13189*A9385</f>
        <v>0</v>
      </c>
      <c r="B13189" s="160"/>
      <c r="C13189" s="154"/>
      <c r="D13189" s="91"/>
      <c r="E13189" s="89"/>
      <c r="F13189">
        <f>SUMIF('список продуктов'!$A$8:$A$917,"="&amp;D1197,'список продуктов'!$C$8:$C$917)</f>
        <v>1</v>
      </c>
      <c r="M13189" s="572"/>
      <c r="N13189" s="573"/>
      <c r="O13189" s="573"/>
      <c r="P13189" s="573"/>
    </row>
    <row r="13190" spans="1:16" ht="15.75" thickBot="1" x14ac:dyDescent="0.3">
      <c r="A13190" s="77">
        <f>E13190*A9385</f>
        <v>0</v>
      </c>
      <c r="B13190" s="160"/>
      <c r="C13190" s="154"/>
      <c r="D13190" s="91"/>
      <c r="E13190" s="89"/>
      <c r="F13190">
        <f>SUMIF('список продуктов'!$A$8:$A$917,"="&amp;D1198,'список продуктов'!$C$8:$C$917)</f>
        <v>0</v>
      </c>
      <c r="M13190" s="572"/>
      <c r="N13190" s="573"/>
      <c r="O13190" s="573"/>
      <c r="P13190" s="573"/>
    </row>
    <row r="13191" spans="1:16" ht="30" thickBot="1" x14ac:dyDescent="0.3">
      <c r="A13191" s="229"/>
      <c r="B13191" s="231" t="s">
        <v>74</v>
      </c>
      <c r="C13191" s="159" t="s">
        <v>1094</v>
      </c>
      <c r="D13191" s="188"/>
      <c r="E13191" s="191"/>
      <c r="F13191">
        <f>SUMIF('список продуктов'!$A$8:$A$917,"="&amp;D1199,'список продуктов'!$C$8:$C$917)</f>
        <v>1</v>
      </c>
      <c r="G13191" t="s">
        <v>2926</v>
      </c>
      <c r="M13191" s="572"/>
      <c r="N13191" s="573"/>
      <c r="O13191" s="573"/>
      <c r="P13191" s="573"/>
    </row>
    <row r="13192" spans="1:16" x14ac:dyDescent="0.25">
      <c r="A13192" s="77">
        <f>E13192*A13191</f>
        <v>0</v>
      </c>
      <c r="B13192" s="160"/>
      <c r="C13192" s="154"/>
      <c r="D13192" s="91" t="s">
        <v>1753</v>
      </c>
      <c r="E13192" s="89">
        <v>120</v>
      </c>
      <c r="F13192">
        <f>SUMIF('список продуктов'!$A$8:$A$917,"="&amp;D1200,'список продуктов'!$C$8:$C$917)</f>
        <v>1</v>
      </c>
      <c r="M13192" s="572"/>
      <c r="N13192" s="573"/>
      <c r="O13192" s="573"/>
      <c r="P13192" s="573"/>
    </row>
    <row r="13193" spans="1:16" x14ac:dyDescent="0.25">
      <c r="A13193" s="77">
        <f>E13193*A13191</f>
        <v>0</v>
      </c>
      <c r="B13193" s="160"/>
      <c r="C13193" s="452"/>
      <c r="D13193" s="91" t="s">
        <v>1354</v>
      </c>
      <c r="E13193" s="89">
        <v>60</v>
      </c>
      <c r="F13193">
        <f>SUMIF('список продуктов'!$A$8:$A$917,"="&amp;D1201,'список продуктов'!$C$8:$C$917)</f>
        <v>1</v>
      </c>
      <c r="M13193" s="572"/>
      <c r="N13193" s="573"/>
      <c r="O13193" s="573"/>
      <c r="P13193" s="573"/>
    </row>
    <row r="13194" spans="1:16" x14ac:dyDescent="0.25">
      <c r="A13194" s="77">
        <f>E13194*A13191</f>
        <v>0</v>
      </c>
      <c r="B13194" s="160"/>
      <c r="C13194" s="154"/>
      <c r="D13194" s="91" t="s">
        <v>1739</v>
      </c>
      <c r="E13194" s="89">
        <v>80</v>
      </c>
      <c r="F13194">
        <f>SUMIF('список продуктов'!$A$8:$A$917,"="&amp;D1202,'список продуктов'!$C$8:$C$917)</f>
        <v>0</v>
      </c>
      <c r="M13194" s="572"/>
      <c r="N13194" s="573"/>
      <c r="O13194" s="573"/>
      <c r="P13194" s="573"/>
    </row>
    <row r="13195" spans="1:16" x14ac:dyDescent="0.25">
      <c r="A13195" s="77">
        <f>E13195*A13191</f>
        <v>0</v>
      </c>
      <c r="B13195" s="160"/>
      <c r="C13195" s="154"/>
      <c r="D13195" s="91" t="s">
        <v>1756</v>
      </c>
      <c r="E13195" s="89">
        <v>40</v>
      </c>
      <c r="F13195">
        <f>SUMIF('список продуктов'!$A$8:$A$917,"="&amp;D1203,'список продуктов'!$C$8:$C$917)</f>
        <v>1</v>
      </c>
      <c r="M13195" s="572"/>
      <c r="N13195" s="573"/>
      <c r="O13195" s="573"/>
      <c r="P13195" s="573"/>
    </row>
    <row r="13196" spans="1:16" x14ac:dyDescent="0.25">
      <c r="A13196" s="77">
        <f>E13196*A13191</f>
        <v>0</v>
      </c>
      <c r="B13196" s="160"/>
      <c r="C13196" s="154"/>
      <c r="D13196" s="91" t="s">
        <v>1857</v>
      </c>
      <c r="E13196" s="89">
        <v>50</v>
      </c>
      <c r="F13196">
        <f>SUMIF('список продуктов'!$A$8:$A$917,"="&amp;D1204,'список продуктов'!$C$8:$C$917)</f>
        <v>1</v>
      </c>
      <c r="M13196" s="572"/>
      <c r="N13196" s="573"/>
      <c r="O13196" s="573"/>
      <c r="P13196" s="573"/>
    </row>
    <row r="13197" spans="1:16" x14ac:dyDescent="0.25">
      <c r="A13197" s="77">
        <f>E13197*A13191</f>
        <v>0</v>
      </c>
      <c r="B13197" s="160"/>
      <c r="C13197" s="154"/>
      <c r="D13197" s="91" t="s">
        <v>1228</v>
      </c>
      <c r="E13197" s="89">
        <v>2</v>
      </c>
      <c r="F13197">
        <f>SUMIF('список продуктов'!$A$8:$A$917,"="&amp;D1205,'список продуктов'!$C$8:$C$917)</f>
        <v>1</v>
      </c>
      <c r="M13197" s="572"/>
      <c r="N13197" s="573"/>
      <c r="O13197" s="573"/>
      <c r="P13197" s="573"/>
    </row>
    <row r="13198" spans="1:16" x14ac:dyDescent="0.25">
      <c r="A13198" s="77">
        <f>E13198*A13191</f>
        <v>0</v>
      </c>
      <c r="B13198" s="160"/>
      <c r="C13198" s="154"/>
      <c r="D13198" s="91"/>
      <c r="E13198" s="89"/>
      <c r="F13198">
        <f>SUMIF('список продуктов'!$A$8:$A$917,"="&amp;D1206,'список продуктов'!$C$8:$C$917)</f>
        <v>0</v>
      </c>
      <c r="M13198" s="572"/>
      <c r="N13198" s="573"/>
      <c r="O13198" s="573"/>
      <c r="P13198" s="573"/>
    </row>
    <row r="13199" spans="1:16" x14ac:dyDescent="0.25">
      <c r="A13199" s="77">
        <f>E13199*A13191</f>
        <v>0</v>
      </c>
      <c r="B13199" s="160"/>
      <c r="C13199" s="154"/>
      <c r="D13199" s="91"/>
      <c r="E13199" s="89"/>
      <c r="F13199">
        <f>SUMIF('список продуктов'!$A$8:$A$917,"="&amp;D1207,'список продуктов'!$C$8:$C$917)</f>
        <v>1</v>
      </c>
      <c r="M13199" s="572"/>
      <c r="N13199" s="573"/>
      <c r="O13199" s="573"/>
      <c r="P13199" s="573"/>
    </row>
    <row r="13200" spans="1:16" ht="15.75" thickBot="1" x14ac:dyDescent="0.3">
      <c r="A13200" s="77">
        <f>E13200*A13191</f>
        <v>0</v>
      </c>
      <c r="B13200" s="160"/>
      <c r="C13200" s="154"/>
      <c r="D13200" s="91"/>
      <c r="E13200" s="89"/>
      <c r="F13200">
        <f>SUMIF('список продуктов'!$A$8:$A$917,"="&amp;D1208,'список продуктов'!$C$8:$C$917)</f>
        <v>1</v>
      </c>
      <c r="M13200" s="572"/>
      <c r="N13200" s="573"/>
      <c r="O13200" s="573"/>
      <c r="P13200" s="573"/>
    </row>
    <row r="13201" spans="1:16" ht="58.5" thickBot="1" x14ac:dyDescent="0.3">
      <c r="A13201" s="229"/>
      <c r="B13201" s="231" t="s">
        <v>74</v>
      </c>
      <c r="C13201" s="159" t="s">
        <v>1095</v>
      </c>
      <c r="D13201" s="188"/>
      <c r="E13201" s="191"/>
      <c r="F13201">
        <f>SUMIF('список продуктов'!$A$8:$A$917,"="&amp;D1209,'список продуктов'!$C$8:$C$917)</f>
        <v>1</v>
      </c>
      <c r="G13201" t="s">
        <v>2926</v>
      </c>
      <c r="M13201" s="572"/>
      <c r="N13201" s="573"/>
      <c r="O13201" s="573"/>
      <c r="P13201" s="573"/>
    </row>
    <row r="13202" spans="1:16" x14ac:dyDescent="0.25">
      <c r="A13202" s="77">
        <f>E13202*A13201</f>
        <v>0</v>
      </c>
      <c r="B13202" s="160"/>
      <c r="C13202" s="154"/>
      <c r="D13202" s="91" t="s">
        <v>1785</v>
      </c>
      <c r="E13202" s="89">
        <v>40</v>
      </c>
      <c r="F13202">
        <f>SUMIF('список продуктов'!$A$8:$A$917,"="&amp;D1210,'список продуктов'!$C$8:$C$917)</f>
        <v>1</v>
      </c>
      <c r="M13202" s="572"/>
      <c r="N13202" s="573"/>
      <c r="O13202" s="573"/>
      <c r="P13202" s="573"/>
    </row>
    <row r="13203" spans="1:16" x14ac:dyDescent="0.25">
      <c r="A13203" s="77">
        <f>E13203*A13201</f>
        <v>0</v>
      </c>
      <c r="B13203" s="160"/>
      <c r="C13203" s="452"/>
      <c r="D13203" s="91" t="s">
        <v>1753</v>
      </c>
      <c r="E13203" s="89">
        <v>50</v>
      </c>
      <c r="F13203">
        <f>SUMIF('список продуктов'!$A$8:$A$917,"="&amp;D1211,'список продуктов'!$C$8:$C$917)</f>
        <v>1</v>
      </c>
      <c r="M13203" s="572"/>
      <c r="N13203" s="573"/>
      <c r="O13203" s="573"/>
      <c r="P13203" s="573"/>
    </row>
    <row r="13204" spans="1:16" x14ac:dyDescent="0.25">
      <c r="A13204" s="77">
        <f>E13204*A13201</f>
        <v>0</v>
      </c>
      <c r="B13204" s="160"/>
      <c r="C13204" s="154"/>
      <c r="D13204" s="91" t="s">
        <v>1749</v>
      </c>
      <c r="E13204" s="89">
        <v>30</v>
      </c>
      <c r="F13204">
        <f>SUMIF('список продуктов'!$A$8:$A$917,"="&amp;D6445,'список продуктов'!$C$8:$C$917)</f>
        <v>0</v>
      </c>
      <c r="M13204" s="572"/>
      <c r="N13204" s="573"/>
      <c r="O13204" s="573"/>
      <c r="P13204" s="573"/>
    </row>
    <row r="13205" spans="1:16" x14ac:dyDescent="0.25">
      <c r="A13205" s="77">
        <f>E13205*A13201</f>
        <v>0</v>
      </c>
      <c r="B13205" s="160"/>
      <c r="C13205" s="154"/>
      <c r="D13205" s="91" t="s">
        <v>1261</v>
      </c>
      <c r="E13205" s="89">
        <v>60</v>
      </c>
      <c r="F13205">
        <f>SUMIF('список продуктов'!$A$8:$A$917,"="&amp;D6446,'список продуктов'!$C$8:$C$917)</f>
        <v>0</v>
      </c>
      <c r="M13205" s="572"/>
      <c r="N13205" s="573"/>
      <c r="O13205" s="573"/>
      <c r="P13205" s="573"/>
    </row>
    <row r="13206" spans="1:16" x14ac:dyDescent="0.25">
      <c r="A13206" s="77">
        <f>E13206*A13201</f>
        <v>0</v>
      </c>
      <c r="B13206" s="160"/>
      <c r="C13206" s="154"/>
      <c r="D13206" s="91" t="s">
        <v>1354</v>
      </c>
      <c r="E13206" s="89">
        <v>60</v>
      </c>
      <c r="F13206">
        <f>SUMIF('список продуктов'!$A$8:$A$917,"="&amp;D6447,'список продуктов'!$C$8:$C$917)</f>
        <v>1</v>
      </c>
      <c r="M13206" s="572"/>
      <c r="N13206" s="573"/>
      <c r="O13206" s="573"/>
      <c r="P13206" s="573"/>
    </row>
    <row r="13207" spans="1:16" x14ac:dyDescent="0.25">
      <c r="A13207" s="77">
        <f>E13207*A13201</f>
        <v>0</v>
      </c>
      <c r="B13207" s="160"/>
      <c r="C13207" s="154"/>
      <c r="D13207" s="91" t="s">
        <v>2322</v>
      </c>
      <c r="E13207" s="89">
        <v>30</v>
      </c>
      <c r="F13207">
        <f>SUMIF('список продуктов'!$A$8:$A$917,"="&amp;D6448,'список продуктов'!$C$8:$C$917)</f>
        <v>1</v>
      </c>
      <c r="M13207" s="572"/>
      <c r="N13207" s="573"/>
      <c r="O13207" s="573"/>
      <c r="P13207" s="573"/>
    </row>
    <row r="13208" spans="1:16" x14ac:dyDescent="0.25">
      <c r="A13208" s="77">
        <f>E13208*A13201</f>
        <v>0</v>
      </c>
      <c r="B13208" s="160"/>
      <c r="C13208" s="154"/>
      <c r="D13208" s="91" t="s">
        <v>2387</v>
      </c>
      <c r="E13208" s="89">
        <v>2</v>
      </c>
      <c r="F13208">
        <f>SUMIF('список продуктов'!$A$8:$A$917,"="&amp;D6449,'список продуктов'!$C$8:$C$917)</f>
        <v>1</v>
      </c>
      <c r="M13208" s="572"/>
      <c r="N13208" s="573"/>
      <c r="O13208" s="573"/>
      <c r="P13208" s="573"/>
    </row>
    <row r="13209" spans="1:16" x14ac:dyDescent="0.25">
      <c r="A13209" s="77">
        <f>E13209*A13201</f>
        <v>0</v>
      </c>
      <c r="B13209" s="160"/>
      <c r="C13209" s="154"/>
      <c r="D13209" s="91" t="s">
        <v>2393</v>
      </c>
      <c r="E13209" s="89">
        <v>2</v>
      </c>
      <c r="F13209">
        <f>SUMIF('список продуктов'!$A$8:$A$917,"="&amp;D6450,'список продуктов'!$C$8:$C$917)</f>
        <v>1</v>
      </c>
      <c r="M13209" s="572"/>
      <c r="N13209" s="573"/>
      <c r="O13209" s="573"/>
      <c r="P13209" s="573"/>
    </row>
    <row r="13210" spans="1:16" x14ac:dyDescent="0.25">
      <c r="A13210" s="77">
        <f>E13210*A13201</f>
        <v>0</v>
      </c>
      <c r="B13210" s="160"/>
      <c r="C13210" s="154"/>
      <c r="D13210" s="91" t="s">
        <v>1744</v>
      </c>
      <c r="E13210" s="89">
        <v>2</v>
      </c>
      <c r="F13210">
        <f>SUMIF('список продуктов'!$A$8:$A$917,"="&amp;D6451,'список продуктов'!$C$8:$C$917)</f>
        <v>1</v>
      </c>
      <c r="M13210" s="572"/>
      <c r="N13210" s="573"/>
      <c r="O13210" s="573"/>
      <c r="P13210" s="573"/>
    </row>
    <row r="13211" spans="1:16" x14ac:dyDescent="0.25">
      <c r="A13211" s="77">
        <f>E13211*A13201</f>
        <v>0</v>
      </c>
      <c r="B13211" s="160"/>
      <c r="C13211" s="154"/>
      <c r="D13211" s="91" t="s">
        <v>2431</v>
      </c>
      <c r="E13211" s="89">
        <v>1</v>
      </c>
      <c r="F13211">
        <f>SUMIF('список продуктов'!$A$8:$A$917,"="&amp;D6452,'список продуктов'!$C$8:$C$917)</f>
        <v>0</v>
      </c>
      <c r="M13211" s="572"/>
      <c r="N13211" s="573"/>
      <c r="O13211" s="573"/>
      <c r="P13211" s="573"/>
    </row>
    <row r="13212" spans="1:16" x14ac:dyDescent="0.25">
      <c r="A13212" s="77">
        <f>E13212*A13201</f>
        <v>0</v>
      </c>
      <c r="B13212" s="160"/>
      <c r="C13212" s="154"/>
      <c r="D13212" s="91" t="s">
        <v>1228</v>
      </c>
      <c r="E13212" s="89">
        <v>1</v>
      </c>
      <c r="F13212">
        <f>SUMIF('список продуктов'!$A$8:$A$917,"="&amp;D6453,'список продуктов'!$C$8:$C$917)</f>
        <v>1</v>
      </c>
      <c r="M13212" s="572"/>
      <c r="N13212" s="573"/>
      <c r="O13212" s="573"/>
      <c r="P13212" s="573"/>
    </row>
    <row r="13213" spans="1:16" x14ac:dyDescent="0.25">
      <c r="A13213" s="77">
        <f>E13213*A13201</f>
        <v>0</v>
      </c>
      <c r="B13213" s="160"/>
      <c r="C13213" s="154"/>
      <c r="D13213" s="91" t="s">
        <v>2399</v>
      </c>
      <c r="E13213" s="89">
        <v>1</v>
      </c>
      <c r="F13213">
        <f>SUMIF('список продуктов'!$A$8:$A$917,"="&amp;D6454,'список продуктов'!$C$8:$C$917)</f>
        <v>1</v>
      </c>
      <c r="M13213" s="572"/>
      <c r="N13213" s="573"/>
      <c r="O13213" s="573"/>
      <c r="P13213" s="573"/>
    </row>
    <row r="13214" spans="1:16" ht="15.75" thickBot="1" x14ac:dyDescent="0.3">
      <c r="A13214" s="77">
        <f>E13214*A13201</f>
        <v>0</v>
      </c>
      <c r="B13214" s="160"/>
      <c r="C13214" s="154"/>
      <c r="D13214" s="91" t="s">
        <v>2391</v>
      </c>
      <c r="E13214" s="89">
        <v>1</v>
      </c>
      <c r="F13214">
        <f>SUMIF('список продуктов'!$A$8:$A$917,"="&amp;D6455,'список продуктов'!$C$8:$C$917)</f>
        <v>1</v>
      </c>
      <c r="M13214" s="572"/>
      <c r="N13214" s="573"/>
      <c r="O13214" s="573"/>
      <c r="P13214" s="573"/>
    </row>
    <row r="13215" spans="1:16" ht="30" thickBot="1" x14ac:dyDescent="0.3">
      <c r="A13215" s="229"/>
      <c r="B13215" s="231" t="s">
        <v>74</v>
      </c>
      <c r="C13215" s="159" t="s">
        <v>1096</v>
      </c>
      <c r="D13215" s="188"/>
      <c r="E13215" s="191"/>
      <c r="F13215">
        <f>SUMIF('список продуктов'!$A$8:$A$917,"="&amp;D6456,'список продуктов'!$C$8:$C$917)</f>
        <v>1</v>
      </c>
      <c r="G13215" t="s">
        <v>2926</v>
      </c>
      <c r="M13215" s="572"/>
      <c r="N13215" s="573"/>
      <c r="O13215" s="573"/>
      <c r="P13215" s="573"/>
    </row>
    <row r="13216" spans="1:16" x14ac:dyDescent="0.25">
      <c r="A13216" s="77">
        <f>E13216*A13215</f>
        <v>0</v>
      </c>
      <c r="B13216" s="160"/>
      <c r="C13216" s="154"/>
      <c r="D13216" s="91" t="s">
        <v>1747</v>
      </c>
      <c r="E13216" s="89">
        <v>60</v>
      </c>
      <c r="F13216">
        <f>SUMIF('список продуктов'!$A$8:$A$917,"="&amp;D6457,'список продуктов'!$C$8:$C$917)</f>
        <v>1</v>
      </c>
      <c r="M13216" s="572"/>
      <c r="N13216" s="573"/>
      <c r="O13216" s="573"/>
      <c r="P13216" s="573"/>
    </row>
    <row r="13217" spans="1:16" x14ac:dyDescent="0.25">
      <c r="A13217" s="77">
        <f>E13217*A13215</f>
        <v>0</v>
      </c>
      <c r="B13217" s="160"/>
      <c r="C13217" s="452"/>
      <c r="D13217" s="91" t="s">
        <v>1758</v>
      </c>
      <c r="E13217" s="89">
        <v>50</v>
      </c>
      <c r="F13217">
        <f>SUMIF('список продуктов'!$A$8:$A$917,"="&amp;D6458,'список продуктов'!$C$8:$C$917)</f>
        <v>0</v>
      </c>
      <c r="M13217" s="572"/>
      <c r="N13217" s="573"/>
      <c r="O13217" s="573"/>
      <c r="P13217" s="573"/>
    </row>
    <row r="13218" spans="1:16" x14ac:dyDescent="0.25">
      <c r="A13218" s="77">
        <f>E13218*A13215</f>
        <v>0</v>
      </c>
      <c r="B13218" s="160"/>
      <c r="C13218" s="154"/>
      <c r="D13218" s="91" t="s">
        <v>1753</v>
      </c>
      <c r="E13218" s="89">
        <v>60</v>
      </c>
      <c r="F13218">
        <f>SUMIF('список продуктов'!$A$8:$A$917,"="&amp;D6459,'список продуктов'!$C$8:$C$917)</f>
        <v>1</v>
      </c>
      <c r="M13218" s="572"/>
      <c r="N13218" s="573"/>
      <c r="O13218" s="573"/>
      <c r="P13218" s="573"/>
    </row>
    <row r="13219" spans="1:16" x14ac:dyDescent="0.25">
      <c r="A13219" s="77">
        <f>E13219*A13215</f>
        <v>0</v>
      </c>
      <c r="B13219" s="160"/>
      <c r="C13219" s="154"/>
      <c r="D13219" s="91" t="s">
        <v>1478</v>
      </c>
      <c r="E13219" s="89">
        <v>10</v>
      </c>
      <c r="F13219">
        <f>SUMIF('список продуктов'!$A$8:$A$917,"="&amp;D6460,'список продуктов'!$C$8:$C$917)</f>
        <v>1</v>
      </c>
      <c r="M13219" s="572"/>
      <c r="N13219" s="573"/>
      <c r="O13219" s="573"/>
      <c r="P13219" s="573"/>
    </row>
    <row r="13220" spans="1:16" x14ac:dyDescent="0.25">
      <c r="A13220" s="77">
        <f>E13220*A13215</f>
        <v>0</v>
      </c>
      <c r="B13220" s="160"/>
      <c r="C13220" s="154"/>
      <c r="D13220" s="91" t="s">
        <v>1228</v>
      </c>
      <c r="E13220" s="89">
        <v>2</v>
      </c>
      <c r="F13220">
        <f>SUMIF('список продуктов'!$A$8:$A$917,"="&amp;D6461,'список продуктов'!$C$8:$C$917)</f>
        <v>1</v>
      </c>
      <c r="M13220" s="572"/>
      <c r="N13220" s="573"/>
      <c r="O13220" s="573"/>
      <c r="P13220" s="573"/>
    </row>
    <row r="13221" spans="1:16" x14ac:dyDescent="0.25">
      <c r="A13221" s="77">
        <f>E13221*A13215</f>
        <v>0</v>
      </c>
      <c r="B13221" s="160"/>
      <c r="C13221" s="154"/>
      <c r="D13221" s="91" t="s">
        <v>2399</v>
      </c>
      <c r="E13221" s="89">
        <v>2</v>
      </c>
      <c r="F13221">
        <f>SUMIF('список продуктов'!$A$8:$A$917,"="&amp;D6462,'список продуктов'!$C$8:$C$917)</f>
        <v>1</v>
      </c>
      <c r="M13221" s="572"/>
      <c r="N13221" s="573"/>
      <c r="O13221" s="573"/>
      <c r="P13221" s="573"/>
    </row>
    <row r="13222" spans="1:16" x14ac:dyDescent="0.25">
      <c r="A13222" s="77">
        <f>E13222*A13215</f>
        <v>0</v>
      </c>
      <c r="B13222" s="160"/>
      <c r="C13222" s="154"/>
      <c r="D13222" s="91" t="s">
        <v>1857</v>
      </c>
      <c r="E13222" s="89">
        <v>20</v>
      </c>
      <c r="F13222">
        <f>SUMIF('список продуктов'!$A$8:$A$917,"="&amp;D6463,'список продуктов'!$C$8:$C$917)</f>
        <v>1</v>
      </c>
      <c r="M13222" s="572"/>
      <c r="N13222" s="573"/>
      <c r="O13222" s="573"/>
      <c r="P13222" s="573"/>
    </row>
    <row r="13223" spans="1:16" x14ac:dyDescent="0.25">
      <c r="A13223" s="77">
        <f>E13223*A13215</f>
        <v>0</v>
      </c>
      <c r="B13223" s="160"/>
      <c r="C13223" s="154"/>
      <c r="D13223" s="91"/>
      <c r="E13223" s="89"/>
      <c r="F13223">
        <f>SUMIF('список продуктов'!$A$8:$A$917,"="&amp;D6464,'список продуктов'!$C$8:$C$917)</f>
        <v>0</v>
      </c>
      <c r="M13223" s="572"/>
      <c r="N13223" s="573"/>
      <c r="O13223" s="573"/>
      <c r="P13223" s="573"/>
    </row>
    <row r="13224" spans="1:16" ht="15.75" thickBot="1" x14ac:dyDescent="0.3">
      <c r="A13224" s="77">
        <f>E13224*A13215</f>
        <v>0</v>
      </c>
      <c r="B13224" s="160"/>
      <c r="C13224" s="154"/>
      <c r="D13224" s="91"/>
      <c r="E13224" s="89"/>
      <c r="F13224">
        <f>SUMIF('список продуктов'!$A$8:$A$917,"="&amp;D6465,'список продуктов'!$C$8:$C$917)</f>
        <v>1</v>
      </c>
      <c r="M13224" s="572"/>
      <c r="N13224" s="573"/>
      <c r="O13224" s="573"/>
      <c r="P13224" s="573"/>
    </row>
    <row r="13225" spans="1:16" ht="44.25" thickBot="1" x14ac:dyDescent="0.3">
      <c r="A13225" s="229"/>
      <c r="B13225" s="231" t="s">
        <v>74</v>
      </c>
      <c r="C13225" s="159" t="s">
        <v>2575</v>
      </c>
      <c r="D13225" s="188"/>
      <c r="E13225" s="191"/>
      <c r="F13225">
        <f>SUMIF('список продуктов'!$A$8:$A$917,"="&amp;D6466,'список продуктов'!$C$8:$C$917)</f>
        <v>1</v>
      </c>
      <c r="G13225" t="s">
        <v>2926</v>
      </c>
      <c r="M13225" s="572"/>
      <c r="N13225" s="573"/>
      <c r="O13225" s="573"/>
      <c r="P13225" s="573"/>
    </row>
    <row r="13226" spans="1:16" x14ac:dyDescent="0.25">
      <c r="A13226" s="77">
        <f>E13226*A13225</f>
        <v>0</v>
      </c>
      <c r="B13226" s="160"/>
      <c r="C13226" s="154"/>
      <c r="D13226" s="91" t="s">
        <v>1752</v>
      </c>
      <c r="E13226" s="89">
        <v>60</v>
      </c>
      <c r="F13226">
        <f>SUMIF('список продуктов'!$A$8:$A$917,"="&amp;D6467,'список продуктов'!$C$8:$C$917)</f>
        <v>1</v>
      </c>
      <c r="M13226" s="572"/>
      <c r="N13226" s="573"/>
      <c r="O13226" s="573"/>
      <c r="P13226" s="573"/>
    </row>
    <row r="13227" spans="1:16" x14ac:dyDescent="0.25">
      <c r="A13227" s="77">
        <f>E13227*A13225</f>
        <v>0</v>
      </c>
      <c r="B13227" s="160"/>
      <c r="C13227" s="452"/>
      <c r="D13227" s="91" t="s">
        <v>2261</v>
      </c>
      <c r="E13227" s="89">
        <v>60</v>
      </c>
      <c r="F13227">
        <f>SUMIF('список продуктов'!$A$8:$A$917,"="&amp;D6468,'список продуктов'!$C$8:$C$917)</f>
        <v>1</v>
      </c>
      <c r="M13227" s="572"/>
      <c r="N13227" s="573"/>
      <c r="O13227" s="573"/>
      <c r="P13227" s="573"/>
    </row>
    <row r="13228" spans="1:16" x14ac:dyDescent="0.25">
      <c r="A13228" s="77">
        <f>E13228*A13225</f>
        <v>0</v>
      </c>
      <c r="B13228" s="160"/>
      <c r="C13228" s="154"/>
      <c r="D13228" s="91" t="s">
        <v>1753</v>
      </c>
      <c r="E13228" s="89">
        <v>80</v>
      </c>
      <c r="F13228">
        <f>SUMIF('список продуктов'!$A$8:$A$917,"="&amp;D6469,'список продуктов'!$C$8:$C$917)</f>
        <v>1</v>
      </c>
      <c r="M13228" s="572"/>
      <c r="N13228" s="573"/>
      <c r="O13228" s="573"/>
      <c r="P13228" s="573"/>
    </row>
    <row r="13229" spans="1:16" x14ac:dyDescent="0.25">
      <c r="A13229" s="77">
        <f>E13229*A13225</f>
        <v>0</v>
      </c>
      <c r="B13229" s="160"/>
      <c r="C13229" s="154"/>
      <c r="D13229" s="91" t="s">
        <v>1354</v>
      </c>
      <c r="E13229" s="89">
        <v>50</v>
      </c>
      <c r="F13229">
        <f>SUMIF('список продуктов'!$A$8:$A$917,"="&amp;D6470,'список продуктов'!$C$8:$C$917)</f>
        <v>1</v>
      </c>
      <c r="M13229" s="572"/>
      <c r="N13229" s="573"/>
      <c r="O13229" s="573"/>
      <c r="P13229" s="573"/>
    </row>
    <row r="13230" spans="1:16" x14ac:dyDescent="0.25">
      <c r="A13230" s="77">
        <f>E13230*A13225</f>
        <v>0</v>
      </c>
      <c r="B13230" s="160"/>
      <c r="C13230" s="154"/>
      <c r="D13230" s="91" t="s">
        <v>1857</v>
      </c>
      <c r="E13230" s="89">
        <v>60</v>
      </c>
      <c r="F13230">
        <f>SUMIF('список продуктов'!$A$8:$A$917,"="&amp;D5540,'список продуктов'!$C$8:$C$917)</f>
        <v>0</v>
      </c>
      <c r="M13230" s="572"/>
      <c r="N13230" s="573"/>
      <c r="O13230" s="573"/>
      <c r="P13230" s="573"/>
    </row>
    <row r="13231" spans="1:16" x14ac:dyDescent="0.25">
      <c r="A13231" s="77">
        <f>E13231*A13225</f>
        <v>0</v>
      </c>
      <c r="B13231" s="160"/>
      <c r="C13231" s="154"/>
      <c r="D13231" s="91" t="s">
        <v>1747</v>
      </c>
      <c r="E13231" s="89">
        <v>60</v>
      </c>
      <c r="F13231">
        <f>SUMIF('список продуктов'!$A$8:$A$917,"="&amp;D5541,'список продуктов'!$C$8:$C$917)</f>
        <v>1</v>
      </c>
      <c r="M13231" s="572"/>
      <c r="N13231" s="573"/>
      <c r="O13231" s="573"/>
      <c r="P13231" s="573"/>
    </row>
    <row r="13232" spans="1:16" x14ac:dyDescent="0.25">
      <c r="A13232" s="77">
        <f>E13232*A13225</f>
        <v>0</v>
      </c>
      <c r="B13232" s="160"/>
      <c r="C13232" s="154"/>
      <c r="D13232" s="91" t="s">
        <v>313</v>
      </c>
      <c r="E13232" s="89">
        <v>60</v>
      </c>
      <c r="F13232">
        <f>SUMIF('список продуктов'!$A$8:$A$917,"="&amp;D5542,'список продуктов'!$C$8:$C$917)</f>
        <v>1</v>
      </c>
      <c r="M13232" s="572"/>
      <c r="N13232" s="573"/>
      <c r="O13232" s="573"/>
      <c r="P13232" s="573"/>
    </row>
    <row r="13233" spans="1:16" x14ac:dyDescent="0.25">
      <c r="A13233" s="77">
        <f>E13233*A13225</f>
        <v>0</v>
      </c>
      <c r="B13233" s="160"/>
      <c r="C13233" s="154"/>
      <c r="D13233" s="91" t="s">
        <v>1758</v>
      </c>
      <c r="E13233" s="89">
        <v>20</v>
      </c>
      <c r="F13233">
        <f>SUMIF('список продуктов'!$A$8:$A$917,"="&amp;D5543,'список продуктов'!$C$8:$C$917)</f>
        <v>1</v>
      </c>
      <c r="M13233" s="572"/>
      <c r="N13233" s="573"/>
      <c r="O13233" s="573"/>
      <c r="P13233" s="573"/>
    </row>
    <row r="13234" spans="1:16" x14ac:dyDescent="0.25">
      <c r="A13234" s="77">
        <f>E13234*A13225</f>
        <v>0</v>
      </c>
      <c r="B13234" s="160"/>
      <c r="C13234" s="154"/>
      <c r="D13234" s="91" t="s">
        <v>1804</v>
      </c>
      <c r="E13234" s="89">
        <v>4</v>
      </c>
      <c r="F13234">
        <f>SUMIF('список продуктов'!$A$8:$A$917,"="&amp;D5544,'список продуктов'!$C$8:$C$917)</f>
        <v>1</v>
      </c>
      <c r="M13234" s="572"/>
      <c r="N13234" s="573"/>
      <c r="O13234" s="573"/>
      <c r="P13234" s="573"/>
    </row>
    <row r="13235" spans="1:16" x14ac:dyDescent="0.25">
      <c r="A13235" s="77">
        <f>E13235*A13225</f>
        <v>0</v>
      </c>
      <c r="B13235" s="160"/>
      <c r="C13235" s="154"/>
      <c r="D13235" s="91" t="s">
        <v>1228</v>
      </c>
      <c r="E13235" s="89">
        <v>2</v>
      </c>
      <c r="F13235">
        <f>SUMIF('список продуктов'!$A$8:$A$917,"="&amp;D5545,'список продуктов'!$C$8:$C$917)</f>
        <v>0</v>
      </c>
      <c r="M13235" s="572"/>
      <c r="N13235" s="573"/>
      <c r="O13235" s="573"/>
      <c r="P13235" s="573"/>
    </row>
    <row r="13236" spans="1:16" ht="15.75" thickBot="1" x14ac:dyDescent="0.3">
      <c r="A13236" s="77">
        <f>E13236*A13225</f>
        <v>0</v>
      </c>
      <c r="B13236" s="160"/>
      <c r="C13236" s="154"/>
      <c r="D13236" s="91" t="s">
        <v>2399</v>
      </c>
      <c r="E13236" s="89">
        <v>2</v>
      </c>
      <c r="F13236">
        <f>SUMIF('список продуктов'!$A$8:$A$917,"="&amp;D5546,'список продуктов'!$C$8:$C$917)</f>
        <v>1</v>
      </c>
      <c r="M13236" s="572"/>
      <c r="N13236" s="573"/>
      <c r="O13236" s="573"/>
      <c r="P13236" s="573"/>
    </row>
    <row r="13237" spans="1:16" ht="58.5" thickBot="1" x14ac:dyDescent="0.3">
      <c r="A13237" s="229"/>
      <c r="B13237" s="231" t="s">
        <v>74</v>
      </c>
      <c r="C13237" s="159" t="s">
        <v>1097</v>
      </c>
      <c r="D13237" s="188"/>
      <c r="E13237" s="191"/>
      <c r="F13237">
        <f>SUMIF('список продуктов'!$A$8:$A$917,"="&amp;D5547,'список продуктов'!$C$8:$C$917)</f>
        <v>0</v>
      </c>
      <c r="G13237" t="s">
        <v>2926</v>
      </c>
      <c r="M13237" s="572"/>
      <c r="N13237" s="573"/>
      <c r="O13237" s="573"/>
      <c r="P13237" s="573"/>
    </row>
    <row r="13238" spans="1:16" x14ac:dyDescent="0.25">
      <c r="A13238" s="77">
        <f>E13238*A13237</f>
        <v>0</v>
      </c>
      <c r="B13238" s="160"/>
      <c r="C13238" s="154"/>
      <c r="D13238" s="91" t="s">
        <v>1884</v>
      </c>
      <c r="E13238" s="89">
        <v>50</v>
      </c>
      <c r="F13238">
        <f>SUMIF('список продуктов'!$A$8:$A$917,"="&amp;D5548,'список продуктов'!$C$8:$C$917)</f>
        <v>1</v>
      </c>
      <c r="M13238" s="572"/>
      <c r="N13238" s="573"/>
      <c r="O13238" s="573"/>
      <c r="P13238" s="573"/>
    </row>
    <row r="13239" spans="1:16" x14ac:dyDescent="0.25">
      <c r="A13239" s="77">
        <f>E13239*A13237</f>
        <v>0</v>
      </c>
      <c r="B13239" s="160"/>
      <c r="C13239" s="452"/>
      <c r="D13239" s="91" t="s">
        <v>1758</v>
      </c>
      <c r="E13239" s="89">
        <v>50</v>
      </c>
      <c r="F13239">
        <f>SUMIF('список продуктов'!$A$8:$A$917,"="&amp;D5549,'список продуктов'!$C$8:$C$917)</f>
        <v>0</v>
      </c>
      <c r="M13239" s="572"/>
      <c r="N13239" s="573"/>
      <c r="O13239" s="573"/>
      <c r="P13239" s="573"/>
    </row>
    <row r="13240" spans="1:16" x14ac:dyDescent="0.25">
      <c r="A13240" s="77">
        <f>E13240*A13237</f>
        <v>0</v>
      </c>
      <c r="B13240" s="160"/>
      <c r="C13240" s="154"/>
      <c r="D13240" s="91" t="s">
        <v>313</v>
      </c>
      <c r="E13240" s="89">
        <v>50</v>
      </c>
      <c r="F13240">
        <f>SUMIF('список продуктов'!$A$8:$A$917,"="&amp;D5550,'список продуктов'!$C$8:$C$917)</f>
        <v>1</v>
      </c>
      <c r="M13240" s="572"/>
      <c r="N13240" s="573"/>
      <c r="O13240" s="573"/>
      <c r="P13240" s="573"/>
    </row>
    <row r="13241" spans="1:16" x14ac:dyDescent="0.25">
      <c r="A13241" s="77">
        <f>E13241*A13237</f>
        <v>0</v>
      </c>
      <c r="B13241" s="160"/>
      <c r="C13241" s="154"/>
      <c r="D13241" s="91" t="s">
        <v>2322</v>
      </c>
      <c r="E13241" s="89">
        <v>10</v>
      </c>
      <c r="F13241">
        <f>SUMIF('список продуктов'!$A$8:$A$917,"="&amp;D5551,'список продуктов'!$C$8:$C$917)</f>
        <v>1</v>
      </c>
      <c r="M13241" s="572"/>
      <c r="N13241" s="573"/>
      <c r="O13241" s="573"/>
      <c r="P13241" s="573"/>
    </row>
    <row r="13242" spans="1:16" x14ac:dyDescent="0.25">
      <c r="A13242" s="77">
        <f>E13242*A13237</f>
        <v>0</v>
      </c>
      <c r="B13242" s="160"/>
      <c r="C13242" s="154"/>
      <c r="D13242" s="91" t="s">
        <v>1478</v>
      </c>
      <c r="E13242" s="89">
        <v>5</v>
      </c>
      <c r="F13242">
        <f>SUMIF('список продуктов'!$A$8:$A$917,"="&amp;D5552,'список продуктов'!$C$8:$C$917)</f>
        <v>1</v>
      </c>
      <c r="M13242" s="572"/>
      <c r="N13242" s="573"/>
      <c r="O13242" s="573"/>
      <c r="P13242" s="573"/>
    </row>
    <row r="13243" spans="1:16" x14ac:dyDescent="0.25">
      <c r="A13243" s="77">
        <f>E13243*A13237</f>
        <v>0</v>
      </c>
      <c r="B13243" s="160"/>
      <c r="C13243" s="154"/>
      <c r="D13243" s="91" t="s">
        <v>1780</v>
      </c>
      <c r="E13243" s="89">
        <v>5</v>
      </c>
      <c r="F13243">
        <f>SUMIF('список продуктов'!$A$8:$A$917,"="&amp;D5553,'список продуктов'!$C$8:$C$917)</f>
        <v>1</v>
      </c>
      <c r="M13243" s="572"/>
      <c r="N13243" s="573"/>
      <c r="O13243" s="573"/>
      <c r="P13243" s="573"/>
    </row>
    <row r="13244" spans="1:16" x14ac:dyDescent="0.25">
      <c r="A13244" s="77">
        <f>E13244*A13237</f>
        <v>0</v>
      </c>
      <c r="B13244" s="160"/>
      <c r="C13244" s="154"/>
      <c r="D13244" s="91" t="s">
        <v>1797</v>
      </c>
      <c r="E13244" s="89">
        <v>5</v>
      </c>
      <c r="F13244">
        <f>SUMIF('список продуктов'!$A$8:$A$917,"="&amp;D5554,'список продуктов'!$C$8:$C$917)</f>
        <v>1</v>
      </c>
      <c r="M13244" s="572"/>
      <c r="N13244" s="573"/>
      <c r="O13244" s="573"/>
      <c r="P13244" s="573"/>
    </row>
    <row r="13245" spans="1:16" x14ac:dyDescent="0.25">
      <c r="A13245" s="77">
        <f>E13245*A13237</f>
        <v>0</v>
      </c>
      <c r="B13245" s="160"/>
      <c r="C13245" s="154"/>
      <c r="D13245" s="91" t="s">
        <v>2392</v>
      </c>
      <c r="E13245" s="89">
        <v>2</v>
      </c>
      <c r="F13245">
        <f>SUMIF('список продуктов'!$A$8:$A$917,"="&amp;D5555,'список продуктов'!$C$8:$C$917)</f>
        <v>0</v>
      </c>
      <c r="M13245" s="572"/>
      <c r="N13245" s="573"/>
      <c r="O13245" s="573"/>
      <c r="P13245" s="573"/>
    </row>
    <row r="13246" spans="1:16" x14ac:dyDescent="0.25">
      <c r="A13246" s="77">
        <f>E13246*A13237</f>
        <v>0</v>
      </c>
      <c r="B13246" s="160"/>
      <c r="C13246" s="154"/>
      <c r="D13246" s="91" t="s">
        <v>2387</v>
      </c>
      <c r="E13246" s="89">
        <v>2</v>
      </c>
      <c r="F13246">
        <f>SUMIF('список продуктов'!$A$8:$A$917,"="&amp;D5556,'список продуктов'!$C$8:$C$917)</f>
        <v>1</v>
      </c>
      <c r="M13246" s="572"/>
      <c r="N13246" s="573"/>
      <c r="O13246" s="573"/>
      <c r="P13246" s="573"/>
    </row>
    <row r="13247" spans="1:16" x14ac:dyDescent="0.25">
      <c r="A13247" s="77">
        <f>E13247*A13237</f>
        <v>0</v>
      </c>
      <c r="B13247" s="160"/>
      <c r="C13247" s="154"/>
      <c r="D13247" s="91" t="s">
        <v>2391</v>
      </c>
      <c r="E13247" s="89">
        <v>1</v>
      </c>
      <c r="F13247">
        <f>SUMIF('список продуктов'!$A$8:$A$917,"="&amp;D5557,'список продуктов'!$C$8:$C$917)</f>
        <v>1</v>
      </c>
      <c r="M13247" s="572"/>
      <c r="N13247" s="573"/>
      <c r="O13247" s="573"/>
      <c r="P13247" s="573"/>
    </row>
    <row r="13248" spans="1:16" x14ac:dyDescent="0.25">
      <c r="A13248" s="77">
        <f>E13248*A13237</f>
        <v>0</v>
      </c>
      <c r="B13248" s="160"/>
      <c r="C13248" s="154"/>
      <c r="D13248" s="91" t="s">
        <v>2399</v>
      </c>
      <c r="E13248" s="89">
        <v>2</v>
      </c>
      <c r="F13248">
        <f>SUMIF('список продуктов'!$A$8:$A$917,"="&amp;D5558,'список продуктов'!$C$8:$C$917)</f>
        <v>1</v>
      </c>
      <c r="M13248" s="572"/>
      <c r="N13248" s="573"/>
      <c r="O13248" s="573"/>
      <c r="P13248" s="573"/>
    </row>
    <row r="13249" spans="1:16" x14ac:dyDescent="0.25">
      <c r="A13249" s="77">
        <f>E13249*A13237</f>
        <v>0</v>
      </c>
      <c r="B13249" s="160"/>
      <c r="C13249" s="154"/>
      <c r="D13249" s="91" t="s">
        <v>1228</v>
      </c>
      <c r="E13249" s="89">
        <v>2</v>
      </c>
      <c r="F13249">
        <f>SUMIF('список продуктов'!$A$8:$A$917,"="&amp;D5559,'список продуктов'!$C$8:$C$917)</f>
        <v>1</v>
      </c>
      <c r="M13249" s="572"/>
      <c r="N13249" s="573"/>
      <c r="O13249" s="573"/>
      <c r="P13249" s="573"/>
    </row>
    <row r="13250" spans="1:16" ht="15.75" thickBot="1" x14ac:dyDescent="0.3">
      <c r="A13250" s="77">
        <f>E13250*A13237</f>
        <v>0</v>
      </c>
      <c r="B13250" s="160"/>
      <c r="C13250" s="154"/>
      <c r="D13250" s="91" t="s">
        <v>2591</v>
      </c>
      <c r="E13250" s="89">
        <v>5</v>
      </c>
      <c r="F13250">
        <f>SUMIF('список продуктов'!$A$8:$A$917,"="&amp;D5560,'список продуктов'!$C$8:$C$917)</f>
        <v>1</v>
      </c>
      <c r="M13250" s="572"/>
      <c r="N13250" s="573"/>
      <c r="O13250" s="573"/>
      <c r="P13250" s="573"/>
    </row>
    <row r="13251" spans="1:16" ht="58.5" thickBot="1" x14ac:dyDescent="0.3">
      <c r="A13251" s="229"/>
      <c r="B13251" s="231" t="s">
        <v>74</v>
      </c>
      <c r="C13251" s="159" t="s">
        <v>1098</v>
      </c>
      <c r="D13251" s="188"/>
      <c r="E13251" s="191"/>
      <c r="F13251">
        <f>SUMIF('список продуктов'!$A$8:$A$917,"="&amp;D5561,'список продуктов'!$C$8:$C$917)</f>
        <v>1</v>
      </c>
      <c r="G13251" t="s">
        <v>2926</v>
      </c>
      <c r="M13251" s="572"/>
      <c r="N13251" s="573"/>
      <c r="O13251" s="573"/>
      <c r="P13251" s="573"/>
    </row>
    <row r="13252" spans="1:16" x14ac:dyDescent="0.25">
      <c r="A13252" s="77">
        <f>E13252*A13251</f>
        <v>0</v>
      </c>
      <c r="B13252" s="160"/>
      <c r="C13252" s="154"/>
      <c r="D13252" s="91"/>
      <c r="E13252" s="89"/>
      <c r="F13252">
        <f>SUMIF('список продуктов'!$A$8:$A$917,"="&amp;D5562,'список продуктов'!$C$8:$C$917)</f>
        <v>0</v>
      </c>
      <c r="M13252" s="572"/>
      <c r="N13252" s="573"/>
      <c r="O13252" s="573"/>
      <c r="P13252" s="573"/>
    </row>
    <row r="13253" spans="1:16" x14ac:dyDescent="0.25">
      <c r="A13253" s="77">
        <f>E13253*A13251</f>
        <v>0</v>
      </c>
      <c r="B13253" s="160"/>
      <c r="C13253" s="452"/>
      <c r="D13253" s="91"/>
      <c r="E13253" s="89"/>
      <c r="F13253">
        <f>SUMIF('список продуктов'!$A$8:$A$917,"="&amp;D5563,'список продуктов'!$C$8:$C$917)</f>
        <v>1</v>
      </c>
      <c r="M13253" s="572"/>
      <c r="N13253" s="573"/>
      <c r="O13253" s="573"/>
      <c r="P13253" s="573"/>
    </row>
    <row r="13254" spans="1:16" x14ac:dyDescent="0.25">
      <c r="A13254" s="77">
        <f>E13254*A13251</f>
        <v>0</v>
      </c>
      <c r="B13254" s="160"/>
      <c r="C13254" s="154"/>
      <c r="D13254" s="91"/>
      <c r="E13254" s="89"/>
      <c r="F13254">
        <f>SUMIF('список продуктов'!$A$8:$A$917,"="&amp;D5564,'список продуктов'!$C$8:$C$917)</f>
        <v>1</v>
      </c>
      <c r="M13254" s="572"/>
      <c r="N13254" s="573"/>
      <c r="O13254" s="573"/>
      <c r="P13254" s="573"/>
    </row>
    <row r="13255" spans="1:16" x14ac:dyDescent="0.25">
      <c r="A13255" s="77">
        <f>E13255*A13251</f>
        <v>0</v>
      </c>
      <c r="B13255" s="160"/>
      <c r="C13255" s="154"/>
      <c r="D13255" s="91"/>
      <c r="E13255" s="89"/>
      <c r="F13255">
        <f>SUMIF('список продуктов'!$A$8:$A$917,"="&amp;D5565,'список продуктов'!$C$8:$C$917)</f>
        <v>1</v>
      </c>
      <c r="M13255" s="572"/>
      <c r="N13255" s="573"/>
      <c r="O13255" s="573"/>
      <c r="P13255" s="573"/>
    </row>
    <row r="13256" spans="1:16" x14ac:dyDescent="0.25">
      <c r="A13256" s="77">
        <f>E13256*A13251</f>
        <v>0</v>
      </c>
      <c r="B13256" s="160"/>
      <c r="C13256" s="154"/>
      <c r="D13256" s="91"/>
      <c r="E13256" s="89"/>
      <c r="F13256">
        <f>SUMIF('список продуктов'!$A$8:$A$917,"="&amp;D5566,'список продуктов'!$C$8:$C$917)</f>
        <v>1</v>
      </c>
      <c r="M13256" s="572"/>
      <c r="N13256" s="573"/>
      <c r="O13256" s="573"/>
      <c r="P13256" s="573"/>
    </row>
    <row r="13257" spans="1:16" x14ac:dyDescent="0.25">
      <c r="A13257" s="77">
        <f>E13257*A13251</f>
        <v>0</v>
      </c>
      <c r="B13257" s="160"/>
      <c r="C13257" s="154"/>
      <c r="D13257" s="91"/>
      <c r="E13257" s="89"/>
      <c r="F13257">
        <f>SUMIF('список продуктов'!$A$8:$A$917,"="&amp;D5567,'список продуктов'!$C$8:$C$917)</f>
        <v>1</v>
      </c>
      <c r="M13257" s="572"/>
      <c r="N13257" s="573"/>
      <c r="O13257" s="573"/>
      <c r="P13257" s="573"/>
    </row>
    <row r="13258" spans="1:16" x14ac:dyDescent="0.25">
      <c r="A13258" s="77">
        <f>E13258*A13251</f>
        <v>0</v>
      </c>
      <c r="B13258" s="160"/>
      <c r="C13258" s="154"/>
      <c r="D13258" s="91"/>
      <c r="E13258" s="89"/>
      <c r="F13258">
        <f>SUMIF('список продуктов'!$A$8:$A$917,"="&amp;D5607,'список продуктов'!$C$8:$C$917)</f>
        <v>1</v>
      </c>
      <c r="M13258" s="572"/>
      <c r="N13258" s="573"/>
      <c r="O13258" s="573"/>
      <c r="P13258" s="573"/>
    </row>
    <row r="13259" spans="1:16" x14ac:dyDescent="0.25">
      <c r="A13259" s="77">
        <f>E13259*A13251</f>
        <v>0</v>
      </c>
      <c r="B13259" s="160"/>
      <c r="C13259" s="154"/>
      <c r="D13259" s="91"/>
      <c r="E13259" s="89"/>
      <c r="F13259">
        <f>SUMIF('список продуктов'!$A$8:$A$917,"="&amp;D5608,'список продуктов'!$C$8:$C$917)</f>
        <v>1</v>
      </c>
      <c r="M13259" s="572"/>
      <c r="N13259" s="573"/>
      <c r="O13259" s="573"/>
      <c r="P13259" s="573"/>
    </row>
    <row r="13260" spans="1:16" ht="15.75" thickBot="1" x14ac:dyDescent="0.3">
      <c r="A13260" s="77">
        <f>E13260*A13251</f>
        <v>0</v>
      </c>
      <c r="B13260" s="160"/>
      <c r="C13260" s="154"/>
      <c r="D13260" s="91"/>
      <c r="E13260" s="89"/>
      <c r="F13260">
        <f>SUMIF('список продуктов'!$A$8:$A$917,"="&amp;D5609,'список продуктов'!$C$8:$C$917)</f>
        <v>1</v>
      </c>
      <c r="M13260" s="572"/>
      <c r="N13260" s="573"/>
      <c r="O13260" s="573"/>
      <c r="P13260" s="573"/>
    </row>
    <row r="13261" spans="1:16" ht="44.25" thickBot="1" x14ac:dyDescent="0.3">
      <c r="A13261" s="229"/>
      <c r="B13261" s="231" t="s">
        <v>74</v>
      </c>
      <c r="C13261" s="159" t="s">
        <v>1099</v>
      </c>
      <c r="D13261" s="188"/>
      <c r="E13261" s="191"/>
      <c r="F13261">
        <f>SUMIF('список продуктов'!$A$8:$A$917,"="&amp;D5610,'список продуктов'!$C$8:$C$917)</f>
        <v>1</v>
      </c>
      <c r="G13261" t="s">
        <v>2926</v>
      </c>
      <c r="M13261" s="572"/>
      <c r="N13261" s="573"/>
      <c r="O13261" s="573"/>
      <c r="P13261" s="573"/>
    </row>
    <row r="13262" spans="1:16" x14ac:dyDescent="0.25">
      <c r="A13262" s="77">
        <f>E13262*A13261</f>
        <v>0</v>
      </c>
      <c r="B13262" s="160"/>
      <c r="C13262" s="154"/>
      <c r="D13262" s="91" t="s">
        <v>1780</v>
      </c>
      <c r="E13262" s="89">
        <v>150</v>
      </c>
      <c r="F13262">
        <f>SUMIF('список продуктов'!$A$8:$A$917,"="&amp;D5611,'список продуктов'!$C$8:$C$917)</f>
        <v>1</v>
      </c>
      <c r="M13262" s="572"/>
      <c r="N13262" s="573"/>
      <c r="O13262" s="573"/>
      <c r="P13262" s="573"/>
    </row>
    <row r="13263" spans="1:16" x14ac:dyDescent="0.25">
      <c r="A13263" s="77">
        <f>E13263*A13261</f>
        <v>0</v>
      </c>
      <c r="B13263" s="160"/>
      <c r="C13263" s="452"/>
      <c r="D13263" s="91" t="s">
        <v>1752</v>
      </c>
      <c r="E13263" s="89">
        <v>70</v>
      </c>
      <c r="F13263">
        <f>SUMIF('список продуктов'!$A$8:$A$917,"="&amp;D5612,'список продуктов'!$C$8:$C$917)</f>
        <v>1</v>
      </c>
      <c r="M13263" s="572"/>
      <c r="N13263" s="573"/>
      <c r="O13263" s="573"/>
      <c r="P13263" s="573"/>
    </row>
    <row r="13264" spans="1:16" x14ac:dyDescent="0.25">
      <c r="A13264" s="77">
        <f>E13264*A13261</f>
        <v>0</v>
      </c>
      <c r="B13264" s="160"/>
      <c r="C13264" s="154"/>
      <c r="D13264" s="91" t="s">
        <v>1758</v>
      </c>
      <c r="E13264" s="89">
        <v>30</v>
      </c>
      <c r="F13264">
        <f>SUMIF('список продуктов'!$A$8:$A$917,"="&amp;D5613,'список продуктов'!$C$8:$C$917)</f>
        <v>0</v>
      </c>
      <c r="M13264" s="572"/>
      <c r="N13264" s="573"/>
      <c r="O13264" s="573"/>
      <c r="P13264" s="573"/>
    </row>
    <row r="13265" spans="1:16" x14ac:dyDescent="0.25">
      <c r="A13265" s="77">
        <f>E13265*A13261</f>
        <v>0</v>
      </c>
      <c r="B13265" s="160"/>
      <c r="C13265" s="154"/>
      <c r="D13265" s="91" t="s">
        <v>1482</v>
      </c>
      <c r="E13265" s="89">
        <v>10</v>
      </c>
      <c r="F13265">
        <f>SUMIF('список продуктов'!$A$8:$A$917,"="&amp;D5614,'список продуктов'!$C$8:$C$917)</f>
        <v>1</v>
      </c>
      <c r="M13265" s="572"/>
      <c r="N13265" s="573"/>
      <c r="O13265" s="573"/>
      <c r="P13265" s="573"/>
    </row>
    <row r="13266" spans="1:16" x14ac:dyDescent="0.25">
      <c r="A13266" s="77">
        <f>E13266*A13261</f>
        <v>0</v>
      </c>
      <c r="B13266" s="160"/>
      <c r="C13266" s="154"/>
      <c r="D13266" s="91" t="s">
        <v>2391</v>
      </c>
      <c r="E13266" s="89">
        <v>1</v>
      </c>
      <c r="F13266">
        <f>SUMIF('список продуктов'!$A$8:$A$917,"="&amp;D5615,'список продуктов'!$C$8:$C$917)</f>
        <v>1</v>
      </c>
      <c r="M13266" s="572"/>
      <c r="N13266" s="573"/>
      <c r="O13266" s="573"/>
      <c r="P13266" s="573"/>
    </row>
    <row r="13267" spans="1:16" x14ac:dyDescent="0.25">
      <c r="A13267" s="77">
        <f>E13267*A13261</f>
        <v>0</v>
      </c>
      <c r="B13267" s="160"/>
      <c r="C13267" s="154"/>
      <c r="D13267" s="91" t="s">
        <v>1852</v>
      </c>
      <c r="E13267" s="89">
        <v>50</v>
      </c>
      <c r="F13267">
        <f>SUMIF('список продуктов'!$A$8:$A$917,"="&amp;D5616,'список продуктов'!$C$8:$C$917)</f>
        <v>1</v>
      </c>
      <c r="M13267" s="572"/>
      <c r="N13267" s="573"/>
      <c r="O13267" s="573"/>
      <c r="P13267" s="573"/>
    </row>
    <row r="13268" spans="1:16" x14ac:dyDescent="0.25">
      <c r="A13268" s="77">
        <f>E13268*A13261</f>
        <v>0</v>
      </c>
      <c r="B13268" s="160"/>
      <c r="C13268" s="154"/>
      <c r="D13268" s="91" t="s">
        <v>1228</v>
      </c>
      <c r="E13268" s="89">
        <v>2</v>
      </c>
      <c r="F13268">
        <f>SUMIF('список продуктов'!$A$8:$A$917,"="&amp;D5617,'список продуктов'!$C$8:$C$917)</f>
        <v>1</v>
      </c>
      <c r="M13268" s="572"/>
      <c r="N13268" s="573"/>
      <c r="O13268" s="573"/>
      <c r="P13268" s="573"/>
    </row>
    <row r="13269" spans="1:16" x14ac:dyDescent="0.25">
      <c r="A13269" s="77">
        <f>E13269*A13261</f>
        <v>0</v>
      </c>
      <c r="B13269" s="160"/>
      <c r="C13269" s="154"/>
      <c r="D13269" s="91" t="s">
        <v>2399</v>
      </c>
      <c r="E13269" s="89">
        <v>2</v>
      </c>
      <c r="F13269">
        <f>SUMIF('список продуктов'!$A$8:$A$917,"="&amp;D5618,'список продуктов'!$C$8:$C$917)</f>
        <v>1</v>
      </c>
      <c r="M13269" s="572"/>
      <c r="N13269" s="573"/>
      <c r="O13269" s="573"/>
      <c r="P13269" s="573"/>
    </row>
    <row r="13270" spans="1:16" x14ac:dyDescent="0.25">
      <c r="A13270" s="77">
        <f>E13270*A13261</f>
        <v>0</v>
      </c>
      <c r="B13270" s="160"/>
      <c r="C13270" s="154"/>
      <c r="D13270" s="91"/>
      <c r="E13270" s="89"/>
      <c r="F13270">
        <f>SUMIF('список продуктов'!$A$8:$A$917,"="&amp;D5619,'список продуктов'!$C$8:$C$917)</f>
        <v>1</v>
      </c>
      <c r="M13270" s="572"/>
      <c r="N13270" s="573"/>
      <c r="O13270" s="573"/>
      <c r="P13270" s="573"/>
    </row>
    <row r="13271" spans="1:16" ht="15.75" thickBot="1" x14ac:dyDescent="0.3">
      <c r="A13271" s="137">
        <f>E13271*A9518</f>
        <v>0</v>
      </c>
      <c r="B13271" s="176"/>
      <c r="C13271" s="381"/>
      <c r="D13271" s="381"/>
      <c r="E13271" s="138"/>
      <c r="F13271">
        <f>SUMIF('список продуктов'!$A$8:$A$917,"="&amp;D5620,'список продуктов'!$C$8:$C$917)</f>
        <v>1</v>
      </c>
      <c r="M13271" s="572"/>
      <c r="N13271" s="573"/>
      <c r="O13271" s="573"/>
      <c r="P13271" s="573"/>
    </row>
    <row r="13272" spans="1:16" ht="15.75" thickBot="1" x14ac:dyDescent="0.3">
      <c r="A13272" s="229"/>
      <c r="B13272" s="231" t="s">
        <v>45</v>
      </c>
      <c r="C13272" s="159" t="s">
        <v>1123</v>
      </c>
      <c r="D13272" s="188"/>
      <c r="E13272" s="191"/>
      <c r="F13272">
        <f>SUMIF('список продуктов'!$A$8:$A$917,"="&amp;D6471,'список продуктов'!$C$8:$C$917)</f>
        <v>0</v>
      </c>
      <c r="G13272" t="s">
        <v>2926</v>
      </c>
      <c r="M13272" s="572"/>
      <c r="N13272" s="573"/>
      <c r="O13272" s="573"/>
      <c r="P13272" s="573"/>
    </row>
    <row r="13273" spans="1:16" x14ac:dyDescent="0.25">
      <c r="A13273" s="77">
        <f>E13273*A13272</f>
        <v>0</v>
      </c>
      <c r="B13273" s="160"/>
      <c r="C13273" s="154"/>
      <c r="D13273" s="91"/>
      <c r="E13273" s="89"/>
      <c r="F13273">
        <f>SUMIF('список продуктов'!$A$8:$A$917,"="&amp;D6472,'список продуктов'!$C$8:$C$917)</f>
        <v>1</v>
      </c>
      <c r="M13273" s="572"/>
      <c r="N13273" s="573"/>
      <c r="O13273" s="573"/>
      <c r="P13273" s="573"/>
    </row>
    <row r="13274" spans="1:16" x14ac:dyDescent="0.25">
      <c r="A13274" s="77">
        <f>E13274*A13272</f>
        <v>0</v>
      </c>
      <c r="B13274" s="160"/>
      <c r="C13274" s="452"/>
      <c r="D13274" s="91"/>
      <c r="E13274" s="89"/>
      <c r="F13274">
        <f>SUMIF('список продуктов'!$A$8:$A$917,"="&amp;D6473,'список продуктов'!$C$8:$C$917)</f>
        <v>1</v>
      </c>
      <c r="M13274" s="572"/>
      <c r="N13274" s="573"/>
      <c r="O13274" s="573"/>
      <c r="P13274" s="573"/>
    </row>
    <row r="13275" spans="1:16" x14ac:dyDescent="0.25">
      <c r="A13275" s="77">
        <f>E13275*A13272</f>
        <v>0</v>
      </c>
      <c r="B13275" s="160"/>
      <c r="C13275" s="154"/>
      <c r="D13275" s="91"/>
      <c r="E13275" s="89"/>
      <c r="F13275">
        <f>SUMIF('список продуктов'!$A$8:$A$917,"="&amp;D6474,'список продуктов'!$C$8:$C$917)</f>
        <v>1</v>
      </c>
      <c r="M13275" s="572"/>
      <c r="N13275" s="573"/>
      <c r="O13275" s="573"/>
      <c r="P13275" s="573"/>
    </row>
    <row r="13276" spans="1:16" x14ac:dyDescent="0.25">
      <c r="A13276" s="77">
        <f>E13276*A13272</f>
        <v>0</v>
      </c>
      <c r="B13276" s="160"/>
      <c r="C13276" s="154"/>
      <c r="D13276" s="91"/>
      <c r="E13276" s="89"/>
      <c r="F13276">
        <f>SUMIF('список продуктов'!$A$8:$A$917,"="&amp;D6475,'список продуктов'!$C$8:$C$917)</f>
        <v>1</v>
      </c>
      <c r="M13276" s="572"/>
      <c r="N13276" s="573"/>
      <c r="O13276" s="573"/>
      <c r="P13276" s="573"/>
    </row>
    <row r="13277" spans="1:16" x14ac:dyDescent="0.25">
      <c r="A13277" s="77">
        <f>E13277*A13272</f>
        <v>0</v>
      </c>
      <c r="B13277" s="160"/>
      <c r="C13277" s="154"/>
      <c r="D13277" s="91"/>
      <c r="E13277" s="89"/>
      <c r="F13277">
        <f>SUMIF('список продуктов'!$A$8:$A$917,"="&amp;D6476,'список продуктов'!$C$8:$C$917)</f>
        <v>1</v>
      </c>
      <c r="M13277" s="572"/>
      <c r="N13277" s="573"/>
      <c r="O13277" s="573"/>
      <c r="P13277" s="573"/>
    </row>
    <row r="13278" spans="1:16" x14ac:dyDescent="0.25">
      <c r="A13278" s="77">
        <f>E13278*A13272</f>
        <v>0</v>
      </c>
      <c r="B13278" s="160"/>
      <c r="C13278" s="154"/>
      <c r="D13278" s="91"/>
      <c r="E13278" s="89"/>
      <c r="F13278">
        <f>SUMIF('список продуктов'!$A$8:$A$917,"="&amp;D6477,'список продуктов'!$C$8:$C$917)</f>
        <v>1</v>
      </c>
      <c r="M13278" s="572"/>
      <c r="N13278" s="573"/>
      <c r="O13278" s="573"/>
      <c r="P13278" s="573"/>
    </row>
    <row r="13279" spans="1:16" x14ac:dyDescent="0.25">
      <c r="A13279" s="77">
        <f>E13279*A13272</f>
        <v>0</v>
      </c>
      <c r="B13279" s="160"/>
      <c r="C13279" s="154"/>
      <c r="D13279" s="91"/>
      <c r="E13279" s="89"/>
      <c r="F13279">
        <f>SUMIF('список продуктов'!$A$8:$A$917,"="&amp;D6478,'список продуктов'!$C$8:$C$917)</f>
        <v>0</v>
      </c>
      <c r="M13279" s="572"/>
      <c r="N13279" s="573"/>
      <c r="O13279" s="573"/>
      <c r="P13279" s="573"/>
    </row>
    <row r="13280" spans="1:16" x14ac:dyDescent="0.25">
      <c r="A13280" s="77">
        <f>E13280*A13272</f>
        <v>0</v>
      </c>
      <c r="B13280" s="160"/>
      <c r="C13280" s="154"/>
      <c r="D13280" s="91"/>
      <c r="E13280" s="89"/>
      <c r="F13280">
        <f>SUMIF('список продуктов'!$A$8:$A$917,"="&amp;D6479,'список продуктов'!$C$8:$C$917)</f>
        <v>1</v>
      </c>
      <c r="M13280" s="572"/>
      <c r="N13280" s="573"/>
      <c r="O13280" s="573"/>
      <c r="P13280" s="573"/>
    </row>
    <row r="13281" spans="1:16" ht="15.75" thickBot="1" x14ac:dyDescent="0.3">
      <c r="A13281" s="77">
        <f>E13281*A13272</f>
        <v>0</v>
      </c>
      <c r="B13281" s="160"/>
      <c r="C13281" s="154"/>
      <c r="D13281" s="91"/>
      <c r="E13281" s="89"/>
      <c r="F13281">
        <f>SUMIF('список продуктов'!$A$8:$A$917,"="&amp;D6480,'список продуктов'!$C$8:$C$917)</f>
        <v>1</v>
      </c>
      <c r="M13281" s="572"/>
      <c r="N13281" s="573"/>
      <c r="O13281" s="573"/>
      <c r="P13281" s="573"/>
    </row>
    <row r="13282" spans="1:16" ht="15.75" thickBot="1" x14ac:dyDescent="0.3">
      <c r="A13282" s="229"/>
      <c r="B13282" s="231" t="s">
        <v>8</v>
      </c>
      <c r="C13282" s="159" t="s">
        <v>1124</v>
      </c>
      <c r="D13282" s="188"/>
      <c r="E13282" s="191"/>
      <c r="F13282">
        <f>SUMIF('список продуктов'!$A$8:$A$917,"="&amp;D6481,'список продуктов'!$C$8:$C$917)</f>
        <v>1</v>
      </c>
      <c r="G13282" t="s">
        <v>2926</v>
      </c>
      <c r="M13282" s="572"/>
      <c r="N13282" s="573"/>
      <c r="O13282" s="573"/>
      <c r="P13282" s="573"/>
    </row>
    <row r="13283" spans="1:16" x14ac:dyDescent="0.25">
      <c r="A13283" s="77">
        <f>E13283*A13282</f>
        <v>0</v>
      </c>
      <c r="B13283" s="160"/>
      <c r="C13283" s="154"/>
      <c r="D13283" s="91"/>
      <c r="E13283" s="89"/>
      <c r="F13283">
        <f>SUMIF('список продуктов'!$A$8:$A$917,"="&amp;D6482,'список продуктов'!$C$8:$C$917)</f>
        <v>1</v>
      </c>
      <c r="M13283" s="572"/>
      <c r="N13283" s="573"/>
      <c r="O13283" s="573"/>
      <c r="P13283" s="573"/>
    </row>
    <row r="13284" spans="1:16" x14ac:dyDescent="0.25">
      <c r="A13284" s="77">
        <f>E13284*A13282</f>
        <v>0</v>
      </c>
      <c r="B13284" s="160"/>
      <c r="C13284" s="452"/>
      <c r="D13284" s="91"/>
      <c r="E13284" s="89"/>
      <c r="F13284">
        <f>SUMIF('список продуктов'!$A$8:$A$917,"="&amp;D6483,'список продуктов'!$C$8:$C$917)</f>
        <v>0</v>
      </c>
      <c r="M13284" s="572"/>
      <c r="N13284" s="573"/>
      <c r="O13284" s="573"/>
      <c r="P13284" s="573"/>
    </row>
    <row r="13285" spans="1:16" x14ac:dyDescent="0.25">
      <c r="A13285" s="77">
        <f>E13285*A13282</f>
        <v>0</v>
      </c>
      <c r="B13285" s="160"/>
      <c r="C13285" s="154"/>
      <c r="D13285" s="91"/>
      <c r="E13285" s="89"/>
      <c r="F13285">
        <f>SUMIF('список продуктов'!$A$8:$A$917,"="&amp;D11227,'список продуктов'!$C$8:$C$917)</f>
        <v>1</v>
      </c>
      <c r="M13285" s="72"/>
      <c r="N13285" s="68"/>
      <c r="O13285" s="68"/>
      <c r="P13285" s="68"/>
    </row>
    <row r="13286" spans="1:16" x14ac:dyDescent="0.25">
      <c r="A13286" s="77">
        <f>E13286*A13282</f>
        <v>0</v>
      </c>
      <c r="B13286" s="160"/>
      <c r="C13286" s="154"/>
      <c r="D13286" s="91"/>
      <c r="E13286" s="89"/>
      <c r="F13286">
        <f>SUMIF('список продуктов'!$A$8:$A$917,"="&amp;#REF!,'список продуктов'!$C$8:$C$917)</f>
        <v>0</v>
      </c>
      <c r="M13286" s="572"/>
      <c r="N13286" s="573"/>
      <c r="O13286" s="573"/>
      <c r="P13286" s="573"/>
    </row>
    <row r="13287" spans="1:16" x14ac:dyDescent="0.25">
      <c r="A13287" s="77">
        <f>E13287*A13282</f>
        <v>0</v>
      </c>
      <c r="B13287" s="160"/>
      <c r="C13287" s="154"/>
      <c r="D13287" s="91"/>
      <c r="E13287" s="89"/>
      <c r="F13287">
        <f>SUMIF('список продуктов'!$A$8:$A$917,"="&amp;#REF!,'список продуктов'!$C$8:$C$917)</f>
        <v>0</v>
      </c>
      <c r="M13287" s="572"/>
      <c r="N13287" s="573"/>
      <c r="O13287" s="573"/>
      <c r="P13287" s="573"/>
    </row>
    <row r="13288" spans="1:16" x14ac:dyDescent="0.25">
      <c r="A13288" s="77">
        <f>E13288*A13282</f>
        <v>0</v>
      </c>
      <c r="B13288" s="160"/>
      <c r="C13288" s="154"/>
      <c r="D13288" s="91"/>
      <c r="E13288" s="89"/>
      <c r="F13288">
        <f>SUMIF('список продуктов'!$A$8:$A$917,"="&amp;#REF!,'список продуктов'!$C$8:$C$917)</f>
        <v>0</v>
      </c>
      <c r="M13288" s="572"/>
      <c r="N13288" s="573"/>
      <c r="O13288" s="573"/>
      <c r="P13288" s="573"/>
    </row>
    <row r="13289" spans="1:16" x14ac:dyDescent="0.25">
      <c r="A13289" s="77">
        <f>E13289*A13282</f>
        <v>0</v>
      </c>
      <c r="B13289" s="160"/>
      <c r="C13289" s="154"/>
      <c r="D13289" s="91"/>
      <c r="E13289" s="89"/>
      <c r="F13289">
        <f>SUMIF('список продуктов'!$A$8:$A$917,"="&amp;#REF!,'список продуктов'!$C$8:$C$917)</f>
        <v>0</v>
      </c>
      <c r="M13289" s="572"/>
      <c r="N13289" s="573"/>
      <c r="O13289" s="573"/>
      <c r="P13289" s="573"/>
    </row>
    <row r="13290" spans="1:16" x14ac:dyDescent="0.25">
      <c r="A13290" s="77">
        <f>E13290*A13282</f>
        <v>0</v>
      </c>
      <c r="B13290" s="160"/>
      <c r="C13290" s="154"/>
      <c r="D13290" s="91"/>
      <c r="E13290" s="89"/>
      <c r="F13290">
        <f>SUMIF('список продуктов'!$A$8:$A$917,"="&amp;#REF!,'список продуктов'!$C$8:$C$917)</f>
        <v>0</v>
      </c>
      <c r="M13290" s="572"/>
      <c r="N13290" s="573"/>
      <c r="O13290" s="573"/>
      <c r="P13290" s="573"/>
    </row>
    <row r="13291" spans="1:16" ht="15.75" thickBot="1" x14ac:dyDescent="0.3">
      <c r="A13291" s="77">
        <f>E13291*A13282</f>
        <v>0</v>
      </c>
      <c r="B13291" s="160"/>
      <c r="C13291" s="154"/>
      <c r="D13291" s="91"/>
      <c r="E13291" s="89"/>
      <c r="F13291">
        <f>SUMIF('список продуктов'!$A$8:$A$917,"="&amp;#REF!,'список продуктов'!$C$8:$C$917)</f>
        <v>0</v>
      </c>
      <c r="M13291" s="572"/>
      <c r="N13291" s="573"/>
      <c r="O13291" s="573"/>
      <c r="P13291" s="573"/>
    </row>
    <row r="13292" spans="1:16" ht="15.75" thickBot="1" x14ac:dyDescent="0.3">
      <c r="A13292" s="229"/>
      <c r="B13292" s="231" t="s">
        <v>8</v>
      </c>
      <c r="C13292" s="159" t="s">
        <v>1125</v>
      </c>
      <c r="D13292" s="188"/>
      <c r="E13292" s="191"/>
      <c r="F13292">
        <f>SUMIF('список продуктов'!$A$8:$A$917,"="&amp;#REF!,'список продуктов'!$C$8:$C$917)</f>
        <v>0</v>
      </c>
      <c r="G13292" t="s">
        <v>2926</v>
      </c>
      <c r="M13292" s="572"/>
      <c r="N13292" s="573"/>
      <c r="O13292" s="573"/>
      <c r="P13292" s="573"/>
    </row>
    <row r="13293" spans="1:16" x14ac:dyDescent="0.25">
      <c r="A13293" s="77">
        <f>E13293*A13292</f>
        <v>0</v>
      </c>
      <c r="B13293" s="160"/>
      <c r="C13293" s="154"/>
      <c r="D13293" s="91"/>
      <c r="E13293" s="89"/>
      <c r="F13293">
        <f>SUMIF('список продуктов'!$A$8:$A$917,"="&amp;#REF!,'список продуктов'!$C$8:$C$917)</f>
        <v>0</v>
      </c>
      <c r="M13293" s="572"/>
      <c r="N13293" s="573"/>
      <c r="O13293" s="573"/>
      <c r="P13293" s="573"/>
    </row>
    <row r="13294" spans="1:16" x14ac:dyDescent="0.25">
      <c r="A13294" s="77">
        <f>E13294*A13292</f>
        <v>0</v>
      </c>
      <c r="B13294" s="160"/>
      <c r="C13294" s="452"/>
      <c r="D13294" s="91"/>
      <c r="E13294" s="89"/>
      <c r="F13294">
        <f>SUMIF('список продуктов'!$A$8:$A$917,"="&amp;#REF!,'список продуктов'!$C$8:$C$917)</f>
        <v>0</v>
      </c>
      <c r="M13294" s="572"/>
      <c r="N13294" s="573"/>
      <c r="O13294" s="573"/>
      <c r="P13294" s="573"/>
    </row>
    <row r="13295" spans="1:16" x14ac:dyDescent="0.25">
      <c r="A13295" s="77">
        <f>E13295*A13292</f>
        <v>0</v>
      </c>
      <c r="B13295" s="160"/>
      <c r="C13295" s="154"/>
      <c r="D13295" s="91"/>
      <c r="E13295" s="89"/>
      <c r="F13295">
        <f>SUMIF('список продуктов'!$A$8:$A$917,"="&amp;#REF!,'список продуктов'!$C$8:$C$917)</f>
        <v>0</v>
      </c>
      <c r="M13295" s="572"/>
      <c r="N13295" s="573"/>
      <c r="O13295" s="573"/>
      <c r="P13295" s="573"/>
    </row>
    <row r="13296" spans="1:16" x14ac:dyDescent="0.25">
      <c r="A13296" s="77">
        <f>E13296*A13292</f>
        <v>0</v>
      </c>
      <c r="B13296" s="160"/>
      <c r="C13296" s="154"/>
      <c r="D13296" s="91"/>
      <c r="E13296" s="89"/>
      <c r="F13296">
        <f>SUMIF('список продуктов'!$A$8:$A$917,"="&amp;D11356,'список продуктов'!$C$8:$C$917)</f>
        <v>0</v>
      </c>
      <c r="M13296" s="572"/>
      <c r="N13296" s="573"/>
      <c r="O13296" s="573"/>
      <c r="P13296" s="573"/>
    </row>
    <row r="13297" spans="1:16" x14ac:dyDescent="0.25">
      <c r="A13297" s="77">
        <f>E13297*A13292</f>
        <v>0</v>
      </c>
      <c r="B13297" s="160"/>
      <c r="C13297" s="154"/>
      <c r="D13297" s="91"/>
      <c r="E13297" s="89"/>
      <c r="M13297" s="72"/>
      <c r="N13297" s="68"/>
      <c r="O13297" s="68"/>
      <c r="P13297" s="68"/>
    </row>
    <row r="13298" spans="1:16" x14ac:dyDescent="0.25">
      <c r="A13298" s="77">
        <f>E13298*A13292</f>
        <v>0</v>
      </c>
      <c r="B13298" s="160"/>
      <c r="C13298" s="154"/>
      <c r="D13298" s="91"/>
      <c r="E13298" s="89"/>
      <c r="F13298">
        <f>SUMIF('список продуктов'!$A$8:$A$917,"="&amp;D13472,'список продуктов'!$C$8:$C$917)</f>
        <v>1</v>
      </c>
    </row>
    <row r="13299" spans="1:16" x14ac:dyDescent="0.25">
      <c r="A13299" s="77">
        <f>E13299*A13292</f>
        <v>0</v>
      </c>
      <c r="B13299" s="160"/>
      <c r="C13299" s="154"/>
      <c r="D13299" s="91"/>
      <c r="E13299" s="89"/>
      <c r="F13299">
        <f>SUMIF('список продуктов'!$A$8:$A$917,"="&amp;D13473,'список продуктов'!$C$8:$C$917)</f>
        <v>1</v>
      </c>
    </row>
    <row r="13300" spans="1:16" x14ac:dyDescent="0.25">
      <c r="A13300" s="77">
        <f>E13300*A13292</f>
        <v>0</v>
      </c>
      <c r="B13300" s="160"/>
      <c r="C13300" s="154"/>
      <c r="D13300" s="91"/>
      <c r="E13300" s="89"/>
      <c r="F13300">
        <f>SUMIF('список продуктов'!$A$8:$A$917,"="&amp;D13474,'список продуктов'!$C$8:$C$917)</f>
        <v>1</v>
      </c>
    </row>
    <row r="13301" spans="1:16" x14ac:dyDescent="0.25">
      <c r="A13301" s="77">
        <f>E13301*A13292</f>
        <v>0</v>
      </c>
      <c r="B13301" s="394"/>
      <c r="C13301" s="495"/>
      <c r="D13301" s="395"/>
      <c r="E13301" s="396"/>
      <c r="F13301">
        <f>SUMIF('список продуктов'!$A$8:$A$917,"="&amp;D13475,'список продуктов'!$C$8:$C$917)</f>
        <v>0</v>
      </c>
    </row>
    <row r="13302" spans="1:16" x14ac:dyDescent="0.25">
      <c r="A13302" s="77">
        <f>E13302*A12818</f>
        <v>0</v>
      </c>
      <c r="B13302" s="160"/>
      <c r="C13302" s="154"/>
      <c r="D13302" s="91"/>
      <c r="E13302" s="89"/>
      <c r="F13302">
        <f>SUMIF('список продуктов'!$A$8:$A$917,"="&amp;D13476,'список продуктов'!$C$8:$C$917)</f>
        <v>0</v>
      </c>
    </row>
    <row r="13303" spans="1:16" ht="15.75" thickBot="1" x14ac:dyDescent="0.3">
      <c r="A13303" s="77">
        <f>E13303*A12818</f>
        <v>0</v>
      </c>
      <c r="B13303" s="394"/>
      <c r="C13303" s="495"/>
      <c r="D13303" s="395"/>
      <c r="E13303" s="396"/>
      <c r="F13303">
        <f>SUMIF('список продуктов'!$A$8:$A$917,"="&amp;D9237,'список продуктов'!$C$8:$C$917)</f>
        <v>0</v>
      </c>
    </row>
    <row r="13304" spans="1:16" ht="15.75" thickBot="1" x14ac:dyDescent="0.3">
      <c r="A13304" s="229"/>
      <c r="B13304" s="231">
        <v>100</v>
      </c>
      <c r="C13304" s="262" t="s">
        <v>1257</v>
      </c>
      <c r="D13304" s="188"/>
      <c r="E13304" s="158">
        <f>SUM(E13305:E13314)</f>
        <v>191</v>
      </c>
      <c r="F13304">
        <f>SUMIF('список продуктов'!$A$8:$A$917,"="&amp;D9238,'список продуктов'!$C$8:$C$917)</f>
        <v>1</v>
      </c>
      <c r="G13304" t="s">
        <v>2926</v>
      </c>
    </row>
    <row r="13305" spans="1:16" x14ac:dyDescent="0.25">
      <c r="A13305" s="77">
        <f>E13305*A13304</f>
        <v>0</v>
      </c>
      <c r="B13305" s="160"/>
      <c r="C13305" s="154"/>
      <c r="D13305" s="91" t="s">
        <v>1584</v>
      </c>
      <c r="E13305" s="80">
        <v>150</v>
      </c>
      <c r="F13305">
        <f>SUMIF('список продуктов'!$A$8:$A$917,"="&amp;D9239,'список продуктов'!$C$8:$C$917)</f>
        <v>1</v>
      </c>
    </row>
    <row r="13306" spans="1:16" x14ac:dyDescent="0.25">
      <c r="A13306" s="77">
        <f>E13306*A13304</f>
        <v>0</v>
      </c>
      <c r="B13306" s="160"/>
      <c r="C13306" s="154"/>
      <c r="D13306" s="91" t="s">
        <v>1797</v>
      </c>
      <c r="E13306" s="80">
        <v>2</v>
      </c>
      <c r="F13306">
        <f>SUMIF('список продуктов'!$A$8:$A$917,"="&amp;D9240,'список продуктов'!$C$8:$C$917)</f>
        <v>1</v>
      </c>
    </row>
    <row r="13307" spans="1:16" x14ac:dyDescent="0.25">
      <c r="A13307" s="77">
        <f>E13307*A13304</f>
        <v>0</v>
      </c>
      <c r="B13307" s="160"/>
      <c r="C13307" s="154"/>
      <c r="D13307" s="91" t="s">
        <v>1804</v>
      </c>
      <c r="E13307" s="80">
        <v>2</v>
      </c>
      <c r="F13307">
        <f>SUMIF('список продуктов'!$A$8:$A$917,"="&amp;D9241,'список продуктов'!$C$8:$C$917)</f>
        <v>1</v>
      </c>
    </row>
    <row r="13308" spans="1:16" x14ac:dyDescent="0.25">
      <c r="A13308" s="77">
        <f>E13308*A13304</f>
        <v>0</v>
      </c>
      <c r="B13308" s="160"/>
      <c r="C13308" s="154"/>
      <c r="D13308" s="91" t="s">
        <v>1793</v>
      </c>
      <c r="E13308" s="80">
        <v>2</v>
      </c>
      <c r="F13308">
        <f>SUMIF('список продуктов'!$A$8:$A$917,"="&amp;D9242,'список продуктов'!$C$8:$C$917)</f>
        <v>1</v>
      </c>
    </row>
    <row r="13309" spans="1:16" x14ac:dyDescent="0.25">
      <c r="A13309" s="77">
        <f>E13309*A13304</f>
        <v>0</v>
      </c>
      <c r="B13309" s="160"/>
      <c r="C13309" s="154"/>
      <c r="D13309" s="91" t="s">
        <v>1795</v>
      </c>
      <c r="E13309" s="80">
        <v>2</v>
      </c>
      <c r="F13309">
        <f>SUMIF('список продуктов'!$A$8:$A$917,"="&amp;D9243,'список продуктов'!$C$8:$C$917)</f>
        <v>1</v>
      </c>
    </row>
    <row r="13310" spans="1:16" x14ac:dyDescent="0.25">
      <c r="A13310" s="77">
        <f>E13310*A13304</f>
        <v>0</v>
      </c>
      <c r="B13310" s="160"/>
      <c r="C13310" s="154"/>
      <c r="D13310" s="91" t="s">
        <v>311</v>
      </c>
      <c r="E13310" s="80">
        <v>20</v>
      </c>
      <c r="F13310">
        <f>SUMIF('список продуктов'!$A$8:$A$917,"="&amp;D9244,'список продуктов'!$C$8:$C$917)</f>
        <v>1</v>
      </c>
    </row>
    <row r="13311" spans="1:16" x14ac:dyDescent="0.25">
      <c r="A13311" s="77">
        <f>E13311*A13304</f>
        <v>0</v>
      </c>
      <c r="B13311" s="160"/>
      <c r="C13311" s="154"/>
      <c r="D13311" s="91" t="s">
        <v>1262</v>
      </c>
      <c r="E13311" s="80">
        <v>1</v>
      </c>
      <c r="F13311">
        <f>SUMIF('список продуктов'!$A$8:$A$917,"="&amp;D9245,'список продуктов'!$C$8:$C$917)</f>
        <v>1</v>
      </c>
    </row>
    <row r="13312" spans="1:16" x14ac:dyDescent="0.25">
      <c r="A13312" s="77">
        <f>E13312*A13304</f>
        <v>0</v>
      </c>
      <c r="B13312" s="160"/>
      <c r="C13312" s="154"/>
      <c r="D13312" s="91" t="s">
        <v>2399</v>
      </c>
      <c r="E13312" s="80">
        <v>1</v>
      </c>
      <c r="F13312">
        <f>SUMIF('список продуктов'!$A$8:$A$917,"="&amp;D9276,'список продуктов'!$C$8:$C$917)</f>
        <v>0</v>
      </c>
    </row>
    <row r="13313" spans="1:7" x14ac:dyDescent="0.25">
      <c r="A13313" s="77">
        <f>E13313*A13304</f>
        <v>0</v>
      </c>
      <c r="B13313" s="160"/>
      <c r="C13313" s="154"/>
      <c r="D13313" s="91" t="s">
        <v>2591</v>
      </c>
      <c r="E13313" s="80">
        <v>4</v>
      </c>
      <c r="F13313">
        <f>SUMIF('список продуктов'!$A$8:$A$917,"="&amp;D9277,'список продуктов'!$C$8:$C$917)</f>
        <v>1</v>
      </c>
    </row>
    <row r="13314" spans="1:7" x14ac:dyDescent="0.25">
      <c r="A13314" s="77">
        <f>E13314*A13304</f>
        <v>0</v>
      </c>
      <c r="B13314" s="160"/>
      <c r="C13314" s="154"/>
      <c r="D13314" s="91" t="s">
        <v>192</v>
      </c>
      <c r="E13314" s="80">
        <v>7</v>
      </c>
      <c r="F13314">
        <f>SUMIF('список продуктов'!$A$8:$A$917,"="&amp;D9278,'список продуктов'!$C$8:$C$917)</f>
        <v>1</v>
      </c>
    </row>
    <row r="13315" spans="1:7" x14ac:dyDescent="0.25">
      <c r="A13315" s="77">
        <f>E13315*A13304</f>
        <v>0</v>
      </c>
      <c r="B13315" s="160"/>
      <c r="C13315" s="485"/>
      <c r="D13315" s="91" t="s">
        <v>1886</v>
      </c>
      <c r="E13315" s="89">
        <v>0.2</v>
      </c>
      <c r="F13315">
        <f>SUMIF('список продуктов'!$A$8:$A$917,"="&amp;D9279,'список продуктов'!$C$8:$C$917)</f>
        <v>1</v>
      </c>
    </row>
    <row r="13316" spans="1:7" x14ac:dyDescent="0.25">
      <c r="A13316" s="77">
        <f>E13316*A8314</f>
        <v>0</v>
      </c>
      <c r="B13316" s="160"/>
      <c r="C13316" s="154"/>
      <c r="D13316" s="91"/>
      <c r="E13316" s="89"/>
      <c r="F13316">
        <f>SUMIF('список продуктов'!$A$8:$A$917,"="&amp;D9280,'список продуктов'!$C$8:$C$917)</f>
        <v>1</v>
      </c>
    </row>
    <row r="13317" spans="1:7" ht="26.25" thickBot="1" x14ac:dyDescent="0.4">
      <c r="A13317" s="578" t="s">
        <v>1360</v>
      </c>
      <c r="B13317" s="578"/>
      <c r="C13317" s="578"/>
      <c r="D13317" s="578"/>
      <c r="E13317" s="579"/>
      <c r="F13317">
        <f>SUMIF('список продуктов'!$A$8:$A$917,"="&amp;D9281,'список продуктов'!$C$8:$C$917)</f>
        <v>1</v>
      </c>
      <c r="G13317" t="s">
        <v>2926</v>
      </c>
    </row>
    <row r="13318" spans="1:7" ht="15.75" thickBot="1" x14ac:dyDescent="0.3">
      <c r="A13318" s="229"/>
      <c r="B13318" s="231"/>
      <c r="C13318" s="335" t="s">
        <v>1361</v>
      </c>
      <c r="D13318" s="333"/>
      <c r="E13318" s="332"/>
      <c r="F13318">
        <f>SUMIF('список продуктов'!$A$8:$A$917,"="&amp;D9282,'список продуктов'!$C$8:$C$917)</f>
        <v>1</v>
      </c>
      <c r="G13318" t="s">
        <v>2926</v>
      </c>
    </row>
    <row r="13319" spans="1:7" x14ac:dyDescent="0.25">
      <c r="A13319" s="77">
        <f>E13319*A13318</f>
        <v>0</v>
      </c>
      <c r="B13319" s="160"/>
      <c r="C13319" s="546" t="s">
        <v>1372</v>
      </c>
      <c r="D13319" s="146" t="s">
        <v>2657</v>
      </c>
      <c r="E13319" s="145">
        <v>100</v>
      </c>
      <c r="F13319">
        <f>SUMIF('список продуктов'!$A$8:$A$917,"="&amp;D9283,'список продуктов'!$C$8:$C$917)</f>
        <v>1</v>
      </c>
    </row>
    <row r="13320" spans="1:7" x14ac:dyDescent="0.25">
      <c r="A13320" s="77">
        <f>A13318*E13320</f>
        <v>0</v>
      </c>
      <c r="B13320" s="160"/>
      <c r="C13320" s="546" t="s">
        <v>1373</v>
      </c>
      <c r="D13320" s="146" t="s">
        <v>1362</v>
      </c>
      <c r="E13320" s="145">
        <v>70</v>
      </c>
      <c r="F13320">
        <f>SUMIF('список продуктов'!$A$8:$A$917,"="&amp;D13480,'список продуктов'!$C$8:$C$917)</f>
        <v>1</v>
      </c>
    </row>
    <row r="13321" spans="1:7" x14ac:dyDescent="0.25">
      <c r="A13321" s="77">
        <f>A13318*E13321</f>
        <v>0</v>
      </c>
      <c r="B13321" s="160"/>
      <c r="C13321" s="546" t="s">
        <v>1374</v>
      </c>
      <c r="D13321" s="146" t="s">
        <v>1850</v>
      </c>
      <c r="E13321" s="145">
        <v>20</v>
      </c>
      <c r="F13321">
        <f>SUMIF('список продуктов'!$A$8:$A$917,"="&amp;D13481,'список продуктов'!$C$8:$C$917)</f>
        <v>1</v>
      </c>
    </row>
    <row r="13322" spans="1:7" x14ac:dyDescent="0.25">
      <c r="A13322" s="77">
        <f>A13318*E13322</f>
        <v>0</v>
      </c>
      <c r="B13322" s="160"/>
      <c r="C13322" s="547"/>
      <c r="D13322" s="146" t="s">
        <v>1047</v>
      </c>
      <c r="E13322" s="145">
        <v>150</v>
      </c>
      <c r="F13322">
        <f>SUMIF('список продуктов'!$A$8:$A$917,"="&amp;D13482,'список продуктов'!$C$8:$C$917)</f>
        <v>1</v>
      </c>
    </row>
    <row r="13323" spans="1:7" x14ac:dyDescent="0.25">
      <c r="A13323" s="77">
        <f>A13318*E13323</f>
        <v>0</v>
      </c>
      <c r="B13323" s="160"/>
      <c r="C13323" s="548"/>
      <c r="D13323" s="146" t="s">
        <v>2439</v>
      </c>
      <c r="E13323" s="145">
        <v>4</v>
      </c>
      <c r="F13323">
        <f>SUMIF('список продуктов'!$A$8:$A$917,"="&amp;D13483,'список продуктов'!$C$8:$C$917)</f>
        <v>1</v>
      </c>
    </row>
    <row r="13324" spans="1:7" x14ac:dyDescent="0.25">
      <c r="A13324" s="77">
        <f>E13324*A13318</f>
        <v>0</v>
      </c>
      <c r="B13324" s="160"/>
      <c r="C13324" s="548"/>
      <c r="D13324" s="146" t="s">
        <v>2294</v>
      </c>
      <c r="E13324" s="145">
        <v>100</v>
      </c>
      <c r="F13324">
        <f>SUMIF('список продуктов'!$A$8:$A$917,"="&amp;D13484,'список продуктов'!$C$8:$C$917)</f>
        <v>0</v>
      </c>
    </row>
    <row r="13325" spans="1:7" x14ac:dyDescent="0.25">
      <c r="A13325" s="77">
        <f>E13325*A13318</f>
        <v>0</v>
      </c>
      <c r="B13325" s="160"/>
      <c r="C13325" s="548"/>
      <c r="D13325" s="146" t="s">
        <v>2324</v>
      </c>
      <c r="E13325" s="145">
        <v>20</v>
      </c>
      <c r="F13325">
        <f>SUMIF('список продуктов'!$A$8:$A$917,"="&amp;D13485,'список продуктов'!$C$8:$C$917)</f>
        <v>0</v>
      </c>
    </row>
    <row r="13326" spans="1:7" x14ac:dyDescent="0.25">
      <c r="A13326" s="77">
        <f>E13326*A13318</f>
        <v>0</v>
      </c>
      <c r="B13326" s="160"/>
      <c r="C13326" s="548"/>
      <c r="D13326" s="146" t="s">
        <v>1268</v>
      </c>
      <c r="E13326" s="145">
        <v>20</v>
      </c>
      <c r="F13326">
        <f>SUMIF('список продуктов'!$A$8:$A$917,"="&amp;D13486,'список продуктов'!$C$8:$C$917)</f>
        <v>0</v>
      </c>
    </row>
    <row r="13327" spans="1:7" x14ac:dyDescent="0.25">
      <c r="A13327" s="77">
        <f>E13327*A13318</f>
        <v>0</v>
      </c>
      <c r="B13327" s="160"/>
      <c r="C13327" s="548"/>
      <c r="D13327" s="146" t="s">
        <v>1805</v>
      </c>
      <c r="E13327" s="145">
        <v>20</v>
      </c>
      <c r="F13327">
        <f>SUMIF('список продуктов'!$A$8:$A$917,"="&amp;D13487,'список продуктов'!$C$8:$C$917)</f>
        <v>0</v>
      </c>
    </row>
    <row r="13328" spans="1:7" x14ac:dyDescent="0.25">
      <c r="A13328" s="77">
        <f>E13328*A13318</f>
        <v>0</v>
      </c>
      <c r="B13328" s="160"/>
      <c r="C13328" s="548"/>
      <c r="D13328" s="146" t="s">
        <v>311</v>
      </c>
      <c r="E13328" s="145">
        <v>20</v>
      </c>
      <c r="F13328">
        <f>SUMIF('список продуктов'!$A$8:$A$917,"="&amp;D13488,'список продуктов'!$C$8:$C$917)</f>
        <v>1</v>
      </c>
    </row>
    <row r="13329" spans="1:7" x14ac:dyDescent="0.25">
      <c r="A13329" s="77">
        <f>E13329*A13318</f>
        <v>0</v>
      </c>
      <c r="B13329" s="160"/>
      <c r="C13329" s="548"/>
      <c r="D13329" s="146" t="s">
        <v>2591</v>
      </c>
      <c r="E13329" s="145">
        <v>30</v>
      </c>
      <c r="F13329">
        <f>SUMIF('список продуктов'!$A$8:$A$917,"="&amp;D13489,'список продуктов'!$C$8:$C$917)</f>
        <v>1</v>
      </c>
    </row>
    <row r="13330" spans="1:7" x14ac:dyDescent="0.25">
      <c r="A13330" s="77">
        <f>A13318*E13330</f>
        <v>0</v>
      </c>
      <c r="B13330" s="160"/>
      <c r="C13330" s="548"/>
      <c r="D13330" s="146" t="s">
        <v>1262</v>
      </c>
      <c r="E13330" s="145">
        <v>3</v>
      </c>
      <c r="F13330">
        <f>SUMIF('список продуктов'!$A$8:$A$917,"="&amp;D9249,'список продуктов'!$C$8:$C$917)</f>
        <v>1</v>
      </c>
    </row>
    <row r="13331" spans="1:7" x14ac:dyDescent="0.25">
      <c r="A13331" s="77">
        <f>A13318*E13331</f>
        <v>0</v>
      </c>
      <c r="B13331" s="160"/>
      <c r="C13331" s="548"/>
      <c r="D13331" s="146" t="s">
        <v>2399</v>
      </c>
      <c r="E13331" s="145">
        <v>1</v>
      </c>
      <c r="F13331">
        <f>SUMIF('список продуктов'!$A$8:$A$917,"="&amp;D9250,'список продуктов'!$C$8:$C$917)</f>
        <v>1</v>
      </c>
    </row>
    <row r="13332" spans="1:7" ht="15.75" thickBot="1" x14ac:dyDescent="0.3">
      <c r="A13332" s="77">
        <f>E13332*A13318</f>
        <v>0</v>
      </c>
      <c r="B13332" s="160"/>
      <c r="C13332" s="548"/>
      <c r="D13332" s="146" t="s">
        <v>2599</v>
      </c>
      <c r="E13332" s="145">
        <v>500</v>
      </c>
      <c r="F13332">
        <f>SUMIF('список продуктов'!$A$8:$A$917,"="&amp;D9251,'список продуктов'!$C$8:$C$917)</f>
        <v>1</v>
      </c>
    </row>
    <row r="13333" spans="1:7" ht="15.75" thickBot="1" x14ac:dyDescent="0.3">
      <c r="A13333" s="229"/>
      <c r="B13333" s="211"/>
      <c r="C13333" s="335" t="s">
        <v>1363</v>
      </c>
      <c r="D13333" s="200"/>
      <c r="E13333" s="336"/>
      <c r="F13333">
        <f>SUMIF('список продуктов'!$A$8:$A$917,"="&amp;D9252,'список продуктов'!$C$8:$C$917)</f>
        <v>1</v>
      </c>
      <c r="G13333" t="s">
        <v>2926</v>
      </c>
    </row>
    <row r="13334" spans="1:7" x14ac:dyDescent="0.25">
      <c r="A13334" s="77">
        <f>A13333*E13334</f>
        <v>0</v>
      </c>
      <c r="B13334" s="177"/>
      <c r="C13334" s="546" t="s">
        <v>1375</v>
      </c>
      <c r="D13334" s="146" t="s">
        <v>1364</v>
      </c>
      <c r="E13334" s="147">
        <v>100</v>
      </c>
      <c r="F13334">
        <f>SUMIF('список продуктов'!$A$8:$A$917,"="&amp;D9253,'список продуктов'!$C$8:$C$917)</f>
        <v>1</v>
      </c>
    </row>
    <row r="13335" spans="1:7" x14ac:dyDescent="0.25">
      <c r="A13335" s="77">
        <f>E13335*A13333</f>
        <v>0</v>
      </c>
      <c r="B13335" s="177"/>
      <c r="C13335" s="546" t="s">
        <v>1376</v>
      </c>
      <c r="D13335" s="146" t="s">
        <v>1850</v>
      </c>
      <c r="E13335" s="147">
        <v>20</v>
      </c>
      <c r="F13335">
        <f>SUMIF('список продуктов'!$A$8:$A$917,"="&amp;D9254,'список продуктов'!$C$8:$C$917)</f>
        <v>1</v>
      </c>
    </row>
    <row r="13336" spans="1:7" x14ac:dyDescent="0.25">
      <c r="A13336" s="77">
        <f>E13336*A13333</f>
        <v>0</v>
      </c>
      <c r="B13336" s="177"/>
      <c r="C13336" s="546" t="s">
        <v>1377</v>
      </c>
      <c r="D13336" s="146" t="s">
        <v>1365</v>
      </c>
      <c r="E13336" s="147">
        <v>100</v>
      </c>
      <c r="F13336">
        <f>SUMIF('список продуктов'!$A$8:$A$917,"="&amp;#REF!,'список продуктов'!$C$8:$C$917)</f>
        <v>0</v>
      </c>
    </row>
    <row r="13337" spans="1:7" x14ac:dyDescent="0.25">
      <c r="A13337" s="77">
        <f>E13337*A13333</f>
        <v>0</v>
      </c>
      <c r="B13337" s="177"/>
      <c r="C13337" s="148"/>
      <c r="D13337" s="146" t="s">
        <v>1366</v>
      </c>
      <c r="E13337" s="147">
        <v>30</v>
      </c>
      <c r="F13337">
        <f>SUMIF('список продуктов'!$A$8:$A$917,"="&amp;D9204,'список продуктов'!$C$8:$C$917)</f>
        <v>0</v>
      </c>
    </row>
    <row r="13338" spans="1:7" x14ac:dyDescent="0.25">
      <c r="A13338" s="77">
        <f>E13338*A13333</f>
        <v>0</v>
      </c>
      <c r="B13338" s="177"/>
      <c r="C13338" s="148"/>
      <c r="D13338" s="146" t="s">
        <v>1758</v>
      </c>
      <c r="E13338" s="147">
        <v>15</v>
      </c>
      <c r="F13338">
        <f>SUMIF('список продуктов'!$A$8:$A$917,"="&amp;D9205,'список продуктов'!$C$8:$C$917)</f>
        <v>1</v>
      </c>
    </row>
    <row r="13339" spans="1:7" x14ac:dyDescent="0.25">
      <c r="A13339" s="77">
        <f>E13339*A13333</f>
        <v>0</v>
      </c>
      <c r="B13339" s="177"/>
      <c r="C13339" s="148"/>
      <c r="D13339" s="146" t="s">
        <v>2591</v>
      </c>
      <c r="E13339" s="145">
        <v>30</v>
      </c>
      <c r="F13339">
        <f>SUMIF('список продуктов'!$A$8:$A$917,"="&amp;D9206,'список продуктов'!$C$8:$C$917)</f>
        <v>1</v>
      </c>
    </row>
    <row r="13340" spans="1:7" x14ac:dyDescent="0.25">
      <c r="A13340" s="77">
        <f>E13340*A13333</f>
        <v>0</v>
      </c>
      <c r="B13340" s="177"/>
      <c r="C13340" s="148"/>
      <c r="D13340" s="146" t="s">
        <v>1262</v>
      </c>
      <c r="E13340" s="145">
        <v>3</v>
      </c>
      <c r="F13340">
        <f>SUMIF('список продуктов'!$A$8:$A$917,"="&amp;D9207,'список продуктов'!$C$8:$C$917)</f>
        <v>1</v>
      </c>
    </row>
    <row r="13341" spans="1:7" x14ac:dyDescent="0.25">
      <c r="A13341" s="77">
        <f>E13341*A13333</f>
        <v>0</v>
      </c>
      <c r="B13341" s="177"/>
      <c r="C13341" s="148"/>
      <c r="D13341" s="146" t="s">
        <v>2399</v>
      </c>
      <c r="E13341" s="145">
        <v>1</v>
      </c>
      <c r="F13341">
        <f>SUMIF('список продуктов'!$A$8:$A$917,"="&amp;D9208,'список продуктов'!$C$8:$C$917)</f>
        <v>1</v>
      </c>
    </row>
    <row r="13342" spans="1:7" x14ac:dyDescent="0.25">
      <c r="A13342" s="77">
        <f>E13342*A13333</f>
        <v>0</v>
      </c>
      <c r="B13342" s="177"/>
      <c r="C13342" s="148"/>
      <c r="D13342" s="146" t="s">
        <v>2439</v>
      </c>
      <c r="E13342" s="145">
        <v>4</v>
      </c>
      <c r="F13342">
        <f>SUMIF('список продуктов'!$A$8:$A$917,"="&amp;D9209,'список продуктов'!$C$8:$C$917)</f>
        <v>1</v>
      </c>
    </row>
    <row r="13343" spans="1:7" x14ac:dyDescent="0.25">
      <c r="A13343" s="77">
        <f>E13343*A13333</f>
        <v>0</v>
      </c>
      <c r="B13343" s="178"/>
      <c r="C13343" s="149"/>
      <c r="D13343" s="146" t="s">
        <v>2291</v>
      </c>
      <c r="E13343" s="145">
        <v>100</v>
      </c>
      <c r="F13343">
        <f>SUMIF('список продуктов'!$A$8:$A$917,"="&amp;#REF!,'список продуктов'!$C$8:$C$917)</f>
        <v>0</v>
      </c>
    </row>
    <row r="13344" spans="1:7" x14ac:dyDescent="0.25">
      <c r="A13344" s="77">
        <f>E13344*A13333</f>
        <v>0</v>
      </c>
      <c r="B13344" s="178"/>
      <c r="C13344" s="149"/>
      <c r="D13344" s="146" t="s">
        <v>2324</v>
      </c>
      <c r="E13344" s="145">
        <v>20</v>
      </c>
      <c r="F13344">
        <f>SUMIF('список продуктов'!$A$8:$A$917,"="&amp;#REF!,'список продуктов'!$C$8:$C$917)</f>
        <v>0</v>
      </c>
    </row>
    <row r="13345" spans="1:7" x14ac:dyDescent="0.25">
      <c r="A13345" s="77">
        <f>E13345*A13333</f>
        <v>0</v>
      </c>
      <c r="B13345" s="177"/>
      <c r="C13345" s="148"/>
      <c r="D13345" s="146" t="s">
        <v>1268</v>
      </c>
      <c r="E13345" s="145">
        <v>20</v>
      </c>
      <c r="F13345">
        <f>SUMIF('список продуктов'!$A$8:$A$917,"="&amp;#REF!,'список продуктов'!$C$8:$C$917)</f>
        <v>0</v>
      </c>
    </row>
    <row r="13346" spans="1:7" x14ac:dyDescent="0.25">
      <c r="A13346" s="77">
        <f>E13346*A13333</f>
        <v>0</v>
      </c>
      <c r="B13346" s="177"/>
      <c r="C13346" s="148"/>
      <c r="D13346" s="146" t="s">
        <v>1805</v>
      </c>
      <c r="E13346" s="145">
        <v>20</v>
      </c>
      <c r="F13346">
        <f>SUMIF('список продуктов'!$A$8:$A$917,"="&amp;#REF!,'список продуктов'!$C$8:$C$917)</f>
        <v>0</v>
      </c>
    </row>
    <row r="13347" spans="1:7" x14ac:dyDescent="0.25">
      <c r="A13347" s="77">
        <f>E13347*A13333</f>
        <v>0</v>
      </c>
      <c r="B13347" s="177"/>
      <c r="C13347" s="148"/>
      <c r="D13347" s="146" t="s">
        <v>1763</v>
      </c>
      <c r="E13347" s="145">
        <v>20</v>
      </c>
      <c r="F13347">
        <f>SUMIF('список продуктов'!$A$8:$A$917,"="&amp;D9265,'список продуктов'!$C$8:$C$917)</f>
        <v>0</v>
      </c>
    </row>
    <row r="13348" spans="1:7" x14ac:dyDescent="0.25">
      <c r="A13348" s="77">
        <f>E13348*A13333</f>
        <v>0</v>
      </c>
      <c r="B13348" s="177"/>
      <c r="C13348" s="148"/>
      <c r="D13348" s="146" t="s">
        <v>1264</v>
      </c>
      <c r="E13348" s="147">
        <v>30</v>
      </c>
      <c r="F13348">
        <f>SUMIF('список продуктов'!$A$8:$A$917,"="&amp;D9266,'список продуктов'!$C$8:$C$917)</f>
        <v>1</v>
      </c>
    </row>
    <row r="13349" spans="1:7" ht="15.75" thickBot="1" x14ac:dyDescent="0.3">
      <c r="A13349" s="77">
        <f>E13349*A13333</f>
        <v>0</v>
      </c>
      <c r="B13349" s="177"/>
      <c r="C13349" s="152"/>
      <c r="D13349" s="146" t="s">
        <v>2599</v>
      </c>
      <c r="E13349" s="147">
        <v>500</v>
      </c>
      <c r="F13349">
        <f>SUMIF('список продуктов'!$A$8:$A$917,"="&amp;D9267,'список продуктов'!$C$8:$C$917)</f>
        <v>1</v>
      </c>
    </row>
    <row r="13350" spans="1:7" ht="15.75" thickBot="1" x14ac:dyDescent="0.3">
      <c r="A13350" s="229"/>
      <c r="B13350" s="211"/>
      <c r="C13350" s="335" t="s">
        <v>1367</v>
      </c>
      <c r="D13350" s="337"/>
      <c r="E13350" s="338"/>
      <c r="F13350">
        <f>SUMIF('список продуктов'!$A$8:$A$917,"="&amp;D9268,'список продуктов'!$C$8:$C$917)</f>
        <v>1</v>
      </c>
      <c r="G13350" t="s">
        <v>2926</v>
      </c>
    </row>
    <row r="13351" spans="1:7" x14ac:dyDescent="0.25">
      <c r="A13351" s="77">
        <f>E13351*A13350</f>
        <v>0</v>
      </c>
      <c r="B13351" s="177"/>
      <c r="C13351" s="546" t="s">
        <v>1378</v>
      </c>
      <c r="D13351" s="146" t="s">
        <v>1904</v>
      </c>
      <c r="E13351" s="147">
        <v>100</v>
      </c>
      <c r="F13351">
        <f>SUMIF('список продуктов'!$A$8:$A$917,"="&amp;D9269,'список продуктов'!$C$8:$C$917)</f>
        <v>1</v>
      </c>
    </row>
    <row r="13352" spans="1:7" x14ac:dyDescent="0.25">
      <c r="A13352" s="77">
        <f>A13350*E13352</f>
        <v>0</v>
      </c>
      <c r="B13352" s="177"/>
      <c r="C13352" s="546" t="s">
        <v>1379</v>
      </c>
      <c r="D13352" s="146" t="s">
        <v>1850</v>
      </c>
      <c r="E13352" s="147">
        <v>20</v>
      </c>
      <c r="F13352">
        <f>SUMIF('список продуктов'!$A$8:$A$917,"="&amp;D9270,'список продуктов'!$C$8:$C$917)</f>
        <v>1</v>
      </c>
    </row>
    <row r="13353" spans="1:7" x14ac:dyDescent="0.25">
      <c r="A13353" s="77">
        <f>A13350*E13353</f>
        <v>0</v>
      </c>
      <c r="B13353" s="177"/>
      <c r="C13353" s="546" t="s">
        <v>1380</v>
      </c>
      <c r="D13353" s="146" t="s">
        <v>1596</v>
      </c>
      <c r="E13353" s="147">
        <v>250</v>
      </c>
      <c r="F13353">
        <f>SUMIF('список продуктов'!$A$8:$A$917,"="&amp;D9271,'список продуктов'!$C$8:$C$917)</f>
        <v>1</v>
      </c>
    </row>
    <row r="13354" spans="1:7" x14ac:dyDescent="0.25">
      <c r="A13354" s="77">
        <f>A13350*E13354</f>
        <v>0</v>
      </c>
      <c r="B13354" s="177"/>
      <c r="C13354" s="148"/>
      <c r="D13354" s="146" t="s">
        <v>1366</v>
      </c>
      <c r="E13354" s="147">
        <v>2</v>
      </c>
      <c r="F13354">
        <f>SUMIF('список продуктов'!$A$8:$A$917,"="&amp;D9272,'список продуктов'!$C$8:$C$917)</f>
        <v>1</v>
      </c>
    </row>
    <row r="13355" spans="1:7" x14ac:dyDescent="0.25">
      <c r="A13355" s="77">
        <f>A13350*E13355</f>
        <v>0</v>
      </c>
      <c r="B13355" s="178"/>
      <c r="C13355" s="149"/>
      <c r="D13355" s="150" t="s">
        <v>1268</v>
      </c>
      <c r="E13355" s="151">
        <v>20</v>
      </c>
      <c r="F13355">
        <f>SUMIF('список продуктов'!$A$8:$A$917,"="&amp;D9273,'список продуктов'!$C$8:$C$917)</f>
        <v>1</v>
      </c>
    </row>
    <row r="13356" spans="1:7" x14ac:dyDescent="0.25">
      <c r="A13356" s="77">
        <f>E13356*A13350</f>
        <v>0</v>
      </c>
      <c r="B13356" s="177"/>
      <c r="C13356" s="148"/>
      <c r="D13356" s="146" t="s">
        <v>1264</v>
      </c>
      <c r="E13356" s="147">
        <v>60</v>
      </c>
      <c r="F13356">
        <f>SUMIF('список продуктов'!$A$8:$A$917,"="&amp;D9274,'список продуктов'!$C$8:$C$917)</f>
        <v>1</v>
      </c>
    </row>
    <row r="13357" spans="1:7" x14ac:dyDescent="0.25">
      <c r="A13357" s="77">
        <f>E13357*A13350</f>
        <v>0</v>
      </c>
      <c r="B13357" s="177"/>
      <c r="C13357" s="148"/>
      <c r="D13357" s="146" t="s">
        <v>2591</v>
      </c>
      <c r="E13357" s="145">
        <v>30</v>
      </c>
      <c r="F13357">
        <f>SUMIF('список продуктов'!$A$8:$A$917,"="&amp;D9275,'список продуктов'!$C$8:$C$917)</f>
        <v>1</v>
      </c>
    </row>
    <row r="13358" spans="1:7" x14ac:dyDescent="0.25">
      <c r="A13358" s="77">
        <f>E13358*A13350</f>
        <v>0</v>
      </c>
      <c r="B13358" s="177"/>
      <c r="C13358" s="148"/>
      <c r="D13358" s="146" t="s">
        <v>1262</v>
      </c>
      <c r="E13358" s="145">
        <v>3</v>
      </c>
      <c r="F13358">
        <f>SUMIF('список продуктов'!$A$8:$A$917,"="&amp;D9255,'список продуктов'!$C$8:$C$917)</f>
        <v>0</v>
      </c>
    </row>
    <row r="13359" spans="1:7" x14ac:dyDescent="0.25">
      <c r="A13359" s="77">
        <f>E13359*A13350</f>
        <v>0</v>
      </c>
      <c r="B13359" s="177"/>
      <c r="C13359" s="148"/>
      <c r="D13359" s="146" t="s">
        <v>2399</v>
      </c>
      <c r="E13359" s="145">
        <v>1</v>
      </c>
      <c r="F13359">
        <f>SUMIF('список продуктов'!$A$8:$A$917,"="&amp;D9256,'список продуктов'!$C$8:$C$917)</f>
        <v>1</v>
      </c>
    </row>
    <row r="13360" spans="1:7" ht="15.75" thickBot="1" x14ac:dyDescent="0.3">
      <c r="A13360" s="77">
        <f>E13360*A13350</f>
        <v>0</v>
      </c>
      <c r="B13360" s="177"/>
      <c r="C13360" s="152"/>
      <c r="D13360" s="146" t="s">
        <v>2599</v>
      </c>
      <c r="E13360" s="145">
        <v>500</v>
      </c>
      <c r="F13360">
        <f>SUMIF('список продуктов'!$A$8:$A$917,"="&amp;D9257,'список продуктов'!$C$8:$C$917)</f>
        <v>1</v>
      </c>
    </row>
    <row r="13361" spans="1:7" ht="15.75" thickBot="1" x14ac:dyDescent="0.3">
      <c r="A13361" s="229"/>
      <c r="B13361" s="211"/>
      <c r="C13361" s="335" t="s">
        <v>1368</v>
      </c>
      <c r="D13361" s="200"/>
      <c r="E13361" s="336"/>
      <c r="F13361">
        <f>SUMIF('список продуктов'!$A$8:$A$917,"="&amp;D9258,'список продуктов'!$C$8:$C$917)</f>
        <v>1</v>
      </c>
      <c r="G13361" t="s">
        <v>2926</v>
      </c>
    </row>
    <row r="13362" spans="1:7" x14ac:dyDescent="0.25">
      <c r="A13362" s="77">
        <f>E13362*A13361</f>
        <v>0</v>
      </c>
      <c r="B13362" s="177"/>
      <c r="C13362" s="546" t="s">
        <v>1381</v>
      </c>
      <c r="D13362" s="146" t="s">
        <v>1753</v>
      </c>
      <c r="E13362" s="147">
        <v>200</v>
      </c>
      <c r="F13362">
        <f>SUMIF('список продуктов'!$A$8:$A$917,"="&amp;D9259,'список продуктов'!$C$8:$C$917)</f>
        <v>1</v>
      </c>
    </row>
    <row r="13363" spans="1:7" x14ac:dyDescent="0.25">
      <c r="A13363" s="77">
        <f>A13361*E13363</f>
        <v>0</v>
      </c>
      <c r="B13363" s="177"/>
      <c r="C13363" s="546" t="s">
        <v>1382</v>
      </c>
      <c r="D13363" s="146" t="s">
        <v>1850</v>
      </c>
      <c r="E13363" s="147">
        <v>20</v>
      </c>
      <c r="F13363">
        <f>SUMIF('список продуктов'!$A$8:$A$917,"="&amp;D9260,'список продуктов'!$C$8:$C$917)</f>
        <v>1</v>
      </c>
    </row>
    <row r="13364" spans="1:7" x14ac:dyDescent="0.25">
      <c r="A13364" s="77">
        <f>A13361*E13364</f>
        <v>0</v>
      </c>
      <c r="B13364" s="177"/>
      <c r="C13364" s="546" t="s">
        <v>1383</v>
      </c>
      <c r="D13364" s="146" t="s">
        <v>1315</v>
      </c>
      <c r="E13364" s="147">
        <v>50</v>
      </c>
      <c r="F13364">
        <f>SUMIF('список продуктов'!$A$8:$A$917,"="&amp;D9261,'список продуктов'!$C$8:$C$917)</f>
        <v>1</v>
      </c>
    </row>
    <row r="13365" spans="1:7" x14ac:dyDescent="0.25">
      <c r="A13365" s="77">
        <f>A13361*E13365</f>
        <v>0</v>
      </c>
      <c r="B13365" s="177"/>
      <c r="C13365" s="148"/>
      <c r="D13365" s="146" t="s">
        <v>1596</v>
      </c>
      <c r="E13365" s="147">
        <v>150</v>
      </c>
      <c r="F13365">
        <f>SUMIF('список продуктов'!$A$8:$A$917,"="&amp;D9262,'список продуктов'!$C$8:$C$917)</f>
        <v>1</v>
      </c>
    </row>
    <row r="13366" spans="1:7" x14ac:dyDescent="0.25">
      <c r="A13366" s="77">
        <f>A13361*E13366</f>
        <v>0</v>
      </c>
      <c r="B13366" s="177"/>
      <c r="C13366" s="148"/>
      <c r="D13366" s="146" t="s">
        <v>1758</v>
      </c>
      <c r="E13366" s="147">
        <v>70</v>
      </c>
      <c r="F13366">
        <f>SUMIF('список продуктов'!$A$8:$A$917,"="&amp;D9263,'список продуктов'!$C$8:$C$917)</f>
        <v>1</v>
      </c>
    </row>
    <row r="13367" spans="1:7" x14ac:dyDescent="0.25">
      <c r="A13367" s="77">
        <f>E13367*A13361</f>
        <v>0</v>
      </c>
      <c r="B13367" s="177"/>
      <c r="C13367" s="148"/>
      <c r="D13367" s="146" t="s">
        <v>1354</v>
      </c>
      <c r="E13367" s="147">
        <v>70</v>
      </c>
      <c r="F13367">
        <f>SUMIF('список продуктов'!$A$8:$A$917,"="&amp;D9264,'список продуктов'!$C$8:$C$917)</f>
        <v>1</v>
      </c>
    </row>
    <row r="13368" spans="1:7" x14ac:dyDescent="0.25">
      <c r="A13368" s="77">
        <f>E13368*A13361</f>
        <v>0</v>
      </c>
      <c r="B13368" s="177"/>
      <c r="C13368" s="148"/>
      <c r="D13368" s="146" t="s">
        <v>2324</v>
      </c>
      <c r="E13368" s="147">
        <v>20</v>
      </c>
      <c r="F13368">
        <f>SUMIF('список продуктов'!$A$8:$A$917,"="&amp;D9210,'список продуктов'!$C$8:$C$917)</f>
        <v>0</v>
      </c>
    </row>
    <row r="13369" spans="1:7" x14ac:dyDescent="0.25">
      <c r="A13369" s="77">
        <f>E13369*A13361</f>
        <v>0</v>
      </c>
      <c r="B13369" s="177"/>
      <c r="C13369" s="148"/>
      <c r="D13369" s="146" t="s">
        <v>2591</v>
      </c>
      <c r="E13369" s="145">
        <v>30</v>
      </c>
      <c r="F13369">
        <f>SUMIF('список продуктов'!$A$8:$A$917,"="&amp;D9211,'список продуктов'!$C$8:$C$917)</f>
        <v>1</v>
      </c>
    </row>
    <row r="13370" spans="1:7" x14ac:dyDescent="0.25">
      <c r="A13370" s="77">
        <f>E13370*A13361</f>
        <v>0</v>
      </c>
      <c r="B13370" s="177"/>
      <c r="C13370" s="148"/>
      <c r="D13370" s="146" t="s">
        <v>1262</v>
      </c>
      <c r="E13370" s="145">
        <v>3</v>
      </c>
      <c r="F13370">
        <f>SUMIF('список продуктов'!$A$8:$A$917,"="&amp;D9212,'список продуктов'!$C$8:$C$917)</f>
        <v>1</v>
      </c>
    </row>
    <row r="13371" spans="1:7" x14ac:dyDescent="0.25">
      <c r="A13371" s="77">
        <f>E13371*A13361</f>
        <v>0</v>
      </c>
      <c r="B13371" s="178"/>
      <c r="C13371" s="149"/>
      <c r="D13371" s="146" t="s">
        <v>2399</v>
      </c>
      <c r="E13371" s="145">
        <v>1</v>
      </c>
      <c r="F13371">
        <f>SUMIF('список продуктов'!$A$8:$A$917,"="&amp;D9213,'список продуктов'!$C$8:$C$917)</f>
        <v>1</v>
      </c>
    </row>
    <row r="13372" spans="1:7" x14ac:dyDescent="0.25">
      <c r="A13372" s="77">
        <f>E13372*A13361</f>
        <v>0</v>
      </c>
      <c r="B13372" s="177"/>
      <c r="C13372" s="148"/>
      <c r="D13372" s="146" t="s">
        <v>1366</v>
      </c>
      <c r="E13372" s="147">
        <v>2</v>
      </c>
      <c r="F13372">
        <f>SUMIF('список продуктов'!$A$8:$A$917,"="&amp;D9214,'список продуктов'!$C$8:$C$917)</f>
        <v>1</v>
      </c>
    </row>
    <row r="13373" spans="1:7" x14ac:dyDescent="0.25">
      <c r="A13373" s="77">
        <f>A13361*E13373</f>
        <v>0</v>
      </c>
      <c r="B13373" s="178"/>
      <c r="C13373" s="149"/>
      <c r="D13373" s="150" t="s">
        <v>1268</v>
      </c>
      <c r="E13373" s="151">
        <v>20</v>
      </c>
      <c r="F13373">
        <f>SUMIF('список продуктов'!$A$8:$A$917,"="&amp;D9215,'список продуктов'!$C$8:$C$917)</f>
        <v>1</v>
      </c>
    </row>
    <row r="13374" spans="1:7" x14ac:dyDescent="0.25">
      <c r="A13374" s="77">
        <f>A13361*E13374</f>
        <v>0</v>
      </c>
      <c r="B13374" s="177"/>
      <c r="C13374" s="148"/>
      <c r="D13374" s="146" t="s">
        <v>2294</v>
      </c>
      <c r="E13374" s="147">
        <v>60</v>
      </c>
      <c r="F13374">
        <f>SUMIF('список продуктов'!$A$8:$A$917,"="&amp;D9216,'список продуктов'!$C$8:$C$917)</f>
        <v>1</v>
      </c>
    </row>
    <row r="13375" spans="1:7" x14ac:dyDescent="0.25">
      <c r="A13375" s="77">
        <f>A13361*E13375</f>
        <v>0</v>
      </c>
      <c r="B13375" s="177"/>
      <c r="C13375" s="152"/>
      <c r="D13375" s="146" t="s">
        <v>1763</v>
      </c>
      <c r="E13375" s="147">
        <v>30</v>
      </c>
      <c r="F13375">
        <f>SUMIF('список продуктов'!$A$8:$A$917,"="&amp;D9217,'список продуктов'!$C$8:$C$917)</f>
        <v>1</v>
      </c>
    </row>
    <row r="13376" spans="1:7" ht="15.75" thickBot="1" x14ac:dyDescent="0.3">
      <c r="A13376" s="77">
        <f>E13376*A13361</f>
        <v>0</v>
      </c>
      <c r="B13376" s="177"/>
      <c r="C13376" s="152"/>
      <c r="D13376" s="146" t="s">
        <v>2599</v>
      </c>
      <c r="E13376" s="147">
        <v>500</v>
      </c>
      <c r="F13376">
        <f>SUMIF('список продуктов'!$A$8:$A$917,"="&amp;D9218,'список продуктов'!$C$8:$C$917)</f>
        <v>1</v>
      </c>
    </row>
    <row r="13377" spans="1:7" ht="15.75" thickBot="1" x14ac:dyDescent="0.3">
      <c r="A13377" s="229"/>
      <c r="B13377" s="297"/>
      <c r="C13377" s="335" t="s">
        <v>1369</v>
      </c>
      <c r="D13377" s="333"/>
      <c r="E13377" s="334"/>
      <c r="F13377">
        <f>SUMIF('список продуктов'!$A$8:$A$917,"="&amp;D9219,'список продуктов'!$C$8:$C$917)</f>
        <v>1</v>
      </c>
      <c r="G13377" t="s">
        <v>2926</v>
      </c>
    </row>
    <row r="13378" spans="1:7" x14ac:dyDescent="0.25">
      <c r="A13378" s="77">
        <f>E13378*A13377</f>
        <v>0</v>
      </c>
      <c r="B13378" s="177"/>
      <c r="C13378" s="546" t="s">
        <v>1384</v>
      </c>
      <c r="D13378" s="146" t="s">
        <v>1900</v>
      </c>
      <c r="E13378" s="147">
        <v>100</v>
      </c>
      <c r="F13378">
        <f>SUMIF('список продуктов'!$A$8:$A$917,"="&amp;D9227,'список продуктов'!$C$8:$C$917)</f>
        <v>0</v>
      </c>
    </row>
    <row r="13379" spans="1:7" x14ac:dyDescent="0.25">
      <c r="A13379" s="77">
        <f>E13379*A13377</f>
        <v>0</v>
      </c>
      <c r="B13379" s="177"/>
      <c r="C13379" s="546" t="s">
        <v>1385</v>
      </c>
      <c r="D13379" s="146" t="s">
        <v>1850</v>
      </c>
      <c r="E13379" s="147">
        <v>20</v>
      </c>
      <c r="F13379">
        <f>SUMIF('список продуктов'!$A$8:$A$917,"="&amp;D9228,'список продуктов'!$C$8:$C$917)</f>
        <v>1</v>
      </c>
    </row>
    <row r="13380" spans="1:7" x14ac:dyDescent="0.25">
      <c r="A13380" s="77">
        <f>E13380*A13377</f>
        <v>0</v>
      </c>
      <c r="B13380" s="177"/>
      <c r="C13380" s="546" t="s">
        <v>1374</v>
      </c>
      <c r="D13380" s="146" t="s">
        <v>1365</v>
      </c>
      <c r="E13380" s="147">
        <v>130</v>
      </c>
      <c r="F13380">
        <f>SUMIF('список продуктов'!$A$8:$A$917,"="&amp;D9229,'список продуктов'!$C$8:$C$917)</f>
        <v>1</v>
      </c>
    </row>
    <row r="13381" spans="1:7" x14ac:dyDescent="0.25">
      <c r="A13381" s="77">
        <f>E13381*A13377</f>
        <v>0</v>
      </c>
      <c r="B13381" s="177"/>
      <c r="C13381" s="148"/>
      <c r="D13381" s="146" t="s">
        <v>2469</v>
      </c>
      <c r="E13381" s="147">
        <v>1</v>
      </c>
      <c r="F13381">
        <f>SUMIF('список продуктов'!$A$8:$A$917,"="&amp;D9230,'список продуктов'!$C$8:$C$917)</f>
        <v>1</v>
      </c>
    </row>
    <row r="13382" spans="1:7" x14ac:dyDescent="0.25">
      <c r="A13382" s="77">
        <f>E13382*A13377</f>
        <v>0</v>
      </c>
      <c r="B13382" s="177"/>
      <c r="C13382" s="148"/>
      <c r="D13382" s="146" t="s">
        <v>1492</v>
      </c>
      <c r="E13382" s="147">
        <v>20</v>
      </c>
      <c r="F13382">
        <f>SUMIF('список продуктов'!$A$8:$A$917,"="&amp;D9231,'список продуктов'!$C$8:$C$917)</f>
        <v>1</v>
      </c>
    </row>
    <row r="13383" spans="1:7" x14ac:dyDescent="0.25">
      <c r="A13383" s="77">
        <f>E13383*A13377</f>
        <v>0</v>
      </c>
      <c r="B13383" s="160"/>
      <c r="C13383" s="548"/>
      <c r="D13383" s="146" t="s">
        <v>2439</v>
      </c>
      <c r="E13383" s="145">
        <v>4</v>
      </c>
      <c r="F13383">
        <f>SUMIF('список продуктов'!$A$8:$A$917,"="&amp;D9232,'список продуктов'!$C$8:$C$917)</f>
        <v>1</v>
      </c>
    </row>
    <row r="13384" spans="1:7" x14ac:dyDescent="0.25">
      <c r="A13384" s="77">
        <f>A13377*E13384</f>
        <v>0</v>
      </c>
      <c r="B13384" s="160"/>
      <c r="C13384" s="548"/>
      <c r="D13384" s="146" t="s">
        <v>2294</v>
      </c>
      <c r="E13384" s="145">
        <v>100</v>
      </c>
      <c r="F13384">
        <f>SUMIF('список продуктов'!$A$8:$A$917,"="&amp;D9233,'список продуктов'!$C$8:$C$917)</f>
        <v>1</v>
      </c>
    </row>
    <row r="13385" spans="1:7" x14ac:dyDescent="0.25">
      <c r="A13385" s="77">
        <f>A13377*E13385</f>
        <v>0</v>
      </c>
      <c r="B13385" s="160"/>
      <c r="C13385" s="548"/>
      <c r="D13385" s="146" t="s">
        <v>2324</v>
      </c>
      <c r="E13385" s="145">
        <v>20</v>
      </c>
      <c r="F13385">
        <f>SUMIF('список продуктов'!$A$8:$A$917,"="&amp;D9234,'список продуктов'!$C$8:$C$917)</f>
        <v>1</v>
      </c>
    </row>
    <row r="13386" spans="1:7" x14ac:dyDescent="0.25">
      <c r="A13386" s="77">
        <f>A13377*E13386</f>
        <v>0</v>
      </c>
      <c r="B13386" s="160"/>
      <c r="C13386" s="548"/>
      <c r="D13386" s="146" t="s">
        <v>1268</v>
      </c>
      <c r="E13386" s="145">
        <v>20</v>
      </c>
      <c r="F13386">
        <f>SUMIF('список продуктов'!$A$8:$A$917,"="&amp;D9235,'список продуктов'!$C$8:$C$917)</f>
        <v>0</v>
      </c>
    </row>
    <row r="13387" spans="1:7" x14ac:dyDescent="0.25">
      <c r="A13387" s="77">
        <f>A13377*E13387</f>
        <v>0</v>
      </c>
      <c r="B13387" s="160"/>
      <c r="C13387" s="548"/>
      <c r="D13387" s="146" t="s">
        <v>1805</v>
      </c>
      <c r="E13387" s="145">
        <v>20</v>
      </c>
      <c r="F13387">
        <f>SUMIF('список продуктов'!$A$8:$A$917,"="&amp;D9289,'список продуктов'!$C$8:$C$917)</f>
        <v>0</v>
      </c>
    </row>
    <row r="13388" spans="1:7" x14ac:dyDescent="0.25">
      <c r="A13388" s="77">
        <f>E13388*A13377</f>
        <v>0</v>
      </c>
      <c r="B13388" s="160"/>
      <c r="C13388" s="548"/>
      <c r="D13388" s="146" t="s">
        <v>311</v>
      </c>
      <c r="E13388" s="145">
        <v>20</v>
      </c>
      <c r="F13388">
        <f>SUMIF('список продуктов'!$A$8:$A$917,"="&amp;D9290,'список продуктов'!$C$8:$C$917)</f>
        <v>0</v>
      </c>
    </row>
    <row r="13389" spans="1:7" x14ac:dyDescent="0.25">
      <c r="A13389" s="77">
        <f>E13389*A13377</f>
        <v>0</v>
      </c>
      <c r="B13389" s="160"/>
      <c r="C13389" s="548"/>
      <c r="D13389" s="146" t="s">
        <v>2591</v>
      </c>
      <c r="E13389" s="145">
        <v>50</v>
      </c>
      <c r="F13389">
        <f>SUMIF('список продуктов'!$A$8:$A$917,"="&amp;D9291,'список продуктов'!$C$8:$C$917)</f>
        <v>1</v>
      </c>
    </row>
    <row r="13390" spans="1:7" x14ac:dyDescent="0.25">
      <c r="A13390" s="77">
        <f>E13390*A13377</f>
        <v>0</v>
      </c>
      <c r="B13390" s="160"/>
      <c r="C13390" s="548"/>
      <c r="D13390" s="146" t="s">
        <v>1262</v>
      </c>
      <c r="E13390" s="145">
        <v>3</v>
      </c>
      <c r="F13390">
        <f>SUMIF('список продуктов'!$A$8:$A$917,"="&amp;D9292,'список продуктов'!$C$8:$C$917)</f>
        <v>1</v>
      </c>
    </row>
    <row r="13391" spans="1:7" x14ac:dyDescent="0.25">
      <c r="A13391" s="77">
        <f>E13391*A13377</f>
        <v>0</v>
      </c>
      <c r="B13391" s="160"/>
      <c r="C13391" s="548"/>
      <c r="D13391" s="146" t="s">
        <v>2399</v>
      </c>
      <c r="E13391" s="145">
        <v>1</v>
      </c>
      <c r="F13391">
        <f>SUMIF('список продуктов'!$A$8:$A$917,"="&amp;D9293,'список продуктов'!$C$8:$C$917)</f>
        <v>1</v>
      </c>
    </row>
    <row r="13392" spans="1:7" ht="15.75" thickBot="1" x14ac:dyDescent="0.3">
      <c r="A13392" s="77">
        <f>E13392*A13377</f>
        <v>0</v>
      </c>
      <c r="B13392" s="160"/>
      <c r="C13392" s="548"/>
      <c r="D13392" s="146" t="s">
        <v>2599</v>
      </c>
      <c r="E13392" s="145">
        <v>500</v>
      </c>
      <c r="F13392">
        <f>SUMIF('список продуктов'!$A$8:$A$917,"="&amp;D9294,'список продуктов'!$C$8:$C$917)</f>
        <v>1</v>
      </c>
    </row>
    <row r="13393" spans="1:7" ht="15.75" thickBot="1" x14ac:dyDescent="0.3">
      <c r="A13393" s="229"/>
      <c r="B13393" s="211"/>
      <c r="C13393" s="335" t="s">
        <v>1370</v>
      </c>
      <c r="D13393" s="200"/>
      <c r="E13393" s="336"/>
      <c r="F13393">
        <f>SUMIF('список продуктов'!$A$8:$A$917,"="&amp;D9295,'список продуктов'!$C$8:$C$917)</f>
        <v>1</v>
      </c>
      <c r="G13393" t="s">
        <v>2926</v>
      </c>
    </row>
    <row r="13394" spans="1:7" x14ac:dyDescent="0.25">
      <c r="A13394" s="77">
        <f>E13394*A13393</f>
        <v>0</v>
      </c>
      <c r="B13394" s="177"/>
      <c r="C13394" s="546" t="s">
        <v>1386</v>
      </c>
      <c r="D13394" s="146" t="s">
        <v>2657</v>
      </c>
      <c r="E13394" s="147">
        <v>100</v>
      </c>
      <c r="F13394">
        <f>SUMIF('список продуктов'!$A$8:$A$917,"="&amp;D9296,'список продуктов'!$C$8:$C$917)</f>
        <v>1</v>
      </c>
    </row>
    <row r="13395" spans="1:7" x14ac:dyDescent="0.25">
      <c r="A13395" s="77">
        <f>A13393*E13395</f>
        <v>0</v>
      </c>
      <c r="B13395" s="177"/>
      <c r="C13395" s="546" t="s">
        <v>1377</v>
      </c>
      <c r="D13395" s="146" t="s">
        <v>1758</v>
      </c>
      <c r="E13395" s="147">
        <v>70</v>
      </c>
      <c r="F13395">
        <f>SUMIF('список продуктов'!$A$8:$A$917,"="&amp;D9297,'список продуктов'!$C$8:$C$917)</f>
        <v>1</v>
      </c>
    </row>
    <row r="13396" spans="1:7" x14ac:dyDescent="0.25">
      <c r="A13396" s="77">
        <f>A13393*E13396</f>
        <v>0</v>
      </c>
      <c r="B13396" s="177"/>
      <c r="C13396" s="148"/>
      <c r="D13396" s="146" t="s">
        <v>1354</v>
      </c>
      <c r="E13396" s="147">
        <v>70</v>
      </c>
      <c r="F13396">
        <f>SUMIF('список продуктов'!$A$8:$A$917,"="&amp;D9298,'список продуктов'!$C$8:$C$917)</f>
        <v>1</v>
      </c>
    </row>
    <row r="13397" spans="1:7" x14ac:dyDescent="0.25">
      <c r="A13397" s="77">
        <f>A13393*E13397</f>
        <v>0</v>
      </c>
      <c r="B13397" s="177"/>
      <c r="C13397" s="148"/>
      <c r="D13397" s="146" t="s">
        <v>1644</v>
      </c>
      <c r="E13397" s="147">
        <v>100</v>
      </c>
      <c r="F13397">
        <f>SUMIF('список продуктов'!$A$8:$A$917,"="&amp;D13497,'список продуктов'!$C$8:$C$917)</f>
        <v>0</v>
      </c>
    </row>
    <row r="13398" spans="1:7" x14ac:dyDescent="0.25">
      <c r="A13398" s="77">
        <f>A13393*E13398</f>
        <v>0</v>
      </c>
      <c r="B13398" s="177"/>
      <c r="C13398" s="148"/>
      <c r="D13398" s="146" t="s">
        <v>2439</v>
      </c>
      <c r="E13398" s="145">
        <v>4</v>
      </c>
      <c r="F13398">
        <f>SUMIF('список продуктов'!$A$8:$A$917,"="&amp;D13498,'список продуктов'!$C$8:$C$917)</f>
        <v>1</v>
      </c>
    </row>
    <row r="13399" spans="1:7" x14ac:dyDescent="0.25">
      <c r="A13399" s="77">
        <f>E13399*A13393</f>
        <v>0</v>
      </c>
      <c r="B13399" s="178"/>
      <c r="C13399" s="149"/>
      <c r="D13399" s="146" t="s">
        <v>2291</v>
      </c>
      <c r="E13399" s="145">
        <v>100</v>
      </c>
      <c r="F13399">
        <f>SUMIF('список продуктов'!$A$8:$A$917,"="&amp;D13499,'список продуктов'!$C$8:$C$917)</f>
        <v>0</v>
      </c>
    </row>
    <row r="13400" spans="1:7" x14ac:dyDescent="0.25">
      <c r="A13400" s="77">
        <f>E13400*A13393</f>
        <v>0</v>
      </c>
      <c r="B13400" s="177"/>
      <c r="C13400" s="148"/>
      <c r="D13400" s="146" t="s">
        <v>1268</v>
      </c>
      <c r="E13400" s="145">
        <v>20</v>
      </c>
      <c r="F13400">
        <f>SUMIF('список продуктов'!$A$8:$A$917,"="&amp;D13500,'список продуктов'!$C$8:$C$917)</f>
        <v>1</v>
      </c>
    </row>
    <row r="13401" spans="1:7" x14ac:dyDescent="0.25">
      <c r="A13401" s="77">
        <f>E13401*A13393</f>
        <v>0</v>
      </c>
      <c r="B13401" s="177"/>
      <c r="C13401" s="148"/>
      <c r="D13401" s="146" t="s">
        <v>1805</v>
      </c>
      <c r="E13401" s="145">
        <v>20</v>
      </c>
      <c r="F13401">
        <f>SUMIF('список продуктов'!$A$8:$A$917,"="&amp;D13501,'список продуктов'!$C$8:$C$917)</f>
        <v>1</v>
      </c>
    </row>
    <row r="13402" spans="1:7" x14ac:dyDescent="0.25">
      <c r="A13402" s="77">
        <f>E13402*A13393</f>
        <v>0</v>
      </c>
      <c r="B13402" s="177"/>
      <c r="C13402" s="148"/>
      <c r="D13402" s="146" t="s">
        <v>1763</v>
      </c>
      <c r="E13402" s="145">
        <v>20</v>
      </c>
      <c r="F13402">
        <f>SUMIF('список продуктов'!$A$8:$A$917,"="&amp;D13502,'список продуктов'!$C$8:$C$917)</f>
        <v>1</v>
      </c>
    </row>
    <row r="13403" spans="1:7" x14ac:dyDescent="0.25">
      <c r="A13403" s="77">
        <f>E13403*A13393</f>
        <v>0</v>
      </c>
      <c r="B13403" s="177"/>
      <c r="C13403" s="148"/>
      <c r="D13403" s="146" t="s">
        <v>1264</v>
      </c>
      <c r="E13403" s="147">
        <v>30</v>
      </c>
      <c r="F13403">
        <f>SUMIF('список продуктов'!$A$8:$A$917,"="&amp;D13503,'список продуктов'!$C$8:$C$917)</f>
        <v>1</v>
      </c>
    </row>
    <row r="13404" spans="1:7" x14ac:dyDescent="0.25">
      <c r="A13404" s="77">
        <f>E13404*A13393</f>
        <v>0</v>
      </c>
      <c r="B13404" s="177"/>
      <c r="C13404" s="148"/>
      <c r="D13404" s="146" t="s">
        <v>2324</v>
      </c>
      <c r="E13404" s="147">
        <v>20</v>
      </c>
      <c r="F13404">
        <f>SUMIF('список продуктов'!$A$8:$A$917,"="&amp;D13504,'список продуктов'!$C$8:$C$917)</f>
        <v>1</v>
      </c>
    </row>
    <row r="13405" spans="1:7" x14ac:dyDescent="0.25">
      <c r="A13405" s="77">
        <f>A13393*E13405</f>
        <v>0</v>
      </c>
      <c r="B13405" s="177"/>
      <c r="C13405" s="148"/>
      <c r="D13405" s="146" t="s">
        <v>2414</v>
      </c>
      <c r="E13405" s="147">
        <v>5</v>
      </c>
      <c r="F13405">
        <f>SUMIF('список продуктов'!$A$8:$A$917,"="&amp;D13505,'список продуктов'!$C$8:$C$917)</f>
        <v>1</v>
      </c>
    </row>
    <row r="13406" spans="1:7" x14ac:dyDescent="0.25">
      <c r="A13406" s="77">
        <f>A13393*E13406</f>
        <v>0</v>
      </c>
      <c r="B13406" s="177"/>
      <c r="C13406" s="148"/>
      <c r="D13406" s="146" t="s">
        <v>2591</v>
      </c>
      <c r="E13406" s="145">
        <v>50</v>
      </c>
      <c r="F13406">
        <f>SUMIF('список продуктов'!$A$8:$A$917,"="&amp;D13506,'список продуктов'!$C$8:$C$917)</f>
        <v>0</v>
      </c>
    </row>
    <row r="13407" spans="1:7" x14ac:dyDescent="0.25">
      <c r="A13407" s="77">
        <f>A13393*E13407</f>
        <v>0</v>
      </c>
      <c r="B13407" s="177"/>
      <c r="C13407" s="148"/>
      <c r="D13407" s="146" t="s">
        <v>1262</v>
      </c>
      <c r="E13407" s="145">
        <v>3</v>
      </c>
      <c r="F13407">
        <f>SUMIF('список продуктов'!$A$8:$A$917,"="&amp;D13507,'список продуктов'!$C$8:$C$917)</f>
        <v>0</v>
      </c>
    </row>
    <row r="13408" spans="1:7" x14ac:dyDescent="0.25">
      <c r="A13408" s="77">
        <f>A13393*E13408</f>
        <v>0</v>
      </c>
      <c r="B13408" s="177"/>
      <c r="C13408" s="148"/>
      <c r="D13408" s="146" t="s">
        <v>2399</v>
      </c>
      <c r="E13408" s="145">
        <v>1</v>
      </c>
      <c r="F13408">
        <f>SUMIF('список продуктов'!$A$8:$A$917,"="&amp;D11400,'список продуктов'!$C$8:$C$917)</f>
        <v>0</v>
      </c>
    </row>
    <row r="13409" spans="1:8" ht="15.75" thickBot="1" x14ac:dyDescent="0.3">
      <c r="A13409" s="77">
        <f>E13409*A13393</f>
        <v>0</v>
      </c>
      <c r="B13409" s="177"/>
      <c r="C13409" s="152"/>
      <c r="D13409" s="146" t="s">
        <v>2599</v>
      </c>
      <c r="E13409" s="145">
        <v>500</v>
      </c>
    </row>
    <row r="13410" spans="1:8" ht="15.75" thickBot="1" x14ac:dyDescent="0.3">
      <c r="A13410" s="229"/>
      <c r="B13410" s="211"/>
      <c r="C13410" s="335" t="s">
        <v>1371</v>
      </c>
      <c r="D13410" s="200"/>
      <c r="E13410" s="336"/>
      <c r="F13410">
        <f>SUMIF('список продуктов'!$A$8:$A$917,"="&amp;D11402,'список продуктов'!$C$8:$C$917)</f>
        <v>0</v>
      </c>
      <c r="G13410" t="s">
        <v>2926</v>
      </c>
    </row>
    <row r="13411" spans="1:8" x14ac:dyDescent="0.25">
      <c r="A13411" s="77">
        <f>E13411*A13410</f>
        <v>0</v>
      </c>
      <c r="B13411" s="177"/>
      <c r="C13411" s="546" t="s">
        <v>1387</v>
      </c>
      <c r="D13411" s="146" t="s">
        <v>1753</v>
      </c>
      <c r="E13411" s="147">
        <v>350</v>
      </c>
      <c r="F13411">
        <f>SUMIF('список продуктов'!$A$8:$A$917,"="&amp;D11403,'список продуктов'!$C$8:$C$917)</f>
        <v>1</v>
      </c>
    </row>
    <row r="13412" spans="1:8" x14ac:dyDescent="0.25">
      <c r="A13412" s="77">
        <f>E13412*A13410</f>
        <v>0</v>
      </c>
      <c r="B13412" s="177"/>
      <c r="C13412" s="546" t="s">
        <v>1388</v>
      </c>
      <c r="D13412" s="146" t="s">
        <v>1598</v>
      </c>
      <c r="E13412" s="147">
        <v>240</v>
      </c>
      <c r="F13412">
        <f>SUMIF('список продуктов'!$A$8:$A$917,"="&amp;D11404,'список продуктов'!$C$8:$C$917)</f>
        <v>1</v>
      </c>
    </row>
    <row r="13413" spans="1:8" x14ac:dyDescent="0.25">
      <c r="A13413" s="77">
        <f>E13413*A13410</f>
        <v>0</v>
      </c>
      <c r="B13413" s="177"/>
      <c r="C13413" s="546" t="s">
        <v>1380</v>
      </c>
      <c r="D13413" s="146" t="s">
        <v>1366</v>
      </c>
      <c r="E13413" s="147">
        <v>2</v>
      </c>
      <c r="F13413">
        <f>SUMIF('список продуктов'!$A$8:$A$917,"="&amp;D11405,'список продуктов'!$C$8:$C$917)</f>
        <v>1</v>
      </c>
    </row>
    <row r="13414" spans="1:8" x14ac:dyDescent="0.25">
      <c r="A13414" s="77">
        <f>E13414*A13410</f>
        <v>0</v>
      </c>
      <c r="B13414" s="177"/>
      <c r="C13414" s="148"/>
      <c r="D13414" s="150" t="s">
        <v>1268</v>
      </c>
      <c r="E13414" s="151">
        <v>20</v>
      </c>
      <c r="F13414">
        <f>SUMIF('список продуктов'!$A$8:$A$917,"="&amp;D11406,'список продуктов'!$C$8:$C$917)</f>
        <v>1</v>
      </c>
    </row>
    <row r="13415" spans="1:8" x14ac:dyDescent="0.25">
      <c r="A13415" s="77">
        <f>E13415*A13410</f>
        <v>0</v>
      </c>
      <c r="B13415" s="177"/>
      <c r="C13415" s="148"/>
      <c r="D13415" s="146" t="s">
        <v>1264</v>
      </c>
      <c r="E13415" s="147">
        <v>60</v>
      </c>
      <c r="F13415">
        <f>SUMIF('список продуктов'!$A$8:$A$917,"="&amp;D11407,'список продуктов'!$C$8:$C$917)</f>
        <v>1</v>
      </c>
    </row>
    <row r="13416" spans="1:8" x14ac:dyDescent="0.25">
      <c r="A13416" s="77">
        <f>A13410*E13416</f>
        <v>0</v>
      </c>
      <c r="B13416" s="178"/>
      <c r="C13416" s="149"/>
      <c r="D13416" s="146" t="s">
        <v>2591</v>
      </c>
      <c r="E13416" s="145">
        <v>30</v>
      </c>
    </row>
    <row r="13417" spans="1:8" x14ac:dyDescent="0.25">
      <c r="A13417" s="77">
        <f>A13410*E13417</f>
        <v>0</v>
      </c>
      <c r="B13417" s="177"/>
      <c r="C13417" s="148"/>
      <c r="D13417" s="146" t="s">
        <v>1262</v>
      </c>
      <c r="E13417" s="145">
        <v>3</v>
      </c>
      <c r="F13417">
        <f>SUMIF('список продуктов'!$A$8:$A$917,"="&amp;D11409,'список продуктов'!$C$8:$C$917)</f>
        <v>0</v>
      </c>
    </row>
    <row r="13418" spans="1:8" x14ac:dyDescent="0.25">
      <c r="A13418" s="77">
        <f>A13410*E13418</f>
        <v>0</v>
      </c>
      <c r="B13418" s="177"/>
      <c r="C13418" s="148"/>
      <c r="D13418" s="146" t="s">
        <v>2399</v>
      </c>
      <c r="E13418" s="145">
        <v>1</v>
      </c>
      <c r="F13418">
        <f>SUMIF('список продуктов'!$A$8:$A$917,"="&amp;D11410,'список продуктов'!$C$8:$C$917)</f>
        <v>1</v>
      </c>
    </row>
    <row r="13419" spans="1:8" x14ac:dyDescent="0.25">
      <c r="A13419" s="77">
        <f>A13410*E13419</f>
        <v>0</v>
      </c>
      <c r="B13419" s="177"/>
      <c r="C13419" s="148"/>
      <c r="D13419" s="146" t="s">
        <v>2408</v>
      </c>
      <c r="E13419" s="145">
        <v>5</v>
      </c>
      <c r="F13419">
        <f>SUMIF('список продуктов'!$A$8:$A$917,"="&amp;D11411,'список продуктов'!$C$8:$C$917)</f>
        <v>1</v>
      </c>
    </row>
    <row r="13420" spans="1:8" x14ac:dyDescent="0.25">
      <c r="A13420" s="77">
        <f>E13420*A13410</f>
        <v>0</v>
      </c>
      <c r="B13420" s="160"/>
      <c r="C13420" s="452"/>
      <c r="D13420" s="91" t="s">
        <v>2599</v>
      </c>
      <c r="E13420" s="89">
        <v>500</v>
      </c>
      <c r="F13420">
        <f>SUMIF('список продуктов'!$A$8:$A$917,"="&amp;D11412,'список продуктов'!$C$8:$C$917)</f>
        <v>1</v>
      </c>
    </row>
    <row r="13421" spans="1:8" x14ac:dyDescent="0.25">
      <c r="A13421" s="77">
        <f>E13421*A13414</f>
        <v>0</v>
      </c>
      <c r="B13421" s="160"/>
      <c r="C13421" s="154"/>
      <c r="D13421" s="91"/>
      <c r="E13421" s="89"/>
      <c r="F13421">
        <f>SUMIF('список продуктов'!$A$8:$A$917,"="&amp;D11413,'список продуктов'!$C$8:$C$917)</f>
        <v>1</v>
      </c>
    </row>
    <row r="13422" spans="1:8" x14ac:dyDescent="0.25">
      <c r="A13422" s="77">
        <f>E13422*A13414</f>
        <v>0</v>
      </c>
      <c r="B13422" s="160"/>
      <c r="C13422" s="154"/>
      <c r="D13422" s="91"/>
      <c r="E13422" s="89"/>
    </row>
    <row r="13423" spans="1:8" ht="15.75" thickBot="1" x14ac:dyDescent="0.3">
      <c r="A13423" s="77">
        <f>E13423*A13414</f>
        <v>0</v>
      </c>
      <c r="B13423" s="160"/>
      <c r="C13423" s="154"/>
      <c r="D13423" s="91"/>
      <c r="E13423" s="89"/>
      <c r="H13423" t="s">
        <v>2587</v>
      </c>
    </row>
    <row r="13424" spans="1:8" ht="15.75" thickBot="1" x14ac:dyDescent="0.3">
      <c r="A13424" s="229"/>
      <c r="B13424" s="231" t="s">
        <v>1226</v>
      </c>
      <c r="C13424" s="144" t="s">
        <v>1410</v>
      </c>
      <c r="D13424" s="188"/>
      <c r="E13424" s="191">
        <f>SUM(E13425:E13433)</f>
        <v>1197</v>
      </c>
      <c r="G13424" t="s">
        <v>2926</v>
      </c>
    </row>
    <row r="13425" spans="1:7" x14ac:dyDescent="0.25">
      <c r="A13425" s="77">
        <f>E13425*A13424</f>
        <v>0</v>
      </c>
      <c r="B13425" s="160"/>
      <c r="C13425" s="154" t="s">
        <v>1412</v>
      </c>
      <c r="D13425" s="91" t="s">
        <v>1584</v>
      </c>
      <c r="E13425" s="89">
        <v>580</v>
      </c>
    </row>
    <row r="13426" spans="1:7" x14ac:dyDescent="0.25">
      <c r="A13426" s="77">
        <f>A13424*E13426</f>
        <v>0</v>
      </c>
      <c r="B13426" s="160"/>
      <c r="C13426" s="154" t="s">
        <v>1413</v>
      </c>
      <c r="D13426" s="91" t="s">
        <v>1758</v>
      </c>
      <c r="E13426" s="89">
        <v>150</v>
      </c>
      <c r="F13426">
        <f>SUMIF('список продуктов'!$A$8:$A$917,"="&amp;D11418,'список продуктов'!$C$8:$C$917)</f>
        <v>0</v>
      </c>
    </row>
    <row r="13427" spans="1:7" x14ac:dyDescent="0.25">
      <c r="A13427" s="77">
        <f>A13424*E13427</f>
        <v>0</v>
      </c>
      <c r="B13427" s="160"/>
      <c r="C13427" s="154" t="s">
        <v>1414</v>
      </c>
      <c r="D13427" s="91" t="s">
        <v>1739</v>
      </c>
      <c r="E13427" s="89">
        <v>300</v>
      </c>
      <c r="F13427">
        <f>SUMIF('список продуктов'!$A$8:$A$917,"="&amp;D11419,'список продуктов'!$C$8:$C$917)</f>
        <v>1</v>
      </c>
    </row>
    <row r="13428" spans="1:7" x14ac:dyDescent="0.25">
      <c r="A13428" s="77">
        <f>A13424*E13428</f>
        <v>0</v>
      </c>
      <c r="B13428" s="160"/>
      <c r="C13428" s="154" t="s">
        <v>1415</v>
      </c>
      <c r="D13428" s="91" t="s">
        <v>1228</v>
      </c>
      <c r="E13428" s="89">
        <v>7</v>
      </c>
      <c r="F13428">
        <f>SUMIF('список продуктов'!$A$8:$A$917,"="&amp;D11420,'список продуктов'!$C$8:$C$917)</f>
        <v>1</v>
      </c>
    </row>
    <row r="13429" spans="1:7" x14ac:dyDescent="0.25">
      <c r="A13429" s="77">
        <f>A13424*E13429</f>
        <v>0</v>
      </c>
      <c r="B13429" s="160"/>
      <c r="C13429" s="154" t="s">
        <v>1416</v>
      </c>
      <c r="D13429" s="91" t="s">
        <v>2399</v>
      </c>
      <c r="E13429" s="89">
        <v>3</v>
      </c>
      <c r="F13429">
        <f>SUMIF('список продуктов'!$A$8:$A$917,"="&amp;D11421,'список продуктов'!$C$8:$C$917)</f>
        <v>1</v>
      </c>
    </row>
    <row r="13430" spans="1:7" x14ac:dyDescent="0.25">
      <c r="A13430" s="77">
        <f>E13430*A13424</f>
        <v>0</v>
      </c>
      <c r="B13430" s="160"/>
      <c r="C13430" s="154" t="s">
        <v>1417</v>
      </c>
      <c r="D13430" s="91" t="s">
        <v>2591</v>
      </c>
      <c r="E13430" s="89">
        <v>50</v>
      </c>
      <c r="F13430">
        <f>SUMIF('список продуктов'!$A$8:$A$917,"="&amp;D11422,'список продуктов'!$C$8:$C$917)</f>
        <v>1</v>
      </c>
    </row>
    <row r="13431" spans="1:7" x14ac:dyDescent="0.25">
      <c r="A13431" s="77">
        <f>E13431*A13424</f>
        <v>0</v>
      </c>
      <c r="B13431" s="160"/>
      <c r="C13431" s="154"/>
      <c r="D13431" s="91" t="s">
        <v>2405</v>
      </c>
      <c r="E13431" s="89">
        <v>5</v>
      </c>
      <c r="F13431">
        <f>SUMIF('список продуктов'!$A$8:$A$917,"="&amp;D11423,'список продуктов'!$C$8:$C$917)</f>
        <v>1</v>
      </c>
    </row>
    <row r="13432" spans="1:7" x14ac:dyDescent="0.25">
      <c r="A13432" s="77">
        <f>E13432*A13424</f>
        <v>0</v>
      </c>
      <c r="B13432" s="160"/>
      <c r="C13432" s="506" t="s">
        <v>1423</v>
      </c>
      <c r="D13432" s="91" t="s">
        <v>1264</v>
      </c>
      <c r="E13432" s="89">
        <v>100</v>
      </c>
      <c r="F13432">
        <f>SUMIF('список продуктов'!$A$8:$A$917,"="&amp;D7089,'список продуктов'!$C$8:$C$917)</f>
        <v>0</v>
      </c>
    </row>
    <row r="13433" spans="1:7" ht="15.75" thickBot="1" x14ac:dyDescent="0.3">
      <c r="A13433" s="77">
        <f>E13433*A13424</f>
        <v>0</v>
      </c>
      <c r="B13433" s="160"/>
      <c r="C13433" s="154"/>
      <c r="D13433" s="91" t="s">
        <v>1804</v>
      </c>
      <c r="E13433" s="89">
        <v>2</v>
      </c>
      <c r="F13433">
        <f>SUMIF('список продуктов'!$A$8:$A$917,"="&amp;D7090,'список продуктов'!$C$8:$C$917)</f>
        <v>1</v>
      </c>
    </row>
    <row r="13434" spans="1:7" ht="15.75" thickBot="1" x14ac:dyDescent="0.3">
      <c r="A13434" s="229"/>
      <c r="B13434" s="231" t="s">
        <v>1324</v>
      </c>
      <c r="C13434" s="144" t="s">
        <v>1411</v>
      </c>
      <c r="D13434" s="366"/>
      <c r="E13434" s="191">
        <f>SUM(E13435:E13440)</f>
        <v>434</v>
      </c>
      <c r="F13434">
        <f>SUMIF('список продуктов'!$A$8:$A$917,"="&amp;D7091,'список продуктов'!$C$8:$C$917)</f>
        <v>1</v>
      </c>
      <c r="G13434" t="s">
        <v>2926</v>
      </c>
    </row>
    <row r="13435" spans="1:7" x14ac:dyDescent="0.25">
      <c r="A13435" s="77">
        <f>E13435*A13434</f>
        <v>0</v>
      </c>
      <c r="B13435" s="160"/>
      <c r="C13435" s="154" t="s">
        <v>1418</v>
      </c>
      <c r="D13435" s="91" t="s">
        <v>1651</v>
      </c>
      <c r="E13435" s="89">
        <v>260</v>
      </c>
      <c r="F13435">
        <f>SUMIF('список продуктов'!$A$8:$A$917,"="&amp;D7092,'список продуктов'!$C$8:$C$917)</f>
        <v>1</v>
      </c>
    </row>
    <row r="13436" spans="1:7" x14ac:dyDescent="0.25">
      <c r="A13436" s="77">
        <f>A13434*E13436</f>
        <v>0</v>
      </c>
      <c r="B13436" s="160"/>
      <c r="C13436" s="154" t="s">
        <v>1419</v>
      </c>
      <c r="D13436" s="91" t="s">
        <v>2242</v>
      </c>
      <c r="E13436" s="89">
        <v>40</v>
      </c>
      <c r="F13436">
        <f>SUMIF('список продуктов'!$A$8:$A$917,"="&amp;D7093,'список продуктов'!$C$8:$C$917)</f>
        <v>1</v>
      </c>
    </row>
    <row r="13437" spans="1:7" x14ac:dyDescent="0.25">
      <c r="A13437" s="77">
        <f>A13434*E13437</f>
        <v>0</v>
      </c>
      <c r="B13437" s="160"/>
      <c r="C13437" s="154" t="s">
        <v>1420</v>
      </c>
      <c r="D13437" s="91" t="s">
        <v>1675</v>
      </c>
      <c r="E13437" s="89">
        <v>60</v>
      </c>
      <c r="F13437">
        <f>SUMIF('список продуктов'!$A$8:$A$917,"="&amp;D7094,'список продуктов'!$C$8:$C$917)</f>
        <v>1</v>
      </c>
    </row>
    <row r="13438" spans="1:7" x14ac:dyDescent="0.25">
      <c r="A13438" s="77">
        <f>A13434*E13438</f>
        <v>0</v>
      </c>
      <c r="B13438" s="160"/>
      <c r="C13438" s="154" t="s">
        <v>1421</v>
      </c>
      <c r="D13438" s="91" t="s">
        <v>2292</v>
      </c>
      <c r="E13438" s="89">
        <v>70</v>
      </c>
      <c r="F13438">
        <f>SUMIF('список продуктов'!$A$8:$A$917,"="&amp;D7095,'список продуктов'!$C$8:$C$917)</f>
        <v>0</v>
      </c>
    </row>
    <row r="13439" spans="1:7" x14ac:dyDescent="0.25">
      <c r="A13439" s="77">
        <f>A13434*E13439</f>
        <v>0</v>
      </c>
      <c r="B13439" s="160"/>
      <c r="C13439" s="154" t="s">
        <v>1422</v>
      </c>
      <c r="D13439" s="91" t="s">
        <v>1228</v>
      </c>
      <c r="E13439" s="89">
        <v>3</v>
      </c>
      <c r="F13439">
        <f>SUMIF('список продуктов'!$A$8:$A$917,"="&amp;D7096,'список продуктов'!$C$8:$C$917)</f>
        <v>0</v>
      </c>
    </row>
    <row r="13440" spans="1:7" x14ac:dyDescent="0.25">
      <c r="A13440" s="77">
        <f>E13440*A13434</f>
        <v>0</v>
      </c>
      <c r="B13440" s="160"/>
      <c r="C13440" s="154"/>
      <c r="D13440" s="91" t="s">
        <v>2399</v>
      </c>
      <c r="E13440" s="89">
        <v>1</v>
      </c>
      <c r="F13440">
        <f>SUMIF('список продуктов'!$A$8:$A$917,"="&amp;D7097,'список продуктов'!$C$8:$C$917)</f>
        <v>0</v>
      </c>
    </row>
    <row r="13441" spans="1:13" x14ac:dyDescent="0.25">
      <c r="A13441" s="77">
        <f>E13441*A13434</f>
        <v>0</v>
      </c>
      <c r="B13441" s="160"/>
      <c r="C13441" s="506" t="s">
        <v>1424</v>
      </c>
      <c r="D13441" s="91"/>
      <c r="E13441" s="89"/>
      <c r="F13441">
        <f>SUMIF('список продуктов'!$A$8:$A$917,"="&amp;D7098,'список продуктов'!$C$8:$C$917)</f>
        <v>0</v>
      </c>
    </row>
    <row r="13442" spans="1:13" x14ac:dyDescent="0.25">
      <c r="A13442" s="77">
        <f>E13442*A13434</f>
        <v>0</v>
      </c>
      <c r="B13442" s="160"/>
      <c r="C13442" s="154"/>
      <c r="D13442" s="91"/>
      <c r="E13442" s="89"/>
      <c r="F13442">
        <f>SUMIF('список продуктов'!$A$8:$A$917,"="&amp;D7099,'список продуктов'!$C$8:$C$917)</f>
        <v>1</v>
      </c>
    </row>
    <row r="13443" spans="1:13" x14ac:dyDescent="0.25">
      <c r="A13443" s="77">
        <f>E13443*A13434</f>
        <v>0</v>
      </c>
      <c r="B13443" s="160"/>
      <c r="C13443" s="154"/>
      <c r="D13443" s="91"/>
      <c r="E13443" s="89"/>
      <c r="F13443">
        <f>SUMIF('список продуктов'!$A$8:$A$917,"="&amp;D7100,'список продуктов'!$C$8:$C$917)</f>
        <v>1</v>
      </c>
    </row>
    <row r="13444" spans="1:13" x14ac:dyDescent="0.25">
      <c r="A13444" s="77">
        <f>E13444*A5144</f>
        <v>0</v>
      </c>
      <c r="B13444" s="160"/>
      <c r="C13444" s="154"/>
      <c r="D13444" s="91"/>
      <c r="E13444" s="89"/>
      <c r="F13444">
        <f>SUMIF('список продуктов'!$A$8:$A$917,"="&amp;D7101,'список продуктов'!$C$8:$C$917)</f>
        <v>1</v>
      </c>
    </row>
    <row r="13445" spans="1:13" x14ac:dyDescent="0.25">
      <c r="A13445" s="77">
        <f>E13445*A5144</f>
        <v>0</v>
      </c>
      <c r="B13445" s="160"/>
      <c r="C13445" s="154"/>
      <c r="D13445" s="91"/>
      <c r="E13445" s="89"/>
      <c r="F13445">
        <f>SUMIF('список продуктов'!$A$8:$A$917,"="&amp;D7102,'список продуктов'!$C$8:$C$917)</f>
        <v>1</v>
      </c>
    </row>
    <row r="13446" spans="1:13" x14ac:dyDescent="0.25">
      <c r="A13446" s="77">
        <f>E13446*A5144</f>
        <v>0</v>
      </c>
      <c r="B13446" s="160"/>
      <c r="C13446" s="154"/>
      <c r="D13446" s="91"/>
      <c r="E13446" s="89"/>
      <c r="F13446">
        <f>SUMIF('список продуктов'!$A$8:$A$917,"="&amp;D7103,'список продуктов'!$C$8:$C$917)</f>
        <v>1</v>
      </c>
    </row>
    <row r="13447" spans="1:13" x14ac:dyDescent="0.25">
      <c r="A13447" s="77">
        <f>E13447*A9198</f>
        <v>0</v>
      </c>
      <c r="B13447" s="160"/>
      <c r="C13447" s="452"/>
      <c r="D13447" s="91"/>
      <c r="E13447" s="89"/>
      <c r="F13447">
        <f>SUMIF('список продуктов'!$A$8:$A$917,"="&amp;#REF!,'список продуктов'!$C$8:$C$917)</f>
        <v>0</v>
      </c>
    </row>
    <row r="13448" spans="1:13" x14ac:dyDescent="0.25">
      <c r="A13448" s="77">
        <f>E13448*A9198</f>
        <v>0</v>
      </c>
      <c r="B13448" s="160"/>
      <c r="C13448" s="154"/>
      <c r="D13448" s="91"/>
      <c r="E13448" s="89"/>
      <c r="F13448">
        <f>SUMIF('список продуктов'!$A$8:$A$917,"="&amp;#REF!,'список продуктов'!$C$8:$C$917)</f>
        <v>0</v>
      </c>
    </row>
    <row r="13449" spans="1:13" x14ac:dyDescent="0.25">
      <c r="A13449" s="77">
        <f>E13449*A9198</f>
        <v>0</v>
      </c>
      <c r="B13449" s="160"/>
      <c r="C13449" s="154"/>
      <c r="D13449" s="91"/>
      <c r="E13449" s="89"/>
      <c r="F13449">
        <f>SUMIF('список продуктов'!$A$8:$A$917,"="&amp;#REF!,'список продуктов'!$C$8:$C$917)</f>
        <v>0</v>
      </c>
    </row>
    <row r="13450" spans="1:13" ht="15.75" thickBot="1" x14ac:dyDescent="0.3">
      <c r="A13450" s="77">
        <f>E13450*A9198</f>
        <v>0</v>
      </c>
      <c r="B13450" s="160"/>
      <c r="C13450" s="154"/>
      <c r="D13450" s="91"/>
      <c r="E13450" s="89"/>
      <c r="F13450">
        <f>SUMIF('список продуктов'!$A$8:$A$917,"="&amp;#REF!,'список продуктов'!$C$8:$C$917)</f>
        <v>0</v>
      </c>
    </row>
    <row r="13451" spans="1:13" ht="15.75" thickBot="1" x14ac:dyDescent="0.3">
      <c r="A13451" s="229"/>
      <c r="B13451" s="231" t="s">
        <v>36</v>
      </c>
      <c r="C13451" s="144" t="s">
        <v>1434</v>
      </c>
      <c r="D13451" s="385" t="s">
        <v>1435</v>
      </c>
      <c r="E13451" s="191"/>
      <c r="F13451">
        <f>SUMIF('список продуктов'!$A$8:$A$917,"="&amp;D6517,'список продуктов'!$C$8:$C$917)</f>
        <v>0</v>
      </c>
      <c r="G13451" t="s">
        <v>2926</v>
      </c>
      <c r="M13451" s="74"/>
    </row>
    <row r="13452" spans="1:13" x14ac:dyDescent="0.25">
      <c r="A13452" s="77">
        <f>E13452*A13451</f>
        <v>0</v>
      </c>
      <c r="B13452" s="160"/>
      <c r="C13452" s="154"/>
      <c r="D13452" s="91" t="s">
        <v>1708</v>
      </c>
      <c r="E13452" s="89">
        <v>0.3</v>
      </c>
      <c r="F13452">
        <f>SUMIF('список продуктов'!$A$8:$A$917,"="&amp;D6518,'список продуктов'!$C$8:$C$917)</f>
        <v>1</v>
      </c>
      <c r="M13452" s="74"/>
    </row>
    <row r="13453" spans="1:13" x14ac:dyDescent="0.25">
      <c r="A13453" s="77">
        <f>A13451*E13453</f>
        <v>0</v>
      </c>
      <c r="B13453" s="160"/>
      <c r="C13453" s="154"/>
      <c r="D13453" s="91" t="s">
        <v>1492</v>
      </c>
      <c r="E13453" s="89">
        <v>17</v>
      </c>
      <c r="F13453">
        <f>SUMIF('список продуктов'!$A$8:$A$917,"="&amp;D6519,'список продуктов'!$C$8:$C$917)</f>
        <v>1</v>
      </c>
      <c r="M13453" s="74"/>
    </row>
    <row r="13454" spans="1:13" x14ac:dyDescent="0.25">
      <c r="A13454" s="77">
        <f>A13451*E13454</f>
        <v>0</v>
      </c>
      <c r="B13454" s="160"/>
      <c r="C13454" s="154"/>
      <c r="D13454" s="91" t="s">
        <v>1901</v>
      </c>
      <c r="E13454" s="89">
        <v>10</v>
      </c>
      <c r="F13454">
        <f>SUMIF('список продуктов'!$A$8:$A$917,"="&amp;D6520,'список продуктов'!$C$8:$C$917)</f>
        <v>1</v>
      </c>
      <c r="M13454" s="74"/>
    </row>
    <row r="13455" spans="1:13" x14ac:dyDescent="0.25">
      <c r="A13455" s="77">
        <f>A13451*E13455</f>
        <v>0</v>
      </c>
      <c r="B13455" s="160"/>
      <c r="C13455" s="452" t="s">
        <v>1436</v>
      </c>
      <c r="D13455" s="91" t="s">
        <v>1912</v>
      </c>
      <c r="E13455" s="89">
        <v>8</v>
      </c>
      <c r="F13455">
        <f>SUMIF('список продуктов'!$A$8:$A$917,"="&amp;D6521,'список продуктов'!$C$8:$C$917)</f>
        <v>1</v>
      </c>
      <c r="M13455" s="74"/>
    </row>
    <row r="13456" spans="1:13" ht="29.25" x14ac:dyDescent="0.25">
      <c r="A13456" s="77">
        <f>A13451*E13456</f>
        <v>0</v>
      </c>
      <c r="B13456" s="160"/>
      <c r="C13456" s="154" t="s">
        <v>1437</v>
      </c>
      <c r="D13456" s="91" t="s">
        <v>1852</v>
      </c>
      <c r="E13456" s="89">
        <v>17</v>
      </c>
      <c r="F13456">
        <f>SUMIF('список продуктов'!$A$8:$A$917,"="&amp;D6522,'список продуктов'!$C$8:$C$917)</f>
        <v>1</v>
      </c>
      <c r="M13456" s="74"/>
    </row>
    <row r="13457" spans="1:13" ht="29.25" x14ac:dyDescent="0.25">
      <c r="A13457" s="77">
        <f>E13457*A13451</f>
        <v>0</v>
      </c>
      <c r="B13457" s="160"/>
      <c r="C13457" s="153" t="s">
        <v>1438</v>
      </c>
      <c r="D13457" s="91" t="s">
        <v>1944</v>
      </c>
      <c r="E13457" s="89">
        <v>1</v>
      </c>
      <c r="F13457">
        <f>SUMIF('список продуктов'!$A$8:$A$917,"="&amp;D6523,'список продуктов'!$C$8:$C$917)</f>
        <v>1</v>
      </c>
      <c r="M13457" s="74"/>
    </row>
    <row r="13458" spans="1:13" ht="43.5" x14ac:dyDescent="0.25">
      <c r="A13458" s="77">
        <f>E13458*A13451</f>
        <v>0</v>
      </c>
      <c r="B13458" s="160"/>
      <c r="C13458" s="153" t="s">
        <v>1439</v>
      </c>
      <c r="D13458" s="91" t="s">
        <v>1918</v>
      </c>
      <c r="E13458" s="89">
        <v>2</v>
      </c>
      <c r="F13458">
        <f>SUMIF('список продуктов'!$A$8:$A$917,"="&amp;D4695,'список продуктов'!$C$8:$C$917)</f>
        <v>1</v>
      </c>
    </row>
    <row r="13459" spans="1:13" x14ac:dyDescent="0.25">
      <c r="A13459" s="77">
        <f>E13459*A13451</f>
        <v>0</v>
      </c>
      <c r="B13459" s="160"/>
      <c r="C13459" s="154" t="s">
        <v>1441</v>
      </c>
      <c r="D13459" s="91"/>
      <c r="E13459" s="89"/>
      <c r="F13459">
        <f>SUMIF('список продуктов'!$A$8:$A$917,"="&amp;D4696,'список продуктов'!$C$8:$C$917)</f>
        <v>1</v>
      </c>
    </row>
    <row r="13460" spans="1:13" ht="15.75" thickBot="1" x14ac:dyDescent="0.3">
      <c r="A13460" s="77">
        <f>E13460*A13451</f>
        <v>0</v>
      </c>
      <c r="B13460" s="160"/>
      <c r="C13460" s="154"/>
      <c r="D13460" s="91"/>
      <c r="E13460" s="89"/>
      <c r="F13460">
        <f>SUMIF('список продуктов'!$A$8:$A$917,"="&amp;D4697,'список продуктов'!$C$8:$C$917)</f>
        <v>0</v>
      </c>
    </row>
    <row r="13461" spans="1:13" ht="15.75" thickBot="1" x14ac:dyDescent="0.3">
      <c r="A13461" s="229"/>
      <c r="B13461" s="231" t="s">
        <v>170</v>
      </c>
      <c r="C13461" s="144" t="s">
        <v>1442</v>
      </c>
      <c r="D13461" s="188"/>
      <c r="E13461" s="191">
        <f>SUM(E13468:E13474)+E13462</f>
        <v>175</v>
      </c>
      <c r="F13461">
        <f>SUMIF('список продуктов'!$A$8:$A$917,"="&amp;D4698,'список продуктов'!$C$8:$C$917)</f>
        <v>0</v>
      </c>
      <c r="G13461" t="s">
        <v>2926</v>
      </c>
    </row>
    <row r="13462" spans="1:13" x14ac:dyDescent="0.25">
      <c r="B13462" s="160"/>
      <c r="C13462" s="155" t="s">
        <v>2190</v>
      </c>
      <c r="D13462" s="91"/>
      <c r="E13462" s="89">
        <v>50</v>
      </c>
      <c r="F13462">
        <f>SUMIF('список продуктов'!$A$8:$A$917,"="&amp;D4699,'список продуктов'!$C$8:$C$917)</f>
        <v>0</v>
      </c>
      <c r="M13462" s="74"/>
    </row>
    <row r="13463" spans="1:13" x14ac:dyDescent="0.25">
      <c r="A13463" s="77">
        <f>E13463*A13461</f>
        <v>0</v>
      </c>
      <c r="B13463" s="160"/>
      <c r="C13463" s="154"/>
      <c r="D13463" s="368" t="s">
        <v>1891</v>
      </c>
      <c r="E13463" s="89">
        <v>3</v>
      </c>
      <c r="F13463">
        <f>SUMIF('список продуктов'!$A$8:$A$917,"="&amp;D4700,'список продуктов'!$C$8:$C$917)</f>
        <v>1</v>
      </c>
    </row>
    <row r="13464" spans="1:13" x14ac:dyDescent="0.25">
      <c r="A13464" s="77">
        <f>E13464*A13461</f>
        <v>0</v>
      </c>
      <c r="B13464" s="160"/>
      <c r="C13464" s="154"/>
      <c r="D13464" s="368" t="s">
        <v>1492</v>
      </c>
      <c r="E13464" s="89">
        <v>75</v>
      </c>
      <c r="F13464">
        <f>SUMIF('список продуктов'!$A$8:$A$917,"="&amp;D4701,'список продуктов'!$C$8:$C$917)</f>
        <v>1</v>
      </c>
    </row>
    <row r="13465" spans="1:13" x14ac:dyDescent="0.25">
      <c r="A13465" s="77">
        <f>E13465*A13461</f>
        <v>0</v>
      </c>
      <c r="B13465" s="160"/>
      <c r="C13465" s="154"/>
      <c r="D13465" s="368" t="s">
        <v>2591</v>
      </c>
      <c r="E13465" s="89">
        <v>10</v>
      </c>
      <c r="F13465">
        <f>SUMIF('список продуктов'!$A$8:$A$917,"="&amp;D4702,'список продуктов'!$C$8:$C$917)</f>
        <v>1</v>
      </c>
    </row>
    <row r="13466" spans="1:13" x14ac:dyDescent="0.25">
      <c r="A13466" s="77">
        <f>E13466*A13461</f>
        <v>0</v>
      </c>
      <c r="B13466" s="160"/>
      <c r="C13466" s="154"/>
      <c r="D13466" s="368" t="s">
        <v>1228</v>
      </c>
      <c r="E13466" s="89">
        <v>1</v>
      </c>
      <c r="F13466">
        <f>SUMIF('список продуктов'!$A$8:$A$917,"="&amp;D4703,'список продуктов'!$C$8:$C$917)</f>
        <v>1</v>
      </c>
    </row>
    <row r="13467" spans="1:13" x14ac:dyDescent="0.25">
      <c r="A13467" s="77">
        <f>E13467*A13461</f>
        <v>0</v>
      </c>
      <c r="B13467" s="160"/>
      <c r="C13467" s="154"/>
      <c r="D13467" s="368" t="s">
        <v>1280</v>
      </c>
      <c r="E13467" s="89">
        <v>6</v>
      </c>
      <c r="F13467">
        <f>SUMIF('список продуктов'!$A$8:$A$917,"="&amp;D11425,'список продуктов'!$C$8:$C$917)</f>
        <v>0</v>
      </c>
    </row>
    <row r="13468" spans="1:13" x14ac:dyDescent="0.25">
      <c r="A13468" s="77">
        <f>E13468*A13461</f>
        <v>0</v>
      </c>
      <c r="B13468" s="160"/>
      <c r="C13468" s="154"/>
      <c r="D13468" s="375"/>
      <c r="E13468" s="89"/>
    </row>
    <row r="13469" spans="1:13" x14ac:dyDescent="0.25">
      <c r="A13469" s="77">
        <f>A13461*E13469</f>
        <v>0</v>
      </c>
      <c r="B13469" s="160"/>
      <c r="C13469" s="154" t="s">
        <v>1443</v>
      </c>
      <c r="D13469" s="91" t="s">
        <v>2329</v>
      </c>
      <c r="E13469" s="89">
        <v>20</v>
      </c>
      <c r="F13469">
        <f>SUMIF('список продуктов'!$A$8:$A$917,"="&amp;D11427,'список продуктов'!$C$8:$C$917)</f>
        <v>0</v>
      </c>
      <c r="G13469" s="355"/>
    </row>
    <row r="13470" spans="1:13" ht="29.25" x14ac:dyDescent="0.25">
      <c r="A13470" s="77">
        <f>A13461*E13470</f>
        <v>0</v>
      </c>
      <c r="B13470" s="160"/>
      <c r="C13470" s="154" t="s">
        <v>1444</v>
      </c>
      <c r="D13470" s="91" t="s">
        <v>1793</v>
      </c>
      <c r="E13470" s="89">
        <v>5</v>
      </c>
      <c r="F13470">
        <f>SUMIF('список продуктов'!$A$8:$A$917,"="&amp;D11428,'список продуктов'!$C$8:$C$917)</f>
        <v>1</v>
      </c>
      <c r="G13470" s="355"/>
    </row>
    <row r="13471" spans="1:13" x14ac:dyDescent="0.25">
      <c r="A13471" s="77">
        <f>A13461*E13471</f>
        <v>0</v>
      </c>
      <c r="B13471" s="160"/>
      <c r="C13471" s="154" t="s">
        <v>1445</v>
      </c>
      <c r="D13471" s="91" t="s">
        <v>322</v>
      </c>
      <c r="E13471" s="89">
        <v>30</v>
      </c>
      <c r="F13471">
        <f>SUMIF('список продуктов'!$A$8:$A$917,"="&amp;D11429,'список продуктов'!$C$8:$C$917)</f>
        <v>1</v>
      </c>
      <c r="G13471" s="355"/>
    </row>
    <row r="13472" spans="1:13" x14ac:dyDescent="0.25">
      <c r="A13472" s="77">
        <f>A13461*E13472</f>
        <v>0</v>
      </c>
      <c r="B13472" s="160"/>
      <c r="C13472" s="154" t="s">
        <v>1446</v>
      </c>
      <c r="D13472" s="91" t="s">
        <v>2220</v>
      </c>
      <c r="E13472" s="89">
        <v>20</v>
      </c>
      <c r="F13472">
        <f>SUMIF('список продуктов'!$A$8:$A$917,"="&amp;D11430,'список продуктов'!$C$8:$C$917)</f>
        <v>1</v>
      </c>
      <c r="G13472" s="355"/>
    </row>
    <row r="13473" spans="1:13" x14ac:dyDescent="0.25">
      <c r="A13473" s="77">
        <f>E13473*A13461</f>
        <v>0</v>
      </c>
      <c r="B13473" s="160"/>
      <c r="C13473" s="452"/>
      <c r="D13473" s="91" t="s">
        <v>1739</v>
      </c>
      <c r="E13473" s="89">
        <v>20</v>
      </c>
      <c r="F13473">
        <f>SUMIF('список продуктов'!$A$8:$A$917,"="&amp;D11431,'список продуктов'!$C$8:$C$917)</f>
        <v>1</v>
      </c>
      <c r="G13473" s="355"/>
    </row>
    <row r="13474" spans="1:13" x14ac:dyDescent="0.25">
      <c r="A13474" s="77">
        <f>E13474*A13461</f>
        <v>0</v>
      </c>
      <c r="B13474" s="160"/>
      <c r="C13474" s="154"/>
      <c r="D13474" s="91" t="s">
        <v>311</v>
      </c>
      <c r="E13474" s="89">
        <v>30</v>
      </c>
      <c r="F13474">
        <f>SUMIF('список продуктов'!$A$8:$A$917,"="&amp;D11432,'список продуктов'!$C$8:$C$917)</f>
        <v>1</v>
      </c>
      <c r="G13474" s="355"/>
    </row>
    <row r="13475" spans="1:13" x14ac:dyDescent="0.25">
      <c r="A13475" s="77">
        <f>E13475*A13461</f>
        <v>0</v>
      </c>
      <c r="B13475" s="160"/>
      <c r="C13475" s="154"/>
      <c r="D13475" s="91"/>
      <c r="E13475" s="89"/>
      <c r="F13475">
        <f>SUMIF('список продуктов'!$A$8:$A$917,"="&amp;D11433,'список продуктов'!$C$8:$C$917)</f>
        <v>1</v>
      </c>
      <c r="G13475" s="355"/>
    </row>
    <row r="13476" spans="1:13" ht="15.75" thickBot="1" x14ac:dyDescent="0.3">
      <c r="A13476" s="77">
        <f>E13476*A13461</f>
        <v>0</v>
      </c>
      <c r="B13476" s="160"/>
      <c r="C13476" s="154"/>
      <c r="D13476" s="91"/>
      <c r="E13476" s="89"/>
      <c r="F13476">
        <f>SUMIF('список продуктов'!$A$8:$A$917,"="&amp;D11434,'список продуктов'!$C$8:$C$917)</f>
        <v>1</v>
      </c>
      <c r="G13476" s="355"/>
    </row>
    <row r="13477" spans="1:13" ht="15.75" thickBot="1" x14ac:dyDescent="0.3">
      <c r="A13477" s="229"/>
      <c r="B13477" s="231" t="s">
        <v>1461</v>
      </c>
      <c r="C13477" s="144" t="s">
        <v>1462</v>
      </c>
      <c r="D13477" s="387" t="s">
        <v>1463</v>
      </c>
      <c r="E13477" s="191">
        <f>SUM(E13478:E13483)</f>
        <v>97</v>
      </c>
      <c r="F13477">
        <f>SUMIF('список продуктов'!$A$8:$A$917,"="&amp;D11435,'список продуктов'!$C$8:$C$917)</f>
        <v>1</v>
      </c>
      <c r="G13477" s="355" t="s">
        <v>2926</v>
      </c>
      <c r="M13477" s="68" t="s">
        <v>86</v>
      </c>
    </row>
    <row r="13478" spans="1:13" x14ac:dyDescent="0.25">
      <c r="A13478" s="77">
        <f>E13478*A13477</f>
        <v>0</v>
      </c>
      <c r="B13478" s="160"/>
      <c r="C13478" s="154"/>
      <c r="D13478" s="91" t="s">
        <v>2248</v>
      </c>
      <c r="E13478" s="89">
        <v>40</v>
      </c>
      <c r="F13478">
        <f>SUMIF('список продуктов'!$A$8:$A$917,"="&amp;D8336,'список продуктов'!$C$8:$C$917)</f>
        <v>1</v>
      </c>
    </row>
    <row r="13479" spans="1:13" ht="29.25" x14ac:dyDescent="0.25">
      <c r="A13479" s="77">
        <f>A13477*E13479</f>
        <v>0</v>
      </c>
      <c r="B13479" s="160"/>
      <c r="C13479" s="154" t="s">
        <v>1464</v>
      </c>
      <c r="D13479" s="91" t="s">
        <v>2238</v>
      </c>
      <c r="E13479" s="89">
        <v>30</v>
      </c>
      <c r="F13479">
        <f>SUMIF('список продуктов'!$A$8:$A$917,"="&amp;D8337,'список продуктов'!$C$8:$C$917)</f>
        <v>1</v>
      </c>
    </row>
    <row r="13480" spans="1:13" x14ac:dyDescent="0.25">
      <c r="A13480" s="77">
        <f>A13477*E13480</f>
        <v>0</v>
      </c>
      <c r="B13480" s="160"/>
      <c r="C13480" s="154" t="s">
        <v>1465</v>
      </c>
      <c r="D13480" s="91" t="s">
        <v>1901</v>
      </c>
      <c r="E13480" s="89">
        <v>10</v>
      </c>
      <c r="F13480">
        <f>SUMIF('список продуктов'!$A$8:$A$917,"="&amp;D8338,'список продуктов'!$C$8:$C$917)</f>
        <v>1</v>
      </c>
    </row>
    <row r="13481" spans="1:13" x14ac:dyDescent="0.25">
      <c r="A13481" s="77">
        <f>A13477*E13481</f>
        <v>0</v>
      </c>
      <c r="B13481" s="160"/>
      <c r="C13481" s="154" t="s">
        <v>1466</v>
      </c>
      <c r="D13481" s="91" t="s">
        <v>2425</v>
      </c>
      <c r="E13481" s="89">
        <v>10</v>
      </c>
      <c r="F13481">
        <f>SUMIF('список продуктов'!$A$8:$A$917,"="&amp;D8339,'список продуктов'!$C$8:$C$917)</f>
        <v>1</v>
      </c>
    </row>
    <row r="13482" spans="1:13" x14ac:dyDescent="0.25">
      <c r="A13482" s="77">
        <f>A13477*E13482</f>
        <v>0</v>
      </c>
      <c r="B13482" s="160"/>
      <c r="C13482" s="154" t="s">
        <v>1467</v>
      </c>
      <c r="D13482" s="91" t="s">
        <v>1494</v>
      </c>
      <c r="E13482" s="89">
        <v>5</v>
      </c>
      <c r="F13482">
        <f>SUMIF('список продуктов'!$A$8:$A$917,"="&amp;D8340,'список продуктов'!$C$8:$C$917)</f>
        <v>0</v>
      </c>
    </row>
    <row r="13483" spans="1:13" x14ac:dyDescent="0.25">
      <c r="A13483" s="77">
        <f>E13483*A13477</f>
        <v>0</v>
      </c>
      <c r="B13483" s="160"/>
      <c r="C13483" s="452"/>
      <c r="D13483" s="91" t="s">
        <v>2376</v>
      </c>
      <c r="E13483" s="89">
        <v>2</v>
      </c>
      <c r="F13483">
        <f>SUMIF('список продуктов'!$A$8:$A$917,"="&amp;#REF!,'список продуктов'!$C$8:$C$917)</f>
        <v>0</v>
      </c>
    </row>
    <row r="13484" spans="1:13" x14ac:dyDescent="0.25">
      <c r="A13484" s="77">
        <f>E13484*A13477</f>
        <v>0</v>
      </c>
      <c r="B13484" s="160"/>
      <c r="C13484" s="154"/>
      <c r="D13484" s="91"/>
      <c r="E13484" s="89"/>
      <c r="F13484">
        <f>SUMIF('список продуктов'!$A$8:$A$917,"="&amp;#REF!,'список продуктов'!$C$8:$C$917)</f>
        <v>0</v>
      </c>
    </row>
    <row r="13485" spans="1:13" x14ac:dyDescent="0.25">
      <c r="A13485" s="77">
        <f>E13485*A13477</f>
        <v>0</v>
      </c>
      <c r="B13485" s="160"/>
      <c r="C13485" s="154"/>
      <c r="D13485" s="91"/>
      <c r="E13485" s="89"/>
      <c r="F13485">
        <f>SUMIF('список продуктов'!$A$8:$A$917,"="&amp;D8341,'список продуктов'!$C$8:$C$917)</f>
        <v>0</v>
      </c>
      <c r="M13485" s="74"/>
    </row>
    <row r="13486" spans="1:13" ht="15.75" thickBot="1" x14ac:dyDescent="0.3">
      <c r="A13486" s="77">
        <f>E13486*A13477</f>
        <v>0</v>
      </c>
      <c r="B13486" s="160"/>
      <c r="C13486" s="154"/>
      <c r="D13486" s="91"/>
      <c r="E13486" s="89"/>
      <c r="F13486">
        <f>SUMIF('список продуктов'!$A$8:$A$917,"="&amp;D8342,'список продуктов'!$C$8:$C$917)</f>
        <v>1</v>
      </c>
    </row>
    <row r="13487" spans="1:13" ht="15.75" thickBot="1" x14ac:dyDescent="0.3">
      <c r="A13487" s="229"/>
      <c r="B13487" s="231" t="s">
        <v>201</v>
      </c>
      <c r="C13487" s="144" t="s">
        <v>1468</v>
      </c>
      <c r="D13487" s="188"/>
      <c r="E13487" s="191">
        <f>SUM(E13488:E13492)</f>
        <v>160</v>
      </c>
      <c r="F13487">
        <f>SUMIF('список продуктов'!$A$8:$A$917,"="&amp;D8343,'список продуктов'!$C$8:$C$917)</f>
        <v>1</v>
      </c>
      <c r="G13487" t="s">
        <v>2926</v>
      </c>
    </row>
    <row r="13488" spans="1:13" x14ac:dyDescent="0.25">
      <c r="A13488" s="77">
        <f>E13488*A13487</f>
        <v>0</v>
      </c>
      <c r="B13488" s="160"/>
      <c r="C13488" s="154"/>
      <c r="D13488" s="91" t="s">
        <v>1921</v>
      </c>
      <c r="E13488" s="89">
        <v>20</v>
      </c>
      <c r="F13488">
        <f>SUMIF('список продуктов'!$A$8:$A$917,"="&amp;D8344,'список продуктов'!$C$8:$C$917)</f>
        <v>1</v>
      </c>
    </row>
    <row r="13489" spans="1:7" ht="43.5" x14ac:dyDescent="0.25">
      <c r="A13489" s="77">
        <f>A13487*E13489</f>
        <v>0</v>
      </c>
      <c r="B13489" s="160"/>
      <c r="C13489" s="154" t="s">
        <v>1469</v>
      </c>
      <c r="D13489" s="91" t="s">
        <v>1851</v>
      </c>
      <c r="E13489" s="89">
        <v>80</v>
      </c>
      <c r="F13489">
        <f>SUMIF('список продуктов'!$A$8:$A$917,"="&amp;D9719,'список продуктов'!$C$8:$C$917)</f>
        <v>1</v>
      </c>
    </row>
    <row r="13490" spans="1:7" ht="29.25" x14ac:dyDescent="0.25">
      <c r="A13490" s="77">
        <f>A13487*E13490</f>
        <v>0</v>
      </c>
      <c r="B13490" s="160"/>
      <c r="C13490" s="154" t="s">
        <v>1470</v>
      </c>
      <c r="D13490" s="91" t="s">
        <v>2504</v>
      </c>
      <c r="E13490" s="89">
        <v>10</v>
      </c>
      <c r="F13490">
        <f>SUMIF('список продуктов'!$A$8:$A$917,"="&amp;D9720,'список продуктов'!$C$8:$C$917)</f>
        <v>1</v>
      </c>
    </row>
    <row r="13491" spans="1:7" x14ac:dyDescent="0.25">
      <c r="A13491" s="77">
        <f>A13487*E13491</f>
        <v>0</v>
      </c>
      <c r="B13491" s="160"/>
      <c r="C13491" s="154"/>
      <c r="D13491" s="91" t="s">
        <v>1721</v>
      </c>
      <c r="E13491" s="89">
        <v>40</v>
      </c>
      <c r="F13491">
        <f>SUMIF('список продуктов'!$A$8:$A$917,"="&amp;D9721,'список продуктов'!$C$8:$C$917)</f>
        <v>1</v>
      </c>
    </row>
    <row r="13492" spans="1:7" x14ac:dyDescent="0.25">
      <c r="A13492" s="77">
        <f>A13487*E13492</f>
        <v>0</v>
      </c>
      <c r="B13492" s="160"/>
      <c r="C13492" s="154"/>
      <c r="D13492" s="91" t="s">
        <v>1878</v>
      </c>
      <c r="E13492" s="89">
        <v>10</v>
      </c>
      <c r="F13492">
        <f>SUMIF('список продуктов'!$A$8:$A$917,"="&amp;D9722,'список продуктов'!$C$8:$C$917)</f>
        <v>1</v>
      </c>
    </row>
    <row r="13493" spans="1:7" x14ac:dyDescent="0.25">
      <c r="A13493" s="77">
        <f>E13493*A13487</f>
        <v>0</v>
      </c>
      <c r="B13493" s="160"/>
      <c r="C13493" s="452"/>
      <c r="D13493" s="91"/>
      <c r="E13493" s="89"/>
      <c r="F13493">
        <f>SUMIF('список продуктов'!$A$8:$A$917,"="&amp;D9723,'список продуктов'!$C$8:$C$917)</f>
        <v>0</v>
      </c>
    </row>
    <row r="13494" spans="1:7" x14ac:dyDescent="0.25">
      <c r="A13494" s="77">
        <f>E13494*A13487</f>
        <v>0</v>
      </c>
      <c r="B13494" s="160"/>
      <c r="C13494" s="154"/>
      <c r="D13494" s="91"/>
      <c r="E13494" s="89"/>
      <c r="F13494">
        <f>SUMIF('список продуктов'!$A$8:$A$917,"="&amp;#REF!,'список продуктов'!$C$8:$C$917)</f>
        <v>0</v>
      </c>
    </row>
    <row r="13495" spans="1:7" x14ac:dyDescent="0.25">
      <c r="A13495" s="77">
        <f>E13495*A13487</f>
        <v>0</v>
      </c>
      <c r="B13495" s="160"/>
      <c r="C13495" s="154"/>
      <c r="D13495" s="91"/>
      <c r="E13495" s="89"/>
      <c r="F13495">
        <f>SUMIF('список продуктов'!$A$8:$A$917,"="&amp;#REF!,'список продуктов'!$C$8:$C$917)</f>
        <v>0</v>
      </c>
    </row>
    <row r="13496" spans="1:7" ht="15.75" thickBot="1" x14ac:dyDescent="0.3">
      <c r="A13496" s="77">
        <f>E13496*A13487</f>
        <v>0</v>
      </c>
      <c r="B13496" s="160"/>
      <c r="C13496" s="154"/>
      <c r="D13496" s="91"/>
      <c r="E13496" s="89"/>
      <c r="F13496">
        <f>SUMIF('список продуктов'!$A$8:$A$917,"="&amp;#REF!,'список продуктов'!$C$8:$C$917)</f>
        <v>0</v>
      </c>
    </row>
    <row r="13497" spans="1:7" ht="15.75" thickBot="1" x14ac:dyDescent="0.3">
      <c r="A13497" s="229"/>
      <c r="B13497" s="231" t="s">
        <v>8</v>
      </c>
      <c r="C13497" s="144" t="s">
        <v>1490</v>
      </c>
      <c r="D13497" s="388" t="s">
        <v>1495</v>
      </c>
      <c r="E13497" s="191">
        <v>100</v>
      </c>
      <c r="F13497">
        <f>SUMIF('список продуктов'!$A$8:$A$917,"="&amp;D13508,'список продуктов'!$C$8:$C$917)</f>
        <v>0</v>
      </c>
      <c r="G13497" t="s">
        <v>2926</v>
      </c>
    </row>
    <row r="13498" spans="1:7" x14ac:dyDescent="0.25">
      <c r="A13498" s="77">
        <f>E13498*A13497</f>
        <v>0</v>
      </c>
      <c r="B13498" s="160"/>
      <c r="C13498" s="569" t="s">
        <v>1491</v>
      </c>
      <c r="D13498" s="91" t="s">
        <v>1492</v>
      </c>
      <c r="E13498" s="89"/>
      <c r="F13498">
        <f>SUMIF('список продуктов'!$A$8:$A$917,"="&amp;D13509,'список продуктов'!$C$8:$C$917)</f>
        <v>0</v>
      </c>
    </row>
    <row r="13499" spans="1:7" x14ac:dyDescent="0.25">
      <c r="A13499" s="77">
        <f>A13497*E13499</f>
        <v>0</v>
      </c>
      <c r="B13499" s="160"/>
      <c r="C13499" s="570"/>
      <c r="D13499" s="91" t="s">
        <v>1310</v>
      </c>
      <c r="E13499" s="89"/>
      <c r="F13499">
        <f>SUMIF('список продуктов'!$A$8:$A$917,"="&amp;D13510,'список продуктов'!$C$8:$C$917)</f>
        <v>1</v>
      </c>
    </row>
    <row r="13500" spans="1:7" x14ac:dyDescent="0.25">
      <c r="A13500" s="77">
        <f>A13497*E13500</f>
        <v>0</v>
      </c>
      <c r="B13500" s="160"/>
      <c r="C13500" s="570"/>
      <c r="D13500" s="91" t="s">
        <v>1280</v>
      </c>
      <c r="E13500" s="89"/>
      <c r="F13500">
        <f>SUMIF('список продуктов'!$A$8:$A$917,"="&amp;D13511,'список продуктов'!$C$8:$C$917)</f>
        <v>1</v>
      </c>
    </row>
    <row r="13501" spans="1:7" x14ac:dyDescent="0.25">
      <c r="A13501" s="77">
        <f>A13497*E13501</f>
        <v>0</v>
      </c>
      <c r="B13501" s="160"/>
      <c r="C13501" s="570"/>
      <c r="D13501" s="91" t="s">
        <v>190</v>
      </c>
      <c r="E13501" s="89"/>
      <c r="F13501">
        <f>SUMIF('список продуктов'!$A$8:$A$917,"="&amp;D13512,'список продуктов'!$C$8:$C$917)</f>
        <v>1</v>
      </c>
    </row>
    <row r="13502" spans="1:7" x14ac:dyDescent="0.25">
      <c r="A13502" s="77">
        <f>A13497*E13502</f>
        <v>0</v>
      </c>
      <c r="B13502" s="160"/>
      <c r="C13502" s="570"/>
      <c r="D13502" s="91" t="s">
        <v>2591</v>
      </c>
      <c r="E13502" s="89"/>
      <c r="F13502">
        <f>SUMIF('список продуктов'!$A$8:$A$917,"="&amp;D13513,'список продуктов'!$C$8:$C$917)</f>
        <v>1</v>
      </c>
    </row>
    <row r="13503" spans="1:7" x14ac:dyDescent="0.25">
      <c r="A13503" s="77">
        <f>E13503*A13497</f>
        <v>0</v>
      </c>
      <c r="B13503" s="160"/>
      <c r="C13503" s="570"/>
      <c r="D13503" s="91" t="s">
        <v>190</v>
      </c>
      <c r="E13503" s="89"/>
      <c r="F13503">
        <f>SUMIF('список продуктов'!$A$8:$A$917,"="&amp;D13514,'список продуктов'!$C$8:$C$917)</f>
        <v>0</v>
      </c>
    </row>
    <row r="13504" spans="1:7" x14ac:dyDescent="0.25">
      <c r="A13504" s="77">
        <f>E13504*A13497</f>
        <v>0</v>
      </c>
      <c r="B13504" s="160"/>
      <c r="C13504" s="570"/>
      <c r="D13504" s="91" t="s">
        <v>153</v>
      </c>
      <c r="E13504" s="89"/>
      <c r="F13504">
        <f>SUMIF('список продуктов'!$A$8:$A$917,"="&amp;D13515,'список продуктов'!$C$8:$C$917)</f>
        <v>0</v>
      </c>
    </row>
    <row r="13505" spans="1:7" x14ac:dyDescent="0.25">
      <c r="A13505" s="77">
        <f>E13505*A13497</f>
        <v>0</v>
      </c>
      <c r="B13505" s="160"/>
      <c r="C13505" s="571"/>
      <c r="D13505" s="91" t="s">
        <v>1493</v>
      </c>
      <c r="E13505" s="89"/>
      <c r="F13505">
        <f>SUMIF('список продуктов'!$A$8:$A$917,"="&amp;D13516,'список продуктов'!$C$8:$C$917)</f>
        <v>0</v>
      </c>
    </row>
    <row r="13506" spans="1:7" x14ac:dyDescent="0.25">
      <c r="A13506" s="77">
        <f>E13506*A13497</f>
        <v>0</v>
      </c>
      <c r="B13506" s="160"/>
      <c r="C13506" s="154"/>
      <c r="D13506" s="91"/>
      <c r="E13506" s="89"/>
      <c r="F13506">
        <f>SUMIF('список продуктов'!$A$8:$A$917,"="&amp;D13517,'список продуктов'!$C$8:$C$917)</f>
        <v>0</v>
      </c>
    </row>
    <row r="13507" spans="1:7" ht="15.75" thickBot="1" x14ac:dyDescent="0.3">
      <c r="A13507" s="77">
        <f>E13507*A13498</f>
        <v>0</v>
      </c>
      <c r="B13507" s="160"/>
      <c r="C13507" s="154"/>
      <c r="D13507" s="91"/>
      <c r="E13507" s="89"/>
      <c r="F13507">
        <f>SUMIF('список продуктов'!$A$8:$A$917,"="&amp;D6587,'список продуктов'!$C$8:$C$917)</f>
        <v>0</v>
      </c>
    </row>
    <row r="13508" spans="1:7" ht="15.75" thickBot="1" x14ac:dyDescent="0.3">
      <c r="A13508" s="279"/>
      <c r="B13508" s="231" t="s">
        <v>84</v>
      </c>
      <c r="C13508" s="144" t="s">
        <v>2666</v>
      </c>
      <c r="D13508" s="188"/>
      <c r="E13508" s="191"/>
      <c r="F13508">
        <f>SUMIF('список продуктов'!$A$8:$A$917,"="&amp;D6577,'список продуктов'!$C$8:$C$917)</f>
        <v>1</v>
      </c>
      <c r="G13508" t="s">
        <v>2926</v>
      </c>
    </row>
    <row r="13509" spans="1:7" x14ac:dyDescent="0.25">
      <c r="A13509" s="77">
        <f>E13509*A13508</f>
        <v>0</v>
      </c>
      <c r="B13509" s="160"/>
      <c r="C13509" s="154"/>
      <c r="D13509" s="91" t="s">
        <v>2667</v>
      </c>
      <c r="E13509" s="89">
        <v>170</v>
      </c>
      <c r="F13509">
        <f>SUMIF('список продуктов'!$A$8:$A$917,"="&amp;D6578,'список продуктов'!$C$8:$C$917)</f>
        <v>1</v>
      </c>
    </row>
    <row r="13510" spans="1:7" x14ac:dyDescent="0.25">
      <c r="A13510" s="77">
        <f>A13508*E13510</f>
        <v>0</v>
      </c>
      <c r="B13510" s="160"/>
      <c r="C13510" s="154"/>
      <c r="D13510" s="91" t="s">
        <v>1262</v>
      </c>
      <c r="E13510" s="89">
        <v>2</v>
      </c>
      <c r="F13510">
        <f>SUMIF('список продуктов'!$A$8:$A$917,"="&amp;D6579,'список продуктов'!$C$8:$C$917)</f>
        <v>1</v>
      </c>
    </row>
    <row r="13511" spans="1:7" x14ac:dyDescent="0.25">
      <c r="A13511" s="77">
        <f>A13508*E13511</f>
        <v>0</v>
      </c>
      <c r="B13511" s="160"/>
      <c r="C13511" s="154"/>
      <c r="D13511" s="91" t="s">
        <v>1858</v>
      </c>
      <c r="E13511" s="89">
        <v>50</v>
      </c>
      <c r="F13511">
        <f>SUMIF('список продуктов'!$A$8:$A$917,"="&amp;D6580,'список продуктов'!$C$8:$C$917)</f>
        <v>0</v>
      </c>
    </row>
    <row r="13512" spans="1:7" x14ac:dyDescent="0.25">
      <c r="A13512" s="77">
        <f>A13508*E13512</f>
        <v>0</v>
      </c>
      <c r="B13512" s="160"/>
      <c r="C13512" s="154"/>
      <c r="D13512" s="91" t="s">
        <v>1804</v>
      </c>
      <c r="E13512" s="89">
        <v>2</v>
      </c>
      <c r="F13512">
        <f>SUMIF('список продуктов'!$A$8:$A$917,"="&amp;D6581,'список продуктов'!$C$8:$C$917)</f>
        <v>1</v>
      </c>
    </row>
    <row r="13513" spans="1:7" x14ac:dyDescent="0.25">
      <c r="A13513" s="77">
        <f>A13508*E13513</f>
        <v>0</v>
      </c>
      <c r="B13513" s="160"/>
      <c r="C13513" s="154"/>
      <c r="D13513" s="91" t="s">
        <v>1478</v>
      </c>
      <c r="E13513" s="89">
        <v>2</v>
      </c>
      <c r="F13513">
        <f>SUMIF('список продуктов'!$A$8:$A$917,"="&amp;D6582,'список продуктов'!$C$8:$C$917)</f>
        <v>1</v>
      </c>
    </row>
    <row r="13514" spans="1:7" x14ac:dyDescent="0.25">
      <c r="A13514" s="77">
        <f>E13514*A13508</f>
        <v>0</v>
      </c>
      <c r="B13514" s="160"/>
      <c r="C13514" s="452"/>
      <c r="D13514" s="91" t="s">
        <v>2589</v>
      </c>
      <c r="E13514" s="89">
        <v>5</v>
      </c>
      <c r="F13514">
        <f>SUMIF('список продуктов'!$A$8:$A$917,"="&amp;D6583,'список продуктов'!$C$8:$C$917)</f>
        <v>1</v>
      </c>
    </row>
    <row r="13515" spans="1:7" x14ac:dyDescent="0.25">
      <c r="A13515" s="77">
        <f>E13515*A13508</f>
        <v>0</v>
      </c>
      <c r="B13515" s="160"/>
      <c r="C13515" s="154"/>
      <c r="D13515" s="91" t="s">
        <v>2659</v>
      </c>
      <c r="E13515" s="89">
        <v>1</v>
      </c>
      <c r="F13515">
        <f>SUMIF('список продуктов'!$A$8:$A$917,"="&amp;D6584,'список продуктов'!$C$8:$C$917)</f>
        <v>1</v>
      </c>
    </row>
    <row r="13516" spans="1:7" x14ac:dyDescent="0.25">
      <c r="A13516" s="77">
        <f>E13516*A13508</f>
        <v>0</v>
      </c>
      <c r="B13516" s="160"/>
      <c r="C13516" s="154"/>
      <c r="D13516" s="91"/>
      <c r="E13516" s="89"/>
      <c r="F13516">
        <f>SUMIF('список продуктов'!$A$8:$A$917,"="&amp;D6585,'список продуктов'!$C$8:$C$917)</f>
        <v>1</v>
      </c>
    </row>
    <row r="13517" spans="1:7" ht="15.75" thickBot="1" x14ac:dyDescent="0.3">
      <c r="A13517" s="77">
        <f>E13517*A13508</f>
        <v>0</v>
      </c>
      <c r="B13517" s="394"/>
      <c r="C13517" s="495"/>
      <c r="D13517" s="395"/>
      <c r="E13517" s="396"/>
      <c r="F13517">
        <f>SUMIF('список продуктов'!$A$8:$A$917,"="&amp;D6586,'список продуктов'!$C$8:$C$917)</f>
        <v>1</v>
      </c>
    </row>
    <row r="13518" spans="1:7" ht="15.75" thickBot="1" x14ac:dyDescent="0.3">
      <c r="A13518" s="229"/>
      <c r="B13518" s="179">
        <v>100</v>
      </c>
      <c r="C13518" s="182" t="s">
        <v>185</v>
      </c>
      <c r="D13518" s="188"/>
      <c r="E13518" s="158">
        <f>SUM(E13519:E13522)</f>
        <v>145</v>
      </c>
      <c r="F13518">
        <f>SUMIF('список продуктов'!$A$8:$A$917,"="&amp;D6560,'список продуктов'!$C$8:$C$917)</f>
        <v>0</v>
      </c>
      <c r="G13518" t="s">
        <v>2926</v>
      </c>
    </row>
    <row r="13519" spans="1:7" x14ac:dyDescent="0.25">
      <c r="A13519" s="77">
        <f>E13519*A13518</f>
        <v>0</v>
      </c>
      <c r="B13519" s="173"/>
      <c r="C13519" s="115"/>
      <c r="D13519" s="91" t="s">
        <v>2287</v>
      </c>
      <c r="E13519" s="80">
        <v>115</v>
      </c>
      <c r="F13519">
        <f>SUMIF('список продуктов'!$A$8:$A$917,"="&amp;D6561,'список продуктов'!$C$8:$C$917)</f>
        <v>1</v>
      </c>
    </row>
    <row r="13520" spans="1:7" x14ac:dyDescent="0.25">
      <c r="A13520" s="77">
        <f>E13520*A13518</f>
        <v>0</v>
      </c>
      <c r="B13520" s="173"/>
      <c r="C13520" s="115"/>
      <c r="D13520" s="91" t="s">
        <v>1858</v>
      </c>
      <c r="E13520" s="80">
        <v>15</v>
      </c>
      <c r="F13520">
        <f>SUMIF('список продуктов'!$A$8:$A$917,"="&amp;D6562,'список продуктов'!$C$8:$C$917)</f>
        <v>1</v>
      </c>
    </row>
    <row r="13521" spans="1:7" x14ac:dyDescent="0.25">
      <c r="A13521" s="77">
        <f>E13521*A13518</f>
        <v>0</v>
      </c>
      <c r="B13521" s="173"/>
      <c r="C13521" s="115"/>
      <c r="D13521" s="91" t="s">
        <v>1918</v>
      </c>
      <c r="E13521" s="80">
        <v>5</v>
      </c>
      <c r="F13521">
        <f>SUMIF('список продуктов'!$A$8:$A$917,"="&amp;D6563,'список продуктов'!$C$8:$C$917)</f>
        <v>1</v>
      </c>
    </row>
    <row r="13522" spans="1:7" ht="15.75" thickBot="1" x14ac:dyDescent="0.3">
      <c r="A13522" s="77">
        <f>E13522*A13518</f>
        <v>0</v>
      </c>
      <c r="B13522" s="173"/>
      <c r="C13522" s="115"/>
      <c r="D13522" s="91" t="s">
        <v>2591</v>
      </c>
      <c r="E13522" s="80">
        <v>10</v>
      </c>
      <c r="F13522">
        <f>SUMIF('список продуктов'!$A$8:$A$917,"="&amp;D6564,'список продуктов'!$C$8:$C$917)</f>
        <v>1</v>
      </c>
    </row>
    <row r="13523" spans="1:7" ht="30" thickBot="1" x14ac:dyDescent="0.3">
      <c r="A13523" s="105"/>
      <c r="B13523" s="179" t="s">
        <v>57</v>
      </c>
      <c r="C13523" s="204" t="s">
        <v>58</v>
      </c>
      <c r="D13523" s="188"/>
      <c r="E13523" s="158">
        <f>SUM(E13524:E13541)</f>
        <v>144.31</v>
      </c>
      <c r="F13523">
        <f>SUMIF('список продуктов'!$A$8:$A$917,"="&amp;D13563,'список продуктов'!$C$8:$C$917)</f>
        <v>1</v>
      </c>
      <c r="G13523" t="s">
        <v>2926</v>
      </c>
    </row>
    <row r="13524" spans="1:7" x14ac:dyDescent="0.25">
      <c r="A13524" s="77">
        <f>E13524*A13523</f>
        <v>0</v>
      </c>
      <c r="B13524" s="166"/>
      <c r="C13524" s="503" t="s">
        <v>2225</v>
      </c>
      <c r="D13524" s="91" t="s">
        <v>1591</v>
      </c>
      <c r="E13524" s="80">
        <v>25</v>
      </c>
      <c r="F13524">
        <f>SUMIF('список продуктов'!$A$8:$A$917,"="&amp;#REF!,'список продуктов'!$C$8:$C$917)</f>
        <v>0</v>
      </c>
    </row>
    <row r="13525" spans="1:7" x14ac:dyDescent="0.25">
      <c r="A13525" s="77">
        <f>E13525*A13523</f>
        <v>0</v>
      </c>
      <c r="B13525" s="166"/>
      <c r="C13525" s="505"/>
      <c r="D13525" s="91" t="s">
        <v>1758</v>
      </c>
      <c r="E13525" s="80">
        <v>10</v>
      </c>
      <c r="F13525">
        <f>SUMIF('список продуктов'!$A$8:$A$917,"="&amp;D13564,'список продуктов'!$C$8:$C$917)</f>
        <v>1</v>
      </c>
    </row>
    <row r="13526" spans="1:7" x14ac:dyDescent="0.25">
      <c r="A13526" s="77">
        <f>E13526*A13523</f>
        <v>0</v>
      </c>
      <c r="B13526" s="166"/>
      <c r="C13526" s="505"/>
      <c r="D13526" s="91" t="s">
        <v>1354</v>
      </c>
      <c r="E13526" s="80">
        <v>10</v>
      </c>
      <c r="F13526">
        <f>SUMIF('список продуктов'!$A$8:$A$917,"="&amp;D13565,'список продуктов'!$C$8:$C$917)</f>
        <v>1</v>
      </c>
    </row>
    <row r="13527" spans="1:7" x14ac:dyDescent="0.25">
      <c r="A13527" s="77">
        <f>E13527*A13523</f>
        <v>0</v>
      </c>
      <c r="B13527" s="166"/>
      <c r="C13527" s="505"/>
      <c r="D13527" s="91" t="s">
        <v>1262</v>
      </c>
      <c r="E13527" s="80">
        <v>0.01</v>
      </c>
      <c r="F13527">
        <f>SUMIF('список продуктов'!$A$8:$A$917,"="&amp;#REF!,'список продуктов'!$C$8:$C$917)</f>
        <v>0</v>
      </c>
    </row>
    <row r="13528" spans="1:7" x14ac:dyDescent="0.25">
      <c r="A13528" s="77">
        <f>E13528*A13523</f>
        <v>0</v>
      </c>
      <c r="B13528" s="166"/>
      <c r="C13528" s="505"/>
      <c r="D13528" s="91" t="s">
        <v>2399</v>
      </c>
      <c r="E13528" s="80">
        <v>0.01</v>
      </c>
      <c r="F13528">
        <f>SUMIF('список продуктов'!$A$8:$A$917,"="&amp;D13571,'список продуктов'!$C$8:$C$917)</f>
        <v>0</v>
      </c>
    </row>
    <row r="13529" spans="1:7" x14ac:dyDescent="0.25">
      <c r="A13529" s="77">
        <f>E13529*A13523</f>
        <v>0</v>
      </c>
      <c r="B13529" s="166"/>
      <c r="C13529" s="505"/>
      <c r="D13529" s="91" t="s">
        <v>2591</v>
      </c>
      <c r="E13529" s="80">
        <v>0.01</v>
      </c>
      <c r="F13529">
        <f>SUMIF('список продуктов'!$A$8:$A$917,"="&amp;#REF!,'список продуктов'!$C$8:$C$917)</f>
        <v>0</v>
      </c>
    </row>
    <row r="13530" spans="1:7" x14ac:dyDescent="0.25">
      <c r="A13530" s="77">
        <f>E13530*A13523</f>
        <v>0</v>
      </c>
      <c r="B13530" s="166"/>
      <c r="C13530" s="505"/>
      <c r="D13530" s="91" t="s">
        <v>1850</v>
      </c>
      <c r="E13530" s="80">
        <v>0.01</v>
      </c>
      <c r="F13530">
        <f>SUMIF('список продуктов'!$A$8:$A$917,"="&amp;D13572,'список продуктов'!$C$8:$C$917)</f>
        <v>1</v>
      </c>
    </row>
    <row r="13531" spans="1:7" x14ac:dyDescent="0.25">
      <c r="A13531" s="77">
        <f>E13531*A13523</f>
        <v>0</v>
      </c>
      <c r="B13531" s="166"/>
      <c r="C13531" s="505"/>
      <c r="D13531" s="91" t="s">
        <v>2486</v>
      </c>
      <c r="E13531" s="80">
        <v>0.01</v>
      </c>
      <c r="F13531">
        <f>SUMIF('список продуктов'!$A$8:$A$917,"="&amp;D13573,'список продуктов'!$C$8:$C$917)</f>
        <v>1</v>
      </c>
    </row>
    <row r="13532" spans="1:7" x14ac:dyDescent="0.25">
      <c r="A13532" s="77">
        <f>E13532*A13523</f>
        <v>0</v>
      </c>
      <c r="B13532" s="166"/>
      <c r="C13532" s="505"/>
      <c r="D13532" s="91" t="s">
        <v>2391</v>
      </c>
      <c r="E13532" s="80">
        <v>0.01</v>
      </c>
      <c r="F13532">
        <f>SUMIF('список продуктов'!$A$8:$A$917,"="&amp;D13574,'список продуктов'!$C$8:$C$917)</f>
        <v>1</v>
      </c>
    </row>
    <row r="13533" spans="1:7" x14ac:dyDescent="0.25">
      <c r="A13533" s="77">
        <f>E13533*A13523</f>
        <v>0</v>
      </c>
      <c r="B13533" s="166"/>
      <c r="C13533" s="505"/>
      <c r="D13533" s="91" t="s">
        <v>1850</v>
      </c>
      <c r="E13533" s="80">
        <v>10</v>
      </c>
      <c r="F13533">
        <f>SUMIF('список продуктов'!$A$8:$A$917,"="&amp;D13575,'список продуктов'!$C$8:$C$917)</f>
        <v>1</v>
      </c>
    </row>
    <row r="13534" spans="1:7" x14ac:dyDescent="0.25">
      <c r="A13534" s="77">
        <f>E13534*A13523</f>
        <v>0</v>
      </c>
      <c r="B13534" s="166"/>
      <c r="C13534" s="505"/>
      <c r="D13534" s="91" t="s">
        <v>1804</v>
      </c>
      <c r="E13534" s="80">
        <v>3</v>
      </c>
      <c r="F13534">
        <f>SUMIF('список продуктов'!$A$8:$A$917,"="&amp;D13576,'список продуктов'!$C$8:$C$917)</f>
        <v>1</v>
      </c>
    </row>
    <row r="13535" spans="1:7" x14ac:dyDescent="0.25">
      <c r="B13535" s="166"/>
      <c r="C13535" s="549" t="s">
        <v>1955</v>
      </c>
      <c r="D13535" s="91"/>
      <c r="E13535" s="80"/>
      <c r="F13535">
        <f>SUMIF('список продуктов'!$A$8:$A$917,"="&amp;D13577,'список продуктов'!$C$8:$C$917)</f>
        <v>1</v>
      </c>
    </row>
    <row r="13536" spans="1:7" x14ac:dyDescent="0.25">
      <c r="A13536" s="77">
        <f>E13536*A13523</f>
        <v>0</v>
      </c>
      <c r="B13536" s="166"/>
      <c r="C13536" s="505"/>
      <c r="D13536" s="91" t="s">
        <v>1492</v>
      </c>
      <c r="E13536" s="80">
        <v>20.5</v>
      </c>
      <c r="F13536">
        <f>SUMIF('список продуктов'!$A$8:$A$917,"="&amp;D13578,'список продуктов'!$C$8:$C$917)</f>
        <v>1</v>
      </c>
    </row>
    <row r="13537" spans="1:7" x14ac:dyDescent="0.25">
      <c r="A13537" s="77">
        <f>E13537*A13523</f>
        <v>0</v>
      </c>
      <c r="B13537" s="166"/>
      <c r="C13537" s="505"/>
      <c r="D13537" s="91" t="s">
        <v>1315</v>
      </c>
      <c r="E13537" s="80">
        <v>52</v>
      </c>
      <c r="F13537">
        <f>SUMIF('список продуктов'!$A$8:$A$917,"="&amp;D13580,'список продуктов'!$C$8:$C$917)</f>
        <v>1</v>
      </c>
    </row>
    <row r="13538" spans="1:7" x14ac:dyDescent="0.25">
      <c r="A13538" s="77">
        <f>E13538*A13523</f>
        <v>0</v>
      </c>
      <c r="B13538" s="166"/>
      <c r="C13538" s="505"/>
      <c r="D13538" s="91" t="s">
        <v>2469</v>
      </c>
      <c r="E13538" s="80">
        <v>8</v>
      </c>
      <c r="F13538">
        <f>SUMIF('список продуктов'!$A$8:$A$917,"="&amp;D13581,'список продуктов'!$C$8:$C$917)</f>
        <v>0</v>
      </c>
    </row>
    <row r="13539" spans="1:7" x14ac:dyDescent="0.25">
      <c r="A13539" s="77">
        <f>E13539*A13523</f>
        <v>0</v>
      </c>
      <c r="B13539" s="166"/>
      <c r="C13539" s="505"/>
      <c r="D13539" s="91" t="s">
        <v>1262</v>
      </c>
      <c r="E13539" s="80">
        <v>0.5</v>
      </c>
      <c r="F13539">
        <f>SUMIF('список продуктов'!$A$8:$A$917,"="&amp;D13582,'список продуктов'!$C$8:$C$917)</f>
        <v>0</v>
      </c>
    </row>
    <row r="13540" spans="1:7" x14ac:dyDescent="0.25">
      <c r="A13540" s="77">
        <f>E13540*A13523</f>
        <v>0</v>
      </c>
      <c r="B13540" s="166"/>
      <c r="C13540" s="505"/>
      <c r="D13540" s="91" t="s">
        <v>1280</v>
      </c>
      <c r="E13540" s="80">
        <v>1.75</v>
      </c>
      <c r="F13540">
        <f>SUMIF('список продуктов'!$A$8:$A$917,"="&amp;D13583,'список продуктов'!$C$8:$C$917)</f>
        <v>0</v>
      </c>
    </row>
    <row r="13541" spans="1:7" ht="15.75" thickBot="1" x14ac:dyDescent="0.3">
      <c r="A13541" s="77">
        <f>E13541*A13523</f>
        <v>0</v>
      </c>
      <c r="B13541" s="166"/>
      <c r="C13541" s="505"/>
      <c r="D13541" s="91" t="s">
        <v>2591</v>
      </c>
      <c r="E13541" s="80">
        <v>3.5</v>
      </c>
      <c r="F13541">
        <f>SUMIF('список продуктов'!$A$8:$A$917,"="&amp;D13584,'список продуктов'!$C$8:$C$917)</f>
        <v>0</v>
      </c>
    </row>
    <row r="13542" spans="1:7" ht="15.75" thickBot="1" x14ac:dyDescent="0.3">
      <c r="A13542" s="229"/>
      <c r="B13542" s="190" t="s">
        <v>42</v>
      </c>
      <c r="C13542" s="207" t="s">
        <v>389</v>
      </c>
      <c r="D13542" s="188"/>
      <c r="E13542" s="191">
        <f>SUM(E13543:E13547)</f>
        <v>35.5</v>
      </c>
      <c r="F13542">
        <f>SUMIF('список продуктов'!$A$8:$A$917,"="&amp;D13585,'список продуктов'!$C$8:$C$917)</f>
        <v>0</v>
      </c>
      <c r="G13542" t="s">
        <v>2926</v>
      </c>
    </row>
    <row r="13543" spans="1:7" x14ac:dyDescent="0.25">
      <c r="A13543" s="77">
        <f>E13543*A13542</f>
        <v>0</v>
      </c>
      <c r="B13543" s="172"/>
      <c r="C13543" s="460"/>
      <c r="D13543" s="91" t="s">
        <v>2295</v>
      </c>
      <c r="E13543" s="89">
        <v>20</v>
      </c>
      <c r="F13543">
        <f>SUMIF('список продуктов'!$A$8:$A$917,"="&amp;D13586,'список продуктов'!$C$8:$C$917)</f>
        <v>0</v>
      </c>
    </row>
    <row r="13544" spans="1:7" x14ac:dyDescent="0.25">
      <c r="A13544" s="77">
        <f>E13544*A13542</f>
        <v>0</v>
      </c>
      <c r="B13544" s="172"/>
      <c r="C13544" s="460"/>
      <c r="D13544" s="91" t="s">
        <v>1265</v>
      </c>
      <c r="E13544" s="89">
        <v>10</v>
      </c>
      <c r="F13544">
        <f>SUMIF('список продуктов'!$A$8:$A$917,"="&amp;D13587,'список продуктов'!$C$8:$C$917)</f>
        <v>0</v>
      </c>
    </row>
    <row r="13545" spans="1:7" x14ac:dyDescent="0.25">
      <c r="A13545" s="77">
        <f>E13545*A13542</f>
        <v>0</v>
      </c>
      <c r="B13545" s="172"/>
      <c r="C13545" s="460"/>
      <c r="D13545" s="91" t="s">
        <v>2439</v>
      </c>
      <c r="E13545" s="89">
        <v>0.5</v>
      </c>
      <c r="F13545">
        <f>SUMIF('список продуктов'!$A$8:$A$917,"="&amp;D13588,'список продуктов'!$C$8:$C$917)</f>
        <v>0</v>
      </c>
    </row>
    <row r="13546" spans="1:7" x14ac:dyDescent="0.25">
      <c r="A13546" s="77">
        <f>E13546*A13542</f>
        <v>0</v>
      </c>
      <c r="B13546" s="172"/>
      <c r="C13546" s="460"/>
      <c r="D13546" s="91" t="s">
        <v>2366</v>
      </c>
      <c r="E13546" s="89">
        <v>3</v>
      </c>
      <c r="F13546">
        <f>SUMIF('список продуктов'!$A$8:$A$917,"="&amp;D13589,'список продуктов'!$C$8:$C$917)</f>
        <v>0</v>
      </c>
    </row>
    <row r="13547" spans="1:7" ht="15.75" thickBot="1" x14ac:dyDescent="0.3">
      <c r="A13547" s="77">
        <f>E13547*A13542</f>
        <v>0</v>
      </c>
      <c r="B13547" s="172"/>
      <c r="C13547" s="460"/>
      <c r="D13547" s="91" t="s">
        <v>1275</v>
      </c>
      <c r="E13547" s="111">
        <v>2</v>
      </c>
      <c r="F13547">
        <f>SUMIF('список продуктов'!$A$8:$A$917,"="&amp;D13590,'список продуктов'!$C$8:$C$917)</f>
        <v>0</v>
      </c>
    </row>
    <row r="13548" spans="1:7" ht="15.75" thickBot="1" x14ac:dyDescent="0.3">
      <c r="A13548" s="229"/>
      <c r="B13548" s="231" t="s">
        <v>1337</v>
      </c>
      <c r="C13548" s="144" t="s">
        <v>2835</v>
      </c>
      <c r="D13548" s="188"/>
      <c r="E13548" s="191"/>
      <c r="F13548">
        <f>SUMIF('список продуктов'!$A$8:$A$917,"="&amp;D13591,'список продуктов'!$C$8:$C$917)</f>
        <v>0</v>
      </c>
      <c r="G13548" t="s">
        <v>2926</v>
      </c>
    </row>
    <row r="13549" spans="1:7" x14ac:dyDescent="0.25">
      <c r="A13549" s="77">
        <f>E13549*A13548</f>
        <v>0</v>
      </c>
      <c r="B13549" s="160"/>
      <c r="C13549" s="154"/>
      <c r="D13549" s="91" t="s">
        <v>2269</v>
      </c>
      <c r="E13549" s="89">
        <v>400</v>
      </c>
      <c r="F13549">
        <f>SUMIF('список продуктов'!$A$8:$A$917,"="&amp;D13592,'список продуктов'!$C$8:$C$917)</f>
        <v>0</v>
      </c>
    </row>
    <row r="13550" spans="1:7" x14ac:dyDescent="0.25">
      <c r="A13550" s="77">
        <f>A13548*E13550</f>
        <v>0</v>
      </c>
      <c r="B13550" s="160"/>
      <c r="C13550" s="154"/>
      <c r="D13550" s="91" t="s">
        <v>1671</v>
      </c>
      <c r="E13550" s="89">
        <v>250</v>
      </c>
      <c r="F13550">
        <f>SUMIF('список продуктов'!$A$8:$A$917,"="&amp;D13593,'список продуктов'!$C$8:$C$917)</f>
        <v>0</v>
      </c>
    </row>
    <row r="13551" spans="1:7" x14ac:dyDescent="0.25">
      <c r="A13551" s="77">
        <f>A13548*E13551</f>
        <v>0</v>
      </c>
      <c r="B13551" s="160"/>
      <c r="C13551" s="154"/>
      <c r="D13551" s="91" t="s">
        <v>2836</v>
      </c>
      <c r="E13551" s="89">
        <v>150</v>
      </c>
      <c r="F13551">
        <f>SUMIF('список продуктов'!$A$8:$A$917,"="&amp;D13594,'список продуктов'!$C$8:$C$917)</f>
        <v>0</v>
      </c>
    </row>
    <row r="13552" spans="1:7" x14ac:dyDescent="0.25">
      <c r="A13552" s="77">
        <f>A13548*E13552</f>
        <v>0</v>
      </c>
      <c r="B13552" s="160"/>
      <c r="C13552" s="154"/>
      <c r="D13552" s="91" t="s">
        <v>2642</v>
      </c>
      <c r="E13552" s="89">
        <v>220</v>
      </c>
      <c r="F13552">
        <f>SUMIF('список продуктов'!$A$8:$A$917,"="&amp;D13595,'список продуктов'!$C$8:$C$917)</f>
        <v>0</v>
      </c>
    </row>
    <row r="13553" spans="1:7" x14ac:dyDescent="0.25">
      <c r="A13553" s="77">
        <f>A13548*E13553</f>
        <v>0</v>
      </c>
      <c r="B13553" s="160"/>
      <c r="C13553" s="154"/>
      <c r="D13553" s="91" t="s">
        <v>1264</v>
      </c>
      <c r="E13553" s="89">
        <v>120</v>
      </c>
      <c r="F13553">
        <f>SUMIF('список продуктов'!$A$8:$A$917,"="&amp;D13596,'список продуктов'!$C$8:$C$917)</f>
        <v>0</v>
      </c>
    </row>
    <row r="13554" spans="1:7" x14ac:dyDescent="0.25">
      <c r="A13554" s="77">
        <f>E13554*A13548</f>
        <v>0</v>
      </c>
      <c r="B13554" s="160"/>
      <c r="C13554" s="452"/>
      <c r="D13554" s="91" t="s">
        <v>1262</v>
      </c>
      <c r="E13554" s="89">
        <v>5</v>
      </c>
      <c r="F13554">
        <f>SUMIF('список продуктов'!$A$8:$A$917,"="&amp;D13597,'список продуктов'!$C$8:$C$917)</f>
        <v>0</v>
      </c>
    </row>
    <row r="13555" spans="1:7" x14ac:dyDescent="0.25">
      <c r="A13555" s="77">
        <f>E13555*A13548</f>
        <v>0</v>
      </c>
      <c r="B13555" s="160"/>
      <c r="C13555" s="154"/>
      <c r="D13555" s="91" t="s">
        <v>2398</v>
      </c>
      <c r="E13555" s="89">
        <v>3</v>
      </c>
      <c r="F13555">
        <f>SUMIF('список продуктов'!$A$8:$A$917,"="&amp;D13598,'список продуктов'!$C$8:$C$917)</f>
        <v>0</v>
      </c>
    </row>
    <row r="13556" spans="1:7" x14ac:dyDescent="0.25">
      <c r="A13556" s="77">
        <f>E13556*A13548</f>
        <v>0</v>
      </c>
      <c r="B13556" s="160"/>
      <c r="C13556" s="154"/>
      <c r="D13556" s="91"/>
      <c r="E13556" s="89"/>
      <c r="F13556">
        <f>SUMIF('список продуктов'!$A$8:$A$917,"="&amp;D13599,'список продуктов'!$C$8:$C$917)</f>
        <v>0</v>
      </c>
    </row>
    <row r="13557" spans="1:7" ht="15.75" thickBot="1" x14ac:dyDescent="0.3">
      <c r="A13557" s="77">
        <f>E13557*A13548</f>
        <v>0</v>
      </c>
      <c r="B13557" s="160"/>
      <c r="C13557" s="154"/>
      <c r="D13557" s="91"/>
      <c r="E13557" s="89"/>
      <c r="F13557">
        <f>SUMIF('список продуктов'!$A$8:$A$917,"="&amp;D13600,'список продуктов'!$C$8:$C$917)</f>
        <v>0</v>
      </c>
    </row>
    <row r="13558" spans="1:7" ht="15.75" thickBot="1" x14ac:dyDescent="0.3">
      <c r="A13558" s="229"/>
      <c r="B13558" s="231" t="s">
        <v>74</v>
      </c>
      <c r="C13558" s="144" t="s">
        <v>2837</v>
      </c>
      <c r="D13558" s="188"/>
      <c r="E13558" s="191"/>
      <c r="G13558" t="s">
        <v>2926</v>
      </c>
    </row>
    <row r="13559" spans="1:7" x14ac:dyDescent="0.25">
      <c r="A13559" s="77">
        <f>E13559*A13558</f>
        <v>0</v>
      </c>
      <c r="B13559" s="160"/>
      <c r="C13559" s="154"/>
      <c r="D13559" s="91" t="s">
        <v>1824</v>
      </c>
      <c r="E13559" s="89">
        <v>50</v>
      </c>
    </row>
    <row r="13560" spans="1:7" x14ac:dyDescent="0.25">
      <c r="A13560" s="77">
        <f>A13558*E13560</f>
        <v>0</v>
      </c>
      <c r="B13560" s="160"/>
      <c r="C13560" s="154"/>
      <c r="D13560" s="91" t="s">
        <v>1670</v>
      </c>
      <c r="E13560" s="89">
        <v>50</v>
      </c>
    </row>
    <row r="13561" spans="1:7" x14ac:dyDescent="0.25">
      <c r="A13561" s="77">
        <f>A13558*E13561</f>
        <v>0</v>
      </c>
      <c r="B13561" s="160"/>
      <c r="C13561" s="154"/>
      <c r="D13561" s="91" t="s">
        <v>2302</v>
      </c>
      <c r="E13561" s="89">
        <v>60</v>
      </c>
    </row>
    <row r="13562" spans="1:7" x14ac:dyDescent="0.25">
      <c r="A13562" s="77">
        <f>A13558*E13562</f>
        <v>0</v>
      </c>
      <c r="B13562" s="160"/>
      <c r="C13562" s="154"/>
      <c r="D13562" s="91" t="s">
        <v>1717</v>
      </c>
      <c r="E13562" s="89">
        <v>60</v>
      </c>
    </row>
    <row r="13563" spans="1:7" x14ac:dyDescent="0.25">
      <c r="A13563" s="77">
        <f>A13558*E13563</f>
        <v>0</v>
      </c>
      <c r="B13563" s="160"/>
      <c r="C13563" s="154"/>
      <c r="D13563" s="91" t="s">
        <v>2245</v>
      </c>
      <c r="E13563" s="89">
        <v>20</v>
      </c>
    </row>
    <row r="13564" spans="1:7" x14ac:dyDescent="0.25">
      <c r="A13564" s="77">
        <f>E13564*A13558</f>
        <v>0</v>
      </c>
      <c r="B13564" s="160"/>
      <c r="C13564" s="154"/>
      <c r="D13564" s="91" t="s">
        <v>2333</v>
      </c>
      <c r="E13564" s="89">
        <v>5</v>
      </c>
    </row>
    <row r="13565" spans="1:7" x14ac:dyDescent="0.25">
      <c r="A13565" s="77">
        <f>E13565*A13558</f>
        <v>0</v>
      </c>
      <c r="B13565" s="160"/>
      <c r="C13565" s="154"/>
      <c r="D13565" s="91" t="s">
        <v>2516</v>
      </c>
      <c r="E13565" s="89">
        <v>3</v>
      </c>
    </row>
    <row r="13566" spans="1:7" x14ac:dyDescent="0.25">
      <c r="B13566" s="160"/>
      <c r="C13566" s="155" t="s">
        <v>2167</v>
      </c>
      <c r="D13566" s="91"/>
      <c r="E13566" s="142"/>
    </row>
    <row r="13567" spans="1:7" x14ac:dyDescent="0.25">
      <c r="A13567" s="77">
        <f>E13567*A13558</f>
        <v>0</v>
      </c>
      <c r="B13567" s="160"/>
      <c r="C13567" s="452"/>
      <c r="D13567" s="368" t="s">
        <v>1263</v>
      </c>
      <c r="E13567" s="89">
        <v>10</v>
      </c>
    </row>
    <row r="13568" spans="1:7" x14ac:dyDescent="0.25">
      <c r="A13568" s="77">
        <f>E13568*A13558</f>
        <v>0</v>
      </c>
      <c r="B13568" s="160"/>
      <c r="C13568" s="154"/>
      <c r="D13568" s="368" t="s">
        <v>2319</v>
      </c>
      <c r="E13568" s="89">
        <v>5</v>
      </c>
    </row>
    <row r="13569" spans="1:7" x14ac:dyDescent="0.25">
      <c r="A13569" s="77">
        <f>E13569*A13558</f>
        <v>0</v>
      </c>
      <c r="B13569" s="160"/>
      <c r="C13569" s="154"/>
      <c r="D13569" s="368" t="s">
        <v>1262</v>
      </c>
      <c r="E13569" s="89">
        <v>1</v>
      </c>
    </row>
    <row r="13570" spans="1:7" ht="15.75" thickBot="1" x14ac:dyDescent="0.3">
      <c r="A13570" s="77">
        <f>E13570*A13558</f>
        <v>0</v>
      </c>
      <c r="B13570" s="160"/>
      <c r="C13570" s="154"/>
      <c r="D13570" s="368" t="s">
        <v>925</v>
      </c>
      <c r="E13570" s="89">
        <v>6</v>
      </c>
    </row>
    <row r="13571" spans="1:7" ht="15.75" thickBot="1" x14ac:dyDescent="0.3">
      <c r="A13571" s="229"/>
      <c r="B13571" s="179">
        <v>1350</v>
      </c>
      <c r="C13571" s="182" t="s">
        <v>847</v>
      </c>
      <c r="D13571" s="188"/>
      <c r="E13571" s="158"/>
      <c r="F13571">
        <f>SUMIF('список продуктов'!$A$8:$A$917,"="&amp;D13611,'список продуктов'!$C$8:$C$917)</f>
        <v>0</v>
      </c>
      <c r="G13571" t="s">
        <v>2926</v>
      </c>
    </row>
    <row r="13572" spans="1:7" x14ac:dyDescent="0.25">
      <c r="A13572" s="77">
        <f>E13572*A13571</f>
        <v>0</v>
      </c>
      <c r="B13572" s="173"/>
      <c r="C13572" s="115"/>
      <c r="D13572" s="91" t="s">
        <v>1365</v>
      </c>
      <c r="E13572" s="80">
        <v>500</v>
      </c>
      <c r="F13572">
        <f>SUMIF('список продуктов'!$A$8:$A$917,"="&amp;D13613,'список продуктов'!$C$8:$C$917)</f>
        <v>0</v>
      </c>
    </row>
    <row r="13573" spans="1:7" x14ac:dyDescent="0.25">
      <c r="A13573" s="77">
        <f>E13573*A13571</f>
        <v>0</v>
      </c>
      <c r="B13573" s="173"/>
      <c r="C13573" s="115"/>
      <c r="D13573" s="91" t="s">
        <v>1739</v>
      </c>
      <c r="E13573" s="80">
        <v>300</v>
      </c>
      <c r="F13573">
        <f>SUMIF('список продуктов'!$A$8:$A$917,"="&amp;D13614,'список продуктов'!$C$8:$C$917)</f>
        <v>0</v>
      </c>
    </row>
    <row r="13574" spans="1:7" ht="29.25" x14ac:dyDescent="0.25">
      <c r="A13574" s="77">
        <f>E13574*A13571</f>
        <v>0</v>
      </c>
      <c r="B13574" s="173"/>
      <c r="C13574" s="115"/>
      <c r="D13574" s="91" t="s">
        <v>2641</v>
      </c>
      <c r="E13574" s="80">
        <v>150</v>
      </c>
      <c r="F13574">
        <f>SUMIF('список продуктов'!$A$8:$A$917,"="&amp;D13615,'список продуктов'!$C$8:$C$917)</f>
        <v>0</v>
      </c>
    </row>
    <row r="13575" spans="1:7" x14ac:dyDescent="0.25">
      <c r="A13575" s="77">
        <f>E13575*A13571</f>
        <v>0</v>
      </c>
      <c r="B13575" s="173"/>
      <c r="C13575" s="115"/>
      <c r="D13575" s="91" t="s">
        <v>2469</v>
      </c>
      <c r="E13575" s="80">
        <v>12.5</v>
      </c>
      <c r="F13575">
        <f>SUMIF('список продуктов'!$A$8:$A$917,"="&amp;D13616,'список продуктов'!$C$8:$C$917)</f>
        <v>0</v>
      </c>
    </row>
    <row r="13576" spans="1:7" x14ac:dyDescent="0.25">
      <c r="A13576" s="77">
        <f>E13576*A13571</f>
        <v>0</v>
      </c>
      <c r="B13576" s="173"/>
      <c r="C13576" s="115"/>
      <c r="D13576" s="91" t="s">
        <v>1758</v>
      </c>
      <c r="E13576" s="80">
        <v>35</v>
      </c>
      <c r="F13576">
        <f>SUMIF('список продуктов'!$A$8:$A$917,"="&amp;D13617,'список продуктов'!$C$8:$C$917)</f>
        <v>0</v>
      </c>
    </row>
    <row r="13577" spans="1:7" x14ac:dyDescent="0.25">
      <c r="A13577" s="77">
        <f>E13577*A13571</f>
        <v>0</v>
      </c>
      <c r="B13577" s="173"/>
      <c r="C13577" s="115"/>
      <c r="D13577" s="91" t="s">
        <v>1262</v>
      </c>
      <c r="E13577" s="80">
        <v>25</v>
      </c>
      <c r="F13577">
        <f>SUMIF('список продуктов'!$A$8:$A$917,"="&amp;D13618,'список продуктов'!$C$8:$C$917)</f>
        <v>0</v>
      </c>
    </row>
    <row r="13578" spans="1:7" x14ac:dyDescent="0.25">
      <c r="A13578" s="77">
        <f>E13578*A13571</f>
        <v>0</v>
      </c>
      <c r="B13578" s="173"/>
      <c r="C13578" s="115"/>
      <c r="D13578" s="91" t="s">
        <v>1678</v>
      </c>
      <c r="E13578" s="80">
        <v>50</v>
      </c>
      <c r="F13578">
        <f>SUMIF('список продуктов'!$A$8:$A$917,"="&amp;D13619,'список продуктов'!$C$8:$C$917)</f>
        <v>0</v>
      </c>
    </row>
    <row r="13579" spans="1:7" x14ac:dyDescent="0.25">
      <c r="A13579" s="77">
        <f>E13579*A13571</f>
        <v>0</v>
      </c>
      <c r="B13579" s="173"/>
      <c r="C13579" s="115"/>
      <c r="D13579" s="91" t="s">
        <v>2591</v>
      </c>
      <c r="E13579" s="80">
        <v>20</v>
      </c>
    </row>
    <row r="13580" spans="1:7" ht="15.75" thickBot="1" x14ac:dyDescent="0.3">
      <c r="A13580" s="77">
        <f>E13580*A13571</f>
        <v>0</v>
      </c>
      <c r="B13580" s="173"/>
      <c r="C13580" s="115"/>
      <c r="D13580" s="91" t="s">
        <v>2399</v>
      </c>
      <c r="E13580" s="80">
        <v>1</v>
      </c>
      <c r="F13580">
        <f>SUMIF('список продуктов'!$A$8:$A$917,"="&amp;D13620,'список продуктов'!$C$8:$C$917)</f>
        <v>0</v>
      </c>
    </row>
    <row r="13581" spans="1:7" ht="15.75" thickBot="1" x14ac:dyDescent="0.3">
      <c r="A13581" s="78"/>
      <c r="B13581" s="160"/>
      <c r="C13581" s="550"/>
      <c r="D13581" s="91"/>
      <c r="E13581" s="88"/>
      <c r="F13581">
        <f>SUMIF('список продуктов'!$A$8:$A$917,"="&amp;D13621,'список продуктов'!$C$8:$C$917)</f>
        <v>0</v>
      </c>
      <c r="G13581" t="s">
        <v>2926</v>
      </c>
    </row>
    <row r="13582" spans="1:7" x14ac:dyDescent="0.25">
      <c r="A13582" s="77">
        <f>E13582*A13581</f>
        <v>0</v>
      </c>
      <c r="B13582" s="160"/>
      <c r="C13582" s="154"/>
      <c r="D13582" s="91"/>
      <c r="E13582" s="89"/>
      <c r="F13582">
        <f>SUMIF('список продуктов'!$A$8:$A$917,"="&amp;D13622,'список продуктов'!$C$8:$C$917)</f>
        <v>0</v>
      </c>
    </row>
    <row r="13583" spans="1:7" x14ac:dyDescent="0.25">
      <c r="A13583" s="77">
        <f>A13581*E13583</f>
        <v>0</v>
      </c>
      <c r="B13583" s="160"/>
      <c r="C13583" s="154"/>
      <c r="D13583" s="91"/>
      <c r="E13583" s="89"/>
      <c r="F13583">
        <f>SUMIF('список продуктов'!$A$8:$A$917,"="&amp;D13623,'список продуктов'!$C$8:$C$917)</f>
        <v>0</v>
      </c>
    </row>
    <row r="13584" spans="1:7" x14ac:dyDescent="0.25">
      <c r="A13584" s="77">
        <f>A13581*E13584</f>
        <v>0</v>
      </c>
      <c r="B13584" s="160"/>
      <c r="C13584" s="154"/>
      <c r="D13584" s="91"/>
      <c r="E13584" s="89"/>
      <c r="F13584">
        <f>SUMIF('список продуктов'!$A$8:$A$917,"="&amp;D13624,'список продуктов'!$C$8:$C$917)</f>
        <v>0</v>
      </c>
    </row>
    <row r="13585" spans="1:7" x14ac:dyDescent="0.25">
      <c r="A13585" s="77">
        <f>A13581*E13585</f>
        <v>0</v>
      </c>
      <c r="B13585" s="160"/>
      <c r="C13585" s="154"/>
      <c r="D13585" s="91"/>
      <c r="E13585" s="89"/>
      <c r="F13585">
        <f>SUMIF('список продуктов'!$A$8:$A$917,"="&amp;D13625,'список продуктов'!$C$8:$C$917)</f>
        <v>0</v>
      </c>
    </row>
    <row r="13586" spans="1:7" x14ac:dyDescent="0.25">
      <c r="A13586" s="77">
        <f>A13581*E13586</f>
        <v>0</v>
      </c>
      <c r="B13586" s="160"/>
      <c r="C13586" s="154"/>
      <c r="D13586" s="91"/>
      <c r="E13586" s="89"/>
      <c r="F13586">
        <f>SUMIF('список продуктов'!$A$8:$A$917,"="&amp;D13626,'список продуктов'!$C$8:$C$917)</f>
        <v>0</v>
      </c>
    </row>
    <row r="13587" spans="1:7" x14ac:dyDescent="0.25">
      <c r="A13587" s="77">
        <f>E13587*A13581</f>
        <v>0</v>
      </c>
      <c r="B13587" s="160"/>
      <c r="C13587" s="452"/>
      <c r="D13587" s="91"/>
      <c r="E13587" s="89"/>
      <c r="F13587">
        <f>SUMIF('список продуктов'!$A$8:$A$917,"="&amp;D13627,'список продуктов'!$C$8:$C$917)</f>
        <v>0</v>
      </c>
    </row>
    <row r="13588" spans="1:7" x14ac:dyDescent="0.25">
      <c r="A13588" s="77">
        <f>E13588*A13581</f>
        <v>0</v>
      </c>
      <c r="B13588" s="160"/>
      <c r="C13588" s="154"/>
      <c r="D13588" s="91"/>
      <c r="E13588" s="89"/>
      <c r="F13588">
        <f>SUMIF('список продуктов'!$A$8:$A$917,"="&amp;D13628,'список продуктов'!$C$8:$C$917)</f>
        <v>0</v>
      </c>
    </row>
    <row r="13589" spans="1:7" x14ac:dyDescent="0.25">
      <c r="A13589" s="77">
        <f>E13589*A13581</f>
        <v>0</v>
      </c>
      <c r="B13589" s="160"/>
      <c r="C13589" s="154"/>
      <c r="D13589" s="91"/>
      <c r="E13589" s="89"/>
      <c r="F13589">
        <f>SUMIF('список продуктов'!$A$8:$A$917,"="&amp;D13629,'список продуктов'!$C$8:$C$917)</f>
        <v>0</v>
      </c>
    </row>
    <row r="13590" spans="1:7" ht="15.75" thickBot="1" x14ac:dyDescent="0.3">
      <c r="A13590" s="77">
        <f>E13590*A13581</f>
        <v>0</v>
      </c>
      <c r="B13590" s="160"/>
      <c r="C13590" s="154"/>
      <c r="D13590" s="91"/>
      <c r="E13590" s="89"/>
      <c r="F13590">
        <f>SUMIF('список продуктов'!$A$8:$A$917,"="&amp;D13630,'список продуктов'!$C$8:$C$917)</f>
        <v>0</v>
      </c>
    </row>
    <row r="13591" spans="1:7" ht="15.75" thickBot="1" x14ac:dyDescent="0.3">
      <c r="A13591" s="78"/>
      <c r="B13591" s="160"/>
      <c r="C13591" s="550"/>
      <c r="D13591" s="91"/>
      <c r="E13591" s="88"/>
      <c r="F13591">
        <f>SUMIF('список продуктов'!$A$8:$A$917,"="&amp;D13631,'список продуктов'!$C$8:$C$917)</f>
        <v>0</v>
      </c>
      <c r="G13591" t="s">
        <v>2926</v>
      </c>
    </row>
    <row r="13592" spans="1:7" x14ac:dyDescent="0.25">
      <c r="A13592" s="77">
        <f>E13592*A13591</f>
        <v>0</v>
      </c>
      <c r="B13592" s="160"/>
      <c r="C13592" s="154"/>
      <c r="D13592" s="91"/>
      <c r="E13592" s="89"/>
      <c r="F13592">
        <f>SUMIF('список продуктов'!$A$8:$A$917,"="&amp;D13632,'список продуктов'!$C$8:$C$917)</f>
        <v>0</v>
      </c>
    </row>
    <row r="13593" spans="1:7" x14ac:dyDescent="0.25">
      <c r="A13593" s="77">
        <f>A13591*E13593</f>
        <v>0</v>
      </c>
      <c r="B13593" s="160"/>
      <c r="C13593" s="154"/>
      <c r="D13593" s="91"/>
      <c r="E13593" s="89"/>
      <c r="F13593">
        <f>SUMIF('список продуктов'!$A$8:$A$917,"="&amp;D13633,'список продуктов'!$C$8:$C$917)</f>
        <v>0</v>
      </c>
    </row>
    <row r="13594" spans="1:7" x14ac:dyDescent="0.25">
      <c r="A13594" s="77">
        <f>A13591*E13594</f>
        <v>0</v>
      </c>
      <c r="B13594" s="160"/>
      <c r="C13594" s="154"/>
      <c r="D13594" s="91"/>
      <c r="E13594" s="89"/>
      <c r="F13594">
        <f>SUMIF('список продуктов'!$A$8:$A$917,"="&amp;D13634,'список продуктов'!$C$8:$C$917)</f>
        <v>0</v>
      </c>
    </row>
    <row r="13595" spans="1:7" x14ac:dyDescent="0.25">
      <c r="A13595" s="77">
        <f>A13591*E13595</f>
        <v>0</v>
      </c>
      <c r="B13595" s="160"/>
      <c r="C13595" s="154"/>
      <c r="D13595" s="91"/>
      <c r="E13595" s="89"/>
      <c r="F13595">
        <f>SUMIF('список продуктов'!$A$8:$A$917,"="&amp;D13635,'список продуктов'!$C$8:$C$917)</f>
        <v>0</v>
      </c>
    </row>
    <row r="13596" spans="1:7" x14ac:dyDescent="0.25">
      <c r="A13596" s="77">
        <f>A13591*E13596</f>
        <v>0</v>
      </c>
      <c r="B13596" s="160"/>
      <c r="C13596" s="154"/>
      <c r="D13596" s="91"/>
      <c r="E13596" s="89"/>
      <c r="F13596">
        <f>SUMIF('список продуктов'!$A$8:$A$917,"="&amp;D13636,'список продуктов'!$C$8:$C$917)</f>
        <v>0</v>
      </c>
    </row>
    <row r="13597" spans="1:7" x14ac:dyDescent="0.25">
      <c r="A13597" s="77">
        <f>E13597*A13591</f>
        <v>0</v>
      </c>
      <c r="B13597" s="160"/>
      <c r="C13597" s="452"/>
      <c r="D13597" s="91"/>
      <c r="E13597" s="89"/>
      <c r="F13597">
        <f>SUMIF('список продуктов'!$A$8:$A$917,"="&amp;D13637,'список продуктов'!$C$8:$C$917)</f>
        <v>0</v>
      </c>
    </row>
    <row r="13598" spans="1:7" x14ac:dyDescent="0.25">
      <c r="A13598" s="77">
        <f>E13598*A13591</f>
        <v>0</v>
      </c>
      <c r="B13598" s="160"/>
      <c r="C13598" s="154"/>
      <c r="D13598" s="91"/>
      <c r="E13598" s="89"/>
      <c r="F13598">
        <f>SUMIF('список продуктов'!$A$8:$A$917,"="&amp;D13638,'список продуктов'!$C$8:$C$917)</f>
        <v>0</v>
      </c>
    </row>
    <row r="13599" spans="1:7" x14ac:dyDescent="0.25">
      <c r="A13599" s="77">
        <f>E13599*A13591</f>
        <v>0</v>
      </c>
      <c r="B13599" s="160"/>
      <c r="C13599" s="154"/>
      <c r="D13599" s="91"/>
      <c r="E13599" s="89"/>
      <c r="F13599">
        <f>SUMIF('список продуктов'!$A$8:$A$917,"="&amp;D13639,'список продуктов'!$C$8:$C$917)</f>
        <v>0</v>
      </c>
    </row>
    <row r="13600" spans="1:7" ht="15.75" thickBot="1" x14ac:dyDescent="0.3">
      <c r="A13600" s="77">
        <f>E13600*A13591</f>
        <v>0</v>
      </c>
      <c r="B13600" s="160"/>
      <c r="C13600" s="154"/>
      <c r="D13600" s="91"/>
      <c r="E13600" s="89"/>
      <c r="F13600">
        <f>SUMIF('список продуктов'!$A$8:$A$917,"="&amp;D13640,'список продуктов'!$C$8:$C$917)</f>
        <v>0</v>
      </c>
    </row>
    <row r="13601" spans="1:7" ht="15.75" thickBot="1" x14ac:dyDescent="0.3">
      <c r="A13601" s="78"/>
      <c r="B13601" s="160"/>
      <c r="C13601" s="550"/>
      <c r="D13601" s="91"/>
      <c r="E13601" s="88"/>
      <c r="F13601">
        <f>SUMIF('список продуктов'!$A$8:$A$917,"="&amp;D13641,'список продуктов'!$C$8:$C$917)</f>
        <v>0</v>
      </c>
      <c r="G13601" t="s">
        <v>2926</v>
      </c>
    </row>
    <row r="13602" spans="1:7" x14ac:dyDescent="0.25">
      <c r="A13602" s="77">
        <f>E13602*A13601</f>
        <v>0</v>
      </c>
      <c r="B13602" s="160"/>
      <c r="C13602" s="154"/>
      <c r="D13602" s="91"/>
      <c r="E13602" s="89"/>
      <c r="F13602">
        <f>SUMIF('список продуктов'!$A$8:$A$917,"="&amp;D13642,'список продуктов'!$C$8:$C$917)</f>
        <v>0</v>
      </c>
    </row>
    <row r="13603" spans="1:7" x14ac:dyDescent="0.25">
      <c r="A13603" s="77">
        <f>A13601*E13603</f>
        <v>0</v>
      </c>
      <c r="B13603" s="160"/>
      <c r="C13603" s="154"/>
      <c r="D13603" s="91"/>
      <c r="E13603" s="89"/>
      <c r="F13603">
        <f>SUMIF('список продуктов'!$A$8:$A$917,"="&amp;D13643,'список продуктов'!$C$8:$C$917)</f>
        <v>0</v>
      </c>
    </row>
    <row r="13604" spans="1:7" x14ac:dyDescent="0.25">
      <c r="A13604" s="77">
        <f>A13601*E13604</f>
        <v>0</v>
      </c>
      <c r="B13604" s="160"/>
      <c r="C13604" s="154"/>
      <c r="D13604" s="91"/>
      <c r="E13604" s="89"/>
      <c r="F13604">
        <f>SUMIF('список продуктов'!$A$8:$A$917,"="&amp;D13644,'список продуктов'!$C$8:$C$917)</f>
        <v>0</v>
      </c>
    </row>
    <row r="13605" spans="1:7" x14ac:dyDescent="0.25">
      <c r="A13605" s="77">
        <f>A13601*E13605</f>
        <v>0</v>
      </c>
      <c r="B13605" s="160"/>
      <c r="C13605" s="154"/>
      <c r="D13605" s="91"/>
      <c r="E13605" s="89"/>
      <c r="F13605">
        <f>SUMIF('список продуктов'!$A$8:$A$917,"="&amp;D13645,'список продуктов'!$C$8:$C$917)</f>
        <v>0</v>
      </c>
    </row>
    <row r="13606" spans="1:7" x14ac:dyDescent="0.25">
      <c r="A13606" s="77">
        <f>A13601*E13606</f>
        <v>0</v>
      </c>
      <c r="B13606" s="160"/>
      <c r="C13606" s="154"/>
      <c r="D13606" s="91"/>
      <c r="E13606" s="89"/>
    </row>
    <row r="13607" spans="1:7" x14ac:dyDescent="0.25">
      <c r="A13607" s="77">
        <f>E13607*A13601</f>
        <v>0</v>
      </c>
      <c r="B13607" s="160"/>
      <c r="C13607" s="452"/>
      <c r="D13607" s="91"/>
      <c r="E13607" s="89"/>
    </row>
    <row r="13608" spans="1:7" x14ac:dyDescent="0.25">
      <c r="A13608" s="77">
        <f>E13608*A13601</f>
        <v>0</v>
      </c>
      <c r="B13608" s="160"/>
      <c r="C13608" s="154"/>
      <c r="D13608" s="91"/>
      <c r="E13608" s="89"/>
    </row>
    <row r="13609" spans="1:7" x14ac:dyDescent="0.25">
      <c r="A13609" s="77">
        <f>E13609*A13601</f>
        <v>0</v>
      </c>
      <c r="B13609" s="160"/>
      <c r="C13609" s="154"/>
      <c r="D13609" s="91"/>
      <c r="E13609" s="89"/>
    </row>
    <row r="13610" spans="1:7" ht="15.75" thickBot="1" x14ac:dyDescent="0.3">
      <c r="A13610" s="77">
        <f>E13610*A13601</f>
        <v>0</v>
      </c>
      <c r="B13610" s="160"/>
      <c r="C13610" s="154"/>
      <c r="D13610" s="91"/>
      <c r="E13610" s="89"/>
    </row>
    <row r="13611" spans="1:7" ht="15.75" thickBot="1" x14ac:dyDescent="0.3">
      <c r="A13611" s="78"/>
      <c r="B13611" s="160"/>
      <c r="C13611" s="550"/>
      <c r="D13611" s="91"/>
      <c r="E13611" s="88"/>
      <c r="G13611" t="s">
        <v>2926</v>
      </c>
    </row>
    <row r="13612" spans="1:7" x14ac:dyDescent="0.25">
      <c r="A13612" s="77">
        <f>E13612*A13611</f>
        <v>0</v>
      </c>
      <c r="B13612" s="160"/>
      <c r="C13612" s="154"/>
      <c r="D13612" s="91"/>
      <c r="E13612" s="89"/>
    </row>
    <row r="13613" spans="1:7" x14ac:dyDescent="0.25">
      <c r="A13613" s="77">
        <f>A13611*E13613</f>
        <v>0</v>
      </c>
      <c r="B13613" s="160"/>
      <c r="C13613" s="154"/>
      <c r="D13613" s="91"/>
      <c r="E13613" s="89"/>
    </row>
    <row r="13614" spans="1:7" x14ac:dyDescent="0.25">
      <c r="A13614" s="77">
        <f>A13611*E13614</f>
        <v>0</v>
      </c>
      <c r="B13614" s="160"/>
      <c r="C13614" s="154"/>
      <c r="D13614" s="91"/>
      <c r="E13614" s="89"/>
    </row>
    <row r="13615" spans="1:7" x14ac:dyDescent="0.25">
      <c r="A13615" s="77">
        <f>A13611*E13615</f>
        <v>0</v>
      </c>
      <c r="B13615" s="160"/>
      <c r="C13615" s="154"/>
      <c r="D13615" s="91"/>
      <c r="E13615" s="89"/>
    </row>
    <row r="13616" spans="1:7" x14ac:dyDescent="0.25">
      <c r="A13616" s="77">
        <f>A13611*E13616</f>
        <v>0</v>
      </c>
      <c r="B13616" s="160"/>
      <c r="C13616" s="154"/>
      <c r="D13616" s="91"/>
      <c r="E13616" s="89"/>
    </row>
    <row r="13617" spans="1:7" x14ac:dyDescent="0.25">
      <c r="A13617" s="77">
        <f>E13617*A13611</f>
        <v>0</v>
      </c>
      <c r="B13617" s="160"/>
      <c r="C13617" s="452"/>
      <c r="D13617" s="91"/>
      <c r="E13617" s="89"/>
    </row>
    <row r="13618" spans="1:7" x14ac:dyDescent="0.25">
      <c r="A13618" s="77">
        <f>E13618*A13611</f>
        <v>0</v>
      </c>
      <c r="B13618" s="160"/>
      <c r="C13618" s="154"/>
      <c r="D13618" s="91"/>
      <c r="E13618" s="89"/>
    </row>
    <row r="13619" spans="1:7" x14ac:dyDescent="0.25">
      <c r="A13619" s="77">
        <f>E13619*A13611</f>
        <v>0</v>
      </c>
      <c r="B13619" s="160"/>
      <c r="C13619" s="154"/>
      <c r="D13619" s="91"/>
      <c r="E13619" s="89"/>
    </row>
    <row r="13620" spans="1:7" ht="15.75" thickBot="1" x14ac:dyDescent="0.3">
      <c r="A13620" s="77">
        <f>E13620*A13611</f>
        <v>0</v>
      </c>
      <c r="B13620" s="160"/>
      <c r="C13620" s="154"/>
      <c r="D13620" s="91"/>
      <c r="E13620" s="89"/>
    </row>
    <row r="13621" spans="1:7" ht="15.75" thickBot="1" x14ac:dyDescent="0.3">
      <c r="A13621" s="78"/>
      <c r="B13621" s="160"/>
      <c r="C13621" s="550"/>
      <c r="D13621" s="91"/>
      <c r="E13621" s="88"/>
      <c r="G13621" t="s">
        <v>2926</v>
      </c>
    </row>
    <row r="13622" spans="1:7" x14ac:dyDescent="0.25">
      <c r="A13622" s="77">
        <f>E13622*A13621</f>
        <v>0</v>
      </c>
      <c r="B13622" s="160"/>
      <c r="C13622" s="154"/>
      <c r="D13622" s="91"/>
      <c r="E13622" s="89"/>
    </row>
    <row r="13623" spans="1:7" x14ac:dyDescent="0.25">
      <c r="A13623" s="77">
        <f>A13621*E13623</f>
        <v>0</v>
      </c>
      <c r="B13623" s="160"/>
      <c r="C13623" s="154"/>
      <c r="D13623" s="91"/>
      <c r="E13623" s="89"/>
    </row>
    <row r="13624" spans="1:7" x14ac:dyDescent="0.25">
      <c r="A13624" s="77">
        <f>A13621*E13624</f>
        <v>0</v>
      </c>
      <c r="B13624" s="160"/>
      <c r="C13624" s="154"/>
      <c r="D13624" s="91"/>
      <c r="E13624" s="89"/>
    </row>
    <row r="13625" spans="1:7" x14ac:dyDescent="0.25">
      <c r="A13625" s="77">
        <f>A13621*E13625</f>
        <v>0</v>
      </c>
      <c r="B13625" s="160"/>
      <c r="C13625" s="154"/>
      <c r="D13625" s="91"/>
      <c r="E13625" s="89"/>
    </row>
    <row r="13626" spans="1:7" x14ac:dyDescent="0.25">
      <c r="A13626" s="77">
        <f>A13621*E13626</f>
        <v>0</v>
      </c>
      <c r="B13626" s="160"/>
      <c r="C13626" s="154"/>
      <c r="D13626" s="91"/>
      <c r="E13626" s="89"/>
    </row>
    <row r="13627" spans="1:7" x14ac:dyDescent="0.25">
      <c r="A13627" s="77">
        <f>E13627*A13621</f>
        <v>0</v>
      </c>
      <c r="B13627" s="160"/>
      <c r="C13627" s="452"/>
      <c r="D13627" s="91"/>
      <c r="E13627" s="89"/>
    </row>
    <row r="13628" spans="1:7" x14ac:dyDescent="0.25">
      <c r="A13628" s="77">
        <f>E13628*A13621</f>
        <v>0</v>
      </c>
      <c r="B13628" s="160"/>
      <c r="C13628" s="154"/>
      <c r="D13628" s="91"/>
      <c r="E13628" s="89"/>
    </row>
    <row r="13629" spans="1:7" x14ac:dyDescent="0.25">
      <c r="A13629" s="77">
        <f>E13629*A13621</f>
        <v>0</v>
      </c>
      <c r="B13629" s="160"/>
      <c r="C13629" s="154"/>
      <c r="D13629" s="91"/>
      <c r="E13629" s="89"/>
    </row>
    <row r="13630" spans="1:7" ht="15.75" thickBot="1" x14ac:dyDescent="0.3">
      <c r="A13630" s="77">
        <f>E13630*A13621</f>
        <v>0</v>
      </c>
      <c r="B13630" s="160"/>
      <c r="C13630" s="154"/>
      <c r="D13630" s="91"/>
      <c r="E13630" s="89"/>
    </row>
    <row r="13631" spans="1:7" ht="15.75" thickBot="1" x14ac:dyDescent="0.3">
      <c r="A13631" s="78"/>
      <c r="B13631" s="160"/>
      <c r="C13631" s="550"/>
      <c r="D13631" s="91"/>
      <c r="E13631" s="88"/>
      <c r="G13631" t="s">
        <v>2926</v>
      </c>
    </row>
    <row r="13632" spans="1:7" x14ac:dyDescent="0.25">
      <c r="A13632" s="77">
        <f>E13632*A13631</f>
        <v>0</v>
      </c>
      <c r="B13632" s="160"/>
      <c r="C13632" s="154"/>
      <c r="D13632" s="91"/>
      <c r="E13632" s="89"/>
    </row>
    <row r="13633" spans="1:7" x14ac:dyDescent="0.25">
      <c r="A13633" s="77">
        <f>A13631*E13633</f>
        <v>0</v>
      </c>
      <c r="B13633" s="160"/>
      <c r="C13633" s="154"/>
      <c r="D13633" s="91"/>
      <c r="E13633" s="89"/>
    </row>
    <row r="13634" spans="1:7" x14ac:dyDescent="0.25">
      <c r="A13634" s="77">
        <f>A13631*E13634</f>
        <v>0</v>
      </c>
      <c r="B13634" s="160"/>
      <c r="C13634" s="154"/>
      <c r="D13634" s="91"/>
      <c r="E13634" s="89"/>
    </row>
    <row r="13635" spans="1:7" x14ac:dyDescent="0.25">
      <c r="A13635" s="77">
        <f>A13631*E13635</f>
        <v>0</v>
      </c>
      <c r="B13635" s="160"/>
      <c r="C13635" s="154"/>
      <c r="D13635" s="91"/>
      <c r="E13635" s="89"/>
    </row>
    <row r="13636" spans="1:7" x14ac:dyDescent="0.25">
      <c r="A13636" s="77">
        <f>A13631*E13636</f>
        <v>0</v>
      </c>
      <c r="B13636" s="160"/>
      <c r="C13636" s="154"/>
      <c r="D13636" s="91"/>
      <c r="E13636" s="89"/>
    </row>
    <row r="13637" spans="1:7" x14ac:dyDescent="0.25">
      <c r="A13637" s="77">
        <f>E13637*A13631</f>
        <v>0</v>
      </c>
      <c r="B13637" s="160"/>
      <c r="C13637" s="452"/>
      <c r="D13637" s="91"/>
      <c r="E13637" s="89"/>
    </row>
    <row r="13638" spans="1:7" x14ac:dyDescent="0.25">
      <c r="A13638" s="77">
        <f>E13638*A13631</f>
        <v>0</v>
      </c>
      <c r="B13638" s="160"/>
      <c r="C13638" s="154"/>
      <c r="D13638" s="91"/>
      <c r="E13638" s="89"/>
    </row>
    <row r="13639" spans="1:7" x14ac:dyDescent="0.25">
      <c r="A13639" s="77">
        <f>E13639*A13631</f>
        <v>0</v>
      </c>
      <c r="B13639" s="160"/>
      <c r="C13639" s="154"/>
      <c r="D13639" s="91"/>
      <c r="E13639" s="89"/>
    </row>
    <row r="13640" spans="1:7" ht="15.75" thickBot="1" x14ac:dyDescent="0.3">
      <c r="A13640" s="77">
        <f>E13640*A13631</f>
        <v>0</v>
      </c>
      <c r="B13640" s="160"/>
      <c r="C13640" s="154"/>
      <c r="D13640" s="91"/>
      <c r="E13640" s="89"/>
    </row>
    <row r="13641" spans="1:7" ht="15.75" thickBot="1" x14ac:dyDescent="0.3">
      <c r="A13641" s="78"/>
      <c r="B13641" s="160"/>
      <c r="C13641" s="550"/>
      <c r="D13641" s="91"/>
      <c r="E13641" s="88"/>
      <c r="G13641" t="s">
        <v>2926</v>
      </c>
    </row>
    <row r="13642" spans="1:7" x14ac:dyDescent="0.25">
      <c r="A13642" s="77">
        <f>E13642*A13641</f>
        <v>0</v>
      </c>
      <c r="B13642" s="160"/>
      <c r="C13642" s="154"/>
      <c r="D13642" s="91"/>
      <c r="E13642" s="89"/>
    </row>
    <row r="13643" spans="1:7" x14ac:dyDescent="0.25">
      <c r="A13643" s="77">
        <f>A13641*E13643</f>
        <v>0</v>
      </c>
      <c r="B13643" s="160"/>
      <c r="C13643" s="154"/>
      <c r="D13643" s="91"/>
      <c r="E13643" s="89"/>
    </row>
    <row r="13644" spans="1:7" x14ac:dyDescent="0.25">
      <c r="A13644" s="77">
        <f>A13641*E13644</f>
        <v>0</v>
      </c>
      <c r="B13644" s="160"/>
      <c r="C13644" s="154"/>
      <c r="D13644" s="91"/>
      <c r="E13644" s="89"/>
    </row>
    <row r="13645" spans="1:7" x14ac:dyDescent="0.25">
      <c r="A13645" s="77">
        <f>A13641*E13645</f>
        <v>0</v>
      </c>
      <c r="B13645" s="160"/>
      <c r="C13645" s="154"/>
      <c r="D13645" s="91"/>
      <c r="E13645" s="89"/>
    </row>
    <row r="13646" spans="1:7" x14ac:dyDescent="0.25">
      <c r="A13646" s="77">
        <f>A13641*E13646</f>
        <v>0</v>
      </c>
      <c r="B13646" s="160"/>
      <c r="C13646" s="154"/>
      <c r="D13646" s="91"/>
      <c r="E13646" s="89"/>
    </row>
    <row r="13647" spans="1:7" x14ac:dyDescent="0.25">
      <c r="A13647" s="77">
        <f>E13647*A13641</f>
        <v>0</v>
      </c>
      <c r="B13647" s="160"/>
      <c r="C13647" s="452"/>
      <c r="D13647" s="91"/>
      <c r="E13647" s="89"/>
    </row>
    <row r="13648" spans="1:7" x14ac:dyDescent="0.25">
      <c r="A13648" s="77">
        <f>E13648*A13641</f>
        <v>0</v>
      </c>
      <c r="B13648" s="160"/>
      <c r="C13648" s="154"/>
      <c r="D13648" s="91"/>
      <c r="E13648" s="89"/>
    </row>
    <row r="13649" spans="1:7" x14ac:dyDescent="0.25">
      <c r="A13649" s="77">
        <f>E13649*A13641</f>
        <v>0</v>
      </c>
      <c r="B13649" s="160"/>
      <c r="C13649" s="154"/>
      <c r="D13649" s="91"/>
      <c r="E13649" s="89"/>
    </row>
    <row r="13650" spans="1:7" ht="15.75" thickBot="1" x14ac:dyDescent="0.3">
      <c r="A13650" s="77">
        <f>E13650*A13641</f>
        <v>0</v>
      </c>
      <c r="B13650" s="160"/>
      <c r="C13650" s="154"/>
      <c r="D13650" s="91"/>
      <c r="E13650" s="89"/>
    </row>
    <row r="13651" spans="1:7" ht="15.75" thickBot="1" x14ac:dyDescent="0.3">
      <c r="A13651" s="78"/>
      <c r="B13651" s="160"/>
      <c r="C13651" s="550"/>
      <c r="D13651" s="91"/>
      <c r="E13651" s="88"/>
      <c r="G13651" t="s">
        <v>2926</v>
      </c>
    </row>
    <row r="13652" spans="1:7" x14ac:dyDescent="0.25">
      <c r="A13652" s="77">
        <f>E13652*A13651</f>
        <v>0</v>
      </c>
      <c r="B13652" s="160"/>
      <c r="C13652" s="154"/>
      <c r="D13652" s="91"/>
      <c r="E13652" s="89"/>
    </row>
    <row r="13653" spans="1:7" x14ac:dyDescent="0.25">
      <c r="A13653" s="77">
        <f>A13651*E13653</f>
        <v>0</v>
      </c>
      <c r="B13653" s="160"/>
      <c r="C13653" s="154"/>
      <c r="D13653" s="91"/>
      <c r="E13653" s="89"/>
    </row>
    <row r="13654" spans="1:7" x14ac:dyDescent="0.25">
      <c r="A13654" s="77">
        <f>A13651*E13654</f>
        <v>0</v>
      </c>
      <c r="B13654" s="160"/>
      <c r="C13654" s="154"/>
      <c r="D13654" s="91"/>
      <c r="E13654" s="89"/>
    </row>
    <row r="13655" spans="1:7" x14ac:dyDescent="0.25">
      <c r="A13655" s="77">
        <f>A13651*E13655</f>
        <v>0</v>
      </c>
      <c r="B13655" s="160"/>
      <c r="C13655" s="154"/>
      <c r="D13655" s="91"/>
      <c r="E13655" s="89"/>
    </row>
    <row r="13656" spans="1:7" x14ac:dyDescent="0.25">
      <c r="A13656" s="77">
        <f>A13651*E13656</f>
        <v>0</v>
      </c>
      <c r="B13656" s="160"/>
      <c r="C13656" s="154"/>
      <c r="D13656" s="91"/>
      <c r="E13656" s="89"/>
    </row>
    <row r="13657" spans="1:7" x14ac:dyDescent="0.25">
      <c r="A13657" s="77">
        <f>E13657*A13651</f>
        <v>0</v>
      </c>
      <c r="B13657" s="160"/>
      <c r="C13657" s="452"/>
      <c r="D13657" s="91"/>
      <c r="E13657" s="89"/>
    </row>
    <row r="13658" spans="1:7" x14ac:dyDescent="0.25">
      <c r="A13658" s="77">
        <f>E13658*A13651</f>
        <v>0</v>
      </c>
      <c r="B13658" s="160"/>
      <c r="C13658" s="154"/>
      <c r="D13658" s="91"/>
      <c r="E13658" s="89"/>
    </row>
    <row r="13659" spans="1:7" x14ac:dyDescent="0.25">
      <c r="A13659" s="77">
        <f>E13659*A13651</f>
        <v>0</v>
      </c>
      <c r="B13659" s="160"/>
      <c r="C13659" s="154"/>
      <c r="D13659" s="91"/>
      <c r="E13659" s="89"/>
    </row>
    <row r="13660" spans="1:7" ht="15.75" thickBot="1" x14ac:dyDescent="0.3">
      <c r="A13660" s="77">
        <f>E13660*A13651</f>
        <v>0</v>
      </c>
      <c r="B13660" s="160"/>
      <c r="C13660" s="154"/>
      <c r="D13660" s="91"/>
      <c r="E13660" s="89"/>
    </row>
    <row r="13661" spans="1:7" ht="15.75" thickBot="1" x14ac:dyDescent="0.3">
      <c r="A13661" s="78"/>
      <c r="B13661" s="160"/>
      <c r="C13661" s="550"/>
      <c r="D13661" s="91"/>
      <c r="E13661" s="88"/>
      <c r="G13661" t="s">
        <v>2926</v>
      </c>
    </row>
    <row r="13662" spans="1:7" x14ac:dyDescent="0.25">
      <c r="A13662" s="77">
        <f>E13662*A13661</f>
        <v>0</v>
      </c>
      <c r="B13662" s="160"/>
      <c r="C13662" s="154"/>
      <c r="D13662" s="91"/>
      <c r="E13662" s="89"/>
    </row>
    <row r="13663" spans="1:7" x14ac:dyDescent="0.25">
      <c r="A13663" s="77">
        <f>A13661*E13663</f>
        <v>0</v>
      </c>
      <c r="B13663" s="160"/>
      <c r="C13663" s="154"/>
      <c r="D13663" s="91"/>
      <c r="E13663" s="89"/>
    </row>
    <row r="13664" spans="1:7" x14ac:dyDescent="0.25">
      <c r="A13664" s="77">
        <f>A13661*E13664</f>
        <v>0</v>
      </c>
      <c r="B13664" s="160"/>
      <c r="C13664" s="154"/>
      <c r="D13664" s="91"/>
      <c r="E13664" s="89"/>
    </row>
    <row r="13665" spans="1:7" x14ac:dyDescent="0.25">
      <c r="A13665" s="77">
        <f>A13661*E13665</f>
        <v>0</v>
      </c>
      <c r="B13665" s="160"/>
      <c r="C13665" s="154"/>
      <c r="D13665" s="91"/>
      <c r="E13665" s="89"/>
    </row>
    <row r="13666" spans="1:7" x14ac:dyDescent="0.25">
      <c r="A13666" s="77">
        <f>A13661*E13666</f>
        <v>0</v>
      </c>
      <c r="B13666" s="160"/>
      <c r="C13666" s="154"/>
      <c r="D13666" s="91"/>
      <c r="E13666" s="89"/>
    </row>
    <row r="13667" spans="1:7" x14ac:dyDescent="0.25">
      <c r="A13667" s="77">
        <f>E13667*A13661</f>
        <v>0</v>
      </c>
      <c r="B13667" s="160"/>
      <c r="C13667" s="452"/>
      <c r="D13667" s="91"/>
      <c r="E13667" s="89"/>
    </row>
    <row r="13668" spans="1:7" x14ac:dyDescent="0.25">
      <c r="A13668" s="77">
        <f>E13668*A13661</f>
        <v>0</v>
      </c>
      <c r="B13668" s="160"/>
      <c r="C13668" s="154"/>
      <c r="D13668" s="91"/>
      <c r="E13668" s="89"/>
    </row>
    <row r="13669" spans="1:7" x14ac:dyDescent="0.25">
      <c r="A13669" s="77">
        <f>E13669*A13661</f>
        <v>0</v>
      </c>
      <c r="B13669" s="160"/>
      <c r="C13669" s="154"/>
      <c r="D13669" s="91"/>
      <c r="E13669" s="89"/>
    </row>
    <row r="13670" spans="1:7" ht="15.75" thickBot="1" x14ac:dyDescent="0.3">
      <c r="A13670" s="77">
        <f>E13670*A13661</f>
        <v>0</v>
      </c>
      <c r="B13670" s="160"/>
      <c r="C13670" s="154"/>
      <c r="D13670" s="91"/>
      <c r="E13670" s="89"/>
    </row>
    <row r="13671" spans="1:7" ht="15.75" thickBot="1" x14ac:dyDescent="0.3">
      <c r="A13671" s="78"/>
      <c r="B13671" s="160"/>
      <c r="C13671" s="550"/>
      <c r="D13671" s="91"/>
      <c r="E13671" s="88"/>
      <c r="G13671" t="s">
        <v>2926</v>
      </c>
    </row>
    <row r="13672" spans="1:7" x14ac:dyDescent="0.25">
      <c r="A13672" s="77">
        <f>E13672*A13671</f>
        <v>0</v>
      </c>
      <c r="B13672" s="160"/>
      <c r="C13672" s="154"/>
      <c r="D13672" s="91"/>
      <c r="E13672" s="89"/>
    </row>
    <row r="13673" spans="1:7" x14ac:dyDescent="0.25">
      <c r="A13673" s="77">
        <f>A13671*E13673</f>
        <v>0</v>
      </c>
      <c r="B13673" s="160"/>
      <c r="C13673" s="154"/>
      <c r="D13673" s="91"/>
      <c r="E13673" s="89"/>
    </row>
    <row r="13674" spans="1:7" x14ac:dyDescent="0.25">
      <c r="A13674" s="77">
        <f>A13671*E13674</f>
        <v>0</v>
      </c>
      <c r="B13674" s="160"/>
      <c r="C13674" s="154"/>
      <c r="D13674" s="91"/>
      <c r="E13674" s="89"/>
    </row>
    <row r="13675" spans="1:7" x14ac:dyDescent="0.25">
      <c r="A13675" s="77">
        <f>A13671*E13675</f>
        <v>0</v>
      </c>
      <c r="B13675" s="160"/>
      <c r="C13675" s="154"/>
      <c r="D13675" s="91"/>
      <c r="E13675" s="89"/>
    </row>
    <row r="13676" spans="1:7" x14ac:dyDescent="0.25">
      <c r="A13676" s="77">
        <f>A13671*E13676</f>
        <v>0</v>
      </c>
      <c r="B13676" s="160"/>
      <c r="C13676" s="154"/>
      <c r="D13676" s="91"/>
      <c r="E13676" s="89"/>
    </row>
    <row r="13677" spans="1:7" x14ac:dyDescent="0.25">
      <c r="A13677" s="77">
        <f>E13677*A13671</f>
        <v>0</v>
      </c>
      <c r="B13677" s="160"/>
      <c r="C13677" s="452"/>
      <c r="D13677" s="91"/>
      <c r="E13677" s="89"/>
    </row>
    <row r="13678" spans="1:7" x14ac:dyDescent="0.25">
      <c r="A13678" s="77">
        <f>E13678*A13671</f>
        <v>0</v>
      </c>
      <c r="B13678" s="160"/>
      <c r="C13678" s="154"/>
      <c r="D13678" s="91"/>
      <c r="E13678" s="89"/>
    </row>
    <row r="13679" spans="1:7" x14ac:dyDescent="0.25">
      <c r="A13679" s="77">
        <f>E13679*A13671</f>
        <v>0</v>
      </c>
      <c r="B13679" s="160"/>
      <c r="C13679" s="154"/>
      <c r="D13679" s="91"/>
      <c r="E13679" s="89"/>
    </row>
    <row r="13680" spans="1:7" ht="15.75" thickBot="1" x14ac:dyDescent="0.3">
      <c r="A13680" s="77">
        <f>E13680*A13671</f>
        <v>0</v>
      </c>
      <c r="B13680" s="160"/>
      <c r="C13680" s="154"/>
      <c r="D13680" s="91"/>
      <c r="E13680" s="89"/>
    </row>
    <row r="13681" spans="1:7" ht="15.75" thickBot="1" x14ac:dyDescent="0.3">
      <c r="A13681" s="78"/>
      <c r="B13681" s="160"/>
      <c r="C13681" s="550"/>
      <c r="D13681" s="91"/>
      <c r="E13681" s="88"/>
      <c r="G13681" t="s">
        <v>2926</v>
      </c>
    </row>
    <row r="13682" spans="1:7" x14ac:dyDescent="0.25">
      <c r="A13682" s="77">
        <f>E13682*A13681</f>
        <v>0</v>
      </c>
      <c r="B13682" s="160"/>
      <c r="C13682" s="154"/>
      <c r="D13682" s="91"/>
      <c r="E13682" s="89"/>
    </row>
    <row r="13683" spans="1:7" x14ac:dyDescent="0.25">
      <c r="A13683" s="77">
        <f>A13681*E13683</f>
        <v>0</v>
      </c>
      <c r="B13683" s="160"/>
      <c r="C13683" s="154"/>
      <c r="D13683" s="91"/>
      <c r="E13683" s="89"/>
    </row>
    <row r="13684" spans="1:7" x14ac:dyDescent="0.25">
      <c r="A13684" s="77">
        <f>A13681*E13684</f>
        <v>0</v>
      </c>
      <c r="B13684" s="160"/>
      <c r="C13684" s="154"/>
      <c r="D13684" s="91"/>
      <c r="E13684" s="89"/>
    </row>
    <row r="13685" spans="1:7" x14ac:dyDescent="0.25">
      <c r="A13685" s="77">
        <f>A13681*E13685</f>
        <v>0</v>
      </c>
      <c r="B13685" s="160"/>
      <c r="C13685" s="154"/>
      <c r="D13685" s="91"/>
      <c r="E13685" s="89"/>
    </row>
    <row r="13686" spans="1:7" x14ac:dyDescent="0.25">
      <c r="A13686" s="77">
        <f>A13681*E13686</f>
        <v>0</v>
      </c>
      <c r="B13686" s="160"/>
      <c r="C13686" s="154"/>
      <c r="D13686" s="91"/>
      <c r="E13686" s="89"/>
    </row>
    <row r="13687" spans="1:7" x14ac:dyDescent="0.25">
      <c r="A13687" s="77">
        <f>E13687*A13681</f>
        <v>0</v>
      </c>
      <c r="B13687" s="160"/>
      <c r="C13687" s="452"/>
      <c r="D13687" s="91"/>
      <c r="E13687" s="89"/>
    </row>
    <row r="13688" spans="1:7" x14ac:dyDescent="0.25">
      <c r="A13688" s="77">
        <f>E13688*A13681</f>
        <v>0</v>
      </c>
      <c r="B13688" s="160"/>
      <c r="C13688" s="154"/>
      <c r="D13688" s="91"/>
      <c r="E13688" s="89"/>
    </row>
    <row r="13689" spans="1:7" x14ac:dyDescent="0.25">
      <c r="A13689" s="77">
        <f>E13689*A13681</f>
        <v>0</v>
      </c>
      <c r="B13689" s="160"/>
      <c r="C13689" s="154"/>
      <c r="D13689" s="91"/>
      <c r="E13689" s="89"/>
    </row>
    <row r="13690" spans="1:7" ht="15.75" thickBot="1" x14ac:dyDescent="0.3">
      <c r="A13690" s="77">
        <f>E13690*A13681</f>
        <v>0</v>
      </c>
      <c r="B13690" s="160"/>
      <c r="C13690" s="154"/>
      <c r="D13690" s="91"/>
      <c r="E13690" s="89"/>
    </row>
    <row r="13691" spans="1:7" ht="15.75" thickBot="1" x14ac:dyDescent="0.3">
      <c r="A13691" s="78"/>
      <c r="B13691" s="160"/>
      <c r="C13691" s="550"/>
      <c r="D13691" s="91"/>
      <c r="E13691" s="88"/>
      <c r="G13691" t="s">
        <v>2926</v>
      </c>
    </row>
    <row r="13692" spans="1:7" x14ac:dyDescent="0.25">
      <c r="A13692" s="77">
        <f>E13692*A13691</f>
        <v>0</v>
      </c>
      <c r="B13692" s="160"/>
      <c r="C13692" s="154"/>
      <c r="D13692" s="91"/>
      <c r="E13692" s="89"/>
    </row>
    <row r="13693" spans="1:7" x14ac:dyDescent="0.25">
      <c r="A13693" s="77">
        <f>A13691*E13693</f>
        <v>0</v>
      </c>
      <c r="B13693" s="160"/>
      <c r="C13693" s="154"/>
      <c r="D13693" s="91"/>
      <c r="E13693" s="89"/>
    </row>
    <row r="13694" spans="1:7" x14ac:dyDescent="0.25">
      <c r="A13694" s="77">
        <f>A13691*E13694</f>
        <v>0</v>
      </c>
      <c r="B13694" s="160"/>
      <c r="C13694" s="154"/>
      <c r="D13694" s="91"/>
      <c r="E13694" s="89"/>
    </row>
    <row r="13695" spans="1:7" x14ac:dyDescent="0.25">
      <c r="A13695" s="77">
        <f>A13691*E13695</f>
        <v>0</v>
      </c>
      <c r="B13695" s="160"/>
      <c r="C13695" s="154"/>
      <c r="D13695" s="91"/>
      <c r="E13695" s="89"/>
    </row>
    <row r="13696" spans="1:7" x14ac:dyDescent="0.25">
      <c r="A13696" s="77">
        <f>A13691*E13696</f>
        <v>0</v>
      </c>
      <c r="B13696" s="160"/>
      <c r="C13696" s="154"/>
      <c r="D13696" s="91"/>
      <c r="E13696" s="89"/>
    </row>
    <row r="13697" spans="1:7" x14ac:dyDescent="0.25">
      <c r="A13697" s="77">
        <f>E13697*A13691</f>
        <v>0</v>
      </c>
      <c r="B13697" s="160"/>
      <c r="C13697" s="452"/>
      <c r="D13697" s="91"/>
      <c r="E13697" s="89"/>
    </row>
    <row r="13698" spans="1:7" x14ac:dyDescent="0.25">
      <c r="A13698" s="77">
        <f>E13698*A13691</f>
        <v>0</v>
      </c>
      <c r="B13698" s="160"/>
      <c r="C13698" s="154"/>
      <c r="D13698" s="91"/>
      <c r="E13698" s="89"/>
    </row>
    <row r="13699" spans="1:7" x14ac:dyDescent="0.25">
      <c r="A13699" s="77">
        <f>E13699*A13691</f>
        <v>0</v>
      </c>
      <c r="B13699" s="160"/>
      <c r="C13699" s="154"/>
      <c r="D13699" s="91"/>
      <c r="E13699" s="89"/>
    </row>
    <row r="13700" spans="1:7" ht="15.75" thickBot="1" x14ac:dyDescent="0.3">
      <c r="A13700" s="77">
        <f>E13700*A13691</f>
        <v>0</v>
      </c>
      <c r="B13700" s="160"/>
      <c r="C13700" s="154"/>
      <c r="D13700" s="91"/>
      <c r="E13700" s="89"/>
    </row>
    <row r="13701" spans="1:7" ht="15.75" thickBot="1" x14ac:dyDescent="0.3">
      <c r="A13701" s="78"/>
      <c r="B13701" s="160"/>
      <c r="C13701" s="550"/>
      <c r="D13701" s="91"/>
      <c r="E13701" s="88"/>
      <c r="G13701" t="s">
        <v>2926</v>
      </c>
    </row>
    <row r="13702" spans="1:7" x14ac:dyDescent="0.25">
      <c r="A13702" s="77">
        <f>E13702*A13701</f>
        <v>0</v>
      </c>
      <c r="B13702" s="160"/>
      <c r="C13702" s="154"/>
      <c r="D13702" s="91"/>
      <c r="E13702" s="89"/>
    </row>
    <row r="13703" spans="1:7" x14ac:dyDescent="0.25">
      <c r="A13703" s="77">
        <f>A13701*E13703</f>
        <v>0</v>
      </c>
      <c r="B13703" s="160"/>
      <c r="C13703" s="154"/>
      <c r="D13703" s="91"/>
      <c r="E13703" s="89"/>
    </row>
    <row r="13704" spans="1:7" x14ac:dyDescent="0.25">
      <c r="A13704" s="77">
        <f>A13701*E13704</f>
        <v>0</v>
      </c>
      <c r="B13704" s="160"/>
      <c r="C13704" s="154"/>
      <c r="D13704" s="91"/>
      <c r="E13704" s="89"/>
    </row>
    <row r="13705" spans="1:7" x14ac:dyDescent="0.25">
      <c r="A13705" s="77">
        <f>A13701*E13705</f>
        <v>0</v>
      </c>
      <c r="B13705" s="160"/>
      <c r="C13705" s="154"/>
      <c r="D13705" s="91"/>
      <c r="E13705" s="89"/>
    </row>
    <row r="13706" spans="1:7" x14ac:dyDescent="0.25">
      <c r="A13706" s="77">
        <f>A13701*E13706</f>
        <v>0</v>
      </c>
      <c r="B13706" s="160"/>
      <c r="C13706" s="154"/>
      <c r="D13706" s="91"/>
      <c r="E13706" s="89"/>
    </row>
    <row r="13707" spans="1:7" x14ac:dyDescent="0.25">
      <c r="A13707" s="77">
        <f>E13707*A13701</f>
        <v>0</v>
      </c>
      <c r="B13707" s="160"/>
      <c r="C13707" s="452"/>
      <c r="D13707" s="91"/>
      <c r="E13707" s="89"/>
    </row>
    <row r="13708" spans="1:7" x14ac:dyDescent="0.25">
      <c r="A13708" s="77">
        <f>E13708*A13701</f>
        <v>0</v>
      </c>
      <c r="B13708" s="160"/>
      <c r="C13708" s="154"/>
      <c r="D13708" s="91"/>
      <c r="E13708" s="89"/>
    </row>
    <row r="13709" spans="1:7" x14ac:dyDescent="0.25">
      <c r="A13709" s="77">
        <f>E13709*A13701</f>
        <v>0</v>
      </c>
      <c r="B13709" s="160"/>
      <c r="C13709" s="154"/>
      <c r="D13709" s="91"/>
      <c r="E13709" s="89"/>
    </row>
    <row r="13710" spans="1:7" ht="15.75" thickBot="1" x14ac:dyDescent="0.3">
      <c r="A13710" s="77">
        <f>E13710*A13701</f>
        <v>0</v>
      </c>
      <c r="B13710" s="160"/>
      <c r="C13710" s="154"/>
      <c r="D13710" s="91"/>
      <c r="E13710" s="89"/>
    </row>
    <row r="13711" spans="1:7" ht="15.75" thickBot="1" x14ac:dyDescent="0.3">
      <c r="A13711" s="78"/>
      <c r="B13711" s="160"/>
      <c r="C13711" s="550"/>
      <c r="D13711" s="91"/>
      <c r="E13711" s="88"/>
      <c r="G13711" t="s">
        <v>2926</v>
      </c>
    </row>
    <row r="13712" spans="1:7" x14ac:dyDescent="0.25">
      <c r="A13712" s="77">
        <f>E13712*A13711</f>
        <v>0</v>
      </c>
      <c r="B13712" s="160"/>
      <c r="C13712" s="154"/>
      <c r="D13712" s="91"/>
      <c r="E13712" s="89"/>
    </row>
    <row r="13713" spans="1:7" x14ac:dyDescent="0.25">
      <c r="A13713" s="77">
        <f>A13711*E13713</f>
        <v>0</v>
      </c>
      <c r="B13713" s="160"/>
      <c r="C13713" s="154"/>
      <c r="D13713" s="91"/>
      <c r="E13713" s="89"/>
    </row>
    <row r="13714" spans="1:7" x14ac:dyDescent="0.25">
      <c r="A13714" s="77">
        <f>A13711*E13714</f>
        <v>0</v>
      </c>
      <c r="B13714" s="160"/>
      <c r="C13714" s="154"/>
      <c r="D13714" s="91"/>
      <c r="E13714" s="89"/>
    </row>
    <row r="13715" spans="1:7" x14ac:dyDescent="0.25">
      <c r="A13715" s="77">
        <f>A13711*E13715</f>
        <v>0</v>
      </c>
      <c r="B13715" s="160"/>
      <c r="C13715" s="154"/>
      <c r="D13715" s="91"/>
      <c r="E13715" s="89"/>
    </row>
    <row r="13716" spans="1:7" x14ac:dyDescent="0.25">
      <c r="A13716" s="77">
        <f>A13711*E13716</f>
        <v>0</v>
      </c>
      <c r="B13716" s="160"/>
      <c r="C13716" s="154"/>
      <c r="D13716" s="91"/>
      <c r="E13716" s="89"/>
    </row>
    <row r="13717" spans="1:7" x14ac:dyDescent="0.25">
      <c r="A13717" s="77">
        <f>E13717*A13711</f>
        <v>0</v>
      </c>
      <c r="B13717" s="160"/>
      <c r="C13717" s="452"/>
      <c r="D13717" s="91"/>
      <c r="E13717" s="89"/>
    </row>
    <row r="13718" spans="1:7" x14ac:dyDescent="0.25">
      <c r="A13718" s="77">
        <f>E13718*A13711</f>
        <v>0</v>
      </c>
      <c r="B13718" s="160"/>
      <c r="C13718" s="154"/>
      <c r="D13718" s="91"/>
      <c r="E13718" s="89"/>
    </row>
    <row r="13719" spans="1:7" x14ac:dyDescent="0.25">
      <c r="A13719" s="77">
        <f>E13719*A13711</f>
        <v>0</v>
      </c>
      <c r="B13719" s="160"/>
      <c r="C13719" s="154"/>
      <c r="D13719" s="91"/>
      <c r="E13719" s="89"/>
    </row>
    <row r="13720" spans="1:7" ht="15.75" thickBot="1" x14ac:dyDescent="0.3">
      <c r="A13720" s="77">
        <f>E13720*A13711</f>
        <v>0</v>
      </c>
      <c r="B13720" s="160"/>
      <c r="C13720" s="154"/>
      <c r="D13720" s="91"/>
      <c r="E13720" s="89"/>
    </row>
    <row r="13721" spans="1:7" ht="15.75" thickBot="1" x14ac:dyDescent="0.3">
      <c r="A13721" s="78"/>
      <c r="B13721" s="160"/>
      <c r="C13721" s="550"/>
      <c r="D13721" s="91"/>
      <c r="E13721" s="88"/>
      <c r="G13721" t="s">
        <v>2926</v>
      </c>
    </row>
    <row r="13722" spans="1:7" x14ac:dyDescent="0.25">
      <c r="A13722" s="77">
        <f>E13722*A13721</f>
        <v>0</v>
      </c>
      <c r="B13722" s="160"/>
      <c r="C13722" s="154"/>
      <c r="D13722" s="91"/>
      <c r="E13722" s="89"/>
    </row>
    <row r="13723" spans="1:7" x14ac:dyDescent="0.25">
      <c r="A13723" s="77">
        <f>A13721*E13723</f>
        <v>0</v>
      </c>
      <c r="B13723" s="160"/>
      <c r="C13723" s="154"/>
      <c r="D13723" s="91"/>
      <c r="E13723" s="89"/>
    </row>
    <row r="13724" spans="1:7" x14ac:dyDescent="0.25">
      <c r="A13724" s="77">
        <f>A13721*E13724</f>
        <v>0</v>
      </c>
      <c r="B13724" s="160"/>
      <c r="C13724" s="154"/>
      <c r="D13724" s="91"/>
      <c r="E13724" s="89"/>
    </row>
    <row r="13725" spans="1:7" x14ac:dyDescent="0.25">
      <c r="A13725" s="77">
        <f>A13721*E13725</f>
        <v>0</v>
      </c>
      <c r="B13725" s="160"/>
      <c r="C13725" s="154"/>
      <c r="D13725" s="91"/>
      <c r="E13725" s="89"/>
    </row>
    <row r="13726" spans="1:7" x14ac:dyDescent="0.25">
      <c r="A13726" s="77">
        <f>A13721*E13726</f>
        <v>0</v>
      </c>
      <c r="B13726" s="160"/>
      <c r="C13726" s="154"/>
      <c r="D13726" s="91"/>
      <c r="E13726" s="89"/>
    </row>
    <row r="13727" spans="1:7" x14ac:dyDescent="0.25">
      <c r="A13727" s="77">
        <f>E13727*A13721</f>
        <v>0</v>
      </c>
      <c r="B13727" s="160"/>
      <c r="C13727" s="452"/>
      <c r="D13727" s="91"/>
      <c r="E13727" s="89"/>
    </row>
    <row r="13728" spans="1:7" x14ac:dyDescent="0.25">
      <c r="A13728" s="77">
        <f>E13728*A13721</f>
        <v>0</v>
      </c>
      <c r="B13728" s="160"/>
      <c r="C13728" s="154"/>
      <c r="D13728" s="91"/>
      <c r="E13728" s="89"/>
    </row>
    <row r="13729" spans="1:7" x14ac:dyDescent="0.25">
      <c r="A13729" s="77">
        <f>E13729*A13721</f>
        <v>0</v>
      </c>
      <c r="B13729" s="160"/>
      <c r="C13729" s="154"/>
      <c r="D13729" s="91"/>
      <c r="E13729" s="89"/>
    </row>
    <row r="13730" spans="1:7" ht="15.75" thickBot="1" x14ac:dyDescent="0.3">
      <c r="A13730" s="77">
        <f>E13730*A13721</f>
        <v>0</v>
      </c>
      <c r="B13730" s="160"/>
      <c r="C13730" s="154"/>
      <c r="D13730" s="91"/>
      <c r="E13730" s="89"/>
    </row>
    <row r="13731" spans="1:7" ht="15.75" thickBot="1" x14ac:dyDescent="0.3">
      <c r="A13731" s="78"/>
      <c r="B13731" s="160"/>
      <c r="C13731" s="550"/>
      <c r="D13731" s="91"/>
      <c r="E13731" s="88"/>
      <c r="G13731" t="s">
        <v>2926</v>
      </c>
    </row>
    <row r="13732" spans="1:7" x14ac:dyDescent="0.25">
      <c r="A13732" s="77">
        <f>E13732*A13731</f>
        <v>0</v>
      </c>
      <c r="B13732" s="160"/>
      <c r="C13732" s="154"/>
      <c r="D13732" s="91"/>
      <c r="E13732" s="89"/>
    </row>
    <row r="13733" spans="1:7" x14ac:dyDescent="0.25">
      <c r="A13733" s="77">
        <f>A13731*E13733</f>
        <v>0</v>
      </c>
      <c r="B13733" s="160"/>
      <c r="C13733" s="154"/>
      <c r="D13733" s="91"/>
      <c r="E13733" s="89"/>
    </row>
    <row r="13734" spans="1:7" x14ac:dyDescent="0.25">
      <c r="A13734" s="77">
        <f>A13731*E13734</f>
        <v>0</v>
      </c>
      <c r="B13734" s="160"/>
      <c r="C13734" s="154"/>
      <c r="D13734" s="91"/>
      <c r="E13734" s="89"/>
    </row>
    <row r="13735" spans="1:7" x14ac:dyDescent="0.25">
      <c r="A13735" s="77">
        <f>A13731*E13735</f>
        <v>0</v>
      </c>
      <c r="B13735" s="160"/>
      <c r="C13735" s="154"/>
      <c r="D13735" s="91"/>
      <c r="E13735" s="89"/>
    </row>
    <row r="13736" spans="1:7" x14ac:dyDescent="0.25">
      <c r="A13736" s="77">
        <f>A13731*E13736</f>
        <v>0</v>
      </c>
      <c r="B13736" s="160"/>
      <c r="C13736" s="154"/>
      <c r="D13736" s="91"/>
      <c r="E13736" s="89"/>
    </row>
    <row r="13737" spans="1:7" x14ac:dyDescent="0.25">
      <c r="A13737" s="77">
        <f>E13737*A13731</f>
        <v>0</v>
      </c>
      <c r="B13737" s="160"/>
      <c r="C13737" s="452"/>
      <c r="D13737" s="91"/>
      <c r="E13737" s="89"/>
    </row>
    <row r="13738" spans="1:7" x14ac:dyDescent="0.25">
      <c r="A13738" s="77">
        <f>E13738*A13731</f>
        <v>0</v>
      </c>
      <c r="B13738" s="160"/>
      <c r="C13738" s="154"/>
      <c r="D13738" s="91"/>
      <c r="E13738" s="89"/>
    </row>
    <row r="13739" spans="1:7" x14ac:dyDescent="0.25">
      <c r="A13739" s="77">
        <f>E13739*A13731</f>
        <v>0</v>
      </c>
      <c r="B13739" s="160"/>
      <c r="C13739" s="154"/>
      <c r="D13739" s="91"/>
      <c r="E13739" s="89"/>
    </row>
    <row r="13740" spans="1:7" ht="15.75" thickBot="1" x14ac:dyDescent="0.3">
      <c r="A13740" s="77">
        <f>E13740*A13731</f>
        <v>0</v>
      </c>
      <c r="B13740" s="160"/>
      <c r="C13740" s="154"/>
      <c r="D13740" s="91"/>
      <c r="E13740" s="89"/>
    </row>
    <row r="13741" spans="1:7" ht="15.75" thickBot="1" x14ac:dyDescent="0.3">
      <c r="A13741" s="78"/>
      <c r="B13741" s="160"/>
      <c r="C13741" s="550"/>
      <c r="D13741" s="91"/>
      <c r="E13741" s="88"/>
      <c r="G13741" t="s">
        <v>2926</v>
      </c>
    </row>
    <row r="13742" spans="1:7" x14ac:dyDescent="0.25">
      <c r="A13742" s="77">
        <f>E13742*A13741</f>
        <v>0</v>
      </c>
      <c r="B13742" s="160"/>
      <c r="C13742" s="154"/>
      <c r="D13742" s="91"/>
      <c r="E13742" s="89"/>
    </row>
    <row r="13743" spans="1:7" x14ac:dyDescent="0.25">
      <c r="A13743" s="77">
        <f>A13741*E13743</f>
        <v>0</v>
      </c>
      <c r="B13743" s="160"/>
      <c r="C13743" s="154"/>
      <c r="D13743" s="91"/>
      <c r="E13743" s="89"/>
    </row>
    <row r="13744" spans="1:7" x14ac:dyDescent="0.25">
      <c r="A13744" s="77">
        <f>A13741*E13744</f>
        <v>0</v>
      </c>
      <c r="B13744" s="160"/>
      <c r="C13744" s="154"/>
      <c r="D13744" s="91"/>
      <c r="E13744" s="89"/>
    </row>
    <row r="13745" spans="1:7" x14ac:dyDescent="0.25">
      <c r="A13745" s="77">
        <f>A13741*E13745</f>
        <v>0</v>
      </c>
      <c r="B13745" s="160"/>
      <c r="C13745" s="154"/>
      <c r="D13745" s="91"/>
      <c r="E13745" s="89"/>
    </row>
    <row r="13746" spans="1:7" x14ac:dyDescent="0.25">
      <c r="A13746" s="77">
        <f>A13741*E13746</f>
        <v>0</v>
      </c>
      <c r="B13746" s="160"/>
      <c r="C13746" s="154"/>
      <c r="D13746" s="91"/>
      <c r="E13746" s="89"/>
    </row>
    <row r="13747" spans="1:7" x14ac:dyDescent="0.25">
      <c r="A13747" s="77">
        <f>E13747*A13741</f>
        <v>0</v>
      </c>
      <c r="B13747" s="160"/>
      <c r="C13747" s="452"/>
      <c r="D13747" s="91"/>
      <c r="E13747" s="89"/>
    </row>
    <row r="13748" spans="1:7" x14ac:dyDescent="0.25">
      <c r="A13748" s="77">
        <f>E13748*A13741</f>
        <v>0</v>
      </c>
      <c r="B13748" s="160"/>
      <c r="C13748" s="154"/>
      <c r="D13748" s="91"/>
      <c r="E13748" s="89"/>
    </row>
    <row r="13749" spans="1:7" x14ac:dyDescent="0.25">
      <c r="A13749" s="77">
        <f>E13749*A13741</f>
        <v>0</v>
      </c>
      <c r="B13749" s="160"/>
      <c r="C13749" s="154"/>
      <c r="D13749" s="91"/>
      <c r="E13749" s="89"/>
    </row>
    <row r="13750" spans="1:7" ht="15.75" thickBot="1" x14ac:dyDescent="0.3">
      <c r="A13750" s="77">
        <f>E13750*A13741</f>
        <v>0</v>
      </c>
      <c r="B13750" s="160"/>
      <c r="C13750" s="154"/>
      <c r="D13750" s="91"/>
      <c r="E13750" s="89"/>
    </row>
    <row r="13751" spans="1:7" ht="15.75" thickBot="1" x14ac:dyDescent="0.3">
      <c r="A13751" s="78"/>
      <c r="B13751" s="160"/>
      <c r="C13751" s="550"/>
      <c r="D13751" s="91"/>
      <c r="E13751" s="88"/>
      <c r="G13751" t="s">
        <v>2926</v>
      </c>
    </row>
    <row r="13752" spans="1:7" x14ac:dyDescent="0.25">
      <c r="A13752" s="77">
        <f>E13752*A13751</f>
        <v>0</v>
      </c>
      <c r="B13752" s="160"/>
      <c r="C13752" s="154"/>
      <c r="D13752" s="91"/>
      <c r="E13752" s="89"/>
    </row>
    <row r="13753" spans="1:7" x14ac:dyDescent="0.25">
      <c r="A13753" s="77">
        <f>A13751*E13753</f>
        <v>0</v>
      </c>
      <c r="B13753" s="160"/>
      <c r="C13753" s="154"/>
      <c r="D13753" s="91"/>
      <c r="E13753" s="89"/>
    </row>
    <row r="13754" spans="1:7" x14ac:dyDescent="0.25">
      <c r="A13754" s="77">
        <f>A13751*E13754</f>
        <v>0</v>
      </c>
      <c r="B13754" s="160"/>
      <c r="C13754" s="154"/>
      <c r="D13754" s="91"/>
      <c r="E13754" s="89"/>
    </row>
    <row r="13755" spans="1:7" x14ac:dyDescent="0.25">
      <c r="A13755" s="77">
        <f>A13751*E13755</f>
        <v>0</v>
      </c>
      <c r="B13755" s="160"/>
      <c r="C13755" s="154"/>
      <c r="D13755" s="91"/>
      <c r="E13755" s="89"/>
    </row>
    <row r="13756" spans="1:7" x14ac:dyDescent="0.25">
      <c r="A13756" s="77">
        <f>A13751*E13756</f>
        <v>0</v>
      </c>
      <c r="B13756" s="160"/>
      <c r="C13756" s="154"/>
      <c r="D13756" s="91"/>
      <c r="E13756" s="89"/>
    </row>
    <row r="13757" spans="1:7" x14ac:dyDescent="0.25">
      <c r="A13757" s="77">
        <f>E13757*A13751</f>
        <v>0</v>
      </c>
      <c r="B13757" s="160"/>
      <c r="C13757" s="452"/>
      <c r="D13757" s="91"/>
      <c r="E13757" s="89"/>
    </row>
    <row r="13758" spans="1:7" x14ac:dyDescent="0.25">
      <c r="A13758" s="77">
        <f>E13758*A13751</f>
        <v>0</v>
      </c>
      <c r="B13758" s="160"/>
      <c r="C13758" s="154"/>
      <c r="D13758" s="91"/>
      <c r="E13758" s="89"/>
    </row>
    <row r="13759" spans="1:7" x14ac:dyDescent="0.25">
      <c r="A13759" s="77">
        <f>E13759*A13751</f>
        <v>0</v>
      </c>
      <c r="B13759" s="160"/>
      <c r="C13759" s="154"/>
      <c r="D13759" s="91"/>
      <c r="E13759" s="89"/>
    </row>
    <row r="13760" spans="1:7" ht="15.75" thickBot="1" x14ac:dyDescent="0.3">
      <c r="A13760" s="77">
        <f>E13760*A13751</f>
        <v>0</v>
      </c>
      <c r="B13760" s="160"/>
      <c r="C13760" s="154"/>
      <c r="D13760" s="91"/>
      <c r="E13760" s="89"/>
    </row>
    <row r="13761" spans="1:7" ht="15.75" thickBot="1" x14ac:dyDescent="0.3">
      <c r="A13761" s="78"/>
      <c r="B13761" s="160"/>
      <c r="C13761" s="550"/>
      <c r="D13761" s="91"/>
      <c r="E13761" s="88"/>
      <c r="G13761" t="s">
        <v>2926</v>
      </c>
    </row>
    <row r="13762" spans="1:7" x14ac:dyDescent="0.25">
      <c r="A13762" s="77">
        <f>E13762*A13761</f>
        <v>0</v>
      </c>
      <c r="B13762" s="160"/>
      <c r="C13762" s="154"/>
      <c r="D13762" s="91"/>
      <c r="E13762" s="89"/>
    </row>
    <row r="13763" spans="1:7" x14ac:dyDescent="0.25">
      <c r="A13763" s="77">
        <f>A13761*E13763</f>
        <v>0</v>
      </c>
      <c r="B13763" s="160"/>
      <c r="C13763" s="154"/>
      <c r="D13763" s="91"/>
      <c r="E13763" s="89"/>
    </row>
    <row r="13764" spans="1:7" x14ac:dyDescent="0.25">
      <c r="A13764" s="77">
        <f>A13761*E13764</f>
        <v>0</v>
      </c>
      <c r="B13764" s="160"/>
      <c r="C13764" s="154"/>
      <c r="D13764" s="91"/>
      <c r="E13764" s="89"/>
    </row>
    <row r="13765" spans="1:7" x14ac:dyDescent="0.25">
      <c r="A13765" s="77">
        <f>A13761*E13765</f>
        <v>0</v>
      </c>
      <c r="B13765" s="160"/>
      <c r="C13765" s="154"/>
      <c r="D13765" s="91"/>
      <c r="E13765" s="89"/>
    </row>
    <row r="13766" spans="1:7" x14ac:dyDescent="0.25">
      <c r="A13766" s="77">
        <f>A13761*E13766</f>
        <v>0</v>
      </c>
      <c r="B13766" s="160"/>
      <c r="C13766" s="154"/>
      <c r="D13766" s="91"/>
      <c r="E13766" s="89"/>
    </row>
    <row r="13767" spans="1:7" x14ac:dyDescent="0.25">
      <c r="A13767" s="77">
        <f>E13767*A13761</f>
        <v>0</v>
      </c>
      <c r="B13767" s="160"/>
      <c r="C13767" s="452"/>
      <c r="D13767" s="91"/>
      <c r="E13767" s="89"/>
    </row>
    <row r="13768" spans="1:7" x14ac:dyDescent="0.25">
      <c r="A13768" s="77">
        <f>E13768*A13761</f>
        <v>0</v>
      </c>
      <c r="B13768" s="160"/>
      <c r="C13768" s="154"/>
      <c r="D13768" s="91"/>
      <c r="E13768" s="89"/>
    </row>
    <row r="13769" spans="1:7" x14ac:dyDescent="0.25">
      <c r="A13769" s="77">
        <f>E13769*A13761</f>
        <v>0</v>
      </c>
      <c r="B13769" s="160"/>
      <c r="C13769" s="154"/>
      <c r="D13769" s="91"/>
      <c r="E13769" s="89"/>
    </row>
    <row r="13770" spans="1:7" ht="15.75" thickBot="1" x14ac:dyDescent="0.3">
      <c r="A13770" s="77">
        <f>E13770*A13761</f>
        <v>0</v>
      </c>
      <c r="B13770" s="160"/>
      <c r="C13770" s="154"/>
      <c r="D13770" s="91"/>
      <c r="E13770" s="89"/>
    </row>
    <row r="13771" spans="1:7" ht="15.75" thickBot="1" x14ac:dyDescent="0.3">
      <c r="A13771" s="78"/>
      <c r="B13771" s="160"/>
      <c r="C13771" s="550"/>
      <c r="D13771" s="91"/>
      <c r="E13771" s="88"/>
      <c r="G13771" t="s">
        <v>2926</v>
      </c>
    </row>
    <row r="13772" spans="1:7" x14ac:dyDescent="0.25">
      <c r="A13772" s="77">
        <f>E13772*A13771</f>
        <v>0</v>
      </c>
      <c r="B13772" s="160"/>
      <c r="C13772" s="154"/>
      <c r="D13772" s="91"/>
      <c r="E13772" s="89"/>
    </row>
    <row r="13773" spans="1:7" x14ac:dyDescent="0.25">
      <c r="A13773" s="77">
        <f>A13771*E13773</f>
        <v>0</v>
      </c>
      <c r="B13773" s="160"/>
      <c r="C13773" s="154"/>
      <c r="D13773" s="91"/>
      <c r="E13773" s="89"/>
    </row>
    <row r="13774" spans="1:7" x14ac:dyDescent="0.25">
      <c r="A13774" s="77">
        <f>A13771*E13774</f>
        <v>0</v>
      </c>
      <c r="B13774" s="160"/>
      <c r="C13774" s="154"/>
      <c r="D13774" s="91"/>
      <c r="E13774" s="89"/>
    </row>
    <row r="13775" spans="1:7" x14ac:dyDescent="0.25">
      <c r="A13775" s="77">
        <f>A13771*E13775</f>
        <v>0</v>
      </c>
      <c r="B13775" s="160"/>
      <c r="C13775" s="154"/>
      <c r="D13775" s="91"/>
      <c r="E13775" s="89"/>
    </row>
    <row r="13776" spans="1:7" x14ac:dyDescent="0.25">
      <c r="A13776" s="77">
        <f>A13771*E13776</f>
        <v>0</v>
      </c>
      <c r="B13776" s="160"/>
      <c r="C13776" s="154"/>
      <c r="D13776" s="91"/>
      <c r="E13776" s="89"/>
    </row>
    <row r="13777" spans="1:7" x14ac:dyDescent="0.25">
      <c r="A13777" s="77">
        <f>E13777*A13771</f>
        <v>0</v>
      </c>
      <c r="B13777" s="160"/>
      <c r="C13777" s="452"/>
      <c r="D13777" s="91"/>
      <c r="E13777" s="89"/>
    </row>
    <row r="13778" spans="1:7" x14ac:dyDescent="0.25">
      <c r="A13778" s="77">
        <f>E13778*A13771</f>
        <v>0</v>
      </c>
      <c r="B13778" s="160"/>
      <c r="C13778" s="154"/>
      <c r="D13778" s="91"/>
      <c r="E13778" s="89"/>
    </row>
    <row r="13779" spans="1:7" x14ac:dyDescent="0.25">
      <c r="A13779" s="77">
        <f>E13779*A13771</f>
        <v>0</v>
      </c>
      <c r="B13779" s="160"/>
      <c r="C13779" s="154"/>
      <c r="D13779" s="91"/>
      <c r="E13779" s="89"/>
    </row>
    <row r="13780" spans="1:7" ht="15.75" thickBot="1" x14ac:dyDescent="0.3">
      <c r="A13780" s="77">
        <f>E13780*A13771</f>
        <v>0</v>
      </c>
      <c r="B13780" s="160"/>
      <c r="C13780" s="154"/>
      <c r="D13780" s="91"/>
      <c r="E13780" s="89"/>
    </row>
    <row r="13781" spans="1:7" ht="15.75" thickBot="1" x14ac:dyDescent="0.3">
      <c r="A13781" s="78"/>
      <c r="B13781" s="160"/>
      <c r="C13781" s="550"/>
      <c r="D13781" s="91"/>
      <c r="E13781" s="88"/>
      <c r="G13781" t="s">
        <v>2926</v>
      </c>
    </row>
    <row r="13782" spans="1:7" x14ac:dyDescent="0.25">
      <c r="A13782" s="77">
        <f>E13782*A13781</f>
        <v>0</v>
      </c>
      <c r="B13782" s="160"/>
      <c r="C13782" s="154"/>
      <c r="D13782" s="91"/>
      <c r="E13782" s="89"/>
    </row>
    <row r="13783" spans="1:7" x14ac:dyDescent="0.25">
      <c r="A13783" s="77">
        <f>A13781*E13783</f>
        <v>0</v>
      </c>
      <c r="B13783" s="160"/>
      <c r="C13783" s="154"/>
      <c r="D13783" s="91"/>
      <c r="E13783" s="89"/>
    </row>
    <row r="13784" spans="1:7" x14ac:dyDescent="0.25">
      <c r="A13784" s="77">
        <f>A13781*E13784</f>
        <v>0</v>
      </c>
      <c r="B13784" s="160"/>
      <c r="C13784" s="154"/>
      <c r="D13784" s="91"/>
      <c r="E13784" s="89"/>
    </row>
    <row r="13785" spans="1:7" x14ac:dyDescent="0.25">
      <c r="A13785" s="77">
        <f>A13781*E13785</f>
        <v>0</v>
      </c>
      <c r="B13785" s="160"/>
      <c r="C13785" s="154"/>
      <c r="D13785" s="91"/>
      <c r="E13785" s="89"/>
    </row>
    <row r="13786" spans="1:7" x14ac:dyDescent="0.25">
      <c r="A13786" s="77">
        <f>A13781*E13786</f>
        <v>0</v>
      </c>
      <c r="B13786" s="160"/>
      <c r="C13786" s="154"/>
      <c r="D13786" s="91"/>
      <c r="E13786" s="89"/>
    </row>
    <row r="13787" spans="1:7" x14ac:dyDescent="0.25">
      <c r="A13787" s="77">
        <f>E13787*A13781</f>
        <v>0</v>
      </c>
      <c r="B13787" s="160"/>
      <c r="C13787" s="452"/>
      <c r="D13787" s="91"/>
      <c r="E13787" s="89"/>
    </row>
    <row r="13788" spans="1:7" x14ac:dyDescent="0.25">
      <c r="A13788" s="77">
        <f>E13788*A13781</f>
        <v>0</v>
      </c>
      <c r="B13788" s="160"/>
      <c r="C13788" s="154"/>
      <c r="D13788" s="91"/>
      <c r="E13788" s="89"/>
    </row>
    <row r="13789" spans="1:7" x14ac:dyDescent="0.25">
      <c r="A13789" s="77">
        <f>E13789*A13781</f>
        <v>0</v>
      </c>
      <c r="B13789" s="160"/>
      <c r="C13789" s="154"/>
      <c r="D13789" s="91"/>
      <c r="E13789" s="89"/>
    </row>
    <row r="13790" spans="1:7" ht="15.75" thickBot="1" x14ac:dyDescent="0.3">
      <c r="A13790" s="77">
        <f>E13790*A13781</f>
        <v>0</v>
      </c>
      <c r="B13790" s="160"/>
      <c r="C13790" s="154"/>
      <c r="D13790" s="91"/>
      <c r="E13790" s="89"/>
    </row>
    <row r="13791" spans="1:7" ht="15.75" thickBot="1" x14ac:dyDescent="0.3">
      <c r="A13791" s="78"/>
      <c r="B13791" s="160"/>
      <c r="C13791" s="550"/>
      <c r="D13791" s="91"/>
      <c r="E13791" s="88"/>
      <c r="G13791" t="s">
        <v>2926</v>
      </c>
    </row>
    <row r="13792" spans="1:7" x14ac:dyDescent="0.25">
      <c r="A13792" s="77">
        <f>E13792*A13791</f>
        <v>0</v>
      </c>
      <c r="B13792" s="160"/>
      <c r="C13792" s="154"/>
      <c r="D13792" s="91"/>
      <c r="E13792" s="89"/>
    </row>
    <row r="13793" spans="1:7" x14ac:dyDescent="0.25">
      <c r="A13793" s="77">
        <f>A13791*E13793</f>
        <v>0</v>
      </c>
      <c r="B13793" s="160"/>
      <c r="C13793" s="154"/>
      <c r="D13793" s="91"/>
      <c r="E13793" s="89"/>
    </row>
    <row r="13794" spans="1:7" x14ac:dyDescent="0.25">
      <c r="A13794" s="77">
        <f>A13791*E13794</f>
        <v>0</v>
      </c>
      <c r="B13794" s="160"/>
      <c r="C13794" s="154"/>
      <c r="D13794" s="91"/>
      <c r="E13794" s="89"/>
    </row>
    <row r="13795" spans="1:7" x14ac:dyDescent="0.25">
      <c r="A13795" s="77">
        <f>A13791*E13795</f>
        <v>0</v>
      </c>
      <c r="B13795" s="160"/>
      <c r="C13795" s="154"/>
      <c r="D13795" s="91"/>
      <c r="E13795" s="89"/>
    </row>
    <row r="13796" spans="1:7" x14ac:dyDescent="0.25">
      <c r="A13796" s="77">
        <f>A13791*E13796</f>
        <v>0</v>
      </c>
      <c r="B13796" s="160"/>
      <c r="C13796" s="154"/>
      <c r="D13796" s="91"/>
      <c r="E13796" s="89"/>
    </row>
    <row r="13797" spans="1:7" x14ac:dyDescent="0.25">
      <c r="A13797" s="77">
        <f>E13797*A13791</f>
        <v>0</v>
      </c>
      <c r="B13797" s="160"/>
      <c r="C13797" s="452"/>
      <c r="D13797" s="91"/>
      <c r="E13797" s="89"/>
    </row>
    <row r="13798" spans="1:7" x14ac:dyDescent="0.25">
      <c r="A13798" s="77">
        <f>E13798*A13791</f>
        <v>0</v>
      </c>
      <c r="B13798" s="160"/>
      <c r="C13798" s="154"/>
      <c r="D13798" s="91"/>
      <c r="E13798" s="89"/>
    </row>
    <row r="13799" spans="1:7" x14ac:dyDescent="0.25">
      <c r="A13799" s="77">
        <f>E13799*A13791</f>
        <v>0</v>
      </c>
      <c r="B13799" s="160"/>
      <c r="C13799" s="154"/>
      <c r="D13799" s="91"/>
      <c r="E13799" s="89"/>
    </row>
    <row r="13800" spans="1:7" ht="15.75" thickBot="1" x14ac:dyDescent="0.3">
      <c r="A13800" s="77">
        <f>E13800*A13791</f>
        <v>0</v>
      </c>
      <c r="B13800" s="160"/>
      <c r="C13800" s="154"/>
      <c r="D13800" s="91"/>
      <c r="E13800" s="89"/>
    </row>
    <row r="13801" spans="1:7" ht="15.75" thickBot="1" x14ac:dyDescent="0.3">
      <c r="A13801" s="78"/>
      <c r="B13801" s="160"/>
      <c r="C13801" s="550"/>
      <c r="D13801" s="91"/>
      <c r="E13801" s="88"/>
      <c r="G13801" t="s">
        <v>2926</v>
      </c>
    </row>
    <row r="13802" spans="1:7" x14ac:dyDescent="0.25">
      <c r="A13802" s="77">
        <f>E13802*A13801</f>
        <v>0</v>
      </c>
      <c r="B13802" s="160"/>
      <c r="C13802" s="154"/>
      <c r="D13802" s="91"/>
      <c r="E13802" s="89"/>
    </row>
    <row r="13803" spans="1:7" x14ac:dyDescent="0.25">
      <c r="A13803" s="77">
        <f>A13801*E13803</f>
        <v>0</v>
      </c>
      <c r="B13803" s="160"/>
      <c r="C13803" s="154"/>
      <c r="D13803" s="91"/>
      <c r="E13803" s="89"/>
    </row>
    <row r="13804" spans="1:7" x14ac:dyDescent="0.25">
      <c r="A13804" s="77">
        <f>A13801*E13804</f>
        <v>0</v>
      </c>
      <c r="B13804" s="160"/>
      <c r="C13804" s="154"/>
      <c r="D13804" s="91"/>
      <c r="E13804" s="89"/>
    </row>
    <row r="13805" spans="1:7" x14ac:dyDescent="0.25">
      <c r="A13805" s="77">
        <f>A13801*E13805</f>
        <v>0</v>
      </c>
      <c r="B13805" s="160"/>
      <c r="C13805" s="154"/>
      <c r="D13805" s="91"/>
      <c r="E13805" s="89"/>
    </row>
    <row r="13806" spans="1:7" x14ac:dyDescent="0.25">
      <c r="A13806" s="77">
        <f>A13801*E13806</f>
        <v>0</v>
      </c>
      <c r="B13806" s="160"/>
      <c r="C13806" s="154"/>
      <c r="D13806" s="91"/>
      <c r="E13806" s="89"/>
    </row>
    <row r="13807" spans="1:7" x14ac:dyDescent="0.25">
      <c r="A13807" s="77">
        <f>E13807*A13801</f>
        <v>0</v>
      </c>
      <c r="B13807" s="160"/>
      <c r="C13807" s="452"/>
      <c r="D13807" s="91"/>
      <c r="E13807" s="89"/>
    </row>
    <row r="13808" spans="1:7" x14ac:dyDescent="0.25">
      <c r="A13808" s="77">
        <f>E13808*A13801</f>
        <v>0</v>
      </c>
      <c r="B13808" s="160"/>
      <c r="C13808" s="154"/>
      <c r="D13808" s="91"/>
      <c r="E13808" s="89"/>
    </row>
    <row r="13809" spans="1:7" x14ac:dyDescent="0.25">
      <c r="A13809" s="77">
        <f>E13809*A13801</f>
        <v>0</v>
      </c>
      <c r="B13809" s="160"/>
      <c r="C13809" s="154"/>
      <c r="D13809" s="91"/>
      <c r="E13809" s="89"/>
    </row>
    <row r="13810" spans="1:7" ht="15.75" thickBot="1" x14ac:dyDescent="0.3">
      <c r="A13810" s="77">
        <f>E13810*A13801</f>
        <v>0</v>
      </c>
      <c r="B13810" s="160"/>
      <c r="C13810" s="154"/>
      <c r="D13810" s="91"/>
      <c r="E13810" s="89"/>
    </row>
    <row r="13811" spans="1:7" ht="15.75" thickBot="1" x14ac:dyDescent="0.3">
      <c r="A13811" s="78"/>
      <c r="B13811" s="160"/>
      <c r="C13811" s="550"/>
      <c r="D13811" s="91"/>
      <c r="E13811" s="88"/>
      <c r="G13811" t="s">
        <v>2926</v>
      </c>
    </row>
    <row r="13812" spans="1:7" x14ac:dyDescent="0.25">
      <c r="A13812" s="77">
        <f>E13812*A13811</f>
        <v>0</v>
      </c>
      <c r="B13812" s="160"/>
      <c r="C13812" s="154"/>
      <c r="D13812" s="91"/>
      <c r="E13812" s="89"/>
    </row>
    <row r="13813" spans="1:7" x14ac:dyDescent="0.25">
      <c r="A13813" s="77">
        <f>A13811*E13813</f>
        <v>0</v>
      </c>
      <c r="B13813" s="160"/>
      <c r="C13813" s="154"/>
      <c r="D13813" s="91"/>
      <c r="E13813" s="89"/>
    </row>
    <row r="13814" spans="1:7" x14ac:dyDescent="0.25">
      <c r="A13814" s="77">
        <f>A13811*E13814</f>
        <v>0</v>
      </c>
      <c r="B13814" s="160"/>
      <c r="C13814" s="154"/>
      <c r="D13814" s="91"/>
      <c r="E13814" s="89"/>
    </row>
    <row r="13815" spans="1:7" x14ac:dyDescent="0.25">
      <c r="A13815" s="77">
        <f>A13811*E13815</f>
        <v>0</v>
      </c>
      <c r="B13815" s="160"/>
      <c r="C13815" s="154"/>
      <c r="D13815" s="91"/>
      <c r="E13815" s="89"/>
    </row>
    <row r="13816" spans="1:7" x14ac:dyDescent="0.25">
      <c r="A13816" s="77">
        <f>A13811*E13816</f>
        <v>0</v>
      </c>
      <c r="B13816" s="160"/>
      <c r="C13816" s="154"/>
      <c r="D13816" s="91"/>
      <c r="E13816" s="89"/>
    </row>
    <row r="13817" spans="1:7" x14ac:dyDescent="0.25">
      <c r="A13817" s="77">
        <f>E13817*A13811</f>
        <v>0</v>
      </c>
      <c r="B13817" s="160"/>
      <c r="C13817" s="452"/>
      <c r="D13817" s="91"/>
      <c r="E13817" s="89"/>
    </row>
    <row r="13818" spans="1:7" x14ac:dyDescent="0.25">
      <c r="A13818" s="77">
        <f>E13818*A13811</f>
        <v>0</v>
      </c>
      <c r="B13818" s="160"/>
      <c r="C13818" s="154"/>
      <c r="D13818" s="91"/>
      <c r="E13818" s="89"/>
    </row>
    <row r="13819" spans="1:7" x14ac:dyDescent="0.25">
      <c r="A13819" s="77">
        <f>E13819*A13811</f>
        <v>0</v>
      </c>
      <c r="B13819" s="160"/>
      <c r="C13819" s="154"/>
      <c r="D13819" s="91"/>
      <c r="E13819" s="89"/>
    </row>
    <row r="13820" spans="1:7" ht="15.75" thickBot="1" x14ac:dyDescent="0.3">
      <c r="A13820" s="77">
        <f>E13820*A13811</f>
        <v>0</v>
      </c>
      <c r="B13820" s="160"/>
      <c r="C13820" s="154"/>
      <c r="D13820" s="91"/>
      <c r="E13820" s="89"/>
    </row>
    <row r="13821" spans="1:7" ht="15.75" thickBot="1" x14ac:dyDescent="0.3">
      <c r="A13821" s="78"/>
      <c r="B13821" s="160"/>
      <c r="C13821" s="550"/>
      <c r="D13821" s="91"/>
      <c r="E13821" s="88"/>
      <c r="G13821" t="s">
        <v>2926</v>
      </c>
    </row>
    <row r="13822" spans="1:7" x14ac:dyDescent="0.25">
      <c r="A13822" s="77">
        <f>E13822*A13821</f>
        <v>0</v>
      </c>
      <c r="B13822" s="160"/>
      <c r="C13822" s="154"/>
      <c r="D13822" s="91"/>
      <c r="E13822" s="89"/>
    </row>
    <row r="13823" spans="1:7" x14ac:dyDescent="0.25">
      <c r="A13823" s="77">
        <f>A13821*E13823</f>
        <v>0</v>
      </c>
      <c r="B13823" s="160"/>
      <c r="C13823" s="154"/>
      <c r="D13823" s="91"/>
      <c r="E13823" s="89"/>
    </row>
    <row r="13824" spans="1:7" x14ac:dyDescent="0.25">
      <c r="A13824" s="77">
        <f>A13821*E13824</f>
        <v>0</v>
      </c>
      <c r="B13824" s="160"/>
      <c r="C13824" s="154"/>
      <c r="D13824" s="91"/>
      <c r="E13824" s="89"/>
    </row>
    <row r="13825" spans="1:7" x14ac:dyDescent="0.25">
      <c r="A13825" s="77">
        <f>A13821*E13825</f>
        <v>0</v>
      </c>
      <c r="B13825" s="160"/>
      <c r="C13825" s="154"/>
      <c r="D13825" s="91"/>
      <c r="E13825" s="89"/>
    </row>
    <row r="13826" spans="1:7" x14ac:dyDescent="0.25">
      <c r="A13826" s="77">
        <f>A13821*E13826</f>
        <v>0</v>
      </c>
      <c r="B13826" s="160"/>
      <c r="C13826" s="154"/>
      <c r="D13826" s="91"/>
      <c r="E13826" s="89"/>
    </row>
    <row r="13827" spans="1:7" x14ac:dyDescent="0.25">
      <c r="A13827" s="77">
        <f>E13827*A13821</f>
        <v>0</v>
      </c>
      <c r="B13827" s="160"/>
      <c r="C13827" s="452"/>
      <c r="D13827" s="91"/>
      <c r="E13827" s="89"/>
    </row>
    <row r="13828" spans="1:7" x14ac:dyDescent="0.25">
      <c r="A13828" s="77">
        <f>E13828*A13821</f>
        <v>0</v>
      </c>
      <c r="B13828" s="160"/>
      <c r="C13828" s="154"/>
      <c r="D13828" s="91"/>
      <c r="E13828" s="89"/>
    </row>
    <row r="13829" spans="1:7" x14ac:dyDescent="0.25">
      <c r="A13829" s="77">
        <f>E13829*A13821</f>
        <v>0</v>
      </c>
      <c r="B13829" s="160"/>
      <c r="C13829" s="154"/>
      <c r="D13829" s="91"/>
      <c r="E13829" s="89"/>
    </row>
    <row r="13830" spans="1:7" ht="15.75" thickBot="1" x14ac:dyDescent="0.3">
      <c r="A13830" s="77">
        <f>E13830*A13821</f>
        <v>0</v>
      </c>
      <c r="B13830" s="160"/>
      <c r="C13830" s="154"/>
      <c r="D13830" s="91"/>
      <c r="E13830" s="89"/>
    </row>
    <row r="13831" spans="1:7" ht="15.75" thickBot="1" x14ac:dyDescent="0.3">
      <c r="A13831" s="78"/>
      <c r="B13831" s="160"/>
      <c r="C13831" s="550"/>
      <c r="D13831" s="91"/>
      <c r="E13831" s="88"/>
      <c r="G13831" t="s">
        <v>2926</v>
      </c>
    </row>
    <row r="13832" spans="1:7" x14ac:dyDescent="0.25">
      <c r="A13832" s="77">
        <f>E13832*A13831</f>
        <v>0</v>
      </c>
      <c r="B13832" s="160"/>
      <c r="C13832" s="154"/>
      <c r="D13832" s="91"/>
      <c r="E13832" s="89"/>
    </row>
    <row r="13833" spans="1:7" x14ac:dyDescent="0.25">
      <c r="A13833" s="77">
        <f>A13831*E13833</f>
        <v>0</v>
      </c>
      <c r="B13833" s="160"/>
      <c r="C13833" s="154"/>
      <c r="D13833" s="91"/>
      <c r="E13833" s="89"/>
    </row>
    <row r="13834" spans="1:7" x14ac:dyDescent="0.25">
      <c r="A13834" s="77">
        <f>A13831*E13834</f>
        <v>0</v>
      </c>
      <c r="B13834" s="160"/>
      <c r="C13834" s="154"/>
      <c r="D13834" s="91"/>
      <c r="E13834" s="89"/>
    </row>
    <row r="13835" spans="1:7" x14ac:dyDescent="0.25">
      <c r="A13835" s="77">
        <f>A13831*E13835</f>
        <v>0</v>
      </c>
      <c r="B13835" s="160"/>
      <c r="C13835" s="154"/>
      <c r="D13835" s="91"/>
      <c r="E13835" s="89"/>
    </row>
    <row r="13836" spans="1:7" x14ac:dyDescent="0.25">
      <c r="A13836" s="77">
        <f>A13831*E13836</f>
        <v>0</v>
      </c>
      <c r="B13836" s="160"/>
      <c r="C13836" s="154"/>
      <c r="D13836" s="91"/>
      <c r="E13836" s="89"/>
    </row>
    <row r="13837" spans="1:7" x14ac:dyDescent="0.25">
      <c r="A13837" s="77">
        <f>E13837*A13831</f>
        <v>0</v>
      </c>
      <c r="B13837" s="160"/>
      <c r="C13837" s="452"/>
      <c r="D13837" s="91"/>
      <c r="E13837" s="89"/>
    </row>
    <row r="13838" spans="1:7" x14ac:dyDescent="0.25">
      <c r="A13838" s="77">
        <f>E13838*A13831</f>
        <v>0</v>
      </c>
      <c r="B13838" s="160"/>
      <c r="C13838" s="154"/>
      <c r="D13838" s="91"/>
      <c r="E13838" s="89"/>
    </row>
    <row r="13839" spans="1:7" x14ac:dyDescent="0.25">
      <c r="A13839" s="77">
        <f>E13839*A13831</f>
        <v>0</v>
      </c>
      <c r="B13839" s="160"/>
      <c r="C13839" s="154"/>
      <c r="D13839" s="91"/>
      <c r="E13839" s="89"/>
    </row>
    <row r="13840" spans="1:7" ht="15.75" thickBot="1" x14ac:dyDescent="0.3">
      <c r="A13840" s="77">
        <f>E13840*A13831</f>
        <v>0</v>
      </c>
      <c r="B13840" s="160"/>
      <c r="C13840" s="154"/>
      <c r="D13840" s="91"/>
      <c r="E13840" s="89"/>
    </row>
    <row r="13841" spans="1:7" ht="15.75" thickBot="1" x14ac:dyDescent="0.3">
      <c r="A13841" s="78"/>
      <c r="B13841" s="160"/>
      <c r="C13841" s="550"/>
      <c r="D13841" s="91"/>
      <c r="E13841" s="88"/>
      <c r="G13841" t="s">
        <v>2926</v>
      </c>
    </row>
    <row r="13842" spans="1:7" x14ac:dyDescent="0.25">
      <c r="A13842" s="77">
        <f>E13842*A13841</f>
        <v>0</v>
      </c>
      <c r="B13842" s="160"/>
      <c r="C13842" s="154"/>
      <c r="D13842" s="91"/>
      <c r="E13842" s="89"/>
    </row>
    <row r="13843" spans="1:7" x14ac:dyDescent="0.25">
      <c r="A13843" s="77">
        <f>A13841*E13843</f>
        <v>0</v>
      </c>
      <c r="B13843" s="160"/>
      <c r="C13843" s="154"/>
      <c r="D13843" s="91"/>
      <c r="E13843" s="89"/>
    </row>
    <row r="13844" spans="1:7" x14ac:dyDescent="0.25">
      <c r="A13844" s="77">
        <f>A13841*E13844</f>
        <v>0</v>
      </c>
      <c r="B13844" s="160"/>
      <c r="C13844" s="154"/>
      <c r="D13844" s="91"/>
      <c r="E13844" s="89"/>
    </row>
    <row r="13845" spans="1:7" x14ac:dyDescent="0.25">
      <c r="A13845" s="77">
        <f>A13841*E13845</f>
        <v>0</v>
      </c>
      <c r="B13845" s="160"/>
      <c r="C13845" s="154"/>
      <c r="D13845" s="91"/>
      <c r="E13845" s="89"/>
    </row>
    <row r="13846" spans="1:7" x14ac:dyDescent="0.25">
      <c r="A13846" s="77">
        <f>A13841*E13846</f>
        <v>0</v>
      </c>
      <c r="B13846" s="160"/>
      <c r="C13846" s="154"/>
      <c r="D13846" s="91"/>
      <c r="E13846" s="89"/>
    </row>
    <row r="13847" spans="1:7" x14ac:dyDescent="0.25">
      <c r="A13847" s="77">
        <f>E13847*A13841</f>
        <v>0</v>
      </c>
      <c r="B13847" s="160"/>
      <c r="C13847" s="452"/>
      <c r="D13847" s="91"/>
      <c r="E13847" s="89"/>
    </row>
    <row r="13848" spans="1:7" x14ac:dyDescent="0.25">
      <c r="A13848" s="77">
        <f>E13848*A13841</f>
        <v>0</v>
      </c>
      <c r="B13848" s="160"/>
      <c r="C13848" s="154"/>
      <c r="D13848" s="91"/>
      <c r="E13848" s="89"/>
    </row>
    <row r="13849" spans="1:7" x14ac:dyDescent="0.25">
      <c r="A13849" s="77">
        <f>E13849*A13841</f>
        <v>0</v>
      </c>
      <c r="B13849" s="160"/>
      <c r="C13849" s="154"/>
      <c r="D13849" s="91"/>
      <c r="E13849" s="89"/>
    </row>
    <row r="13850" spans="1:7" ht="15.75" thickBot="1" x14ac:dyDescent="0.3">
      <c r="A13850" s="77">
        <f>E13850*A13841</f>
        <v>0</v>
      </c>
      <c r="B13850" s="160"/>
      <c r="C13850" s="154"/>
      <c r="D13850" s="91"/>
      <c r="E13850" s="89"/>
    </row>
    <row r="13851" spans="1:7" ht="15.75" thickBot="1" x14ac:dyDescent="0.3">
      <c r="A13851" s="78"/>
      <c r="B13851" s="160"/>
      <c r="C13851" s="550"/>
      <c r="D13851" s="91"/>
      <c r="E13851" s="88"/>
      <c r="G13851" t="s">
        <v>2926</v>
      </c>
    </row>
    <row r="13852" spans="1:7" x14ac:dyDescent="0.25">
      <c r="A13852" s="77">
        <f>E13852*A13851</f>
        <v>0</v>
      </c>
      <c r="B13852" s="160"/>
      <c r="C13852" s="154"/>
      <c r="D13852" s="91"/>
      <c r="E13852" s="89"/>
    </row>
    <row r="13853" spans="1:7" x14ac:dyDescent="0.25">
      <c r="A13853" s="77">
        <f>A13851*E13853</f>
        <v>0</v>
      </c>
      <c r="B13853" s="160"/>
      <c r="C13853" s="154"/>
      <c r="D13853" s="91"/>
      <c r="E13853" s="89"/>
    </row>
    <row r="13854" spans="1:7" x14ac:dyDescent="0.25">
      <c r="A13854" s="77">
        <f>A13851*E13854</f>
        <v>0</v>
      </c>
      <c r="B13854" s="160"/>
      <c r="C13854" s="154"/>
      <c r="D13854" s="91"/>
      <c r="E13854" s="89"/>
    </row>
    <row r="13855" spans="1:7" x14ac:dyDescent="0.25">
      <c r="A13855" s="77">
        <f>A13851*E13855</f>
        <v>0</v>
      </c>
      <c r="B13855" s="160"/>
      <c r="C13855" s="154"/>
      <c r="D13855" s="91"/>
      <c r="E13855" s="89"/>
    </row>
    <row r="13856" spans="1:7" x14ac:dyDescent="0.25">
      <c r="A13856" s="77">
        <f>A13851*E13856</f>
        <v>0</v>
      </c>
      <c r="B13856" s="160"/>
      <c r="C13856" s="154"/>
      <c r="D13856" s="91"/>
      <c r="E13856" s="89"/>
    </row>
    <row r="13857" spans="1:7" x14ac:dyDescent="0.25">
      <c r="A13857" s="77">
        <f>E13857*A13851</f>
        <v>0</v>
      </c>
      <c r="B13857" s="160"/>
      <c r="C13857" s="452"/>
      <c r="D13857" s="91"/>
      <c r="E13857" s="89"/>
    </row>
    <row r="13858" spans="1:7" x14ac:dyDescent="0.25">
      <c r="A13858" s="77">
        <f>E13858*A13851</f>
        <v>0</v>
      </c>
      <c r="B13858" s="160"/>
      <c r="C13858" s="154"/>
      <c r="D13858" s="91"/>
      <c r="E13858" s="89"/>
    </row>
    <row r="13859" spans="1:7" x14ac:dyDescent="0.25">
      <c r="A13859" s="77">
        <f>E13859*A13851</f>
        <v>0</v>
      </c>
      <c r="B13859" s="160"/>
      <c r="C13859" s="154"/>
      <c r="D13859" s="91"/>
      <c r="E13859" s="89"/>
    </row>
    <row r="13860" spans="1:7" x14ac:dyDescent="0.25">
      <c r="A13860" s="77">
        <f>E13860*A13851</f>
        <v>0</v>
      </c>
      <c r="B13860" s="160"/>
      <c r="C13860" s="154"/>
      <c r="D13860" s="91"/>
      <c r="E13860" s="89"/>
    </row>
    <row r="13861" spans="1:7" x14ac:dyDescent="0.25">
      <c r="G13861" t="s">
        <v>2926</v>
      </c>
    </row>
  </sheetData>
  <autoFilter ref="A1:A9880" xr:uid="{00000000-0009-0000-0000-000000000000}"/>
  <mergeCells count="8750">
    <mergeCell ref="A4882:E4882"/>
    <mergeCell ref="A5621:E5621"/>
    <mergeCell ref="A11000:E11000"/>
    <mergeCell ref="A11945:E11945"/>
    <mergeCell ref="A12826:E12826"/>
    <mergeCell ref="A6817:E6817"/>
    <mergeCell ref="A6992:E6992"/>
    <mergeCell ref="A7079:E7079"/>
    <mergeCell ref="A7104:E7104"/>
    <mergeCell ref="A7170:E7170"/>
    <mergeCell ref="A7317:E7317"/>
    <mergeCell ref="A7318:E7318"/>
    <mergeCell ref="A7682:E7682"/>
    <mergeCell ref="A7825:E7825"/>
    <mergeCell ref="A7892:E7892"/>
    <mergeCell ref="A7893:E7893"/>
    <mergeCell ref="A8110:E8110"/>
    <mergeCell ref="A8200:E8200"/>
    <mergeCell ref="A8489:E8489"/>
    <mergeCell ref="A8515:E8515"/>
    <mergeCell ref="A8546:E8546"/>
    <mergeCell ref="A8668:E8668"/>
    <mergeCell ref="A8762:E8762"/>
    <mergeCell ref="A9129:E9129"/>
    <mergeCell ref="A9130:E9130"/>
    <mergeCell ref="A9236:E9236"/>
    <mergeCell ref="A6403:E6403"/>
    <mergeCell ref="A6593:E6593"/>
    <mergeCell ref="C9290:C9297"/>
    <mergeCell ref="A11888:E11888"/>
    <mergeCell ref="A2:E2"/>
    <mergeCell ref="A269:E269"/>
    <mergeCell ref="A567:E567"/>
    <mergeCell ref="A969:E969"/>
    <mergeCell ref="A970:E970"/>
    <mergeCell ref="A1172:E1172"/>
    <mergeCell ref="A1212:E1212"/>
    <mergeCell ref="A1265:E1265"/>
    <mergeCell ref="A2107:E2107"/>
    <mergeCell ref="A2108:E2108"/>
    <mergeCell ref="A2189:E2189"/>
    <mergeCell ref="A2901:E2901"/>
    <mergeCell ref="A3467:E3467"/>
    <mergeCell ref="A3594:E3594"/>
    <mergeCell ref="A3949:E3949"/>
    <mergeCell ref="A4708:E4708"/>
    <mergeCell ref="A4881:E4881"/>
    <mergeCell ref="M13280:P13280"/>
    <mergeCell ref="M13281:P13281"/>
    <mergeCell ref="M13282:P13282"/>
    <mergeCell ref="M13283:P13283"/>
    <mergeCell ref="M13284:P13284"/>
    <mergeCell ref="M13286:P13286"/>
    <mergeCell ref="M13287:P13287"/>
    <mergeCell ref="M13288:P13288"/>
    <mergeCell ref="M13289:P13289"/>
    <mergeCell ref="M13290:P13290"/>
    <mergeCell ref="M13294:P13294"/>
    <mergeCell ref="M13295:P13295"/>
    <mergeCell ref="M13296:P13296"/>
    <mergeCell ref="M13291:P13291"/>
    <mergeCell ref="M13292:P13292"/>
    <mergeCell ref="M13293:P13293"/>
    <mergeCell ref="M595:P595"/>
    <mergeCell ref="M601:P601"/>
    <mergeCell ref="M605:P605"/>
    <mergeCell ref="M610:P610"/>
    <mergeCell ref="M653:P653"/>
    <mergeCell ref="M936:P936"/>
    <mergeCell ref="M6230:P6230"/>
    <mergeCell ref="M13275:P13275"/>
    <mergeCell ref="M13276:P13276"/>
    <mergeCell ref="M13277:P13277"/>
    <mergeCell ref="M13278:P13278"/>
    <mergeCell ref="M13279:P13279"/>
    <mergeCell ref="M13270:P13270"/>
    <mergeCell ref="M13271:P13271"/>
    <mergeCell ref="M13272:P13272"/>
    <mergeCell ref="M13273:P13273"/>
    <mergeCell ref="M13274:P13274"/>
    <mergeCell ref="M13265:P13265"/>
    <mergeCell ref="M13266:P13266"/>
    <mergeCell ref="M13267:P13267"/>
    <mergeCell ref="M13268:P13268"/>
    <mergeCell ref="M13269:P13269"/>
    <mergeCell ref="M13260:P13260"/>
    <mergeCell ref="M13261:P13261"/>
    <mergeCell ref="M13262:P13262"/>
    <mergeCell ref="M13263:P13263"/>
    <mergeCell ref="M13264:P13264"/>
    <mergeCell ref="M13258:P13258"/>
    <mergeCell ref="M13259:P13259"/>
    <mergeCell ref="M13254:P13254"/>
    <mergeCell ref="M13255:P13255"/>
    <mergeCell ref="M13256:P13256"/>
    <mergeCell ref="M13257:P13257"/>
    <mergeCell ref="M13249:P13249"/>
    <mergeCell ref="M13250:P13250"/>
    <mergeCell ref="M13251:P13251"/>
    <mergeCell ref="M13252:P13252"/>
    <mergeCell ref="M13253:P13253"/>
    <mergeCell ref="M13244:P13244"/>
    <mergeCell ref="M13245:P13245"/>
    <mergeCell ref="M13246:P13246"/>
    <mergeCell ref="M13247:P13247"/>
    <mergeCell ref="M13248:P13248"/>
    <mergeCell ref="M13239:P13239"/>
    <mergeCell ref="M13240:P13240"/>
    <mergeCell ref="M13241:P13241"/>
    <mergeCell ref="M13242:P13242"/>
    <mergeCell ref="M13243:P13243"/>
    <mergeCell ref="M13234:P13234"/>
    <mergeCell ref="M13235:P13235"/>
    <mergeCell ref="M13236:P13236"/>
    <mergeCell ref="M13237:P13237"/>
    <mergeCell ref="M13238:P13238"/>
    <mergeCell ref="M13229:P13229"/>
    <mergeCell ref="M13230:P13230"/>
    <mergeCell ref="M13231:P13231"/>
    <mergeCell ref="M13232:P13232"/>
    <mergeCell ref="M13233:P13233"/>
    <mergeCell ref="M13224:P13224"/>
    <mergeCell ref="M13225:P13225"/>
    <mergeCell ref="M13226:P13226"/>
    <mergeCell ref="M13227:P13227"/>
    <mergeCell ref="M13228:P13228"/>
    <mergeCell ref="M13219:P13219"/>
    <mergeCell ref="M13220:P13220"/>
    <mergeCell ref="M13221:P13221"/>
    <mergeCell ref="M13222:P13222"/>
    <mergeCell ref="M13223:P13223"/>
    <mergeCell ref="M13214:P13214"/>
    <mergeCell ref="M13215:P13215"/>
    <mergeCell ref="M13216:P13216"/>
    <mergeCell ref="M13217:P13217"/>
    <mergeCell ref="M13218:P13218"/>
    <mergeCell ref="M13209:P13209"/>
    <mergeCell ref="M13210:P13210"/>
    <mergeCell ref="M13211:P13211"/>
    <mergeCell ref="M13212:P13212"/>
    <mergeCell ref="M13213:P13213"/>
    <mergeCell ref="M13204:P13204"/>
    <mergeCell ref="M13205:P13205"/>
    <mergeCell ref="M13206:P13206"/>
    <mergeCell ref="M13207:P13207"/>
    <mergeCell ref="M13208:P13208"/>
    <mergeCell ref="M13199:P13199"/>
    <mergeCell ref="M13200:P13200"/>
    <mergeCell ref="M13201:P13201"/>
    <mergeCell ref="M13202:P13202"/>
    <mergeCell ref="M13203:P13203"/>
    <mergeCell ref="M13194:P13194"/>
    <mergeCell ref="M13195:P13195"/>
    <mergeCell ref="M13196:P13196"/>
    <mergeCell ref="M13197:P13197"/>
    <mergeCell ref="M13198:P13198"/>
    <mergeCell ref="M13189:P13189"/>
    <mergeCell ref="M13190:P13190"/>
    <mergeCell ref="M13191:P13191"/>
    <mergeCell ref="M13192:P13192"/>
    <mergeCell ref="M13193:P13193"/>
    <mergeCell ref="M13184:P13184"/>
    <mergeCell ref="M13185:P13185"/>
    <mergeCell ref="M13186:P13186"/>
    <mergeCell ref="M13187:P13187"/>
    <mergeCell ref="M13188:P13188"/>
    <mergeCell ref="M13179:P13179"/>
    <mergeCell ref="M13180:P13180"/>
    <mergeCell ref="M13181:P13181"/>
    <mergeCell ref="M13182:P13182"/>
    <mergeCell ref="M13183:P13183"/>
    <mergeCell ref="M13174:P13174"/>
    <mergeCell ref="M13175:P13175"/>
    <mergeCell ref="M13176:P13176"/>
    <mergeCell ref="M13177:P13177"/>
    <mergeCell ref="M13178:P13178"/>
    <mergeCell ref="M13169:P13169"/>
    <mergeCell ref="M13170:P13170"/>
    <mergeCell ref="M13171:P13171"/>
    <mergeCell ref="M13172:P13172"/>
    <mergeCell ref="M13173:P13173"/>
    <mergeCell ref="M13164:P13164"/>
    <mergeCell ref="M13165:P13165"/>
    <mergeCell ref="M13166:P13166"/>
    <mergeCell ref="M13167:P13167"/>
    <mergeCell ref="M13168:P13168"/>
    <mergeCell ref="M13159:P13159"/>
    <mergeCell ref="M13160:P13160"/>
    <mergeCell ref="M13161:P13161"/>
    <mergeCell ref="M13162:P13162"/>
    <mergeCell ref="M13163:P13163"/>
    <mergeCell ref="M13154:P13154"/>
    <mergeCell ref="M13155:P13155"/>
    <mergeCell ref="M13156:P13156"/>
    <mergeCell ref="M13157:P13157"/>
    <mergeCell ref="M13158:P13158"/>
    <mergeCell ref="M13114:P13114"/>
    <mergeCell ref="M13115:P13115"/>
    <mergeCell ref="M13116:P13116"/>
    <mergeCell ref="M13117:P13117"/>
    <mergeCell ref="M13118:P13118"/>
    <mergeCell ref="M13149:P13149"/>
    <mergeCell ref="M13150:P13150"/>
    <mergeCell ref="M13151:P13151"/>
    <mergeCell ref="M13152:P13152"/>
    <mergeCell ref="M13153:P13153"/>
    <mergeCell ref="M13144:P13144"/>
    <mergeCell ref="M13145:P13145"/>
    <mergeCell ref="M13146:P13146"/>
    <mergeCell ref="M13147:P13147"/>
    <mergeCell ref="M13148:P13148"/>
    <mergeCell ref="M13139:P13139"/>
    <mergeCell ref="M13140:P13140"/>
    <mergeCell ref="M13141:P13141"/>
    <mergeCell ref="M13142:P13142"/>
    <mergeCell ref="M13143:P13143"/>
    <mergeCell ref="M13136:P13136"/>
    <mergeCell ref="M13137:P13137"/>
    <mergeCell ref="M13138:P13138"/>
    <mergeCell ref="M13111:P13111"/>
    <mergeCell ref="M13112:P13112"/>
    <mergeCell ref="M13113:P13113"/>
    <mergeCell ref="M13108:P13108"/>
    <mergeCell ref="M13109:P13109"/>
    <mergeCell ref="M13110:P13110"/>
    <mergeCell ref="M13104:P13104"/>
    <mergeCell ref="M13105:P13105"/>
    <mergeCell ref="M13106:P13106"/>
    <mergeCell ref="M13107:P13107"/>
    <mergeCell ref="M13134:P13134"/>
    <mergeCell ref="M13135:P13135"/>
    <mergeCell ref="M13099:P13099"/>
    <mergeCell ref="M13100:P13100"/>
    <mergeCell ref="M13101:P13101"/>
    <mergeCell ref="M13102:P13102"/>
    <mergeCell ref="M13103:P13103"/>
    <mergeCell ref="M13129:P13129"/>
    <mergeCell ref="M13130:P13130"/>
    <mergeCell ref="M13131:P13131"/>
    <mergeCell ref="M13132:P13132"/>
    <mergeCell ref="M13133:P13133"/>
    <mergeCell ref="M13124:P13124"/>
    <mergeCell ref="M13125:P13125"/>
    <mergeCell ref="M13126:P13126"/>
    <mergeCell ref="M13127:P13127"/>
    <mergeCell ref="M13128:P13128"/>
    <mergeCell ref="M13119:P13119"/>
    <mergeCell ref="M13120:P13120"/>
    <mergeCell ref="M13121:P13121"/>
    <mergeCell ref="M13122:P13122"/>
    <mergeCell ref="M13123:P13123"/>
    <mergeCell ref="M13094:P13094"/>
    <mergeCell ref="M13095:P13095"/>
    <mergeCell ref="M13096:P13096"/>
    <mergeCell ref="M13097:P13097"/>
    <mergeCell ref="M13098:P13098"/>
    <mergeCell ref="M13089:P13089"/>
    <mergeCell ref="M13090:P13090"/>
    <mergeCell ref="M13091:P13091"/>
    <mergeCell ref="M13092:P13092"/>
    <mergeCell ref="M13093:P13093"/>
    <mergeCell ref="M13084:P13084"/>
    <mergeCell ref="M13085:P13085"/>
    <mergeCell ref="M13086:P13086"/>
    <mergeCell ref="M13087:P13087"/>
    <mergeCell ref="M13088:P13088"/>
    <mergeCell ref="M13079:P13079"/>
    <mergeCell ref="M13080:P13080"/>
    <mergeCell ref="M13081:P13081"/>
    <mergeCell ref="M13082:P13082"/>
    <mergeCell ref="M13083:P13083"/>
    <mergeCell ref="M13044:P13044"/>
    <mergeCell ref="M13045:P13045"/>
    <mergeCell ref="M13046:P13046"/>
    <mergeCell ref="M13040:P13040"/>
    <mergeCell ref="M13041:P13041"/>
    <mergeCell ref="M13038:P13038"/>
    <mergeCell ref="M13039:P13039"/>
    <mergeCell ref="M13072:P13072"/>
    <mergeCell ref="M13073:P13073"/>
    <mergeCell ref="M13076:P13076"/>
    <mergeCell ref="M13077:P13077"/>
    <mergeCell ref="M13078:P13078"/>
    <mergeCell ref="M13067:P13067"/>
    <mergeCell ref="M13068:P13068"/>
    <mergeCell ref="M13069:P13069"/>
    <mergeCell ref="M13070:P13070"/>
    <mergeCell ref="M13071:P13071"/>
    <mergeCell ref="M13062:P13062"/>
    <mergeCell ref="M13063:P13063"/>
    <mergeCell ref="M13064:P13064"/>
    <mergeCell ref="M13065:P13065"/>
    <mergeCell ref="M13066:P13066"/>
    <mergeCell ref="M13059:P13059"/>
    <mergeCell ref="M13060:P13060"/>
    <mergeCell ref="M13061:P13061"/>
    <mergeCell ref="M12950:P12950"/>
    <mergeCell ref="M12951:P12951"/>
    <mergeCell ref="M13035:P13035"/>
    <mergeCell ref="M13036:P13036"/>
    <mergeCell ref="M13037:P13037"/>
    <mergeCell ref="M13030:P13030"/>
    <mergeCell ref="M13031:P13031"/>
    <mergeCell ref="M13032:P13032"/>
    <mergeCell ref="M13033:P13033"/>
    <mergeCell ref="M13034:P13034"/>
    <mergeCell ref="M13025:P13025"/>
    <mergeCell ref="M13026:P13026"/>
    <mergeCell ref="M13027:P13027"/>
    <mergeCell ref="M13028:P13028"/>
    <mergeCell ref="M13029:P13029"/>
    <mergeCell ref="M13057:P13057"/>
    <mergeCell ref="M13058:P13058"/>
    <mergeCell ref="M13020:P13020"/>
    <mergeCell ref="M13023:P13023"/>
    <mergeCell ref="M13024:P13024"/>
    <mergeCell ref="M13052:P13052"/>
    <mergeCell ref="M13053:P13053"/>
    <mergeCell ref="M13054:P13054"/>
    <mergeCell ref="M13055:P13055"/>
    <mergeCell ref="M13056:P13056"/>
    <mergeCell ref="M13047:P13047"/>
    <mergeCell ref="M13048:P13048"/>
    <mergeCell ref="M13049:P13049"/>
    <mergeCell ref="M13050:P13050"/>
    <mergeCell ref="M13051:P13051"/>
    <mergeCell ref="M13042:P13042"/>
    <mergeCell ref="M13043:P13043"/>
    <mergeCell ref="M12942:P12942"/>
    <mergeCell ref="M12943:P12943"/>
    <mergeCell ref="M12944:P12944"/>
    <mergeCell ref="M12945:P12945"/>
    <mergeCell ref="M12946:P12946"/>
    <mergeCell ref="M12937:P12937"/>
    <mergeCell ref="M12938:P12938"/>
    <mergeCell ref="M12939:P12939"/>
    <mergeCell ref="M12940:P12940"/>
    <mergeCell ref="M12941:P12941"/>
    <mergeCell ref="M13018:P13018"/>
    <mergeCell ref="M13019:P13019"/>
    <mergeCell ref="M12932:P12932"/>
    <mergeCell ref="M12933:P12933"/>
    <mergeCell ref="M12934:P12934"/>
    <mergeCell ref="M12935:P12935"/>
    <mergeCell ref="M12936:P12936"/>
    <mergeCell ref="M13013:P13013"/>
    <mergeCell ref="M13014:P13014"/>
    <mergeCell ref="M13015:P13015"/>
    <mergeCell ref="M13016:P13016"/>
    <mergeCell ref="M13017:P13017"/>
    <mergeCell ref="M13006:P13006"/>
    <mergeCell ref="M13007:P13007"/>
    <mergeCell ref="M13008:P13008"/>
    <mergeCell ref="M13011:P13011"/>
    <mergeCell ref="M13012:P13012"/>
    <mergeCell ref="M13004:P13004"/>
    <mergeCell ref="M13005:P13005"/>
    <mergeCell ref="M12947:P12947"/>
    <mergeCell ref="M12948:P12948"/>
    <mergeCell ref="M12949:P12949"/>
    <mergeCell ref="M12927:P12927"/>
    <mergeCell ref="M12928:P12928"/>
    <mergeCell ref="M12929:P12929"/>
    <mergeCell ref="M12930:P12930"/>
    <mergeCell ref="M12931:P12931"/>
    <mergeCell ref="M12922:P12922"/>
    <mergeCell ref="M12923:P12923"/>
    <mergeCell ref="M12924:P12924"/>
    <mergeCell ref="M12925:P12925"/>
    <mergeCell ref="M12926:P12926"/>
    <mergeCell ref="M12917:P12917"/>
    <mergeCell ref="M12918:P12918"/>
    <mergeCell ref="M12919:P12919"/>
    <mergeCell ref="M12920:P12920"/>
    <mergeCell ref="M12921:P12921"/>
    <mergeCell ref="M12892:P12892"/>
    <mergeCell ref="M12893:P12893"/>
    <mergeCell ref="M12894:P12894"/>
    <mergeCell ref="M12895:P12895"/>
    <mergeCell ref="M12896:P12896"/>
    <mergeCell ref="M12888:P12888"/>
    <mergeCell ref="M12889:P12889"/>
    <mergeCell ref="M12890:P12890"/>
    <mergeCell ref="M12891:P12891"/>
    <mergeCell ref="M12912:P12912"/>
    <mergeCell ref="M12913:P12913"/>
    <mergeCell ref="M12914:P12914"/>
    <mergeCell ref="M12915:P12915"/>
    <mergeCell ref="M12916:P12916"/>
    <mergeCell ref="M12907:P12907"/>
    <mergeCell ref="M12908:P12908"/>
    <mergeCell ref="M12909:P12909"/>
    <mergeCell ref="M12910:P12910"/>
    <mergeCell ref="M12911:P12911"/>
    <mergeCell ref="M12902:P12902"/>
    <mergeCell ref="M12903:P12903"/>
    <mergeCell ref="M12904:P12904"/>
    <mergeCell ref="M12905:P12905"/>
    <mergeCell ref="M12906:P12906"/>
    <mergeCell ref="M12897:P12897"/>
    <mergeCell ref="M12898:P12898"/>
    <mergeCell ref="M12899:P12899"/>
    <mergeCell ref="M12900:P12900"/>
    <mergeCell ref="M12901:P12901"/>
    <mergeCell ref="M12883:P12883"/>
    <mergeCell ref="M12884:P12884"/>
    <mergeCell ref="M12885:P12885"/>
    <mergeCell ref="M12886:P12886"/>
    <mergeCell ref="M12887:P12887"/>
    <mergeCell ref="M12878:P12878"/>
    <mergeCell ref="M12879:P12879"/>
    <mergeCell ref="M12880:P12880"/>
    <mergeCell ref="M12881:P12881"/>
    <mergeCell ref="M12882:P12882"/>
    <mergeCell ref="M12873:P12873"/>
    <mergeCell ref="M12874:P12874"/>
    <mergeCell ref="M12875:P12875"/>
    <mergeCell ref="M12876:P12876"/>
    <mergeCell ref="M12877:P12877"/>
    <mergeCell ref="M12868:P12868"/>
    <mergeCell ref="M12869:P12869"/>
    <mergeCell ref="M12870:P12870"/>
    <mergeCell ref="M12871:P12871"/>
    <mergeCell ref="M12872:P12872"/>
    <mergeCell ref="M12863:P12863"/>
    <mergeCell ref="M12864:P12864"/>
    <mergeCell ref="M12865:P12865"/>
    <mergeCell ref="M12866:P12866"/>
    <mergeCell ref="M12867:P12867"/>
    <mergeCell ref="M12858:P12858"/>
    <mergeCell ref="M12859:P12859"/>
    <mergeCell ref="M12860:P12860"/>
    <mergeCell ref="M12861:P12861"/>
    <mergeCell ref="M12862:P12862"/>
    <mergeCell ref="M12853:P12853"/>
    <mergeCell ref="M12854:P12854"/>
    <mergeCell ref="M12855:P12855"/>
    <mergeCell ref="M12856:P12856"/>
    <mergeCell ref="M12857:P12857"/>
    <mergeCell ref="M12848:P12848"/>
    <mergeCell ref="M12849:P12849"/>
    <mergeCell ref="M12850:P12850"/>
    <mergeCell ref="M12851:P12851"/>
    <mergeCell ref="M12852:P12852"/>
    <mergeCell ref="M12843:P12843"/>
    <mergeCell ref="M12844:P12844"/>
    <mergeCell ref="M12845:P12845"/>
    <mergeCell ref="M12846:P12846"/>
    <mergeCell ref="M12847:P12847"/>
    <mergeCell ref="M12838:P12838"/>
    <mergeCell ref="M12839:P12839"/>
    <mergeCell ref="M12840:P12840"/>
    <mergeCell ref="M12841:P12841"/>
    <mergeCell ref="M12842:P12842"/>
    <mergeCell ref="M12833:P12833"/>
    <mergeCell ref="M12834:P12834"/>
    <mergeCell ref="M12836:P12836"/>
    <mergeCell ref="M12837:P12837"/>
    <mergeCell ref="M12828:P12828"/>
    <mergeCell ref="M12829:P12829"/>
    <mergeCell ref="M12830:P12830"/>
    <mergeCell ref="M12831:P12831"/>
    <mergeCell ref="M12832:P12832"/>
    <mergeCell ref="M12823:P12823"/>
    <mergeCell ref="M12824:P12824"/>
    <mergeCell ref="M12825:P12825"/>
    <mergeCell ref="M12826:P12826"/>
    <mergeCell ref="M12827:P12827"/>
    <mergeCell ref="M12818:P12818"/>
    <mergeCell ref="M12819:P12819"/>
    <mergeCell ref="M12820:P12820"/>
    <mergeCell ref="M12821:P12821"/>
    <mergeCell ref="M12822:P12822"/>
    <mergeCell ref="M12813:P12813"/>
    <mergeCell ref="M12814:P12814"/>
    <mergeCell ref="M12815:P12815"/>
    <mergeCell ref="M12816:P12816"/>
    <mergeCell ref="M12817:P12817"/>
    <mergeCell ref="M12808:P12808"/>
    <mergeCell ref="M12809:P12809"/>
    <mergeCell ref="M12810:P12810"/>
    <mergeCell ref="M12811:P12811"/>
    <mergeCell ref="M12812:P12812"/>
    <mergeCell ref="M12803:P12803"/>
    <mergeCell ref="M12804:P12804"/>
    <mergeCell ref="M12805:P12805"/>
    <mergeCell ref="M12806:P12806"/>
    <mergeCell ref="M12807:P12807"/>
    <mergeCell ref="M12798:P12798"/>
    <mergeCell ref="M12799:P12799"/>
    <mergeCell ref="M12800:P12800"/>
    <mergeCell ref="M12801:P12801"/>
    <mergeCell ref="M12802:P12802"/>
    <mergeCell ref="M12793:P12793"/>
    <mergeCell ref="M12794:P12794"/>
    <mergeCell ref="M12795:P12795"/>
    <mergeCell ref="M12796:P12796"/>
    <mergeCell ref="M12797:P12797"/>
    <mergeCell ref="M12788:P12788"/>
    <mergeCell ref="M12789:P12789"/>
    <mergeCell ref="M12790:P12790"/>
    <mergeCell ref="M12791:P12791"/>
    <mergeCell ref="M12792:P12792"/>
    <mergeCell ref="M12783:P12783"/>
    <mergeCell ref="M12784:P12784"/>
    <mergeCell ref="M12785:P12785"/>
    <mergeCell ref="M12786:P12786"/>
    <mergeCell ref="M12787:P12787"/>
    <mergeCell ref="M12778:P12778"/>
    <mergeCell ref="M12779:P12779"/>
    <mergeCell ref="M12780:P12780"/>
    <mergeCell ref="M12781:P12781"/>
    <mergeCell ref="M12782:P12782"/>
    <mergeCell ref="M12773:P12773"/>
    <mergeCell ref="M12774:P12774"/>
    <mergeCell ref="M12775:P12775"/>
    <mergeCell ref="M12776:P12776"/>
    <mergeCell ref="M12777:P12777"/>
    <mergeCell ref="M12768:P12768"/>
    <mergeCell ref="M12769:P12769"/>
    <mergeCell ref="M12770:P12770"/>
    <mergeCell ref="M12771:P12771"/>
    <mergeCell ref="M12772:P12772"/>
    <mergeCell ref="M12763:P12763"/>
    <mergeCell ref="M12764:P12764"/>
    <mergeCell ref="M12765:P12765"/>
    <mergeCell ref="M12766:P12766"/>
    <mergeCell ref="M12767:P12767"/>
    <mergeCell ref="M12758:P12758"/>
    <mergeCell ref="M12759:P12759"/>
    <mergeCell ref="M12760:P12760"/>
    <mergeCell ref="M12761:P12761"/>
    <mergeCell ref="M12762:P12762"/>
    <mergeCell ref="M12753:P12753"/>
    <mergeCell ref="M12754:P12754"/>
    <mergeCell ref="M12755:P12755"/>
    <mergeCell ref="M12756:P12756"/>
    <mergeCell ref="M12757:P12757"/>
    <mergeCell ref="M12748:P12748"/>
    <mergeCell ref="M12749:P12749"/>
    <mergeCell ref="M12750:P12750"/>
    <mergeCell ref="M12751:P12751"/>
    <mergeCell ref="M12752:P12752"/>
    <mergeCell ref="M12747:P12747"/>
    <mergeCell ref="M12743:P12743"/>
    <mergeCell ref="M12744:P12744"/>
    <mergeCell ref="M12745:P12745"/>
    <mergeCell ref="M12746:P12746"/>
    <mergeCell ref="M12738:P12738"/>
    <mergeCell ref="M12739:P12739"/>
    <mergeCell ref="M12740:P12740"/>
    <mergeCell ref="M12741:P12741"/>
    <mergeCell ref="M12742:P12742"/>
    <mergeCell ref="M12733:P12733"/>
    <mergeCell ref="M12734:P12734"/>
    <mergeCell ref="M12735:P12735"/>
    <mergeCell ref="M12736:P12736"/>
    <mergeCell ref="M12737:P12737"/>
    <mergeCell ref="M12728:P12728"/>
    <mergeCell ref="M12729:P12729"/>
    <mergeCell ref="M12730:P12730"/>
    <mergeCell ref="M12731:P12731"/>
    <mergeCell ref="M12732:P12732"/>
    <mergeCell ref="M12723:P12723"/>
    <mergeCell ref="M12724:P12724"/>
    <mergeCell ref="M12725:P12725"/>
    <mergeCell ref="M12726:P12726"/>
    <mergeCell ref="M12727:P12727"/>
    <mergeCell ref="M12718:P12718"/>
    <mergeCell ref="M12719:P12719"/>
    <mergeCell ref="M12720:P12720"/>
    <mergeCell ref="M12721:P12721"/>
    <mergeCell ref="M12722:P12722"/>
    <mergeCell ref="M12713:P12713"/>
    <mergeCell ref="M12714:P12714"/>
    <mergeCell ref="M12715:P12715"/>
    <mergeCell ref="M12716:P12716"/>
    <mergeCell ref="M12717:P12717"/>
    <mergeCell ref="M12708:P12708"/>
    <mergeCell ref="M12709:P12709"/>
    <mergeCell ref="M12710:P12710"/>
    <mergeCell ref="M12711:P12711"/>
    <mergeCell ref="M12712:P12712"/>
    <mergeCell ref="M12705:P12705"/>
    <mergeCell ref="M12706:P12706"/>
    <mergeCell ref="M12707:P12707"/>
    <mergeCell ref="M12703:P12703"/>
    <mergeCell ref="M12704:P12704"/>
    <mergeCell ref="M12698:P12698"/>
    <mergeCell ref="M12699:P12699"/>
    <mergeCell ref="M12700:P12700"/>
    <mergeCell ref="M12701:P12701"/>
    <mergeCell ref="M12702:P12702"/>
    <mergeCell ref="M12693:P12693"/>
    <mergeCell ref="M12694:P12694"/>
    <mergeCell ref="M12695:P12695"/>
    <mergeCell ref="M12696:P12696"/>
    <mergeCell ref="M12697:P12697"/>
    <mergeCell ref="M12688:P12688"/>
    <mergeCell ref="M12689:P12689"/>
    <mergeCell ref="M12690:P12690"/>
    <mergeCell ref="M12691:P12691"/>
    <mergeCell ref="M12692:P12692"/>
    <mergeCell ref="M12683:P12683"/>
    <mergeCell ref="M12684:P12684"/>
    <mergeCell ref="M12685:P12685"/>
    <mergeCell ref="M12686:P12686"/>
    <mergeCell ref="M12687:P12687"/>
    <mergeCell ref="M12678:P12678"/>
    <mergeCell ref="M12679:P12679"/>
    <mergeCell ref="M12680:P12680"/>
    <mergeCell ref="M12681:P12681"/>
    <mergeCell ref="M12682:P12682"/>
    <mergeCell ref="M12673:P12673"/>
    <mergeCell ref="M12674:P12674"/>
    <mergeCell ref="M12675:P12675"/>
    <mergeCell ref="M12676:P12676"/>
    <mergeCell ref="M12677:P12677"/>
    <mergeCell ref="M12668:P12668"/>
    <mergeCell ref="M12669:P12669"/>
    <mergeCell ref="M12670:P12670"/>
    <mergeCell ref="M12671:P12671"/>
    <mergeCell ref="M12672:P12672"/>
    <mergeCell ref="M12663:P12663"/>
    <mergeCell ref="M12664:P12664"/>
    <mergeCell ref="M12665:P12665"/>
    <mergeCell ref="M12666:P12666"/>
    <mergeCell ref="M12667:P12667"/>
    <mergeCell ref="M12662:P12662"/>
    <mergeCell ref="M12658:P12658"/>
    <mergeCell ref="M12659:P12659"/>
    <mergeCell ref="M12660:P12660"/>
    <mergeCell ref="M12661:P12661"/>
    <mergeCell ref="M12653:P12653"/>
    <mergeCell ref="M12654:P12654"/>
    <mergeCell ref="M12655:P12655"/>
    <mergeCell ref="M12656:P12656"/>
    <mergeCell ref="M12657:P12657"/>
    <mergeCell ref="M12648:P12648"/>
    <mergeCell ref="M12649:P12649"/>
    <mergeCell ref="M12650:P12650"/>
    <mergeCell ref="M12651:P12651"/>
    <mergeCell ref="M12652:P12652"/>
    <mergeCell ref="M12643:P12643"/>
    <mergeCell ref="M12644:P12644"/>
    <mergeCell ref="M12645:P12645"/>
    <mergeCell ref="M12646:P12646"/>
    <mergeCell ref="M12647:P12647"/>
    <mergeCell ref="M12636:P12636"/>
    <mergeCell ref="M12637:P12637"/>
    <mergeCell ref="M12638:P12638"/>
    <mergeCell ref="M12641:P12641"/>
    <mergeCell ref="M12642:P12642"/>
    <mergeCell ref="M12631:P12631"/>
    <mergeCell ref="M12632:P12632"/>
    <mergeCell ref="M12633:P12633"/>
    <mergeCell ref="M12634:P12634"/>
    <mergeCell ref="M12635:P12635"/>
    <mergeCell ref="M12626:P12626"/>
    <mergeCell ref="M12627:P12627"/>
    <mergeCell ref="M12628:P12628"/>
    <mergeCell ref="M12629:P12629"/>
    <mergeCell ref="M12630:P12630"/>
    <mergeCell ref="M12623:P12623"/>
    <mergeCell ref="M12624:P12624"/>
    <mergeCell ref="M12625:P12625"/>
    <mergeCell ref="M12621:P12621"/>
    <mergeCell ref="M12622:P12622"/>
    <mergeCell ref="M12616:P12616"/>
    <mergeCell ref="M12617:P12617"/>
    <mergeCell ref="M12618:P12618"/>
    <mergeCell ref="M12619:P12619"/>
    <mergeCell ref="M12620:P12620"/>
    <mergeCell ref="M12611:P12611"/>
    <mergeCell ref="M12612:P12612"/>
    <mergeCell ref="M12613:P12613"/>
    <mergeCell ref="M12614:P12614"/>
    <mergeCell ref="M12615:P12615"/>
    <mergeCell ref="M12604:P12604"/>
    <mergeCell ref="M12605:P12605"/>
    <mergeCell ref="M12608:P12608"/>
    <mergeCell ref="M12609:P12609"/>
    <mergeCell ref="M12610:P12610"/>
    <mergeCell ref="M12599:P12599"/>
    <mergeCell ref="M12600:P12600"/>
    <mergeCell ref="M12601:P12601"/>
    <mergeCell ref="M12602:P12602"/>
    <mergeCell ref="M12603:P12603"/>
    <mergeCell ref="M12594:P12594"/>
    <mergeCell ref="M12595:P12595"/>
    <mergeCell ref="M12596:P12596"/>
    <mergeCell ref="M12597:P12597"/>
    <mergeCell ref="M12598:P12598"/>
    <mergeCell ref="M12588:P12588"/>
    <mergeCell ref="M12589:P12589"/>
    <mergeCell ref="M12590:P12590"/>
    <mergeCell ref="M12591:P12591"/>
    <mergeCell ref="M12592:P12592"/>
    <mergeCell ref="M12583:P12583"/>
    <mergeCell ref="M12584:P12584"/>
    <mergeCell ref="M12585:P12585"/>
    <mergeCell ref="M12586:P12586"/>
    <mergeCell ref="M12587:P12587"/>
    <mergeCell ref="M12578:P12578"/>
    <mergeCell ref="M12579:P12579"/>
    <mergeCell ref="M12580:P12580"/>
    <mergeCell ref="M12581:P12581"/>
    <mergeCell ref="M12582:P12582"/>
    <mergeCell ref="M12573:P12573"/>
    <mergeCell ref="M12574:P12574"/>
    <mergeCell ref="M12575:P12575"/>
    <mergeCell ref="M12576:P12576"/>
    <mergeCell ref="M12577:P12577"/>
    <mergeCell ref="M12568:P12568"/>
    <mergeCell ref="M12569:P12569"/>
    <mergeCell ref="M12570:P12570"/>
    <mergeCell ref="M12571:P12571"/>
    <mergeCell ref="M12572:P12572"/>
    <mergeCell ref="M12563:P12563"/>
    <mergeCell ref="M12564:P12564"/>
    <mergeCell ref="M12565:P12565"/>
    <mergeCell ref="M12566:P12566"/>
    <mergeCell ref="M12567:P12567"/>
    <mergeCell ref="M12556:P12556"/>
    <mergeCell ref="M12557:P12557"/>
    <mergeCell ref="M12558:P12558"/>
    <mergeCell ref="M12559:P12559"/>
    <mergeCell ref="M12560:P12560"/>
    <mergeCell ref="M12551:P12551"/>
    <mergeCell ref="M12552:P12552"/>
    <mergeCell ref="M12553:P12553"/>
    <mergeCell ref="M12554:P12554"/>
    <mergeCell ref="M12555:P12555"/>
    <mergeCell ref="M12546:P12546"/>
    <mergeCell ref="M12547:P12547"/>
    <mergeCell ref="M12548:P12548"/>
    <mergeCell ref="M12549:P12549"/>
    <mergeCell ref="M12550:P12550"/>
    <mergeCell ref="M12541:P12541"/>
    <mergeCell ref="M12542:P12542"/>
    <mergeCell ref="M12543:P12543"/>
    <mergeCell ref="M12544:P12544"/>
    <mergeCell ref="M12545:P12545"/>
    <mergeCell ref="M12536:P12536"/>
    <mergeCell ref="M12537:P12537"/>
    <mergeCell ref="M12538:P12538"/>
    <mergeCell ref="M12539:P12539"/>
    <mergeCell ref="M12540:P12540"/>
    <mergeCell ref="M12531:P12531"/>
    <mergeCell ref="M12532:P12532"/>
    <mergeCell ref="M12533:P12533"/>
    <mergeCell ref="M12534:P12534"/>
    <mergeCell ref="M12535:P12535"/>
    <mergeCell ref="M12525:P12525"/>
    <mergeCell ref="M12526:P12526"/>
    <mergeCell ref="M12527:P12527"/>
    <mergeCell ref="M12528:P12528"/>
    <mergeCell ref="M12529:P12529"/>
    <mergeCell ref="M12520:P12520"/>
    <mergeCell ref="M12521:P12521"/>
    <mergeCell ref="M12522:P12522"/>
    <mergeCell ref="M12523:P12523"/>
    <mergeCell ref="M12524:P12524"/>
    <mergeCell ref="M12513:P12513"/>
    <mergeCell ref="M12516:P12516"/>
    <mergeCell ref="M12517:P12517"/>
    <mergeCell ref="M12518:P12518"/>
    <mergeCell ref="M12519:P12519"/>
    <mergeCell ref="M12508:P12508"/>
    <mergeCell ref="M12509:P12509"/>
    <mergeCell ref="M12510:P12510"/>
    <mergeCell ref="M12511:P12511"/>
    <mergeCell ref="M12512:P12512"/>
    <mergeCell ref="M12503:P12503"/>
    <mergeCell ref="M12504:P12504"/>
    <mergeCell ref="M12505:P12505"/>
    <mergeCell ref="M12506:P12506"/>
    <mergeCell ref="M12507:P12507"/>
    <mergeCell ref="M12498:P12498"/>
    <mergeCell ref="M12499:P12499"/>
    <mergeCell ref="M12500:P12500"/>
    <mergeCell ref="M12501:P12501"/>
    <mergeCell ref="M12502:P12502"/>
    <mergeCell ref="M12493:P12493"/>
    <mergeCell ref="M12494:P12494"/>
    <mergeCell ref="M12495:P12495"/>
    <mergeCell ref="M12496:P12496"/>
    <mergeCell ref="M12497:P12497"/>
    <mergeCell ref="M12489:P12489"/>
    <mergeCell ref="M12490:P12490"/>
    <mergeCell ref="M12491:P12491"/>
    <mergeCell ref="M12492:P12492"/>
    <mergeCell ref="M12486:P12486"/>
    <mergeCell ref="M12487:P12487"/>
    <mergeCell ref="M12488:P12488"/>
    <mergeCell ref="M12481:P12481"/>
    <mergeCell ref="M12482:P12482"/>
    <mergeCell ref="M12483:P12483"/>
    <mergeCell ref="M12484:P12484"/>
    <mergeCell ref="M12485:P12485"/>
    <mergeCell ref="M12476:P12476"/>
    <mergeCell ref="M12477:P12477"/>
    <mergeCell ref="M12478:P12478"/>
    <mergeCell ref="M12479:P12479"/>
    <mergeCell ref="M12480:P12480"/>
    <mergeCell ref="M12471:P12471"/>
    <mergeCell ref="M12472:P12472"/>
    <mergeCell ref="M12473:P12473"/>
    <mergeCell ref="M12474:P12474"/>
    <mergeCell ref="M12475:P12475"/>
    <mergeCell ref="M12466:P12466"/>
    <mergeCell ref="M12467:P12467"/>
    <mergeCell ref="M12468:P12468"/>
    <mergeCell ref="M12469:P12469"/>
    <mergeCell ref="M12470:P12470"/>
    <mergeCell ref="M12460:P12460"/>
    <mergeCell ref="M12461:P12461"/>
    <mergeCell ref="M12462:P12462"/>
    <mergeCell ref="M12463:P12463"/>
    <mergeCell ref="M12464:P12464"/>
    <mergeCell ref="M12455:P12455"/>
    <mergeCell ref="M12456:P12456"/>
    <mergeCell ref="M12457:P12457"/>
    <mergeCell ref="M12458:P12458"/>
    <mergeCell ref="M12459:P12459"/>
    <mergeCell ref="M12450:P12450"/>
    <mergeCell ref="M12451:P12451"/>
    <mergeCell ref="M12452:P12452"/>
    <mergeCell ref="M12453:P12453"/>
    <mergeCell ref="M12454:P12454"/>
    <mergeCell ref="M12445:P12445"/>
    <mergeCell ref="M12446:P12446"/>
    <mergeCell ref="M12447:P12447"/>
    <mergeCell ref="M12448:P12448"/>
    <mergeCell ref="M12449:P12449"/>
    <mergeCell ref="M12440:P12440"/>
    <mergeCell ref="M12441:P12441"/>
    <mergeCell ref="M12442:P12442"/>
    <mergeCell ref="M12443:P12443"/>
    <mergeCell ref="M12444:P12444"/>
    <mergeCell ref="M12435:P12435"/>
    <mergeCell ref="M12436:P12436"/>
    <mergeCell ref="M12437:P12437"/>
    <mergeCell ref="M12438:P12438"/>
    <mergeCell ref="M12439:P12439"/>
    <mergeCell ref="M12431:P12431"/>
    <mergeCell ref="M12432:P12432"/>
    <mergeCell ref="M12433:P12433"/>
    <mergeCell ref="M12434:P12434"/>
    <mergeCell ref="M12426:P12426"/>
    <mergeCell ref="M12427:P12427"/>
    <mergeCell ref="M12428:P12428"/>
    <mergeCell ref="M12429:P12429"/>
    <mergeCell ref="M12430:P12430"/>
    <mergeCell ref="M12420:P12420"/>
    <mergeCell ref="M12421:P12421"/>
    <mergeCell ref="M12422:P12422"/>
    <mergeCell ref="M12423:P12423"/>
    <mergeCell ref="M12424:P12424"/>
    <mergeCell ref="M12415:P12415"/>
    <mergeCell ref="M12416:P12416"/>
    <mergeCell ref="M12417:P12417"/>
    <mergeCell ref="M12418:P12418"/>
    <mergeCell ref="M12419:P12419"/>
    <mergeCell ref="M12410:P12410"/>
    <mergeCell ref="M12411:P12411"/>
    <mergeCell ref="M12412:P12412"/>
    <mergeCell ref="M12413:P12413"/>
    <mergeCell ref="M12414:P12414"/>
    <mergeCell ref="M12405:P12405"/>
    <mergeCell ref="M12406:P12406"/>
    <mergeCell ref="M12407:P12407"/>
    <mergeCell ref="M12408:P12408"/>
    <mergeCell ref="M12409:P12409"/>
    <mergeCell ref="M12399:P12399"/>
    <mergeCell ref="M12400:P12400"/>
    <mergeCell ref="M12401:P12401"/>
    <mergeCell ref="M12402:P12402"/>
    <mergeCell ref="M12403:P12403"/>
    <mergeCell ref="M12394:P12394"/>
    <mergeCell ref="M12395:P12395"/>
    <mergeCell ref="M12396:P12396"/>
    <mergeCell ref="M12397:P12397"/>
    <mergeCell ref="M12398:P12398"/>
    <mergeCell ref="M12389:P12389"/>
    <mergeCell ref="M12390:P12390"/>
    <mergeCell ref="M12391:P12391"/>
    <mergeCell ref="M12392:P12392"/>
    <mergeCell ref="M12393:P12393"/>
    <mergeCell ref="M12384:P12384"/>
    <mergeCell ref="M12385:P12385"/>
    <mergeCell ref="M12386:P12386"/>
    <mergeCell ref="M12387:P12387"/>
    <mergeCell ref="M12388:P12388"/>
    <mergeCell ref="M12379:P12379"/>
    <mergeCell ref="M12380:P12380"/>
    <mergeCell ref="M12381:P12381"/>
    <mergeCell ref="M12382:P12382"/>
    <mergeCell ref="M12383:P12383"/>
    <mergeCell ref="M12374:P12374"/>
    <mergeCell ref="M12375:P12375"/>
    <mergeCell ref="M12376:P12376"/>
    <mergeCell ref="M12377:P12377"/>
    <mergeCell ref="M12378:P12378"/>
    <mergeCell ref="M12369:P12369"/>
    <mergeCell ref="M12370:P12370"/>
    <mergeCell ref="M12371:P12371"/>
    <mergeCell ref="M12372:P12372"/>
    <mergeCell ref="M12373:P12373"/>
    <mergeCell ref="M12364:P12364"/>
    <mergeCell ref="M12365:P12365"/>
    <mergeCell ref="M12366:P12366"/>
    <mergeCell ref="M12367:P12367"/>
    <mergeCell ref="M12368:P12368"/>
    <mergeCell ref="M12359:P12359"/>
    <mergeCell ref="M12360:P12360"/>
    <mergeCell ref="M12361:P12361"/>
    <mergeCell ref="M12362:P12362"/>
    <mergeCell ref="M12363:P12363"/>
    <mergeCell ref="M12354:P12354"/>
    <mergeCell ref="M12355:P12355"/>
    <mergeCell ref="M12356:P12356"/>
    <mergeCell ref="M12357:P12357"/>
    <mergeCell ref="M12358:P12358"/>
    <mergeCell ref="M12349:P12349"/>
    <mergeCell ref="M12350:P12350"/>
    <mergeCell ref="M12351:P12351"/>
    <mergeCell ref="M12352:P12352"/>
    <mergeCell ref="M12353:P12353"/>
    <mergeCell ref="M12344:P12344"/>
    <mergeCell ref="M12345:P12345"/>
    <mergeCell ref="M12346:P12346"/>
    <mergeCell ref="M12347:P12347"/>
    <mergeCell ref="M12348:P12348"/>
    <mergeCell ref="M12338:P12338"/>
    <mergeCell ref="M12339:P12339"/>
    <mergeCell ref="M12340:P12340"/>
    <mergeCell ref="M12341:P12341"/>
    <mergeCell ref="M12343:P12343"/>
    <mergeCell ref="M12333:P12333"/>
    <mergeCell ref="M12334:P12334"/>
    <mergeCell ref="M12335:P12335"/>
    <mergeCell ref="M12336:P12336"/>
    <mergeCell ref="M12337:P12337"/>
    <mergeCell ref="M12328:P12328"/>
    <mergeCell ref="M12329:P12329"/>
    <mergeCell ref="M12330:P12330"/>
    <mergeCell ref="M12331:P12331"/>
    <mergeCell ref="M12332:P12332"/>
    <mergeCell ref="M12323:P12323"/>
    <mergeCell ref="M12324:P12324"/>
    <mergeCell ref="M12325:P12325"/>
    <mergeCell ref="M12326:P12326"/>
    <mergeCell ref="M12327:P12327"/>
    <mergeCell ref="M12318:P12318"/>
    <mergeCell ref="M12319:P12319"/>
    <mergeCell ref="M12320:P12320"/>
    <mergeCell ref="M12321:P12321"/>
    <mergeCell ref="M12322:P12322"/>
    <mergeCell ref="M12313:P12313"/>
    <mergeCell ref="M12314:P12314"/>
    <mergeCell ref="M12315:P12315"/>
    <mergeCell ref="M12316:P12316"/>
    <mergeCell ref="M12317:P12317"/>
    <mergeCell ref="M12308:P12308"/>
    <mergeCell ref="M12309:P12309"/>
    <mergeCell ref="M12310:P12310"/>
    <mergeCell ref="M12311:P12311"/>
    <mergeCell ref="M12312:P12312"/>
    <mergeCell ref="M12303:P12303"/>
    <mergeCell ref="M12304:P12304"/>
    <mergeCell ref="M12305:P12305"/>
    <mergeCell ref="M12306:P12306"/>
    <mergeCell ref="M12307:P12307"/>
    <mergeCell ref="M12298:P12298"/>
    <mergeCell ref="M12299:P12299"/>
    <mergeCell ref="M12300:P12300"/>
    <mergeCell ref="M12301:P12301"/>
    <mergeCell ref="M12302:P12302"/>
    <mergeCell ref="M12293:P12293"/>
    <mergeCell ref="M12294:P12294"/>
    <mergeCell ref="M12295:P12295"/>
    <mergeCell ref="M12296:P12296"/>
    <mergeCell ref="M12297:P12297"/>
    <mergeCell ref="M12286:P12286"/>
    <mergeCell ref="M12287:P12287"/>
    <mergeCell ref="M12290:P12290"/>
    <mergeCell ref="M12291:P12291"/>
    <mergeCell ref="M12292:P12292"/>
    <mergeCell ref="M12281:P12281"/>
    <mergeCell ref="M12282:P12282"/>
    <mergeCell ref="M12283:P12283"/>
    <mergeCell ref="M12284:P12284"/>
    <mergeCell ref="M12285:P12285"/>
    <mergeCell ref="M12275:P12275"/>
    <mergeCell ref="M12276:P12276"/>
    <mergeCell ref="M12278:P12278"/>
    <mergeCell ref="M12279:P12279"/>
    <mergeCell ref="M12280:P12280"/>
    <mergeCell ref="M12270:P12270"/>
    <mergeCell ref="M12271:P12271"/>
    <mergeCell ref="M12272:P12272"/>
    <mergeCell ref="M12273:P12273"/>
    <mergeCell ref="M12274:P12274"/>
    <mergeCell ref="M12265:P12265"/>
    <mergeCell ref="M12266:P12266"/>
    <mergeCell ref="M12267:P12267"/>
    <mergeCell ref="M12268:P12268"/>
    <mergeCell ref="M12269:P12269"/>
    <mergeCell ref="M12260:P12260"/>
    <mergeCell ref="M12261:P12261"/>
    <mergeCell ref="M12262:P12262"/>
    <mergeCell ref="M12263:P12263"/>
    <mergeCell ref="M12264:P12264"/>
    <mergeCell ref="M12255:P12255"/>
    <mergeCell ref="M12256:P12256"/>
    <mergeCell ref="M12257:P12257"/>
    <mergeCell ref="M12258:P12258"/>
    <mergeCell ref="M12259:P12259"/>
    <mergeCell ref="M12250:P12250"/>
    <mergeCell ref="M12251:P12251"/>
    <mergeCell ref="M12252:P12252"/>
    <mergeCell ref="M12253:P12253"/>
    <mergeCell ref="M12254:P12254"/>
    <mergeCell ref="M12245:P12245"/>
    <mergeCell ref="M12246:P12246"/>
    <mergeCell ref="M12247:P12247"/>
    <mergeCell ref="M12248:P12248"/>
    <mergeCell ref="M12249:P12249"/>
    <mergeCell ref="M12240:P12240"/>
    <mergeCell ref="M12241:P12241"/>
    <mergeCell ref="M12242:P12242"/>
    <mergeCell ref="M12243:P12243"/>
    <mergeCell ref="M12244:P12244"/>
    <mergeCell ref="M12235:P12235"/>
    <mergeCell ref="M12236:P12236"/>
    <mergeCell ref="M12237:P12237"/>
    <mergeCell ref="M12238:P12238"/>
    <mergeCell ref="M12239:P12239"/>
    <mergeCell ref="M12228:P12228"/>
    <mergeCell ref="M12231:P12231"/>
    <mergeCell ref="M12232:P12232"/>
    <mergeCell ref="M12233:P12233"/>
    <mergeCell ref="M12234:P12234"/>
    <mergeCell ref="M12223:P12223"/>
    <mergeCell ref="M12224:P12224"/>
    <mergeCell ref="M12225:P12225"/>
    <mergeCell ref="M12226:P12226"/>
    <mergeCell ref="M12227:P12227"/>
    <mergeCell ref="M12217:P12217"/>
    <mergeCell ref="M12219:P12219"/>
    <mergeCell ref="M12220:P12220"/>
    <mergeCell ref="M12221:P12221"/>
    <mergeCell ref="M12222:P12222"/>
    <mergeCell ref="M12212:P12212"/>
    <mergeCell ref="M12213:P12213"/>
    <mergeCell ref="M12214:P12214"/>
    <mergeCell ref="M12215:P12215"/>
    <mergeCell ref="M12216:P12216"/>
    <mergeCell ref="M12207:P12207"/>
    <mergeCell ref="M12208:P12208"/>
    <mergeCell ref="M12209:P12209"/>
    <mergeCell ref="M12210:P12210"/>
    <mergeCell ref="M12211:P12211"/>
    <mergeCell ref="M12201:P12201"/>
    <mergeCell ref="M12202:P12202"/>
    <mergeCell ref="M12203:P12203"/>
    <mergeCell ref="M12204:P12204"/>
    <mergeCell ref="M12206:P12206"/>
    <mergeCell ref="M12196:P12196"/>
    <mergeCell ref="M12197:P12197"/>
    <mergeCell ref="M12198:P12198"/>
    <mergeCell ref="M12199:P12199"/>
    <mergeCell ref="M12200:P12200"/>
    <mergeCell ref="M12191:P12191"/>
    <mergeCell ref="M12192:P12192"/>
    <mergeCell ref="M12193:P12193"/>
    <mergeCell ref="M12194:P12194"/>
    <mergeCell ref="M12195:P12195"/>
    <mergeCell ref="M12186:P12186"/>
    <mergeCell ref="M12187:P12187"/>
    <mergeCell ref="M12188:P12188"/>
    <mergeCell ref="M12189:P12189"/>
    <mergeCell ref="M12190:P12190"/>
    <mergeCell ref="M12179:P12179"/>
    <mergeCell ref="M12180:P12180"/>
    <mergeCell ref="M12183:P12183"/>
    <mergeCell ref="M12184:P12184"/>
    <mergeCell ref="M12185:P12185"/>
    <mergeCell ref="M12174:P12174"/>
    <mergeCell ref="M12175:P12175"/>
    <mergeCell ref="M12176:P12176"/>
    <mergeCell ref="M12177:P12177"/>
    <mergeCell ref="M12178:P12178"/>
    <mergeCell ref="M12168:P12168"/>
    <mergeCell ref="M12169:P12169"/>
    <mergeCell ref="M12171:P12171"/>
    <mergeCell ref="M12172:P12172"/>
    <mergeCell ref="M12173:P12173"/>
    <mergeCell ref="M12163:P12163"/>
    <mergeCell ref="M12164:P12164"/>
    <mergeCell ref="M12165:P12165"/>
    <mergeCell ref="M12166:P12166"/>
    <mergeCell ref="M12167:P12167"/>
    <mergeCell ref="M12158:P12158"/>
    <mergeCell ref="M12159:P12159"/>
    <mergeCell ref="M12160:P12160"/>
    <mergeCell ref="M12161:P12161"/>
    <mergeCell ref="M12162:P12162"/>
    <mergeCell ref="M12153:P12153"/>
    <mergeCell ref="M12154:P12154"/>
    <mergeCell ref="M12155:P12155"/>
    <mergeCell ref="M12156:P12156"/>
    <mergeCell ref="M12157:P12157"/>
    <mergeCell ref="M12148:P12148"/>
    <mergeCell ref="M12149:P12149"/>
    <mergeCell ref="M12150:P12150"/>
    <mergeCell ref="M12151:P12151"/>
    <mergeCell ref="M12152:P12152"/>
    <mergeCell ref="M12143:P12143"/>
    <mergeCell ref="M12144:P12144"/>
    <mergeCell ref="M12145:P12145"/>
    <mergeCell ref="M12146:P12146"/>
    <mergeCell ref="M12147:P12147"/>
    <mergeCell ref="M12136:P12136"/>
    <mergeCell ref="M12139:P12139"/>
    <mergeCell ref="M12140:P12140"/>
    <mergeCell ref="M12141:P12141"/>
    <mergeCell ref="M12142:P12142"/>
    <mergeCell ref="M12131:P12131"/>
    <mergeCell ref="M12132:P12132"/>
    <mergeCell ref="M12133:P12133"/>
    <mergeCell ref="M12134:P12134"/>
    <mergeCell ref="M12135:P12135"/>
    <mergeCell ref="M12125:P12125"/>
    <mergeCell ref="M12126:P12126"/>
    <mergeCell ref="M12128:P12128"/>
    <mergeCell ref="M12129:P12129"/>
    <mergeCell ref="M12130:P12130"/>
    <mergeCell ref="M12119:P12119"/>
    <mergeCell ref="M12120:P12120"/>
    <mergeCell ref="M12121:P12121"/>
    <mergeCell ref="M12122:P12122"/>
    <mergeCell ref="M12124:P12124"/>
    <mergeCell ref="M12114:P12114"/>
    <mergeCell ref="M12115:P12115"/>
    <mergeCell ref="M12116:P12116"/>
    <mergeCell ref="M12117:P12117"/>
    <mergeCell ref="M12118:P12118"/>
    <mergeCell ref="M12109:P12109"/>
    <mergeCell ref="M12110:P12110"/>
    <mergeCell ref="M12111:P12111"/>
    <mergeCell ref="M12112:P12112"/>
    <mergeCell ref="M12113:P12113"/>
    <mergeCell ref="M12104:P12104"/>
    <mergeCell ref="M12105:P12105"/>
    <mergeCell ref="M12106:P12106"/>
    <mergeCell ref="M12107:P12107"/>
    <mergeCell ref="M12108:P12108"/>
    <mergeCell ref="M12099:P12099"/>
    <mergeCell ref="M12100:P12100"/>
    <mergeCell ref="M12101:P12101"/>
    <mergeCell ref="M12102:P12102"/>
    <mergeCell ref="M12103:P12103"/>
    <mergeCell ref="M12092:P12092"/>
    <mergeCell ref="M12093:P12093"/>
    <mergeCell ref="M12096:P12096"/>
    <mergeCell ref="M12097:P12097"/>
    <mergeCell ref="M12098:P12098"/>
    <mergeCell ref="M12087:P12087"/>
    <mergeCell ref="M12088:P12088"/>
    <mergeCell ref="M12089:P12089"/>
    <mergeCell ref="M12090:P12090"/>
    <mergeCell ref="M12091:P12091"/>
    <mergeCell ref="M12082:P12082"/>
    <mergeCell ref="M12083:P12083"/>
    <mergeCell ref="M12084:P12084"/>
    <mergeCell ref="M12085:P12085"/>
    <mergeCell ref="M12086:P12086"/>
    <mergeCell ref="M12077:P12077"/>
    <mergeCell ref="M12078:P12078"/>
    <mergeCell ref="M12079:P12079"/>
    <mergeCell ref="M12080:P12080"/>
    <mergeCell ref="M12081:P12081"/>
    <mergeCell ref="M12072:P12072"/>
    <mergeCell ref="M12073:P12073"/>
    <mergeCell ref="M12074:P12074"/>
    <mergeCell ref="M12075:P12075"/>
    <mergeCell ref="M12076:P12076"/>
    <mergeCell ref="M12067:P12067"/>
    <mergeCell ref="M12068:P12068"/>
    <mergeCell ref="M12069:P12069"/>
    <mergeCell ref="M12070:P12070"/>
    <mergeCell ref="M12071:P12071"/>
    <mergeCell ref="M12062:P12062"/>
    <mergeCell ref="M12063:P12063"/>
    <mergeCell ref="M12064:P12064"/>
    <mergeCell ref="M12065:P12065"/>
    <mergeCell ref="M12066:P12066"/>
    <mergeCell ref="M12056:P12056"/>
    <mergeCell ref="M12057:P12057"/>
    <mergeCell ref="M12058:P12058"/>
    <mergeCell ref="M12059:P12059"/>
    <mergeCell ref="M12061:P12061"/>
    <mergeCell ref="M12051:P12051"/>
    <mergeCell ref="M12052:P12052"/>
    <mergeCell ref="M12053:P12053"/>
    <mergeCell ref="M12054:P12054"/>
    <mergeCell ref="M12055:P12055"/>
    <mergeCell ref="M12044:P12044"/>
    <mergeCell ref="M12045:P12045"/>
    <mergeCell ref="M12048:P12048"/>
    <mergeCell ref="M12049:P12049"/>
    <mergeCell ref="M12050:P12050"/>
    <mergeCell ref="M12039:P12039"/>
    <mergeCell ref="M12040:P12040"/>
    <mergeCell ref="M12041:P12041"/>
    <mergeCell ref="M12042:P12042"/>
    <mergeCell ref="M12043:P12043"/>
    <mergeCell ref="M12034:P12034"/>
    <mergeCell ref="M12035:P12035"/>
    <mergeCell ref="M12036:P12036"/>
    <mergeCell ref="M12037:P12037"/>
    <mergeCell ref="M12038:P12038"/>
    <mergeCell ref="M12029:P12029"/>
    <mergeCell ref="M12030:P12030"/>
    <mergeCell ref="M12031:P12031"/>
    <mergeCell ref="M12032:P12032"/>
    <mergeCell ref="M12033:P12033"/>
    <mergeCell ref="M12023:P12023"/>
    <mergeCell ref="M12024:P12024"/>
    <mergeCell ref="M12026:P12026"/>
    <mergeCell ref="M12027:P12027"/>
    <mergeCell ref="M12028:P12028"/>
    <mergeCell ref="M12018:P12018"/>
    <mergeCell ref="M12019:P12019"/>
    <mergeCell ref="M12020:P12020"/>
    <mergeCell ref="M12021:P12021"/>
    <mergeCell ref="M12022:P12022"/>
    <mergeCell ref="M12013:P12013"/>
    <mergeCell ref="M12014:P12014"/>
    <mergeCell ref="M12015:P12015"/>
    <mergeCell ref="M12016:P12016"/>
    <mergeCell ref="M12017:P12017"/>
    <mergeCell ref="M12007:P12007"/>
    <mergeCell ref="M12008:P12008"/>
    <mergeCell ref="M12009:P12009"/>
    <mergeCell ref="M12010:P12010"/>
    <mergeCell ref="M12011:P12011"/>
    <mergeCell ref="M12002:P12002"/>
    <mergeCell ref="M12003:P12003"/>
    <mergeCell ref="M12004:P12004"/>
    <mergeCell ref="M12005:P12005"/>
    <mergeCell ref="M12006:P12006"/>
    <mergeCell ref="M11995:P11995"/>
    <mergeCell ref="M11996:P11996"/>
    <mergeCell ref="M11997:P11997"/>
    <mergeCell ref="M11998:P11998"/>
    <mergeCell ref="M12001:P12001"/>
    <mergeCell ref="M11990:P11990"/>
    <mergeCell ref="M11991:P11991"/>
    <mergeCell ref="M11992:P11992"/>
    <mergeCell ref="M11993:P11993"/>
    <mergeCell ref="M11994:P11994"/>
    <mergeCell ref="M11985:P11985"/>
    <mergeCell ref="M11986:P11986"/>
    <mergeCell ref="M11987:P11987"/>
    <mergeCell ref="M11988:P11988"/>
    <mergeCell ref="M11989:P11989"/>
    <mergeCell ref="M11980:P11980"/>
    <mergeCell ref="M11981:P11981"/>
    <mergeCell ref="M11982:P11982"/>
    <mergeCell ref="M11983:P11983"/>
    <mergeCell ref="M11984:P11984"/>
    <mergeCell ref="M11975:P11975"/>
    <mergeCell ref="M11976:P11976"/>
    <mergeCell ref="M11977:P11977"/>
    <mergeCell ref="M11978:P11978"/>
    <mergeCell ref="M11979:P11979"/>
    <mergeCell ref="M11970:P11970"/>
    <mergeCell ref="M11971:P11971"/>
    <mergeCell ref="M11972:P11972"/>
    <mergeCell ref="M11973:P11973"/>
    <mergeCell ref="M11974:P11974"/>
    <mergeCell ref="M11965:P11965"/>
    <mergeCell ref="M11966:P11966"/>
    <mergeCell ref="M11967:P11967"/>
    <mergeCell ref="M11968:P11968"/>
    <mergeCell ref="M11969:P11969"/>
    <mergeCell ref="M11960:P11960"/>
    <mergeCell ref="M11961:P11961"/>
    <mergeCell ref="M11962:P11962"/>
    <mergeCell ref="M11963:P11963"/>
    <mergeCell ref="M11964:P11964"/>
    <mergeCell ref="M11953:P11953"/>
    <mergeCell ref="M11954:P11954"/>
    <mergeCell ref="M11955:P11955"/>
    <mergeCell ref="M11956:P11956"/>
    <mergeCell ref="M11957:P11957"/>
    <mergeCell ref="M11948:P11948"/>
    <mergeCell ref="M11949:P11949"/>
    <mergeCell ref="M11950:P11950"/>
    <mergeCell ref="M11951:P11951"/>
    <mergeCell ref="M11952:P11952"/>
    <mergeCell ref="M11942:P11942"/>
    <mergeCell ref="M11944:P11944"/>
    <mergeCell ref="M11945:P11945"/>
    <mergeCell ref="M11946:P11946"/>
    <mergeCell ref="M11947:P11947"/>
    <mergeCell ref="M11937:P11937"/>
    <mergeCell ref="M11938:P11938"/>
    <mergeCell ref="M11939:P11939"/>
    <mergeCell ref="M11940:P11940"/>
    <mergeCell ref="M11941:P11941"/>
    <mergeCell ref="M11932:P11932"/>
    <mergeCell ref="M11933:P11933"/>
    <mergeCell ref="M11934:P11934"/>
    <mergeCell ref="M11935:P11935"/>
    <mergeCell ref="M11936:P11936"/>
    <mergeCell ref="M11926:P11926"/>
    <mergeCell ref="M11927:P11927"/>
    <mergeCell ref="M11928:P11928"/>
    <mergeCell ref="M11929:P11929"/>
    <mergeCell ref="M11931:P11931"/>
    <mergeCell ref="M11921:P11921"/>
    <mergeCell ref="M11922:P11922"/>
    <mergeCell ref="M11923:P11923"/>
    <mergeCell ref="M11924:P11924"/>
    <mergeCell ref="M11925:P11925"/>
    <mergeCell ref="M11915:P11915"/>
    <mergeCell ref="M11916:P11916"/>
    <mergeCell ref="M11917:P11917"/>
    <mergeCell ref="M11918:P11918"/>
    <mergeCell ref="M11920:P11920"/>
    <mergeCell ref="M11910:P11910"/>
    <mergeCell ref="M11911:P11911"/>
    <mergeCell ref="M11912:P11912"/>
    <mergeCell ref="M11913:P11913"/>
    <mergeCell ref="M11914:P11914"/>
    <mergeCell ref="M11903:P11903"/>
    <mergeCell ref="M11904:P11904"/>
    <mergeCell ref="M11905:P11905"/>
    <mergeCell ref="M11906:P11906"/>
    <mergeCell ref="M11907:P11907"/>
    <mergeCell ref="M11897:P11897"/>
    <mergeCell ref="M11898:P11898"/>
    <mergeCell ref="M11899:P11899"/>
    <mergeCell ref="M11901:P11901"/>
    <mergeCell ref="M11902:P11902"/>
    <mergeCell ref="M11892:P11892"/>
    <mergeCell ref="M11893:P11893"/>
    <mergeCell ref="M11894:P11894"/>
    <mergeCell ref="M11895:P11895"/>
    <mergeCell ref="M11896:P11896"/>
    <mergeCell ref="M11887:P11887"/>
    <mergeCell ref="M11888:P11888"/>
    <mergeCell ref="M11889:P11889"/>
    <mergeCell ref="M11890:P11890"/>
    <mergeCell ref="M11891:P11891"/>
    <mergeCell ref="M11881:P11881"/>
    <mergeCell ref="M11882:P11882"/>
    <mergeCell ref="M11883:P11883"/>
    <mergeCell ref="M11884:P11884"/>
    <mergeCell ref="M11885:P11885"/>
    <mergeCell ref="M11876:P11876"/>
    <mergeCell ref="M11877:P11877"/>
    <mergeCell ref="M11878:P11878"/>
    <mergeCell ref="M11879:P11879"/>
    <mergeCell ref="M11880:P11880"/>
    <mergeCell ref="M11870:P11870"/>
    <mergeCell ref="M11871:P11871"/>
    <mergeCell ref="M11873:P11873"/>
    <mergeCell ref="M11874:P11874"/>
    <mergeCell ref="M11875:P11875"/>
    <mergeCell ref="M11865:P11865"/>
    <mergeCell ref="M11866:P11866"/>
    <mergeCell ref="M11867:P11867"/>
    <mergeCell ref="M11868:P11868"/>
    <mergeCell ref="M11869:P11869"/>
    <mergeCell ref="M11860:P11860"/>
    <mergeCell ref="M11861:P11861"/>
    <mergeCell ref="M11862:P11862"/>
    <mergeCell ref="M11863:P11863"/>
    <mergeCell ref="M11864:P11864"/>
    <mergeCell ref="M11853:P11853"/>
    <mergeCell ref="M11854:P11854"/>
    <mergeCell ref="M11855:P11855"/>
    <mergeCell ref="M11856:P11856"/>
    <mergeCell ref="M11859:P11859"/>
    <mergeCell ref="M11848:P11848"/>
    <mergeCell ref="M11849:P11849"/>
    <mergeCell ref="M11850:P11850"/>
    <mergeCell ref="M11851:P11851"/>
    <mergeCell ref="M11852:P11852"/>
    <mergeCell ref="M11842:P11842"/>
    <mergeCell ref="M11843:P11843"/>
    <mergeCell ref="M11845:P11845"/>
    <mergeCell ref="M11846:P11846"/>
    <mergeCell ref="M11847:P11847"/>
    <mergeCell ref="M11837:P11837"/>
    <mergeCell ref="M11838:P11838"/>
    <mergeCell ref="M11839:P11839"/>
    <mergeCell ref="M11840:P11840"/>
    <mergeCell ref="M11841:P11841"/>
    <mergeCell ref="M11832:P11832"/>
    <mergeCell ref="M11833:P11833"/>
    <mergeCell ref="M11834:P11834"/>
    <mergeCell ref="M11835:P11835"/>
    <mergeCell ref="M11836:P11836"/>
    <mergeCell ref="M11827:P11827"/>
    <mergeCell ref="M11828:P11828"/>
    <mergeCell ref="M11829:P11829"/>
    <mergeCell ref="M11830:P11830"/>
    <mergeCell ref="M11831:P11831"/>
    <mergeCell ref="M11560:P11560"/>
    <mergeCell ref="M11562:P11562"/>
    <mergeCell ref="M11824:P11824"/>
    <mergeCell ref="M11825:P11825"/>
    <mergeCell ref="M11826:P11826"/>
    <mergeCell ref="M11555:P11555"/>
    <mergeCell ref="M11556:P11556"/>
    <mergeCell ref="M11557:P11557"/>
    <mergeCell ref="M11558:P11558"/>
    <mergeCell ref="M11559:P11559"/>
    <mergeCell ref="M11550:P11550"/>
    <mergeCell ref="M11551:P11551"/>
    <mergeCell ref="M11552:P11552"/>
    <mergeCell ref="M11553:P11553"/>
    <mergeCell ref="M11554:P11554"/>
    <mergeCell ref="M11544:P11544"/>
    <mergeCell ref="M11545:P11545"/>
    <mergeCell ref="M11546:P11546"/>
    <mergeCell ref="M11547:P11547"/>
    <mergeCell ref="M11549:P11549"/>
    <mergeCell ref="M11539:P11539"/>
    <mergeCell ref="M11540:P11540"/>
    <mergeCell ref="M11541:P11541"/>
    <mergeCell ref="M11542:P11542"/>
    <mergeCell ref="M11543:P11543"/>
    <mergeCell ref="M11534:P11534"/>
    <mergeCell ref="M11535:P11535"/>
    <mergeCell ref="M11536:P11536"/>
    <mergeCell ref="M11537:P11537"/>
    <mergeCell ref="M11538:P11538"/>
    <mergeCell ref="M11529:P11529"/>
    <mergeCell ref="M11530:P11530"/>
    <mergeCell ref="M11531:P11531"/>
    <mergeCell ref="M11532:P11532"/>
    <mergeCell ref="M11533:P11533"/>
    <mergeCell ref="M11524:P11524"/>
    <mergeCell ref="M11525:P11525"/>
    <mergeCell ref="M11526:P11526"/>
    <mergeCell ref="M11527:P11527"/>
    <mergeCell ref="M11528:P11528"/>
    <mergeCell ref="M11519:P11519"/>
    <mergeCell ref="M11520:P11520"/>
    <mergeCell ref="M11521:P11521"/>
    <mergeCell ref="M11522:P11522"/>
    <mergeCell ref="M11523:P11523"/>
    <mergeCell ref="M11514:P11514"/>
    <mergeCell ref="M11515:P11515"/>
    <mergeCell ref="M11516:P11516"/>
    <mergeCell ref="M11517:P11517"/>
    <mergeCell ref="M11518:P11518"/>
    <mergeCell ref="M11509:P11509"/>
    <mergeCell ref="M11510:P11510"/>
    <mergeCell ref="M11511:P11511"/>
    <mergeCell ref="M11512:P11512"/>
    <mergeCell ref="M11513:P11513"/>
    <mergeCell ref="M11504:P11504"/>
    <mergeCell ref="M11505:P11505"/>
    <mergeCell ref="M11506:P11506"/>
    <mergeCell ref="M11507:P11507"/>
    <mergeCell ref="M11508:P11508"/>
    <mergeCell ref="M11499:P11499"/>
    <mergeCell ref="M11500:P11500"/>
    <mergeCell ref="M11501:P11501"/>
    <mergeCell ref="M11502:P11502"/>
    <mergeCell ref="M11503:P11503"/>
    <mergeCell ref="M11494:P11494"/>
    <mergeCell ref="M11495:P11495"/>
    <mergeCell ref="M11496:P11496"/>
    <mergeCell ref="M11497:P11497"/>
    <mergeCell ref="M11498:P11498"/>
    <mergeCell ref="M11489:P11489"/>
    <mergeCell ref="M11490:P11490"/>
    <mergeCell ref="M11491:P11491"/>
    <mergeCell ref="M11492:P11492"/>
    <mergeCell ref="M11493:P11493"/>
    <mergeCell ref="M11484:P11484"/>
    <mergeCell ref="M11485:P11485"/>
    <mergeCell ref="M11486:P11486"/>
    <mergeCell ref="M11487:P11487"/>
    <mergeCell ref="M11488:P11488"/>
    <mergeCell ref="M11479:P11479"/>
    <mergeCell ref="M11480:P11480"/>
    <mergeCell ref="M11481:P11481"/>
    <mergeCell ref="M11482:P11482"/>
    <mergeCell ref="M11483:P11483"/>
    <mergeCell ref="M11474:P11474"/>
    <mergeCell ref="M11475:P11475"/>
    <mergeCell ref="M11476:P11476"/>
    <mergeCell ref="M11477:P11477"/>
    <mergeCell ref="M11478:P11478"/>
    <mergeCell ref="M11469:P11469"/>
    <mergeCell ref="M11470:P11470"/>
    <mergeCell ref="M11471:P11471"/>
    <mergeCell ref="M11472:P11472"/>
    <mergeCell ref="M11473:P11473"/>
    <mergeCell ref="M11464:P11464"/>
    <mergeCell ref="M11465:P11465"/>
    <mergeCell ref="M11466:P11466"/>
    <mergeCell ref="M11467:P11467"/>
    <mergeCell ref="M11468:P11468"/>
    <mergeCell ref="M11459:P11459"/>
    <mergeCell ref="M11460:P11460"/>
    <mergeCell ref="M11461:P11461"/>
    <mergeCell ref="M11462:P11462"/>
    <mergeCell ref="M11463:P11463"/>
    <mergeCell ref="M11454:P11454"/>
    <mergeCell ref="M11455:P11455"/>
    <mergeCell ref="M11456:P11456"/>
    <mergeCell ref="M11457:P11457"/>
    <mergeCell ref="M11458:P11458"/>
    <mergeCell ref="M11449:P11449"/>
    <mergeCell ref="M11450:P11450"/>
    <mergeCell ref="M11451:P11451"/>
    <mergeCell ref="M11452:P11452"/>
    <mergeCell ref="M11453:P11453"/>
    <mergeCell ref="M11444:P11444"/>
    <mergeCell ref="M11445:P11445"/>
    <mergeCell ref="M11446:P11446"/>
    <mergeCell ref="M11447:P11447"/>
    <mergeCell ref="M11448:P11448"/>
    <mergeCell ref="M11439:P11439"/>
    <mergeCell ref="M11440:P11440"/>
    <mergeCell ref="M11441:P11441"/>
    <mergeCell ref="M11442:P11442"/>
    <mergeCell ref="M11443:P11443"/>
    <mergeCell ref="M11434:P11434"/>
    <mergeCell ref="M11435:P11435"/>
    <mergeCell ref="M11436:P11436"/>
    <mergeCell ref="M11437:P11437"/>
    <mergeCell ref="M11438:P11438"/>
    <mergeCell ref="M11429:P11429"/>
    <mergeCell ref="M11430:P11430"/>
    <mergeCell ref="M11431:P11431"/>
    <mergeCell ref="M11432:P11432"/>
    <mergeCell ref="M11433:P11433"/>
    <mergeCell ref="M11424:P11424"/>
    <mergeCell ref="M11425:P11425"/>
    <mergeCell ref="M11426:P11426"/>
    <mergeCell ref="M11427:P11427"/>
    <mergeCell ref="M11428:P11428"/>
    <mergeCell ref="M11419:P11419"/>
    <mergeCell ref="M11420:P11420"/>
    <mergeCell ref="M11421:P11421"/>
    <mergeCell ref="M11422:P11422"/>
    <mergeCell ref="M11423:P11423"/>
    <mergeCell ref="M11414:P11414"/>
    <mergeCell ref="M11415:P11415"/>
    <mergeCell ref="M11416:P11416"/>
    <mergeCell ref="M11417:P11417"/>
    <mergeCell ref="M11418:P11418"/>
    <mergeCell ref="M11409:P11409"/>
    <mergeCell ref="M11410:P11410"/>
    <mergeCell ref="M11411:P11411"/>
    <mergeCell ref="M11412:P11412"/>
    <mergeCell ref="M11413:P11413"/>
    <mergeCell ref="M11404:P11404"/>
    <mergeCell ref="M11405:P11405"/>
    <mergeCell ref="M11406:P11406"/>
    <mergeCell ref="M11407:P11407"/>
    <mergeCell ref="M11408:P11408"/>
    <mergeCell ref="M11399:P11399"/>
    <mergeCell ref="M11400:P11400"/>
    <mergeCell ref="M11401:P11401"/>
    <mergeCell ref="M11402:P11402"/>
    <mergeCell ref="M11403:P11403"/>
    <mergeCell ref="M11394:P11394"/>
    <mergeCell ref="M11395:P11395"/>
    <mergeCell ref="M11396:P11396"/>
    <mergeCell ref="M11397:P11397"/>
    <mergeCell ref="M11398:P11398"/>
    <mergeCell ref="M11389:P11389"/>
    <mergeCell ref="M11390:P11390"/>
    <mergeCell ref="M11391:P11391"/>
    <mergeCell ref="M11392:P11392"/>
    <mergeCell ref="M11393:P11393"/>
    <mergeCell ref="M11384:P11384"/>
    <mergeCell ref="M11385:P11385"/>
    <mergeCell ref="M11386:P11386"/>
    <mergeCell ref="M11387:P11387"/>
    <mergeCell ref="M11388:P11388"/>
    <mergeCell ref="M11379:P11379"/>
    <mergeCell ref="M11380:P11380"/>
    <mergeCell ref="M11381:P11381"/>
    <mergeCell ref="M11382:P11382"/>
    <mergeCell ref="M11383:P11383"/>
    <mergeCell ref="M11374:P11374"/>
    <mergeCell ref="M11375:P11375"/>
    <mergeCell ref="M11376:P11376"/>
    <mergeCell ref="M11377:P11377"/>
    <mergeCell ref="M11378:P11378"/>
    <mergeCell ref="M11369:P11369"/>
    <mergeCell ref="M11370:P11370"/>
    <mergeCell ref="M11371:P11371"/>
    <mergeCell ref="M11372:P11372"/>
    <mergeCell ref="M11373:P11373"/>
    <mergeCell ref="M11367:P11367"/>
    <mergeCell ref="M11368:P11368"/>
    <mergeCell ref="M11362:P11362"/>
    <mergeCell ref="M11363:P11363"/>
    <mergeCell ref="M11364:P11364"/>
    <mergeCell ref="M11365:P11365"/>
    <mergeCell ref="M11366:P11366"/>
    <mergeCell ref="M11357:P11357"/>
    <mergeCell ref="M11358:P11358"/>
    <mergeCell ref="M11359:P11359"/>
    <mergeCell ref="M11360:P11360"/>
    <mergeCell ref="M11361:P11361"/>
    <mergeCell ref="M11352:P11352"/>
    <mergeCell ref="M11353:P11353"/>
    <mergeCell ref="M11354:P11354"/>
    <mergeCell ref="M11355:P11355"/>
    <mergeCell ref="M11356:P11356"/>
    <mergeCell ref="M11347:P11347"/>
    <mergeCell ref="M11348:P11348"/>
    <mergeCell ref="M11349:P11349"/>
    <mergeCell ref="M11350:P11350"/>
    <mergeCell ref="M11351:P11351"/>
    <mergeCell ref="M11342:P11342"/>
    <mergeCell ref="M11343:P11343"/>
    <mergeCell ref="M11344:P11344"/>
    <mergeCell ref="M11345:P11345"/>
    <mergeCell ref="M11346:P11346"/>
    <mergeCell ref="M11337:P11337"/>
    <mergeCell ref="M11338:P11338"/>
    <mergeCell ref="M11339:P11339"/>
    <mergeCell ref="M11340:P11340"/>
    <mergeCell ref="M11341:P11341"/>
    <mergeCell ref="M11332:P11332"/>
    <mergeCell ref="M11333:P11333"/>
    <mergeCell ref="M11334:P11334"/>
    <mergeCell ref="M11335:P11335"/>
    <mergeCell ref="M11336:P11336"/>
    <mergeCell ref="M11327:P11327"/>
    <mergeCell ref="M11328:P11328"/>
    <mergeCell ref="M11329:P11329"/>
    <mergeCell ref="M11330:P11330"/>
    <mergeCell ref="M11331:P11331"/>
    <mergeCell ref="M11322:P11322"/>
    <mergeCell ref="M11323:P11323"/>
    <mergeCell ref="M11324:P11324"/>
    <mergeCell ref="M11325:P11325"/>
    <mergeCell ref="M11326:P11326"/>
    <mergeCell ref="M11317:P11317"/>
    <mergeCell ref="M11318:P11318"/>
    <mergeCell ref="M11319:P11319"/>
    <mergeCell ref="M11320:P11320"/>
    <mergeCell ref="M11321:P11321"/>
    <mergeCell ref="M11312:P11312"/>
    <mergeCell ref="M11313:P11313"/>
    <mergeCell ref="M11314:P11314"/>
    <mergeCell ref="M11315:P11315"/>
    <mergeCell ref="M11316:P11316"/>
    <mergeCell ref="M11307:P11307"/>
    <mergeCell ref="M11308:P11308"/>
    <mergeCell ref="M11309:P11309"/>
    <mergeCell ref="M11310:P11310"/>
    <mergeCell ref="M11311:P11311"/>
    <mergeCell ref="M11302:P11302"/>
    <mergeCell ref="M11303:P11303"/>
    <mergeCell ref="M11304:P11304"/>
    <mergeCell ref="M11305:P11305"/>
    <mergeCell ref="M11306:P11306"/>
    <mergeCell ref="M11297:P11297"/>
    <mergeCell ref="M11298:P11298"/>
    <mergeCell ref="M11299:P11299"/>
    <mergeCell ref="M11300:P11300"/>
    <mergeCell ref="M11301:P11301"/>
    <mergeCell ref="M11292:P11292"/>
    <mergeCell ref="M11293:P11293"/>
    <mergeCell ref="M11294:P11294"/>
    <mergeCell ref="M11295:P11295"/>
    <mergeCell ref="M11296:P11296"/>
    <mergeCell ref="M11287:P11287"/>
    <mergeCell ref="M11288:P11288"/>
    <mergeCell ref="M11289:P11289"/>
    <mergeCell ref="M11290:P11290"/>
    <mergeCell ref="M11291:P11291"/>
    <mergeCell ref="M11282:P11282"/>
    <mergeCell ref="M11283:P11283"/>
    <mergeCell ref="M11284:P11284"/>
    <mergeCell ref="M11285:P11285"/>
    <mergeCell ref="M11286:P11286"/>
    <mergeCell ref="M11277:P11277"/>
    <mergeCell ref="M11278:P11278"/>
    <mergeCell ref="M11279:P11279"/>
    <mergeCell ref="M11280:P11280"/>
    <mergeCell ref="M11281:P11281"/>
    <mergeCell ref="M11272:P11272"/>
    <mergeCell ref="M11273:P11273"/>
    <mergeCell ref="M11274:P11274"/>
    <mergeCell ref="M11275:P11275"/>
    <mergeCell ref="M11276:P11276"/>
    <mergeCell ref="M11267:P11267"/>
    <mergeCell ref="M11268:P11268"/>
    <mergeCell ref="M11269:P11269"/>
    <mergeCell ref="M11270:P11270"/>
    <mergeCell ref="M11271:P11271"/>
    <mergeCell ref="M11262:P11262"/>
    <mergeCell ref="M11263:P11263"/>
    <mergeCell ref="M11264:P11264"/>
    <mergeCell ref="M11265:P11265"/>
    <mergeCell ref="M11266:P11266"/>
    <mergeCell ref="M11257:P11257"/>
    <mergeCell ref="M11258:P11258"/>
    <mergeCell ref="M11259:P11259"/>
    <mergeCell ref="M11260:P11260"/>
    <mergeCell ref="M11261:P11261"/>
    <mergeCell ref="M11252:P11252"/>
    <mergeCell ref="M11253:P11253"/>
    <mergeCell ref="M11254:P11254"/>
    <mergeCell ref="M11255:P11255"/>
    <mergeCell ref="M11256:P11256"/>
    <mergeCell ref="M11247:P11247"/>
    <mergeCell ref="M11248:P11248"/>
    <mergeCell ref="M11249:P11249"/>
    <mergeCell ref="M11250:P11250"/>
    <mergeCell ref="M11251:P11251"/>
    <mergeCell ref="M11242:P11242"/>
    <mergeCell ref="M11243:P11243"/>
    <mergeCell ref="M11244:P11244"/>
    <mergeCell ref="M11245:P11245"/>
    <mergeCell ref="M11246:P11246"/>
    <mergeCell ref="M11237:P11237"/>
    <mergeCell ref="M11238:P11238"/>
    <mergeCell ref="M11239:P11239"/>
    <mergeCell ref="M11240:P11240"/>
    <mergeCell ref="M11241:P11241"/>
    <mergeCell ref="M11232:P11232"/>
    <mergeCell ref="M11233:P11233"/>
    <mergeCell ref="M11234:P11234"/>
    <mergeCell ref="M11235:P11235"/>
    <mergeCell ref="M11236:P11236"/>
    <mergeCell ref="M11230:P11230"/>
    <mergeCell ref="M11231:P11231"/>
    <mergeCell ref="M11228:P11228"/>
    <mergeCell ref="M11229:P11229"/>
    <mergeCell ref="M11223:P11223"/>
    <mergeCell ref="M11224:P11224"/>
    <mergeCell ref="M11225:P11225"/>
    <mergeCell ref="M11226:P11226"/>
    <mergeCell ref="M11227:P11227"/>
    <mergeCell ref="M11218:P11218"/>
    <mergeCell ref="M11219:P11219"/>
    <mergeCell ref="M11220:P11220"/>
    <mergeCell ref="M11221:P11221"/>
    <mergeCell ref="M11222:P11222"/>
    <mergeCell ref="M11206:P11206"/>
    <mergeCell ref="M11207:P11207"/>
    <mergeCell ref="M11208:P11208"/>
    <mergeCell ref="M11209:P11209"/>
    <mergeCell ref="M11217:P11217"/>
    <mergeCell ref="M11201:P11201"/>
    <mergeCell ref="M11202:P11202"/>
    <mergeCell ref="M11203:P11203"/>
    <mergeCell ref="M11204:P11204"/>
    <mergeCell ref="M11205:P11205"/>
    <mergeCell ref="M11196:P11196"/>
    <mergeCell ref="M11197:P11197"/>
    <mergeCell ref="M11198:P11198"/>
    <mergeCell ref="M11199:P11199"/>
    <mergeCell ref="M11200:P11200"/>
    <mergeCell ref="M11190:P11190"/>
    <mergeCell ref="M11191:P11191"/>
    <mergeCell ref="M11193:P11193"/>
    <mergeCell ref="M11194:P11194"/>
    <mergeCell ref="M11195:P11195"/>
    <mergeCell ref="M11185:P11185"/>
    <mergeCell ref="M11186:P11186"/>
    <mergeCell ref="M11187:P11187"/>
    <mergeCell ref="M11188:P11188"/>
    <mergeCell ref="M11189:P11189"/>
    <mergeCell ref="M11180:P11180"/>
    <mergeCell ref="M11181:P11181"/>
    <mergeCell ref="M11182:P11182"/>
    <mergeCell ref="M11183:P11183"/>
    <mergeCell ref="M11184:P11184"/>
    <mergeCell ref="M11175:P11175"/>
    <mergeCell ref="M11176:P11176"/>
    <mergeCell ref="M11177:P11177"/>
    <mergeCell ref="M11178:P11178"/>
    <mergeCell ref="M11179:P11179"/>
    <mergeCell ref="M11170:P11170"/>
    <mergeCell ref="M11171:P11171"/>
    <mergeCell ref="M11172:P11172"/>
    <mergeCell ref="M11173:P11173"/>
    <mergeCell ref="M11174:P11174"/>
    <mergeCell ref="M11165:P11165"/>
    <mergeCell ref="M11166:P11166"/>
    <mergeCell ref="M11167:P11167"/>
    <mergeCell ref="M11168:P11168"/>
    <mergeCell ref="M11169:P11169"/>
    <mergeCell ref="M11159:P11159"/>
    <mergeCell ref="M11160:P11160"/>
    <mergeCell ref="M11161:P11161"/>
    <mergeCell ref="M11163:P11163"/>
    <mergeCell ref="M11164:P11164"/>
    <mergeCell ref="M11154:P11154"/>
    <mergeCell ref="M11155:P11155"/>
    <mergeCell ref="M11156:P11156"/>
    <mergeCell ref="M11157:P11157"/>
    <mergeCell ref="M11158:P11158"/>
    <mergeCell ref="M11149:P11149"/>
    <mergeCell ref="M11150:P11150"/>
    <mergeCell ref="M11151:P11151"/>
    <mergeCell ref="M11152:P11152"/>
    <mergeCell ref="M11153:P11153"/>
    <mergeCell ref="M11144:P11144"/>
    <mergeCell ref="M11145:P11145"/>
    <mergeCell ref="M11146:P11146"/>
    <mergeCell ref="M11147:P11147"/>
    <mergeCell ref="M11148:P11148"/>
    <mergeCell ref="M11139:P11139"/>
    <mergeCell ref="M11140:P11140"/>
    <mergeCell ref="M11141:P11141"/>
    <mergeCell ref="M11142:P11142"/>
    <mergeCell ref="M11143:P11143"/>
    <mergeCell ref="M11134:P11134"/>
    <mergeCell ref="M11135:P11135"/>
    <mergeCell ref="M11136:P11136"/>
    <mergeCell ref="M11137:P11137"/>
    <mergeCell ref="M11138:P11138"/>
    <mergeCell ref="M11129:P11129"/>
    <mergeCell ref="M11130:P11130"/>
    <mergeCell ref="M11131:P11131"/>
    <mergeCell ref="M11132:P11132"/>
    <mergeCell ref="M11133:P11133"/>
    <mergeCell ref="M11123:P11123"/>
    <mergeCell ref="M11124:P11124"/>
    <mergeCell ref="M11125:P11125"/>
    <mergeCell ref="M11126:P11126"/>
    <mergeCell ref="M11127:P11127"/>
    <mergeCell ref="M11115:P11115"/>
    <mergeCell ref="M11116:P11116"/>
    <mergeCell ref="M11120:P11120"/>
    <mergeCell ref="M11121:P11121"/>
    <mergeCell ref="M11122:P11122"/>
    <mergeCell ref="M11109:P11109"/>
    <mergeCell ref="M11110:P11110"/>
    <mergeCell ref="M11111:P11111"/>
    <mergeCell ref="M11113:P11113"/>
    <mergeCell ref="M11114:P11114"/>
    <mergeCell ref="M11104:P11104"/>
    <mergeCell ref="M11105:P11105"/>
    <mergeCell ref="M11106:P11106"/>
    <mergeCell ref="M11107:P11107"/>
    <mergeCell ref="M11108:P11108"/>
    <mergeCell ref="M11099:P11099"/>
    <mergeCell ref="M11100:P11100"/>
    <mergeCell ref="M11101:P11101"/>
    <mergeCell ref="M11102:P11102"/>
    <mergeCell ref="M11103:P11103"/>
    <mergeCell ref="M11094:P11094"/>
    <mergeCell ref="M11095:P11095"/>
    <mergeCell ref="M11096:P11096"/>
    <mergeCell ref="M11097:P11097"/>
    <mergeCell ref="M11098:P11098"/>
    <mergeCell ref="M11089:P11089"/>
    <mergeCell ref="M11090:P11090"/>
    <mergeCell ref="M11091:P11091"/>
    <mergeCell ref="M11092:P11092"/>
    <mergeCell ref="M11093:P11093"/>
    <mergeCell ref="M11084:P11084"/>
    <mergeCell ref="M11085:P11085"/>
    <mergeCell ref="M11086:P11086"/>
    <mergeCell ref="M11087:P11087"/>
    <mergeCell ref="M11088:P11088"/>
    <mergeCell ref="M11079:P11079"/>
    <mergeCell ref="M11080:P11080"/>
    <mergeCell ref="M11081:P11081"/>
    <mergeCell ref="M11082:P11082"/>
    <mergeCell ref="M11083:P11083"/>
    <mergeCell ref="M11074:P11074"/>
    <mergeCell ref="M11075:P11075"/>
    <mergeCell ref="M11076:P11076"/>
    <mergeCell ref="M11077:P11077"/>
    <mergeCell ref="M11078:P11078"/>
    <mergeCell ref="M11069:P11069"/>
    <mergeCell ref="M11070:P11070"/>
    <mergeCell ref="M11071:P11071"/>
    <mergeCell ref="M11072:P11072"/>
    <mergeCell ref="M11073:P11073"/>
    <mergeCell ref="M11064:P11064"/>
    <mergeCell ref="M11065:P11065"/>
    <mergeCell ref="M11066:P11066"/>
    <mergeCell ref="M11067:P11067"/>
    <mergeCell ref="M11068:P11068"/>
    <mergeCell ref="M11059:P11059"/>
    <mergeCell ref="M11060:P11060"/>
    <mergeCell ref="M11061:P11061"/>
    <mergeCell ref="M11062:P11062"/>
    <mergeCell ref="M11063:P11063"/>
    <mergeCell ref="M11054:P11054"/>
    <mergeCell ref="M11055:P11055"/>
    <mergeCell ref="M11056:P11056"/>
    <mergeCell ref="M11057:P11057"/>
    <mergeCell ref="M11058:P11058"/>
    <mergeCell ref="M11049:P11049"/>
    <mergeCell ref="M11050:P11050"/>
    <mergeCell ref="M11051:P11051"/>
    <mergeCell ref="M11052:P11052"/>
    <mergeCell ref="M11053:P11053"/>
    <mergeCell ref="M11045:P11045"/>
    <mergeCell ref="M11046:P11046"/>
    <mergeCell ref="M11047:P11047"/>
    <mergeCell ref="M11048:P11048"/>
    <mergeCell ref="M11042:P11042"/>
    <mergeCell ref="M11043:P11043"/>
    <mergeCell ref="M11044:P11044"/>
    <mergeCell ref="M11037:P11037"/>
    <mergeCell ref="M11038:P11038"/>
    <mergeCell ref="M11039:P11039"/>
    <mergeCell ref="M11040:P11040"/>
    <mergeCell ref="M11041:P11041"/>
    <mergeCell ref="M11032:P11032"/>
    <mergeCell ref="M11033:P11033"/>
    <mergeCell ref="M11034:P11034"/>
    <mergeCell ref="M11035:P11035"/>
    <mergeCell ref="M11036:P11036"/>
    <mergeCell ref="M11027:P11027"/>
    <mergeCell ref="M11028:P11028"/>
    <mergeCell ref="M11029:P11029"/>
    <mergeCell ref="M11030:P11030"/>
    <mergeCell ref="M11031:P11031"/>
    <mergeCell ref="M11022:P11022"/>
    <mergeCell ref="M11023:P11023"/>
    <mergeCell ref="M11024:P11024"/>
    <mergeCell ref="M11025:P11025"/>
    <mergeCell ref="M11026:P11026"/>
    <mergeCell ref="M11017:P11017"/>
    <mergeCell ref="M11018:P11018"/>
    <mergeCell ref="M11019:P11019"/>
    <mergeCell ref="M11020:P11020"/>
    <mergeCell ref="M11021:P11021"/>
    <mergeCell ref="M11012:P11012"/>
    <mergeCell ref="M11013:P11013"/>
    <mergeCell ref="M11014:P11014"/>
    <mergeCell ref="M11015:P11015"/>
    <mergeCell ref="M11016:P11016"/>
    <mergeCell ref="M11007:P11007"/>
    <mergeCell ref="M11008:P11008"/>
    <mergeCell ref="M11009:P11009"/>
    <mergeCell ref="M11010:P11010"/>
    <mergeCell ref="M11011:P11011"/>
    <mergeCell ref="M11002:P11002"/>
    <mergeCell ref="M11003:P11003"/>
    <mergeCell ref="M11004:P11004"/>
    <mergeCell ref="M11005:P11005"/>
    <mergeCell ref="M11006:P11006"/>
    <mergeCell ref="M10997:P10997"/>
    <mergeCell ref="M10998:P10998"/>
    <mergeCell ref="M10999:P10999"/>
    <mergeCell ref="M11000:P11000"/>
    <mergeCell ref="M11001:P11001"/>
    <mergeCell ref="M10992:P10992"/>
    <mergeCell ref="M10993:P10993"/>
    <mergeCell ref="M10994:P10994"/>
    <mergeCell ref="M10995:P10995"/>
    <mergeCell ref="M10996:P10996"/>
    <mergeCell ref="M10987:P10987"/>
    <mergeCell ref="M10988:P10988"/>
    <mergeCell ref="M10989:P10989"/>
    <mergeCell ref="M10990:P10990"/>
    <mergeCell ref="M10991:P10991"/>
    <mergeCell ref="M10982:P10982"/>
    <mergeCell ref="M10983:P10983"/>
    <mergeCell ref="M10984:P10984"/>
    <mergeCell ref="M10985:P10985"/>
    <mergeCell ref="M10986:P10986"/>
    <mergeCell ref="M10977:P10977"/>
    <mergeCell ref="M10978:P10978"/>
    <mergeCell ref="M10979:P10979"/>
    <mergeCell ref="M10980:P10980"/>
    <mergeCell ref="M10981:P10981"/>
    <mergeCell ref="M10972:P10972"/>
    <mergeCell ref="M10973:P10973"/>
    <mergeCell ref="M10974:P10974"/>
    <mergeCell ref="M10975:P10975"/>
    <mergeCell ref="M10976:P10976"/>
    <mergeCell ref="M10967:P10967"/>
    <mergeCell ref="M10968:P10968"/>
    <mergeCell ref="M10969:P10969"/>
    <mergeCell ref="M10970:P10970"/>
    <mergeCell ref="M10971:P10971"/>
    <mergeCell ref="M10962:P10962"/>
    <mergeCell ref="M10963:P10963"/>
    <mergeCell ref="M10964:P10964"/>
    <mergeCell ref="M10965:P10965"/>
    <mergeCell ref="M10966:P10966"/>
    <mergeCell ref="M10957:P10957"/>
    <mergeCell ref="M10958:P10958"/>
    <mergeCell ref="M10959:P10959"/>
    <mergeCell ref="M10960:P10960"/>
    <mergeCell ref="M10961:P10961"/>
    <mergeCell ref="M10952:P10952"/>
    <mergeCell ref="M10953:P10953"/>
    <mergeCell ref="M10954:P10954"/>
    <mergeCell ref="M10955:P10955"/>
    <mergeCell ref="M10956:P10956"/>
    <mergeCell ref="M10947:P10947"/>
    <mergeCell ref="M10948:P10948"/>
    <mergeCell ref="M10949:P10949"/>
    <mergeCell ref="M10950:P10950"/>
    <mergeCell ref="M10951:P10951"/>
    <mergeCell ref="M10942:P10942"/>
    <mergeCell ref="M10943:P10943"/>
    <mergeCell ref="M10944:P10944"/>
    <mergeCell ref="M10945:P10945"/>
    <mergeCell ref="M10946:P10946"/>
    <mergeCell ref="M10937:P10937"/>
    <mergeCell ref="M10938:P10938"/>
    <mergeCell ref="M10939:P10939"/>
    <mergeCell ref="M10940:P10940"/>
    <mergeCell ref="M10941:P10941"/>
    <mergeCell ref="M10932:P10932"/>
    <mergeCell ref="M10933:P10933"/>
    <mergeCell ref="M10934:P10934"/>
    <mergeCell ref="M10935:P10935"/>
    <mergeCell ref="M10936:P10936"/>
    <mergeCell ref="M10927:P10927"/>
    <mergeCell ref="M10928:P10928"/>
    <mergeCell ref="M10929:P10929"/>
    <mergeCell ref="M10930:P10930"/>
    <mergeCell ref="M10931:P10931"/>
    <mergeCell ref="M10922:P10922"/>
    <mergeCell ref="M10923:P10923"/>
    <mergeCell ref="M10924:P10924"/>
    <mergeCell ref="M10925:P10925"/>
    <mergeCell ref="M10926:P10926"/>
    <mergeCell ref="M10917:P10917"/>
    <mergeCell ref="M10918:P10918"/>
    <mergeCell ref="M10919:P10919"/>
    <mergeCell ref="M10920:P10920"/>
    <mergeCell ref="M10921:P10921"/>
    <mergeCell ref="M10912:P10912"/>
    <mergeCell ref="M10913:P10913"/>
    <mergeCell ref="M10914:P10914"/>
    <mergeCell ref="M10915:P10915"/>
    <mergeCell ref="M10916:P10916"/>
    <mergeCell ref="M10907:P10907"/>
    <mergeCell ref="M10908:P10908"/>
    <mergeCell ref="M10909:P10909"/>
    <mergeCell ref="M10910:P10910"/>
    <mergeCell ref="M10911:P10911"/>
    <mergeCell ref="M10902:P10902"/>
    <mergeCell ref="M10903:P10903"/>
    <mergeCell ref="M10904:P10904"/>
    <mergeCell ref="M10905:P10905"/>
    <mergeCell ref="M10906:P10906"/>
    <mergeCell ref="M10897:P10897"/>
    <mergeCell ref="M10898:P10898"/>
    <mergeCell ref="M10899:P10899"/>
    <mergeCell ref="M10900:P10900"/>
    <mergeCell ref="M10901:P10901"/>
    <mergeCell ref="M10892:P10892"/>
    <mergeCell ref="M10893:P10893"/>
    <mergeCell ref="M10894:P10894"/>
    <mergeCell ref="M10895:P10895"/>
    <mergeCell ref="M10896:P10896"/>
    <mergeCell ref="M10887:P10887"/>
    <mergeCell ref="M10888:P10888"/>
    <mergeCell ref="M10889:P10889"/>
    <mergeCell ref="M10890:P10890"/>
    <mergeCell ref="M10891:P10891"/>
    <mergeCell ref="M10882:P10882"/>
    <mergeCell ref="M10883:P10883"/>
    <mergeCell ref="M10884:P10884"/>
    <mergeCell ref="M10885:P10885"/>
    <mergeCell ref="M10886:P10886"/>
    <mergeCell ref="M10877:P10877"/>
    <mergeCell ref="M10878:P10878"/>
    <mergeCell ref="M10879:P10879"/>
    <mergeCell ref="M10880:P10880"/>
    <mergeCell ref="M10881:P10881"/>
    <mergeCell ref="M10872:P10872"/>
    <mergeCell ref="M10873:P10873"/>
    <mergeCell ref="M10874:P10874"/>
    <mergeCell ref="M10875:P10875"/>
    <mergeCell ref="M10876:P10876"/>
    <mergeCell ref="M10867:P10867"/>
    <mergeCell ref="M10868:P10868"/>
    <mergeCell ref="M10869:P10869"/>
    <mergeCell ref="M10870:P10870"/>
    <mergeCell ref="M10871:P10871"/>
    <mergeCell ref="M10862:P10862"/>
    <mergeCell ref="M10863:P10863"/>
    <mergeCell ref="M10864:P10864"/>
    <mergeCell ref="M10865:P10865"/>
    <mergeCell ref="M10866:P10866"/>
    <mergeCell ref="M10857:P10857"/>
    <mergeCell ref="M10858:P10858"/>
    <mergeCell ref="M10859:P10859"/>
    <mergeCell ref="M10860:P10860"/>
    <mergeCell ref="M10861:P10861"/>
    <mergeCell ref="M10852:P10852"/>
    <mergeCell ref="M10853:P10853"/>
    <mergeCell ref="M10854:P10854"/>
    <mergeCell ref="M10855:P10855"/>
    <mergeCell ref="M10856:P10856"/>
    <mergeCell ref="M10847:P10847"/>
    <mergeCell ref="M10848:P10848"/>
    <mergeCell ref="M10849:P10849"/>
    <mergeCell ref="M10850:P10850"/>
    <mergeCell ref="M10851:P10851"/>
    <mergeCell ref="M10842:P10842"/>
    <mergeCell ref="M10843:P10843"/>
    <mergeCell ref="M10844:P10844"/>
    <mergeCell ref="M10845:P10845"/>
    <mergeCell ref="M10846:P10846"/>
    <mergeCell ref="M10837:P10837"/>
    <mergeCell ref="M10838:P10838"/>
    <mergeCell ref="M10839:P10839"/>
    <mergeCell ref="M10840:P10840"/>
    <mergeCell ref="M10841:P10841"/>
    <mergeCell ref="M10832:P10832"/>
    <mergeCell ref="M10833:P10833"/>
    <mergeCell ref="M10834:P10834"/>
    <mergeCell ref="M10835:P10835"/>
    <mergeCell ref="M10836:P10836"/>
    <mergeCell ref="M10830:P10830"/>
    <mergeCell ref="M10831:P10831"/>
    <mergeCell ref="M10826:P10826"/>
    <mergeCell ref="M10827:P10827"/>
    <mergeCell ref="M10828:P10828"/>
    <mergeCell ref="M10829:P10829"/>
    <mergeCell ref="M10821:P10821"/>
    <mergeCell ref="M10822:P10822"/>
    <mergeCell ref="M10823:P10823"/>
    <mergeCell ref="M10824:P10824"/>
    <mergeCell ref="M10825:P10825"/>
    <mergeCell ref="M10816:P10816"/>
    <mergeCell ref="M10817:P10817"/>
    <mergeCell ref="M10818:P10818"/>
    <mergeCell ref="M10819:P10819"/>
    <mergeCell ref="M10820:P10820"/>
    <mergeCell ref="M10811:P10811"/>
    <mergeCell ref="M10812:P10812"/>
    <mergeCell ref="M10813:P10813"/>
    <mergeCell ref="M10814:P10814"/>
    <mergeCell ref="M10815:P10815"/>
    <mergeCell ref="M10806:P10806"/>
    <mergeCell ref="M10807:P10807"/>
    <mergeCell ref="M10808:P10808"/>
    <mergeCell ref="M10809:P10809"/>
    <mergeCell ref="M10810:P10810"/>
    <mergeCell ref="M10801:P10801"/>
    <mergeCell ref="M10802:P10802"/>
    <mergeCell ref="M10803:P10803"/>
    <mergeCell ref="M10804:P10804"/>
    <mergeCell ref="M10805:P10805"/>
    <mergeCell ref="K10796:N10796"/>
    <mergeCell ref="K10797:N10797"/>
    <mergeCell ref="K10798:N10798"/>
    <mergeCell ref="K10799:N10799"/>
    <mergeCell ref="M10800:P10800"/>
    <mergeCell ref="K10791:N10791"/>
    <mergeCell ref="K10792:N10792"/>
    <mergeCell ref="K10793:N10793"/>
    <mergeCell ref="K10794:N10794"/>
    <mergeCell ref="K10795:N10795"/>
    <mergeCell ref="M10786:P10786"/>
    <mergeCell ref="M10787:P10787"/>
    <mergeCell ref="M10788:P10788"/>
    <mergeCell ref="M10789:P10789"/>
    <mergeCell ref="M10790:P10790"/>
    <mergeCell ref="M10781:P10781"/>
    <mergeCell ref="M10782:P10782"/>
    <mergeCell ref="M10783:P10783"/>
    <mergeCell ref="M10784:P10784"/>
    <mergeCell ref="M10785:P10785"/>
    <mergeCell ref="M10776:P10776"/>
    <mergeCell ref="M10777:P10777"/>
    <mergeCell ref="M10778:P10778"/>
    <mergeCell ref="M10779:P10779"/>
    <mergeCell ref="M10780:P10780"/>
    <mergeCell ref="M10765:P10765"/>
    <mergeCell ref="M10766:P10766"/>
    <mergeCell ref="M10767:P10767"/>
    <mergeCell ref="M10774:P10774"/>
    <mergeCell ref="M10775:P10775"/>
    <mergeCell ref="M10760:P10760"/>
    <mergeCell ref="M10761:P10761"/>
    <mergeCell ref="M10762:P10762"/>
    <mergeCell ref="M10763:P10763"/>
    <mergeCell ref="M10764:P10764"/>
    <mergeCell ref="M10755:P10755"/>
    <mergeCell ref="M10756:P10756"/>
    <mergeCell ref="M10757:P10757"/>
    <mergeCell ref="M10758:P10758"/>
    <mergeCell ref="M10759:P10759"/>
    <mergeCell ref="M10750:P10750"/>
    <mergeCell ref="M10751:P10751"/>
    <mergeCell ref="M10752:P10752"/>
    <mergeCell ref="M10753:P10753"/>
    <mergeCell ref="M10754:P10754"/>
    <mergeCell ref="M10745:P10745"/>
    <mergeCell ref="M10746:P10746"/>
    <mergeCell ref="M10747:P10747"/>
    <mergeCell ref="M10748:P10748"/>
    <mergeCell ref="M10749:P10749"/>
    <mergeCell ref="M10740:P10740"/>
    <mergeCell ref="M10741:P10741"/>
    <mergeCell ref="M10742:P10742"/>
    <mergeCell ref="M10743:P10743"/>
    <mergeCell ref="M10744:P10744"/>
    <mergeCell ref="M10735:P10735"/>
    <mergeCell ref="M10736:P10736"/>
    <mergeCell ref="M10737:P10737"/>
    <mergeCell ref="M10738:P10738"/>
    <mergeCell ref="M10739:P10739"/>
    <mergeCell ref="M10730:P10730"/>
    <mergeCell ref="M10731:P10731"/>
    <mergeCell ref="M10732:P10732"/>
    <mergeCell ref="M10733:P10733"/>
    <mergeCell ref="M10734:P10734"/>
    <mergeCell ref="M10725:P10725"/>
    <mergeCell ref="M10726:P10726"/>
    <mergeCell ref="M10727:P10727"/>
    <mergeCell ref="M10728:P10728"/>
    <mergeCell ref="M10729:P10729"/>
    <mergeCell ref="M10720:P10720"/>
    <mergeCell ref="M10721:P10721"/>
    <mergeCell ref="M10722:P10722"/>
    <mergeCell ref="M10723:P10723"/>
    <mergeCell ref="M10724:P10724"/>
    <mergeCell ref="M10715:P10715"/>
    <mergeCell ref="M10716:P10716"/>
    <mergeCell ref="M10717:P10717"/>
    <mergeCell ref="M10718:P10718"/>
    <mergeCell ref="M10719:P10719"/>
    <mergeCell ref="M10710:P10710"/>
    <mergeCell ref="M10711:P10711"/>
    <mergeCell ref="M10712:P10712"/>
    <mergeCell ref="M10713:P10713"/>
    <mergeCell ref="M10714:P10714"/>
    <mergeCell ref="M10706:P10706"/>
    <mergeCell ref="M10707:P10707"/>
    <mergeCell ref="M10708:P10708"/>
    <mergeCell ref="M10709:P10709"/>
    <mergeCell ref="M10701:P10701"/>
    <mergeCell ref="M10702:P10702"/>
    <mergeCell ref="M10703:P10703"/>
    <mergeCell ref="M10704:P10704"/>
    <mergeCell ref="M10705:P10705"/>
    <mergeCell ref="M10696:P10696"/>
    <mergeCell ref="M10697:P10697"/>
    <mergeCell ref="M10698:P10698"/>
    <mergeCell ref="M10699:P10699"/>
    <mergeCell ref="M10700:P10700"/>
    <mergeCell ref="M10691:P10691"/>
    <mergeCell ref="M10692:P10692"/>
    <mergeCell ref="M10693:P10693"/>
    <mergeCell ref="M10694:P10694"/>
    <mergeCell ref="M10695:P10695"/>
    <mergeCell ref="M10686:P10686"/>
    <mergeCell ref="M10687:P10687"/>
    <mergeCell ref="M10688:P10688"/>
    <mergeCell ref="M10689:P10689"/>
    <mergeCell ref="M10690:P10690"/>
    <mergeCell ref="M10681:P10681"/>
    <mergeCell ref="M10682:P10682"/>
    <mergeCell ref="M10683:P10683"/>
    <mergeCell ref="M10684:P10684"/>
    <mergeCell ref="M10685:P10685"/>
    <mergeCell ref="M10676:P10676"/>
    <mergeCell ref="M10677:P10677"/>
    <mergeCell ref="M10678:P10678"/>
    <mergeCell ref="M10679:P10679"/>
    <mergeCell ref="M10680:P10680"/>
    <mergeCell ref="M10671:P10671"/>
    <mergeCell ref="M10672:P10672"/>
    <mergeCell ref="M10673:P10673"/>
    <mergeCell ref="M10674:P10674"/>
    <mergeCell ref="M10675:P10675"/>
    <mergeCell ref="M10666:P10666"/>
    <mergeCell ref="M10667:P10667"/>
    <mergeCell ref="M10668:P10668"/>
    <mergeCell ref="M10669:P10669"/>
    <mergeCell ref="M10670:P10670"/>
    <mergeCell ref="M10661:P10661"/>
    <mergeCell ref="M10662:P10662"/>
    <mergeCell ref="M10663:P10663"/>
    <mergeCell ref="M10664:P10664"/>
    <mergeCell ref="M10665:P10665"/>
    <mergeCell ref="M10656:P10656"/>
    <mergeCell ref="M10657:P10657"/>
    <mergeCell ref="M10658:P10658"/>
    <mergeCell ref="M10659:P10659"/>
    <mergeCell ref="M10660:P10660"/>
    <mergeCell ref="M10651:P10651"/>
    <mergeCell ref="M10652:P10652"/>
    <mergeCell ref="M10653:P10653"/>
    <mergeCell ref="M10654:P10654"/>
    <mergeCell ref="M10655:P10655"/>
    <mergeCell ref="M10646:P10646"/>
    <mergeCell ref="M10647:P10647"/>
    <mergeCell ref="M10648:P10648"/>
    <mergeCell ref="M10649:P10649"/>
    <mergeCell ref="M10650:P10650"/>
    <mergeCell ref="M10641:P10641"/>
    <mergeCell ref="M10642:P10642"/>
    <mergeCell ref="M10643:P10643"/>
    <mergeCell ref="M10644:P10644"/>
    <mergeCell ref="M10645:P10645"/>
    <mergeCell ref="M10636:P10636"/>
    <mergeCell ref="M10637:P10637"/>
    <mergeCell ref="M10638:P10638"/>
    <mergeCell ref="M10639:P10639"/>
    <mergeCell ref="M10640:P10640"/>
    <mergeCell ref="M10631:P10631"/>
    <mergeCell ref="M10632:P10632"/>
    <mergeCell ref="M10633:P10633"/>
    <mergeCell ref="M10634:P10634"/>
    <mergeCell ref="M10635:P10635"/>
    <mergeCell ref="M10626:P10626"/>
    <mergeCell ref="M10627:P10627"/>
    <mergeCell ref="M10628:P10628"/>
    <mergeCell ref="M10629:P10629"/>
    <mergeCell ref="M10630:P10630"/>
    <mergeCell ref="M10621:P10621"/>
    <mergeCell ref="M10622:P10622"/>
    <mergeCell ref="M10623:P10623"/>
    <mergeCell ref="M10624:P10624"/>
    <mergeCell ref="M10625:P10625"/>
    <mergeCell ref="M10614:P10614"/>
    <mergeCell ref="M10615:P10615"/>
    <mergeCell ref="M10616:P10616"/>
    <mergeCell ref="M10618:P10618"/>
    <mergeCell ref="M10620:P10620"/>
    <mergeCell ref="M10608:P10608"/>
    <mergeCell ref="M10610:P10610"/>
    <mergeCell ref="M10611:P10611"/>
    <mergeCell ref="M10612:P10612"/>
    <mergeCell ref="M10613:P10613"/>
    <mergeCell ref="M10603:P10603"/>
    <mergeCell ref="M10604:P10604"/>
    <mergeCell ref="M10605:P10605"/>
    <mergeCell ref="M10606:P10606"/>
    <mergeCell ref="M10607:P10607"/>
    <mergeCell ref="M10598:P10598"/>
    <mergeCell ref="M10599:P10599"/>
    <mergeCell ref="M10600:P10600"/>
    <mergeCell ref="M10601:P10601"/>
    <mergeCell ref="M10602:P10602"/>
    <mergeCell ref="M10592:P10592"/>
    <mergeCell ref="M10593:P10593"/>
    <mergeCell ref="M10594:P10594"/>
    <mergeCell ref="M10595:P10595"/>
    <mergeCell ref="M10597:P10597"/>
    <mergeCell ref="M10587:P10587"/>
    <mergeCell ref="M10588:P10588"/>
    <mergeCell ref="M10589:P10589"/>
    <mergeCell ref="M10590:P10590"/>
    <mergeCell ref="M10591:P10591"/>
    <mergeCell ref="M10581:P10581"/>
    <mergeCell ref="M10583:P10583"/>
    <mergeCell ref="M10584:P10584"/>
    <mergeCell ref="M10585:P10585"/>
    <mergeCell ref="M10586:P10586"/>
    <mergeCell ref="M10576:P10576"/>
    <mergeCell ref="M10577:P10577"/>
    <mergeCell ref="M10578:P10578"/>
    <mergeCell ref="M10579:P10579"/>
    <mergeCell ref="M10580:P10580"/>
    <mergeCell ref="M10571:P10571"/>
    <mergeCell ref="M10572:P10572"/>
    <mergeCell ref="M10573:P10573"/>
    <mergeCell ref="M10574:P10574"/>
    <mergeCell ref="M10575:P10575"/>
    <mergeCell ref="M10566:P10566"/>
    <mergeCell ref="M10567:P10567"/>
    <mergeCell ref="M10568:P10568"/>
    <mergeCell ref="M10569:P10569"/>
    <mergeCell ref="M10570:P10570"/>
    <mergeCell ref="M10561:P10561"/>
    <mergeCell ref="M10562:P10562"/>
    <mergeCell ref="M10563:P10563"/>
    <mergeCell ref="M10564:P10564"/>
    <mergeCell ref="M10565:P10565"/>
    <mergeCell ref="M10556:P10556"/>
    <mergeCell ref="M10557:P10557"/>
    <mergeCell ref="M10558:P10558"/>
    <mergeCell ref="M10559:P10559"/>
    <mergeCell ref="M10560:P10560"/>
    <mergeCell ref="M10551:P10551"/>
    <mergeCell ref="M10552:P10552"/>
    <mergeCell ref="M10553:P10553"/>
    <mergeCell ref="M10554:P10554"/>
    <mergeCell ref="M10555:P10555"/>
    <mergeCell ref="M10546:P10546"/>
    <mergeCell ref="M10547:P10547"/>
    <mergeCell ref="M10548:P10548"/>
    <mergeCell ref="M10549:P10549"/>
    <mergeCell ref="M10550:P10550"/>
    <mergeCell ref="M10541:P10541"/>
    <mergeCell ref="M10542:P10542"/>
    <mergeCell ref="M10543:P10543"/>
    <mergeCell ref="M10544:P10544"/>
    <mergeCell ref="M10545:P10545"/>
    <mergeCell ref="M10536:P10536"/>
    <mergeCell ref="M10537:P10537"/>
    <mergeCell ref="M10538:P10538"/>
    <mergeCell ref="M10539:P10539"/>
    <mergeCell ref="M10540:P10540"/>
    <mergeCell ref="M10531:P10531"/>
    <mergeCell ref="M10532:P10532"/>
    <mergeCell ref="M10533:P10533"/>
    <mergeCell ref="M10534:P10534"/>
    <mergeCell ref="M10535:P10535"/>
    <mergeCell ref="M10526:P10526"/>
    <mergeCell ref="M10527:P10527"/>
    <mergeCell ref="M10528:P10528"/>
    <mergeCell ref="M10529:P10529"/>
    <mergeCell ref="M10530:P10530"/>
    <mergeCell ref="M10521:P10521"/>
    <mergeCell ref="M10522:P10522"/>
    <mergeCell ref="M10523:P10523"/>
    <mergeCell ref="M10524:P10524"/>
    <mergeCell ref="M10525:P10525"/>
    <mergeCell ref="M10516:P10516"/>
    <mergeCell ref="M10517:P10517"/>
    <mergeCell ref="M10518:P10518"/>
    <mergeCell ref="M10519:P10519"/>
    <mergeCell ref="M10520:P10520"/>
    <mergeCell ref="M10511:P10511"/>
    <mergeCell ref="M10512:P10512"/>
    <mergeCell ref="M10513:P10513"/>
    <mergeCell ref="M10514:P10514"/>
    <mergeCell ref="M10515:P10515"/>
    <mergeCell ref="M10506:P10506"/>
    <mergeCell ref="M10507:P10507"/>
    <mergeCell ref="M10508:P10508"/>
    <mergeCell ref="M10509:P10509"/>
    <mergeCell ref="M10510:P10510"/>
    <mergeCell ref="M10501:P10501"/>
    <mergeCell ref="M10502:P10502"/>
    <mergeCell ref="M10503:P10503"/>
    <mergeCell ref="M10504:P10504"/>
    <mergeCell ref="M10505:P10505"/>
    <mergeCell ref="M10496:P10496"/>
    <mergeCell ref="M10497:P10497"/>
    <mergeCell ref="M10498:P10498"/>
    <mergeCell ref="M10499:P10499"/>
    <mergeCell ref="M10500:P10500"/>
    <mergeCell ref="M10491:P10491"/>
    <mergeCell ref="M10492:P10492"/>
    <mergeCell ref="M10493:P10493"/>
    <mergeCell ref="M10494:P10494"/>
    <mergeCell ref="M10495:P10495"/>
    <mergeCell ref="M10486:P10486"/>
    <mergeCell ref="M10487:P10487"/>
    <mergeCell ref="M10488:P10488"/>
    <mergeCell ref="M10489:P10489"/>
    <mergeCell ref="M10490:P10490"/>
    <mergeCell ref="M10481:P10481"/>
    <mergeCell ref="M10482:P10482"/>
    <mergeCell ref="M10483:P10483"/>
    <mergeCell ref="M10484:P10484"/>
    <mergeCell ref="M10485:P10485"/>
    <mergeCell ref="M10476:P10476"/>
    <mergeCell ref="M10477:P10477"/>
    <mergeCell ref="M10478:P10478"/>
    <mergeCell ref="M10479:P10479"/>
    <mergeCell ref="M10480:P10480"/>
    <mergeCell ref="M10471:P10471"/>
    <mergeCell ref="M10472:P10472"/>
    <mergeCell ref="M10473:P10473"/>
    <mergeCell ref="M10474:P10474"/>
    <mergeCell ref="M10475:P10475"/>
    <mergeCell ref="M10466:P10466"/>
    <mergeCell ref="M10467:P10467"/>
    <mergeCell ref="M10468:P10468"/>
    <mergeCell ref="M10469:P10469"/>
    <mergeCell ref="M10470:P10470"/>
    <mergeCell ref="M10461:P10461"/>
    <mergeCell ref="M10462:P10462"/>
    <mergeCell ref="M10463:P10463"/>
    <mergeCell ref="M10464:P10464"/>
    <mergeCell ref="M10465:P10465"/>
    <mergeCell ref="M10456:P10456"/>
    <mergeCell ref="M10457:P10457"/>
    <mergeCell ref="M10458:P10458"/>
    <mergeCell ref="M10459:P10459"/>
    <mergeCell ref="M10460:P10460"/>
    <mergeCell ref="M10451:P10451"/>
    <mergeCell ref="M10452:P10452"/>
    <mergeCell ref="M10453:P10453"/>
    <mergeCell ref="M10454:P10454"/>
    <mergeCell ref="M10455:P10455"/>
    <mergeCell ref="M10446:P10446"/>
    <mergeCell ref="M10447:P10447"/>
    <mergeCell ref="M10448:P10448"/>
    <mergeCell ref="M10449:P10449"/>
    <mergeCell ref="M10450:P10450"/>
    <mergeCell ref="M10441:P10441"/>
    <mergeCell ref="M10442:P10442"/>
    <mergeCell ref="M10443:P10443"/>
    <mergeCell ref="M10444:P10444"/>
    <mergeCell ref="M10445:P10445"/>
    <mergeCell ref="M10436:P10436"/>
    <mergeCell ref="M10437:P10437"/>
    <mergeCell ref="M10438:P10438"/>
    <mergeCell ref="M10439:P10439"/>
    <mergeCell ref="M10440:P10440"/>
    <mergeCell ref="M10429:P10429"/>
    <mergeCell ref="M10432:P10432"/>
    <mergeCell ref="M10433:P10433"/>
    <mergeCell ref="M10434:P10434"/>
    <mergeCell ref="M10435:P10435"/>
    <mergeCell ref="M10424:P10424"/>
    <mergeCell ref="M10425:P10425"/>
    <mergeCell ref="M10426:P10426"/>
    <mergeCell ref="M10427:P10427"/>
    <mergeCell ref="M10428:P10428"/>
    <mergeCell ref="M10419:P10419"/>
    <mergeCell ref="M10420:P10420"/>
    <mergeCell ref="M10421:P10421"/>
    <mergeCell ref="M10422:P10422"/>
    <mergeCell ref="M10423:P10423"/>
    <mergeCell ref="M10414:P10414"/>
    <mergeCell ref="M10415:P10415"/>
    <mergeCell ref="M10416:P10416"/>
    <mergeCell ref="M10417:P10417"/>
    <mergeCell ref="M10418:P10418"/>
    <mergeCell ref="M10409:P10409"/>
    <mergeCell ref="M10410:P10410"/>
    <mergeCell ref="M10411:P10411"/>
    <mergeCell ref="M10412:P10412"/>
    <mergeCell ref="M10413:P10413"/>
    <mergeCell ref="M10404:P10404"/>
    <mergeCell ref="M10405:P10405"/>
    <mergeCell ref="M10406:P10406"/>
    <mergeCell ref="M10407:P10407"/>
    <mergeCell ref="M10408:P10408"/>
    <mergeCell ref="M10398:P10398"/>
    <mergeCell ref="M10399:P10399"/>
    <mergeCell ref="M10401:P10401"/>
    <mergeCell ref="M10402:P10402"/>
    <mergeCell ref="M10403:P10403"/>
    <mergeCell ref="M10393:P10393"/>
    <mergeCell ref="M10394:P10394"/>
    <mergeCell ref="M10395:P10395"/>
    <mergeCell ref="M10396:P10396"/>
    <mergeCell ref="M10397:P10397"/>
    <mergeCell ref="M10388:P10388"/>
    <mergeCell ref="M10389:P10389"/>
    <mergeCell ref="M10390:P10390"/>
    <mergeCell ref="M10391:P10391"/>
    <mergeCell ref="M10392:P10392"/>
    <mergeCell ref="M10381:P10381"/>
    <mergeCell ref="M10382:P10382"/>
    <mergeCell ref="M10385:P10385"/>
    <mergeCell ref="M10386:P10386"/>
    <mergeCell ref="M10387:P10387"/>
    <mergeCell ref="M10376:P10376"/>
    <mergeCell ref="M10377:P10377"/>
    <mergeCell ref="M10378:P10378"/>
    <mergeCell ref="M10379:P10379"/>
    <mergeCell ref="M10380:P10380"/>
    <mergeCell ref="M10371:P10371"/>
    <mergeCell ref="M10372:P10372"/>
    <mergeCell ref="M10373:P10373"/>
    <mergeCell ref="M10374:P10374"/>
    <mergeCell ref="M10375:P10375"/>
    <mergeCell ref="M10369:P10369"/>
    <mergeCell ref="M10370:P10370"/>
    <mergeCell ref="M10364:P10364"/>
    <mergeCell ref="M10365:P10365"/>
    <mergeCell ref="M10366:P10366"/>
    <mergeCell ref="M10367:P10367"/>
    <mergeCell ref="M10368:P10368"/>
    <mergeCell ref="M10359:P10359"/>
    <mergeCell ref="M10360:P10360"/>
    <mergeCell ref="M10361:P10361"/>
    <mergeCell ref="M10362:P10362"/>
    <mergeCell ref="M10363:P10363"/>
    <mergeCell ref="M10354:P10354"/>
    <mergeCell ref="M10355:P10355"/>
    <mergeCell ref="M10356:P10356"/>
    <mergeCell ref="M10357:P10357"/>
    <mergeCell ref="M10358:P10358"/>
    <mergeCell ref="M10349:P10349"/>
    <mergeCell ref="M10350:P10350"/>
    <mergeCell ref="M10351:P10351"/>
    <mergeCell ref="M10352:P10352"/>
    <mergeCell ref="M10353:P10353"/>
    <mergeCell ref="M10344:P10344"/>
    <mergeCell ref="M10345:P10345"/>
    <mergeCell ref="M10346:P10346"/>
    <mergeCell ref="M10347:P10347"/>
    <mergeCell ref="M10348:P10348"/>
    <mergeCell ref="M10339:P10339"/>
    <mergeCell ref="M10340:P10340"/>
    <mergeCell ref="M10341:P10341"/>
    <mergeCell ref="M10342:P10342"/>
    <mergeCell ref="M10343:P10343"/>
    <mergeCell ref="M10334:P10334"/>
    <mergeCell ref="M10335:P10335"/>
    <mergeCell ref="M10336:P10336"/>
    <mergeCell ref="M10337:P10337"/>
    <mergeCell ref="M10338:P10338"/>
    <mergeCell ref="M10333:P10333"/>
    <mergeCell ref="M10328:P10328"/>
    <mergeCell ref="M10329:P10329"/>
    <mergeCell ref="M10330:P10330"/>
    <mergeCell ref="M10331:P10331"/>
    <mergeCell ref="M10332:P10332"/>
    <mergeCell ref="M10323:P10323"/>
    <mergeCell ref="M10324:P10324"/>
    <mergeCell ref="M10325:P10325"/>
    <mergeCell ref="M10326:P10326"/>
    <mergeCell ref="M10327:P10327"/>
    <mergeCell ref="M10318:P10318"/>
    <mergeCell ref="M10319:P10319"/>
    <mergeCell ref="M10320:P10320"/>
    <mergeCell ref="M10321:P10321"/>
    <mergeCell ref="M10322:P10322"/>
    <mergeCell ref="M10313:P10313"/>
    <mergeCell ref="M10314:P10314"/>
    <mergeCell ref="M10315:P10315"/>
    <mergeCell ref="M10316:P10316"/>
    <mergeCell ref="M10317:P10317"/>
    <mergeCell ref="M10308:P10308"/>
    <mergeCell ref="M10309:P10309"/>
    <mergeCell ref="M10310:P10310"/>
    <mergeCell ref="M10311:P10311"/>
    <mergeCell ref="M10312:P10312"/>
    <mergeCell ref="M10303:P10303"/>
    <mergeCell ref="M10304:P10304"/>
    <mergeCell ref="M10305:P10305"/>
    <mergeCell ref="M10306:P10306"/>
    <mergeCell ref="M10307:P10307"/>
    <mergeCell ref="M10298:P10298"/>
    <mergeCell ref="M10299:P10299"/>
    <mergeCell ref="M10300:P10300"/>
    <mergeCell ref="M10301:P10301"/>
    <mergeCell ref="M10302:P10302"/>
    <mergeCell ref="M10293:P10293"/>
    <mergeCell ref="M10294:P10294"/>
    <mergeCell ref="M10295:P10295"/>
    <mergeCell ref="M10296:P10296"/>
    <mergeCell ref="M10297:P10297"/>
    <mergeCell ref="M10288:P10288"/>
    <mergeCell ref="M10289:P10289"/>
    <mergeCell ref="M10290:P10290"/>
    <mergeCell ref="M10291:P10291"/>
    <mergeCell ref="M10292:P10292"/>
    <mergeCell ref="M10283:P10283"/>
    <mergeCell ref="M10284:P10284"/>
    <mergeCell ref="M10285:P10285"/>
    <mergeCell ref="M10286:P10286"/>
    <mergeCell ref="M10287:P10287"/>
    <mergeCell ref="M10278:P10278"/>
    <mergeCell ref="M10279:P10279"/>
    <mergeCell ref="M10280:P10280"/>
    <mergeCell ref="M10281:P10281"/>
    <mergeCell ref="M10282:P10282"/>
    <mergeCell ref="M10273:P10273"/>
    <mergeCell ref="M10274:P10274"/>
    <mergeCell ref="M10275:P10275"/>
    <mergeCell ref="M10276:P10276"/>
    <mergeCell ref="M10277:P10277"/>
    <mergeCell ref="M10268:P10268"/>
    <mergeCell ref="M10269:P10269"/>
    <mergeCell ref="M10270:P10270"/>
    <mergeCell ref="M10271:P10271"/>
    <mergeCell ref="M10272:P10272"/>
    <mergeCell ref="M10263:P10263"/>
    <mergeCell ref="M10264:P10264"/>
    <mergeCell ref="M10265:P10265"/>
    <mergeCell ref="M10266:P10266"/>
    <mergeCell ref="M10267:P10267"/>
    <mergeCell ref="M10258:P10258"/>
    <mergeCell ref="M10259:P10259"/>
    <mergeCell ref="M10260:P10260"/>
    <mergeCell ref="M10261:P10261"/>
    <mergeCell ref="M10262:P10262"/>
    <mergeCell ref="M10253:P10253"/>
    <mergeCell ref="M10254:P10254"/>
    <mergeCell ref="M10255:P10255"/>
    <mergeCell ref="M10256:P10256"/>
    <mergeCell ref="M10257:P10257"/>
    <mergeCell ref="M10248:P10248"/>
    <mergeCell ref="M10249:P10249"/>
    <mergeCell ref="M10250:P10250"/>
    <mergeCell ref="M10251:P10251"/>
    <mergeCell ref="M10252:P10252"/>
    <mergeCell ref="M10243:P10243"/>
    <mergeCell ref="M10244:P10244"/>
    <mergeCell ref="M10245:P10245"/>
    <mergeCell ref="M10246:P10246"/>
    <mergeCell ref="M10247:P10247"/>
    <mergeCell ref="M10238:P10238"/>
    <mergeCell ref="M10239:P10239"/>
    <mergeCell ref="M10240:P10240"/>
    <mergeCell ref="M10241:P10241"/>
    <mergeCell ref="M10242:P10242"/>
    <mergeCell ref="M10233:P10233"/>
    <mergeCell ref="M10234:P10234"/>
    <mergeCell ref="M10235:P10235"/>
    <mergeCell ref="M10236:P10236"/>
    <mergeCell ref="M10237:P10237"/>
    <mergeCell ref="M10228:P10228"/>
    <mergeCell ref="M10229:P10229"/>
    <mergeCell ref="M10230:P10230"/>
    <mergeCell ref="M10231:P10231"/>
    <mergeCell ref="M10232:P10232"/>
    <mergeCell ref="M10223:P10223"/>
    <mergeCell ref="M10224:P10224"/>
    <mergeCell ref="M10225:P10225"/>
    <mergeCell ref="M10226:P10226"/>
    <mergeCell ref="M10227:P10227"/>
    <mergeCell ref="M10218:P10218"/>
    <mergeCell ref="M10219:P10219"/>
    <mergeCell ref="M10220:P10220"/>
    <mergeCell ref="M10221:P10221"/>
    <mergeCell ref="M10222:P10222"/>
    <mergeCell ref="M10197:P10197"/>
    <mergeCell ref="M9972:P9972"/>
    <mergeCell ref="M9973:P9973"/>
    <mergeCell ref="M9974:P9974"/>
    <mergeCell ref="M9975:P9975"/>
    <mergeCell ref="M9976:P9976"/>
    <mergeCell ref="M9968:P9968"/>
    <mergeCell ref="M9969:P9969"/>
    <mergeCell ref="M9970:P9970"/>
    <mergeCell ref="M9971:P9971"/>
    <mergeCell ref="M10213:P10213"/>
    <mergeCell ref="M10214:P10214"/>
    <mergeCell ref="M10215:P10215"/>
    <mergeCell ref="M10216:P10216"/>
    <mergeCell ref="M10217:P10217"/>
    <mergeCell ref="M10208:P10208"/>
    <mergeCell ref="M10209:P10209"/>
    <mergeCell ref="M10210:P10210"/>
    <mergeCell ref="M10211:P10211"/>
    <mergeCell ref="M10212:P10212"/>
    <mergeCell ref="M10203:P10203"/>
    <mergeCell ref="M10204:P10204"/>
    <mergeCell ref="M10205:P10205"/>
    <mergeCell ref="M10206:P10206"/>
    <mergeCell ref="M10207:P10207"/>
    <mergeCell ref="M10198:P10198"/>
    <mergeCell ref="M10199:P10199"/>
    <mergeCell ref="M10200:P10200"/>
    <mergeCell ref="M10201:P10201"/>
    <mergeCell ref="M10202:P10202"/>
    <mergeCell ref="M9692:P9692"/>
    <mergeCell ref="M9693:P9693"/>
    <mergeCell ref="M9694:P9694"/>
    <mergeCell ref="M9695:P9695"/>
    <mergeCell ref="M9687:P9687"/>
    <mergeCell ref="M9688:P9688"/>
    <mergeCell ref="M9689:P9689"/>
    <mergeCell ref="M9690:P9690"/>
    <mergeCell ref="M9691:P9691"/>
    <mergeCell ref="M9682:P9682"/>
    <mergeCell ref="M9683:P9683"/>
    <mergeCell ref="M9684:P9684"/>
    <mergeCell ref="M9685:P9685"/>
    <mergeCell ref="M9686:P9686"/>
    <mergeCell ref="M9677:P9677"/>
    <mergeCell ref="M9678:P9678"/>
    <mergeCell ref="M9679:P9679"/>
    <mergeCell ref="M9680:P9680"/>
    <mergeCell ref="M9681:P9681"/>
    <mergeCell ref="M9616:P9616"/>
    <mergeCell ref="M9673:P9673"/>
    <mergeCell ref="M9674:P9674"/>
    <mergeCell ref="M9675:P9675"/>
    <mergeCell ref="M9676:P9676"/>
    <mergeCell ref="M9611:P9611"/>
    <mergeCell ref="M9612:P9612"/>
    <mergeCell ref="M9613:P9613"/>
    <mergeCell ref="M9614:P9614"/>
    <mergeCell ref="M9615:P9615"/>
    <mergeCell ref="M9510:P9510"/>
    <mergeCell ref="M9511:P9511"/>
    <mergeCell ref="M9512:P9512"/>
    <mergeCell ref="M9513:P9513"/>
    <mergeCell ref="M9514:P9514"/>
    <mergeCell ref="M9505:P9505"/>
    <mergeCell ref="M9506:P9506"/>
    <mergeCell ref="M9507:P9507"/>
    <mergeCell ref="M9508:P9508"/>
    <mergeCell ref="M9509:P9509"/>
    <mergeCell ref="M9500:P9500"/>
    <mergeCell ref="M9501:P9501"/>
    <mergeCell ref="M9502:P9502"/>
    <mergeCell ref="M9503:P9503"/>
    <mergeCell ref="M9504:P9504"/>
    <mergeCell ref="M9495:P9495"/>
    <mergeCell ref="M9496:P9496"/>
    <mergeCell ref="M9497:P9497"/>
    <mergeCell ref="M9498:P9498"/>
    <mergeCell ref="M9499:P9499"/>
    <mergeCell ref="M9490:P9490"/>
    <mergeCell ref="M9491:P9491"/>
    <mergeCell ref="M9492:P9492"/>
    <mergeCell ref="M9493:P9493"/>
    <mergeCell ref="M9494:P9494"/>
    <mergeCell ref="M9485:P9485"/>
    <mergeCell ref="M9486:P9486"/>
    <mergeCell ref="M9487:P9487"/>
    <mergeCell ref="M9488:P9488"/>
    <mergeCell ref="M9489:P9489"/>
    <mergeCell ref="M9480:P9480"/>
    <mergeCell ref="M9481:P9481"/>
    <mergeCell ref="M9482:P9482"/>
    <mergeCell ref="M9483:P9483"/>
    <mergeCell ref="M9484:P9484"/>
    <mergeCell ref="M9475:P9475"/>
    <mergeCell ref="M9476:P9476"/>
    <mergeCell ref="M9477:P9477"/>
    <mergeCell ref="M9478:P9478"/>
    <mergeCell ref="M9479:P9479"/>
    <mergeCell ref="M9470:P9470"/>
    <mergeCell ref="M9471:P9471"/>
    <mergeCell ref="M9472:P9472"/>
    <mergeCell ref="M9473:P9473"/>
    <mergeCell ref="M9474:P9474"/>
    <mergeCell ref="M9465:P9465"/>
    <mergeCell ref="M9466:P9466"/>
    <mergeCell ref="M9467:P9467"/>
    <mergeCell ref="M9468:P9468"/>
    <mergeCell ref="M9469:P9469"/>
    <mergeCell ref="M9460:P9460"/>
    <mergeCell ref="M9461:P9461"/>
    <mergeCell ref="M9462:P9462"/>
    <mergeCell ref="M9463:P9463"/>
    <mergeCell ref="M9464:P9464"/>
    <mergeCell ref="M9455:P9455"/>
    <mergeCell ref="M9456:P9456"/>
    <mergeCell ref="M9457:P9457"/>
    <mergeCell ref="M9458:P9458"/>
    <mergeCell ref="M9459:P9459"/>
    <mergeCell ref="M9450:P9450"/>
    <mergeCell ref="M9451:P9451"/>
    <mergeCell ref="M9452:P9452"/>
    <mergeCell ref="M9453:P9453"/>
    <mergeCell ref="M9454:P9454"/>
    <mergeCell ref="M9445:P9445"/>
    <mergeCell ref="M9446:P9446"/>
    <mergeCell ref="M9447:P9447"/>
    <mergeCell ref="M9448:P9448"/>
    <mergeCell ref="M9449:P9449"/>
    <mergeCell ref="M9440:P9440"/>
    <mergeCell ref="M9441:P9441"/>
    <mergeCell ref="M9442:P9442"/>
    <mergeCell ref="M9443:P9443"/>
    <mergeCell ref="M9444:P9444"/>
    <mergeCell ref="M9435:P9435"/>
    <mergeCell ref="M9436:P9436"/>
    <mergeCell ref="M9437:P9437"/>
    <mergeCell ref="M9438:P9438"/>
    <mergeCell ref="M9439:P9439"/>
    <mergeCell ref="M9430:P9430"/>
    <mergeCell ref="M9431:P9431"/>
    <mergeCell ref="M9432:P9432"/>
    <mergeCell ref="M9433:P9433"/>
    <mergeCell ref="M9434:P9434"/>
    <mergeCell ref="M9425:P9425"/>
    <mergeCell ref="M9426:P9426"/>
    <mergeCell ref="M9427:P9427"/>
    <mergeCell ref="M9428:P9428"/>
    <mergeCell ref="M9429:P9429"/>
    <mergeCell ref="M9420:P9420"/>
    <mergeCell ref="M9421:P9421"/>
    <mergeCell ref="M9422:P9422"/>
    <mergeCell ref="M9423:P9423"/>
    <mergeCell ref="M9424:P9424"/>
    <mergeCell ref="M9415:P9415"/>
    <mergeCell ref="M9416:P9416"/>
    <mergeCell ref="M9417:P9417"/>
    <mergeCell ref="M9418:P9418"/>
    <mergeCell ref="M9419:P9419"/>
    <mergeCell ref="M9197:P9197"/>
    <mergeCell ref="M9198:P9198"/>
    <mergeCell ref="M9199:P9199"/>
    <mergeCell ref="M9200:P9200"/>
    <mergeCell ref="M9201:P9201"/>
    <mergeCell ref="M9192:P9192"/>
    <mergeCell ref="M9193:P9193"/>
    <mergeCell ref="M9194:P9194"/>
    <mergeCell ref="M9195:P9195"/>
    <mergeCell ref="M9196:P9196"/>
    <mergeCell ref="M9187:P9187"/>
    <mergeCell ref="M9188:P9188"/>
    <mergeCell ref="M9189:P9189"/>
    <mergeCell ref="M9190:P9190"/>
    <mergeCell ref="M9191:P9191"/>
    <mergeCell ref="M9182:P9182"/>
    <mergeCell ref="M9183:P9183"/>
    <mergeCell ref="M9184:P9184"/>
    <mergeCell ref="M9185:P9185"/>
    <mergeCell ref="M9186:P9186"/>
    <mergeCell ref="M9177:P9177"/>
    <mergeCell ref="M9178:P9178"/>
    <mergeCell ref="M9179:P9179"/>
    <mergeCell ref="M9180:P9180"/>
    <mergeCell ref="M9181:P9181"/>
    <mergeCell ref="M9172:P9172"/>
    <mergeCell ref="M9173:P9173"/>
    <mergeCell ref="M9174:P9174"/>
    <mergeCell ref="M9175:P9175"/>
    <mergeCell ref="M9176:P9176"/>
    <mergeCell ref="M9167:P9167"/>
    <mergeCell ref="M9168:P9168"/>
    <mergeCell ref="M9169:P9169"/>
    <mergeCell ref="M9170:P9170"/>
    <mergeCell ref="M9171:P9171"/>
    <mergeCell ref="M9162:P9162"/>
    <mergeCell ref="M9163:P9163"/>
    <mergeCell ref="M9164:P9164"/>
    <mergeCell ref="M9165:P9165"/>
    <mergeCell ref="M9166:P9166"/>
    <mergeCell ref="M9157:P9157"/>
    <mergeCell ref="M9158:P9158"/>
    <mergeCell ref="M9159:P9159"/>
    <mergeCell ref="M9160:P9160"/>
    <mergeCell ref="M9161:P9161"/>
    <mergeCell ref="M9152:P9152"/>
    <mergeCell ref="M9153:P9153"/>
    <mergeCell ref="M9154:P9154"/>
    <mergeCell ref="M9155:P9155"/>
    <mergeCell ref="M9156:P9156"/>
    <mergeCell ref="M9147:P9147"/>
    <mergeCell ref="M9148:P9148"/>
    <mergeCell ref="M9149:P9149"/>
    <mergeCell ref="M9150:P9150"/>
    <mergeCell ref="M9151:P9151"/>
    <mergeCell ref="M9142:P9142"/>
    <mergeCell ref="M9143:P9143"/>
    <mergeCell ref="M9144:P9144"/>
    <mergeCell ref="M9145:P9145"/>
    <mergeCell ref="M9146:P9146"/>
    <mergeCell ref="M9137:P9137"/>
    <mergeCell ref="M9138:P9138"/>
    <mergeCell ref="M9139:P9139"/>
    <mergeCell ref="M9140:P9140"/>
    <mergeCell ref="M9141:P9141"/>
    <mergeCell ref="M9132:P9132"/>
    <mergeCell ref="M9133:P9133"/>
    <mergeCell ref="M9134:P9134"/>
    <mergeCell ref="M9135:P9135"/>
    <mergeCell ref="M9136:P9136"/>
    <mergeCell ref="M9127:P9127"/>
    <mergeCell ref="M9128:P9128"/>
    <mergeCell ref="M9129:P9129"/>
    <mergeCell ref="M9130:P9130"/>
    <mergeCell ref="M9131:P9131"/>
    <mergeCell ref="M9122:P9122"/>
    <mergeCell ref="M9123:P9123"/>
    <mergeCell ref="M9124:P9124"/>
    <mergeCell ref="M9125:P9125"/>
    <mergeCell ref="M9126:P9126"/>
    <mergeCell ref="M9117:P9117"/>
    <mergeCell ref="M9118:P9118"/>
    <mergeCell ref="M9119:P9119"/>
    <mergeCell ref="M9120:P9120"/>
    <mergeCell ref="M9121:P9121"/>
    <mergeCell ref="M9112:P9112"/>
    <mergeCell ref="M9113:P9113"/>
    <mergeCell ref="M9114:P9114"/>
    <mergeCell ref="M9115:P9115"/>
    <mergeCell ref="M9116:P9116"/>
    <mergeCell ref="M9107:P9107"/>
    <mergeCell ref="M9108:P9108"/>
    <mergeCell ref="M9109:P9109"/>
    <mergeCell ref="M9110:P9110"/>
    <mergeCell ref="M9111:P9111"/>
    <mergeCell ref="M9102:P9102"/>
    <mergeCell ref="M9103:P9103"/>
    <mergeCell ref="M9104:P9104"/>
    <mergeCell ref="M9105:P9105"/>
    <mergeCell ref="M9106:P9106"/>
    <mergeCell ref="M9097:P9097"/>
    <mergeCell ref="M9098:P9098"/>
    <mergeCell ref="M9099:P9099"/>
    <mergeCell ref="M9100:P9100"/>
    <mergeCell ref="M9101:P9101"/>
    <mergeCell ref="M9092:P9092"/>
    <mergeCell ref="M9093:P9093"/>
    <mergeCell ref="M9094:P9094"/>
    <mergeCell ref="M9095:P9095"/>
    <mergeCell ref="M9096:P9096"/>
    <mergeCell ref="M9087:P9087"/>
    <mergeCell ref="M9088:P9088"/>
    <mergeCell ref="M9089:P9089"/>
    <mergeCell ref="M9090:P9090"/>
    <mergeCell ref="M9091:P9091"/>
    <mergeCell ref="M9082:P9082"/>
    <mergeCell ref="M9083:P9083"/>
    <mergeCell ref="M9084:P9084"/>
    <mergeCell ref="M9085:P9085"/>
    <mergeCell ref="M9086:P9086"/>
    <mergeCell ref="M9077:P9077"/>
    <mergeCell ref="M9078:P9078"/>
    <mergeCell ref="M9079:P9079"/>
    <mergeCell ref="M9080:P9080"/>
    <mergeCell ref="M9081:P9081"/>
    <mergeCell ref="M9072:P9072"/>
    <mergeCell ref="M9073:P9073"/>
    <mergeCell ref="M9074:P9074"/>
    <mergeCell ref="M9075:P9075"/>
    <mergeCell ref="M9076:P9076"/>
    <mergeCell ref="M9067:P9067"/>
    <mergeCell ref="M9068:P9068"/>
    <mergeCell ref="M9069:P9069"/>
    <mergeCell ref="M9070:P9070"/>
    <mergeCell ref="M9071:P9071"/>
    <mergeCell ref="M9062:P9062"/>
    <mergeCell ref="M9063:P9063"/>
    <mergeCell ref="M9064:P9064"/>
    <mergeCell ref="M9065:P9065"/>
    <mergeCell ref="M9066:P9066"/>
    <mergeCell ref="M9057:P9057"/>
    <mergeCell ref="M9058:P9058"/>
    <mergeCell ref="M9059:P9059"/>
    <mergeCell ref="M9060:P9060"/>
    <mergeCell ref="M9061:P9061"/>
    <mergeCell ref="M9052:P9052"/>
    <mergeCell ref="M9053:P9053"/>
    <mergeCell ref="M9054:P9054"/>
    <mergeCell ref="M9055:P9055"/>
    <mergeCell ref="M9056:P9056"/>
    <mergeCell ref="M9047:P9047"/>
    <mergeCell ref="M9048:P9048"/>
    <mergeCell ref="M9049:P9049"/>
    <mergeCell ref="M9050:P9050"/>
    <mergeCell ref="M9051:P9051"/>
    <mergeCell ref="M9042:P9042"/>
    <mergeCell ref="M9043:P9043"/>
    <mergeCell ref="M9044:P9044"/>
    <mergeCell ref="M9045:P9045"/>
    <mergeCell ref="M9046:P9046"/>
    <mergeCell ref="M9037:P9037"/>
    <mergeCell ref="M9038:P9038"/>
    <mergeCell ref="M9039:P9039"/>
    <mergeCell ref="M9040:P9040"/>
    <mergeCell ref="M9041:P9041"/>
    <mergeCell ref="M9032:P9032"/>
    <mergeCell ref="M9033:P9033"/>
    <mergeCell ref="M9034:P9034"/>
    <mergeCell ref="M9035:P9035"/>
    <mergeCell ref="M9036:P9036"/>
    <mergeCell ref="M9027:P9027"/>
    <mergeCell ref="M9028:P9028"/>
    <mergeCell ref="M9029:P9029"/>
    <mergeCell ref="M9030:P9030"/>
    <mergeCell ref="M9031:P9031"/>
    <mergeCell ref="M9022:P9022"/>
    <mergeCell ref="M9023:P9023"/>
    <mergeCell ref="M9024:P9024"/>
    <mergeCell ref="M9025:P9025"/>
    <mergeCell ref="M9026:P9026"/>
    <mergeCell ref="M9017:P9017"/>
    <mergeCell ref="M9018:P9018"/>
    <mergeCell ref="M9019:P9019"/>
    <mergeCell ref="M9020:P9020"/>
    <mergeCell ref="M9021:P9021"/>
    <mergeCell ref="M9012:P9012"/>
    <mergeCell ref="M9013:P9013"/>
    <mergeCell ref="M9014:P9014"/>
    <mergeCell ref="M9015:P9015"/>
    <mergeCell ref="M9016:P9016"/>
    <mergeCell ref="M9007:P9007"/>
    <mergeCell ref="M9008:P9008"/>
    <mergeCell ref="M9009:P9009"/>
    <mergeCell ref="M9010:P9010"/>
    <mergeCell ref="M9011:P9011"/>
    <mergeCell ref="M9002:P9002"/>
    <mergeCell ref="M9003:P9003"/>
    <mergeCell ref="M9004:P9004"/>
    <mergeCell ref="M9005:P9005"/>
    <mergeCell ref="M9006:P9006"/>
    <mergeCell ref="M8997:P8997"/>
    <mergeCell ref="M8998:P8998"/>
    <mergeCell ref="M8999:P8999"/>
    <mergeCell ref="M9000:P9000"/>
    <mergeCell ref="M9001:P9001"/>
    <mergeCell ref="M8992:P8992"/>
    <mergeCell ref="M8993:P8993"/>
    <mergeCell ref="M8994:P8994"/>
    <mergeCell ref="M8995:P8995"/>
    <mergeCell ref="M8996:P8996"/>
    <mergeCell ref="M8987:P8987"/>
    <mergeCell ref="M8988:P8988"/>
    <mergeCell ref="M8989:P8989"/>
    <mergeCell ref="M8990:P8990"/>
    <mergeCell ref="M8991:P8991"/>
    <mergeCell ref="M8982:P8982"/>
    <mergeCell ref="M8983:P8983"/>
    <mergeCell ref="M8984:P8984"/>
    <mergeCell ref="M8985:P8985"/>
    <mergeCell ref="M8986:P8986"/>
    <mergeCell ref="M8977:P8977"/>
    <mergeCell ref="M8978:P8978"/>
    <mergeCell ref="M8979:P8979"/>
    <mergeCell ref="M8980:P8980"/>
    <mergeCell ref="M8981:P8981"/>
    <mergeCell ref="M8971:P8971"/>
    <mergeCell ref="M8972:P8972"/>
    <mergeCell ref="M8973:P8973"/>
    <mergeCell ref="M8974:P8974"/>
    <mergeCell ref="M8975:P8975"/>
    <mergeCell ref="M8966:P8966"/>
    <mergeCell ref="M8967:P8967"/>
    <mergeCell ref="M8968:P8968"/>
    <mergeCell ref="M8969:P8969"/>
    <mergeCell ref="M8970:P8970"/>
    <mergeCell ref="M8960:P8960"/>
    <mergeCell ref="M8962:P8962"/>
    <mergeCell ref="M8963:P8963"/>
    <mergeCell ref="M8964:P8964"/>
    <mergeCell ref="M8965:P8965"/>
    <mergeCell ref="M8955:P8955"/>
    <mergeCell ref="M8956:P8956"/>
    <mergeCell ref="M8957:P8957"/>
    <mergeCell ref="M8958:P8958"/>
    <mergeCell ref="M8959:P8959"/>
    <mergeCell ref="M8950:P8950"/>
    <mergeCell ref="M8951:P8951"/>
    <mergeCell ref="M8952:P8952"/>
    <mergeCell ref="M8953:P8953"/>
    <mergeCell ref="M8954:P8954"/>
    <mergeCell ref="M8944:P8944"/>
    <mergeCell ref="M8945:P8945"/>
    <mergeCell ref="M8947:P8947"/>
    <mergeCell ref="M8948:P8948"/>
    <mergeCell ref="M8949:P8949"/>
    <mergeCell ref="M8939:P8939"/>
    <mergeCell ref="M8940:P8940"/>
    <mergeCell ref="M8941:P8941"/>
    <mergeCell ref="M8942:P8942"/>
    <mergeCell ref="M8943:P8943"/>
    <mergeCell ref="M8934:P8934"/>
    <mergeCell ref="M8935:P8935"/>
    <mergeCell ref="M8936:P8936"/>
    <mergeCell ref="M8937:P8937"/>
    <mergeCell ref="M8938:P8938"/>
    <mergeCell ref="M8929:P8929"/>
    <mergeCell ref="M8930:P8930"/>
    <mergeCell ref="M8931:P8931"/>
    <mergeCell ref="M8932:P8932"/>
    <mergeCell ref="M8933:P8933"/>
    <mergeCell ref="M8924:P8924"/>
    <mergeCell ref="M8925:P8925"/>
    <mergeCell ref="M8926:P8926"/>
    <mergeCell ref="M8927:P8927"/>
    <mergeCell ref="M8928:P8928"/>
    <mergeCell ref="M8919:P8919"/>
    <mergeCell ref="M8920:P8920"/>
    <mergeCell ref="M8921:P8921"/>
    <mergeCell ref="M8922:P8922"/>
    <mergeCell ref="M8923:P8923"/>
    <mergeCell ref="M8914:P8914"/>
    <mergeCell ref="M8915:P8915"/>
    <mergeCell ref="M8916:P8916"/>
    <mergeCell ref="M8917:P8917"/>
    <mergeCell ref="M8918:P8918"/>
    <mergeCell ref="M8865:P8865"/>
    <mergeCell ref="M8866:P8866"/>
    <mergeCell ref="M8867:P8867"/>
    <mergeCell ref="M8868:P8868"/>
    <mergeCell ref="M8869:P8869"/>
    <mergeCell ref="K8859:N8859"/>
    <mergeCell ref="K8860:N8860"/>
    <mergeCell ref="K8861:N8861"/>
    <mergeCell ref="K8862:N8862"/>
    <mergeCell ref="K8864:N8864"/>
    <mergeCell ref="M8853:P8853"/>
    <mergeCell ref="K8855:N8855"/>
    <mergeCell ref="K8856:N8856"/>
    <mergeCell ref="K8857:N8857"/>
    <mergeCell ref="K8858:N8858"/>
    <mergeCell ref="M8885:P8885"/>
    <mergeCell ref="M8886:P8886"/>
    <mergeCell ref="M8877:P8877"/>
    <mergeCell ref="M8878:P8878"/>
    <mergeCell ref="M8879:P8879"/>
    <mergeCell ref="M8880:P8880"/>
    <mergeCell ref="M8881:P8881"/>
    <mergeCell ref="M8870:P8870"/>
    <mergeCell ref="M8871:P8871"/>
    <mergeCell ref="M8873:P8873"/>
    <mergeCell ref="M8875:P8875"/>
    <mergeCell ref="M8876:P8876"/>
    <mergeCell ref="M8848:P8848"/>
    <mergeCell ref="M8849:P8849"/>
    <mergeCell ref="M8850:P8850"/>
    <mergeCell ref="M8851:P8851"/>
    <mergeCell ref="M8852:P8852"/>
    <mergeCell ref="M8843:P8843"/>
    <mergeCell ref="M8845:P8845"/>
    <mergeCell ref="M8846:P8846"/>
    <mergeCell ref="M8847:P8847"/>
    <mergeCell ref="M8906:P8906"/>
    <mergeCell ref="M8907:P8907"/>
    <mergeCell ref="M8908:P8908"/>
    <mergeCell ref="M8909:P8909"/>
    <mergeCell ref="M8912:P8912"/>
    <mergeCell ref="M8901:P8901"/>
    <mergeCell ref="M8902:P8902"/>
    <mergeCell ref="M8903:P8903"/>
    <mergeCell ref="M8904:P8904"/>
    <mergeCell ref="M8905:P8905"/>
    <mergeCell ref="M8894:P8894"/>
    <mergeCell ref="M8895:P8895"/>
    <mergeCell ref="M8896:P8896"/>
    <mergeCell ref="M8897:P8897"/>
    <mergeCell ref="M8898:P8898"/>
    <mergeCell ref="M8887:P8887"/>
    <mergeCell ref="M8888:P8888"/>
    <mergeCell ref="M8889:P8889"/>
    <mergeCell ref="M8890:P8890"/>
    <mergeCell ref="M8893:P8893"/>
    <mergeCell ref="M8882:P8882"/>
    <mergeCell ref="M8883:P8883"/>
    <mergeCell ref="M8884:P8884"/>
    <mergeCell ref="M8838:P8838"/>
    <mergeCell ref="M8839:P8839"/>
    <mergeCell ref="M8840:P8840"/>
    <mergeCell ref="M8841:P8841"/>
    <mergeCell ref="M8842:P8842"/>
    <mergeCell ref="M8833:P8833"/>
    <mergeCell ref="M8834:P8834"/>
    <mergeCell ref="M8835:P8835"/>
    <mergeCell ref="M8836:P8836"/>
    <mergeCell ref="M8837:P8837"/>
    <mergeCell ref="M8828:P8828"/>
    <mergeCell ref="M8829:P8829"/>
    <mergeCell ref="M8830:P8830"/>
    <mergeCell ref="M8831:P8831"/>
    <mergeCell ref="M8832:P8832"/>
    <mergeCell ref="M8814:P8814"/>
    <mergeCell ref="M8815:P8815"/>
    <mergeCell ref="M8825:P8825"/>
    <mergeCell ref="M8826:P8826"/>
    <mergeCell ref="M8827:P8827"/>
    <mergeCell ref="M8810:P8810"/>
    <mergeCell ref="M8811:P8811"/>
    <mergeCell ref="M8812:P8812"/>
    <mergeCell ref="M8813:P8813"/>
    <mergeCell ref="M8805:P8805"/>
    <mergeCell ref="M8806:P8806"/>
    <mergeCell ref="M8807:P8807"/>
    <mergeCell ref="M8808:P8808"/>
    <mergeCell ref="M8809:P8809"/>
    <mergeCell ref="M8800:P8800"/>
    <mergeCell ref="M8801:P8801"/>
    <mergeCell ref="M8802:P8802"/>
    <mergeCell ref="M8803:P8803"/>
    <mergeCell ref="M8804:P8804"/>
    <mergeCell ref="M8795:P8795"/>
    <mergeCell ref="M8796:P8796"/>
    <mergeCell ref="M8797:P8797"/>
    <mergeCell ref="M8798:P8798"/>
    <mergeCell ref="M8799:P8799"/>
    <mergeCell ref="M8790:P8790"/>
    <mergeCell ref="M8791:P8791"/>
    <mergeCell ref="M8792:P8792"/>
    <mergeCell ref="M8793:P8793"/>
    <mergeCell ref="M8794:P8794"/>
    <mergeCell ref="M8784:P8784"/>
    <mergeCell ref="M8785:P8785"/>
    <mergeCell ref="M8786:P8786"/>
    <mergeCell ref="M8788:P8788"/>
    <mergeCell ref="M8789:P8789"/>
    <mergeCell ref="M8779:P8779"/>
    <mergeCell ref="M8780:P8780"/>
    <mergeCell ref="M8781:P8781"/>
    <mergeCell ref="M8782:P8782"/>
    <mergeCell ref="M8783:P8783"/>
    <mergeCell ref="M8774:P8774"/>
    <mergeCell ref="M8775:P8775"/>
    <mergeCell ref="M8776:P8776"/>
    <mergeCell ref="M8777:P8777"/>
    <mergeCell ref="M8778:P8778"/>
    <mergeCell ref="M8769:P8769"/>
    <mergeCell ref="M8770:P8770"/>
    <mergeCell ref="M8771:P8771"/>
    <mergeCell ref="M8772:P8772"/>
    <mergeCell ref="M8773:P8773"/>
    <mergeCell ref="M8764:P8764"/>
    <mergeCell ref="M8765:P8765"/>
    <mergeCell ref="M8766:P8766"/>
    <mergeCell ref="M8767:P8767"/>
    <mergeCell ref="M8768:P8768"/>
    <mergeCell ref="M8173:P8173"/>
    <mergeCell ref="M8174:P8174"/>
    <mergeCell ref="M8175:P8175"/>
    <mergeCell ref="M8176:P8176"/>
    <mergeCell ref="M8177:P8177"/>
    <mergeCell ref="M8168:P8168"/>
    <mergeCell ref="M8169:P8169"/>
    <mergeCell ref="M8170:P8170"/>
    <mergeCell ref="M8171:P8171"/>
    <mergeCell ref="M8172:P8172"/>
    <mergeCell ref="M8738:P8738"/>
    <mergeCell ref="M8731:P8731"/>
    <mergeCell ref="M8733:P8733"/>
    <mergeCell ref="M8178:P8178"/>
    <mergeCell ref="M8179:P8179"/>
    <mergeCell ref="M8180:P8180"/>
    <mergeCell ref="M8163:P8163"/>
    <mergeCell ref="M8164:P8164"/>
    <mergeCell ref="M8165:P8165"/>
    <mergeCell ref="M8166:P8166"/>
    <mergeCell ref="M8167:P8167"/>
    <mergeCell ref="M8159:P8159"/>
    <mergeCell ref="M8161:P8161"/>
    <mergeCell ref="M8162:P8162"/>
    <mergeCell ref="M8756:P8756"/>
    <mergeCell ref="M8759:P8759"/>
    <mergeCell ref="M8761:P8761"/>
    <mergeCell ref="M8762:P8762"/>
    <mergeCell ref="M8763:P8763"/>
    <mergeCell ref="M8751:P8751"/>
    <mergeCell ref="M8752:P8752"/>
    <mergeCell ref="M8753:P8753"/>
    <mergeCell ref="M8754:P8754"/>
    <mergeCell ref="M8755:P8755"/>
    <mergeCell ref="M8744:P8744"/>
    <mergeCell ref="M8747:P8747"/>
    <mergeCell ref="M8748:P8748"/>
    <mergeCell ref="M8749:P8749"/>
    <mergeCell ref="M8750:P8750"/>
    <mergeCell ref="M8739:P8739"/>
    <mergeCell ref="M8740:P8740"/>
    <mergeCell ref="M8741:P8741"/>
    <mergeCell ref="M8742:P8742"/>
    <mergeCell ref="M8743:P8743"/>
    <mergeCell ref="M8734:P8734"/>
    <mergeCell ref="M8735:P8735"/>
    <mergeCell ref="M8736:P8736"/>
    <mergeCell ref="M8737:P8737"/>
    <mergeCell ref="M8153:P8153"/>
    <mergeCell ref="M8154:P8154"/>
    <mergeCell ref="M8155:P8155"/>
    <mergeCell ref="M8156:P8156"/>
    <mergeCell ref="M8157:P8157"/>
    <mergeCell ref="M8148:P8148"/>
    <mergeCell ref="M8149:P8149"/>
    <mergeCell ref="M8150:P8150"/>
    <mergeCell ref="M8151:P8151"/>
    <mergeCell ref="M8152:P8152"/>
    <mergeCell ref="M8143:P8143"/>
    <mergeCell ref="M8144:P8144"/>
    <mergeCell ref="M8145:P8145"/>
    <mergeCell ref="M8146:P8146"/>
    <mergeCell ref="M8147:P8147"/>
    <mergeCell ref="M8138:P8138"/>
    <mergeCell ref="M8139:P8139"/>
    <mergeCell ref="M8140:P8140"/>
    <mergeCell ref="M8141:P8141"/>
    <mergeCell ref="M8142:P8142"/>
    <mergeCell ref="M8133:P8133"/>
    <mergeCell ref="M8134:P8134"/>
    <mergeCell ref="M8135:P8135"/>
    <mergeCell ref="M8136:P8136"/>
    <mergeCell ref="M8137:P8137"/>
    <mergeCell ref="M8128:P8128"/>
    <mergeCell ref="M8129:P8129"/>
    <mergeCell ref="M8130:P8130"/>
    <mergeCell ref="M8131:P8131"/>
    <mergeCell ref="M8132:P8132"/>
    <mergeCell ref="M8123:P8123"/>
    <mergeCell ref="M8124:P8124"/>
    <mergeCell ref="M8125:P8125"/>
    <mergeCell ref="M8126:P8126"/>
    <mergeCell ref="M8127:P8127"/>
    <mergeCell ref="M8118:P8118"/>
    <mergeCell ref="M8119:P8119"/>
    <mergeCell ref="M8120:P8120"/>
    <mergeCell ref="M8121:P8121"/>
    <mergeCell ref="M8122:P8122"/>
    <mergeCell ref="M8113:P8113"/>
    <mergeCell ref="M8114:P8114"/>
    <mergeCell ref="M8115:P8115"/>
    <mergeCell ref="M8116:P8116"/>
    <mergeCell ref="M8117:P8117"/>
    <mergeCell ref="M8108:P8108"/>
    <mergeCell ref="M8109:P8109"/>
    <mergeCell ref="M8110:P8110"/>
    <mergeCell ref="M8111:P8111"/>
    <mergeCell ref="M8112:P8112"/>
    <mergeCell ref="M8103:P8103"/>
    <mergeCell ref="M8104:P8104"/>
    <mergeCell ref="M8105:P8105"/>
    <mergeCell ref="M8106:P8106"/>
    <mergeCell ref="M8107:P8107"/>
    <mergeCell ref="M8098:P8098"/>
    <mergeCell ref="M8099:P8099"/>
    <mergeCell ref="M8100:P8100"/>
    <mergeCell ref="M8101:P8101"/>
    <mergeCell ref="M8102:P8102"/>
    <mergeCell ref="M8093:P8093"/>
    <mergeCell ref="M8094:P8094"/>
    <mergeCell ref="M8095:P8095"/>
    <mergeCell ref="M8096:P8096"/>
    <mergeCell ref="M8097:P8097"/>
    <mergeCell ref="M8088:P8088"/>
    <mergeCell ref="M8089:P8089"/>
    <mergeCell ref="M8090:P8090"/>
    <mergeCell ref="M8091:P8091"/>
    <mergeCell ref="M8092:P8092"/>
    <mergeCell ref="M8083:P8083"/>
    <mergeCell ref="M8084:P8084"/>
    <mergeCell ref="M8085:P8085"/>
    <mergeCell ref="M8086:P8086"/>
    <mergeCell ref="M8087:P8087"/>
    <mergeCell ref="M8078:P8078"/>
    <mergeCell ref="M8079:P8079"/>
    <mergeCell ref="M8080:P8080"/>
    <mergeCell ref="M8081:P8081"/>
    <mergeCell ref="M8082:P8082"/>
    <mergeCell ref="M8073:P8073"/>
    <mergeCell ref="M8074:P8074"/>
    <mergeCell ref="M8075:P8075"/>
    <mergeCell ref="M8076:P8076"/>
    <mergeCell ref="M8077:P8077"/>
    <mergeCell ref="M8068:P8068"/>
    <mergeCell ref="M8069:P8069"/>
    <mergeCell ref="M8070:P8070"/>
    <mergeCell ref="M8071:P8071"/>
    <mergeCell ref="M8072:P8072"/>
    <mergeCell ref="M8063:P8063"/>
    <mergeCell ref="M8064:P8064"/>
    <mergeCell ref="M8065:P8065"/>
    <mergeCell ref="M8066:P8066"/>
    <mergeCell ref="M8067:P8067"/>
    <mergeCell ref="M8058:P8058"/>
    <mergeCell ref="M8059:P8059"/>
    <mergeCell ref="M8060:P8060"/>
    <mergeCell ref="M8061:P8061"/>
    <mergeCell ref="M8062:P8062"/>
    <mergeCell ref="M8053:P8053"/>
    <mergeCell ref="M8054:P8054"/>
    <mergeCell ref="M8055:P8055"/>
    <mergeCell ref="M8056:P8056"/>
    <mergeCell ref="M8057:P8057"/>
    <mergeCell ref="M8048:P8048"/>
    <mergeCell ref="M8049:P8049"/>
    <mergeCell ref="M8050:P8050"/>
    <mergeCell ref="M8051:P8051"/>
    <mergeCell ref="M8052:P8052"/>
    <mergeCell ref="M8043:P8043"/>
    <mergeCell ref="M8044:P8044"/>
    <mergeCell ref="M8045:P8045"/>
    <mergeCell ref="M8046:P8046"/>
    <mergeCell ref="M8047:P8047"/>
    <mergeCell ref="M8038:P8038"/>
    <mergeCell ref="M8039:P8039"/>
    <mergeCell ref="M8040:P8040"/>
    <mergeCell ref="M8041:P8041"/>
    <mergeCell ref="M8042:P8042"/>
    <mergeCell ref="M8033:P8033"/>
    <mergeCell ref="M8034:P8034"/>
    <mergeCell ref="M8035:P8035"/>
    <mergeCell ref="M8036:P8036"/>
    <mergeCell ref="M8037:P8037"/>
    <mergeCell ref="M8028:P8028"/>
    <mergeCell ref="M8029:P8029"/>
    <mergeCell ref="M8030:P8030"/>
    <mergeCell ref="M8031:P8031"/>
    <mergeCell ref="M8032:P8032"/>
    <mergeCell ref="M8023:P8023"/>
    <mergeCell ref="M8024:P8024"/>
    <mergeCell ref="M8025:P8025"/>
    <mergeCell ref="M8026:P8026"/>
    <mergeCell ref="M8027:P8027"/>
    <mergeCell ref="M8018:P8018"/>
    <mergeCell ref="M8019:P8019"/>
    <mergeCell ref="M8020:P8020"/>
    <mergeCell ref="M8021:P8021"/>
    <mergeCell ref="M8022:P8022"/>
    <mergeCell ref="M8013:P8013"/>
    <mergeCell ref="M8014:P8014"/>
    <mergeCell ref="M8015:P8015"/>
    <mergeCell ref="M8016:P8016"/>
    <mergeCell ref="M8017:P8017"/>
    <mergeCell ref="M8008:P8008"/>
    <mergeCell ref="M8009:P8009"/>
    <mergeCell ref="M8010:P8010"/>
    <mergeCell ref="M8011:P8011"/>
    <mergeCell ref="M8012:P8012"/>
    <mergeCell ref="M7889:P7889"/>
    <mergeCell ref="M7890:P7890"/>
    <mergeCell ref="M7891:P7891"/>
    <mergeCell ref="M8006:P8006"/>
    <mergeCell ref="M8007:P8007"/>
    <mergeCell ref="M7884:P7884"/>
    <mergeCell ref="M7885:P7885"/>
    <mergeCell ref="M7886:P7886"/>
    <mergeCell ref="M7887:P7887"/>
    <mergeCell ref="M7888:P7888"/>
    <mergeCell ref="M7883:P7883"/>
    <mergeCell ref="M7880:P7880"/>
    <mergeCell ref="M7881:P7881"/>
    <mergeCell ref="M7882:P7882"/>
    <mergeCell ref="M7875:P7875"/>
    <mergeCell ref="M7876:P7876"/>
    <mergeCell ref="M7877:P7877"/>
    <mergeCell ref="M7878:P7878"/>
    <mergeCell ref="M7879:P7879"/>
    <mergeCell ref="M7870:P7870"/>
    <mergeCell ref="M7871:P7871"/>
    <mergeCell ref="M7872:P7872"/>
    <mergeCell ref="M7873:P7873"/>
    <mergeCell ref="M7874:P7874"/>
    <mergeCell ref="M7865:P7865"/>
    <mergeCell ref="M7866:P7866"/>
    <mergeCell ref="M7867:P7867"/>
    <mergeCell ref="M7868:P7868"/>
    <mergeCell ref="M7869:P7869"/>
    <mergeCell ref="M7860:P7860"/>
    <mergeCell ref="M7861:P7861"/>
    <mergeCell ref="M7862:P7862"/>
    <mergeCell ref="M7863:P7863"/>
    <mergeCell ref="M7864:P7864"/>
    <mergeCell ref="M7855:P7855"/>
    <mergeCell ref="M7856:P7856"/>
    <mergeCell ref="M7857:P7857"/>
    <mergeCell ref="M7858:P7858"/>
    <mergeCell ref="M7859:P7859"/>
    <mergeCell ref="M7850:P7850"/>
    <mergeCell ref="M7851:P7851"/>
    <mergeCell ref="M7852:P7852"/>
    <mergeCell ref="M7853:P7853"/>
    <mergeCell ref="M7854:P7854"/>
    <mergeCell ref="M7845:P7845"/>
    <mergeCell ref="M7846:P7846"/>
    <mergeCell ref="M7847:P7847"/>
    <mergeCell ref="M7848:P7848"/>
    <mergeCell ref="M7849:P7849"/>
    <mergeCell ref="M7840:P7840"/>
    <mergeCell ref="M7841:P7841"/>
    <mergeCell ref="M7842:P7842"/>
    <mergeCell ref="M7843:P7843"/>
    <mergeCell ref="M7844:P7844"/>
    <mergeCell ref="M7835:P7835"/>
    <mergeCell ref="M7836:P7836"/>
    <mergeCell ref="M7837:P7837"/>
    <mergeCell ref="M7838:P7838"/>
    <mergeCell ref="M7839:P7839"/>
    <mergeCell ref="M7830:P7830"/>
    <mergeCell ref="M7831:P7831"/>
    <mergeCell ref="M7832:P7832"/>
    <mergeCell ref="M7833:P7833"/>
    <mergeCell ref="M7834:P7834"/>
    <mergeCell ref="M7825:P7825"/>
    <mergeCell ref="M7826:P7826"/>
    <mergeCell ref="M7827:P7827"/>
    <mergeCell ref="M7828:P7828"/>
    <mergeCell ref="M7829:P7829"/>
    <mergeCell ref="M7820:P7820"/>
    <mergeCell ref="M7821:P7821"/>
    <mergeCell ref="M7822:P7822"/>
    <mergeCell ref="M7823:P7823"/>
    <mergeCell ref="M7824:P7824"/>
    <mergeCell ref="M7815:P7815"/>
    <mergeCell ref="M7816:P7816"/>
    <mergeCell ref="M7817:P7817"/>
    <mergeCell ref="M7818:P7818"/>
    <mergeCell ref="M7819:P7819"/>
    <mergeCell ref="M7810:P7810"/>
    <mergeCell ref="M7811:P7811"/>
    <mergeCell ref="M7812:P7812"/>
    <mergeCell ref="M7813:P7813"/>
    <mergeCell ref="M7814:P7814"/>
    <mergeCell ref="M7807:P7807"/>
    <mergeCell ref="M7808:P7808"/>
    <mergeCell ref="M7809:P7809"/>
    <mergeCell ref="M7802:P7802"/>
    <mergeCell ref="M7803:P7803"/>
    <mergeCell ref="M7804:P7804"/>
    <mergeCell ref="M7805:P7805"/>
    <mergeCell ref="M7806:P7806"/>
    <mergeCell ref="M7797:P7797"/>
    <mergeCell ref="M7798:P7798"/>
    <mergeCell ref="M7799:P7799"/>
    <mergeCell ref="M7800:P7800"/>
    <mergeCell ref="M7801:P7801"/>
    <mergeCell ref="M7792:P7792"/>
    <mergeCell ref="M7793:P7793"/>
    <mergeCell ref="M7794:P7794"/>
    <mergeCell ref="M7795:P7795"/>
    <mergeCell ref="M7796:P7796"/>
    <mergeCell ref="M7787:P7787"/>
    <mergeCell ref="M7788:P7788"/>
    <mergeCell ref="M7789:P7789"/>
    <mergeCell ref="M7790:P7790"/>
    <mergeCell ref="M7791:P7791"/>
    <mergeCell ref="M7782:P7782"/>
    <mergeCell ref="M7783:P7783"/>
    <mergeCell ref="M7784:P7784"/>
    <mergeCell ref="M7785:P7785"/>
    <mergeCell ref="M7786:P7786"/>
    <mergeCell ref="M7777:P7777"/>
    <mergeCell ref="M7778:P7778"/>
    <mergeCell ref="M7779:P7779"/>
    <mergeCell ref="M7780:P7780"/>
    <mergeCell ref="M7781:P7781"/>
    <mergeCell ref="M7772:P7772"/>
    <mergeCell ref="M7773:P7773"/>
    <mergeCell ref="M7774:P7774"/>
    <mergeCell ref="M7775:P7775"/>
    <mergeCell ref="M7776:P7776"/>
    <mergeCell ref="M7767:P7767"/>
    <mergeCell ref="M7768:P7768"/>
    <mergeCell ref="M7769:P7769"/>
    <mergeCell ref="M7770:P7770"/>
    <mergeCell ref="M7771:P7771"/>
    <mergeCell ref="M7762:P7762"/>
    <mergeCell ref="M7763:P7763"/>
    <mergeCell ref="M7764:P7764"/>
    <mergeCell ref="M7765:P7765"/>
    <mergeCell ref="M7766:P7766"/>
    <mergeCell ref="M7757:P7757"/>
    <mergeCell ref="M7758:P7758"/>
    <mergeCell ref="M7759:P7759"/>
    <mergeCell ref="M7760:P7760"/>
    <mergeCell ref="M7761:P7761"/>
    <mergeCell ref="M7752:P7752"/>
    <mergeCell ref="M7753:P7753"/>
    <mergeCell ref="M7754:P7754"/>
    <mergeCell ref="M7755:P7755"/>
    <mergeCell ref="M7756:P7756"/>
    <mergeCell ref="M7747:P7747"/>
    <mergeCell ref="M7748:P7748"/>
    <mergeCell ref="M7749:P7749"/>
    <mergeCell ref="M7750:P7750"/>
    <mergeCell ref="M7751:P7751"/>
    <mergeCell ref="M7742:P7742"/>
    <mergeCell ref="M7743:P7743"/>
    <mergeCell ref="M7744:P7744"/>
    <mergeCell ref="M7745:P7745"/>
    <mergeCell ref="M7746:P7746"/>
    <mergeCell ref="M7737:P7737"/>
    <mergeCell ref="M7738:P7738"/>
    <mergeCell ref="M7739:P7739"/>
    <mergeCell ref="M7740:P7740"/>
    <mergeCell ref="M7741:P7741"/>
    <mergeCell ref="M7732:P7732"/>
    <mergeCell ref="M7733:P7733"/>
    <mergeCell ref="M7734:P7734"/>
    <mergeCell ref="M7735:P7735"/>
    <mergeCell ref="M7736:P7736"/>
    <mergeCell ref="M7727:P7727"/>
    <mergeCell ref="M7728:P7728"/>
    <mergeCell ref="M7729:P7729"/>
    <mergeCell ref="M7730:P7730"/>
    <mergeCell ref="M7731:P7731"/>
    <mergeCell ref="M7722:P7722"/>
    <mergeCell ref="M7723:P7723"/>
    <mergeCell ref="M7724:P7724"/>
    <mergeCell ref="M7725:P7725"/>
    <mergeCell ref="M7726:P7726"/>
    <mergeCell ref="M7717:P7717"/>
    <mergeCell ref="M7718:P7718"/>
    <mergeCell ref="M7719:P7719"/>
    <mergeCell ref="M7720:P7720"/>
    <mergeCell ref="M7721:P7721"/>
    <mergeCell ref="M7712:P7712"/>
    <mergeCell ref="M7713:P7713"/>
    <mergeCell ref="M7714:P7714"/>
    <mergeCell ref="M7715:P7715"/>
    <mergeCell ref="M7716:P7716"/>
    <mergeCell ref="M7707:P7707"/>
    <mergeCell ref="M7708:P7708"/>
    <mergeCell ref="M7709:P7709"/>
    <mergeCell ref="M7710:P7710"/>
    <mergeCell ref="M7711:P7711"/>
    <mergeCell ref="M7702:P7702"/>
    <mergeCell ref="M7703:P7703"/>
    <mergeCell ref="M7704:P7704"/>
    <mergeCell ref="M7705:P7705"/>
    <mergeCell ref="M7706:P7706"/>
    <mergeCell ref="M7697:P7697"/>
    <mergeCell ref="M7698:P7698"/>
    <mergeCell ref="M7699:P7699"/>
    <mergeCell ref="M7700:P7700"/>
    <mergeCell ref="M7701:P7701"/>
    <mergeCell ref="M7692:P7692"/>
    <mergeCell ref="M7693:P7693"/>
    <mergeCell ref="M7694:P7694"/>
    <mergeCell ref="M7695:P7695"/>
    <mergeCell ref="M7696:P7696"/>
    <mergeCell ref="M7687:P7687"/>
    <mergeCell ref="M7688:P7688"/>
    <mergeCell ref="M7689:P7689"/>
    <mergeCell ref="M7690:P7690"/>
    <mergeCell ref="M7691:P7691"/>
    <mergeCell ref="M7682:P7682"/>
    <mergeCell ref="M7683:P7683"/>
    <mergeCell ref="M7684:P7684"/>
    <mergeCell ref="M7685:P7685"/>
    <mergeCell ref="M7686:P7686"/>
    <mergeCell ref="M7677:P7677"/>
    <mergeCell ref="M7678:P7678"/>
    <mergeCell ref="M7679:P7679"/>
    <mergeCell ref="M7680:P7680"/>
    <mergeCell ref="M7681:P7681"/>
    <mergeCell ref="M7672:P7672"/>
    <mergeCell ref="M7673:P7673"/>
    <mergeCell ref="M7674:P7674"/>
    <mergeCell ref="M7675:P7675"/>
    <mergeCell ref="M7676:P7676"/>
    <mergeCell ref="M7667:P7667"/>
    <mergeCell ref="M7668:P7668"/>
    <mergeCell ref="M7669:P7669"/>
    <mergeCell ref="M7670:P7670"/>
    <mergeCell ref="M7671:P7671"/>
    <mergeCell ref="M7662:P7662"/>
    <mergeCell ref="M7663:P7663"/>
    <mergeCell ref="M7664:P7664"/>
    <mergeCell ref="M7665:P7665"/>
    <mergeCell ref="M7666:P7666"/>
    <mergeCell ref="M7657:P7657"/>
    <mergeCell ref="M7658:P7658"/>
    <mergeCell ref="M7659:P7659"/>
    <mergeCell ref="M7660:P7660"/>
    <mergeCell ref="M7661:P7661"/>
    <mergeCell ref="M7652:P7652"/>
    <mergeCell ref="M7653:P7653"/>
    <mergeCell ref="M7654:P7654"/>
    <mergeCell ref="M7655:P7655"/>
    <mergeCell ref="M7656:P7656"/>
    <mergeCell ref="M7647:P7647"/>
    <mergeCell ref="M7648:P7648"/>
    <mergeCell ref="M7649:P7649"/>
    <mergeCell ref="M7650:P7650"/>
    <mergeCell ref="M7651:P7651"/>
    <mergeCell ref="M7642:P7642"/>
    <mergeCell ref="M7643:P7643"/>
    <mergeCell ref="M7644:P7644"/>
    <mergeCell ref="M7645:P7645"/>
    <mergeCell ref="M7646:P7646"/>
    <mergeCell ref="M7637:P7637"/>
    <mergeCell ref="M7638:P7638"/>
    <mergeCell ref="M7639:P7639"/>
    <mergeCell ref="M7640:P7640"/>
    <mergeCell ref="M7641:P7641"/>
    <mergeCell ref="M7632:P7632"/>
    <mergeCell ref="M7633:P7633"/>
    <mergeCell ref="M7634:P7634"/>
    <mergeCell ref="M7635:P7635"/>
    <mergeCell ref="M7636:P7636"/>
    <mergeCell ref="M7627:P7627"/>
    <mergeCell ref="M7628:P7628"/>
    <mergeCell ref="M7629:P7629"/>
    <mergeCell ref="M7630:P7630"/>
    <mergeCell ref="M7631:P7631"/>
    <mergeCell ref="M7622:P7622"/>
    <mergeCell ref="M7623:P7623"/>
    <mergeCell ref="M7624:P7624"/>
    <mergeCell ref="M7625:P7625"/>
    <mergeCell ref="M7626:P7626"/>
    <mergeCell ref="M7617:P7617"/>
    <mergeCell ref="M7618:P7618"/>
    <mergeCell ref="M7619:P7619"/>
    <mergeCell ref="M7620:P7620"/>
    <mergeCell ref="M7621:P7621"/>
    <mergeCell ref="M7612:P7612"/>
    <mergeCell ref="M7613:P7613"/>
    <mergeCell ref="M7614:P7614"/>
    <mergeCell ref="M7615:P7615"/>
    <mergeCell ref="M7616:P7616"/>
    <mergeCell ref="M7607:P7607"/>
    <mergeCell ref="M7608:P7608"/>
    <mergeCell ref="M7609:P7609"/>
    <mergeCell ref="M7610:P7610"/>
    <mergeCell ref="M7611:P7611"/>
    <mergeCell ref="M7602:P7602"/>
    <mergeCell ref="M7603:P7603"/>
    <mergeCell ref="M7604:P7604"/>
    <mergeCell ref="M7605:P7605"/>
    <mergeCell ref="M7606:P7606"/>
    <mergeCell ref="M7597:P7597"/>
    <mergeCell ref="M7598:P7598"/>
    <mergeCell ref="M7599:P7599"/>
    <mergeCell ref="M7600:P7600"/>
    <mergeCell ref="M7601:P7601"/>
    <mergeCell ref="M7592:P7592"/>
    <mergeCell ref="M7593:P7593"/>
    <mergeCell ref="M7594:P7594"/>
    <mergeCell ref="M7595:P7595"/>
    <mergeCell ref="M7596:P7596"/>
    <mergeCell ref="M7587:P7587"/>
    <mergeCell ref="M7588:P7588"/>
    <mergeCell ref="M7589:P7589"/>
    <mergeCell ref="M7590:P7590"/>
    <mergeCell ref="M7591:P7591"/>
    <mergeCell ref="M7582:P7582"/>
    <mergeCell ref="M7583:P7583"/>
    <mergeCell ref="M7584:P7584"/>
    <mergeCell ref="M7585:P7585"/>
    <mergeCell ref="M7586:P7586"/>
    <mergeCell ref="M7577:P7577"/>
    <mergeCell ref="M7578:P7578"/>
    <mergeCell ref="M7579:P7579"/>
    <mergeCell ref="M7580:P7580"/>
    <mergeCell ref="M7581:P7581"/>
    <mergeCell ref="M7572:P7572"/>
    <mergeCell ref="M7573:P7573"/>
    <mergeCell ref="M7574:P7574"/>
    <mergeCell ref="M7575:P7575"/>
    <mergeCell ref="M7576:P7576"/>
    <mergeCell ref="M7567:P7567"/>
    <mergeCell ref="M7568:P7568"/>
    <mergeCell ref="M7569:P7569"/>
    <mergeCell ref="M7570:P7570"/>
    <mergeCell ref="M7571:P7571"/>
    <mergeCell ref="M7562:P7562"/>
    <mergeCell ref="M7563:P7563"/>
    <mergeCell ref="M7564:P7564"/>
    <mergeCell ref="M7565:P7565"/>
    <mergeCell ref="M7566:P7566"/>
    <mergeCell ref="M7557:P7557"/>
    <mergeCell ref="M7558:P7558"/>
    <mergeCell ref="M7559:P7559"/>
    <mergeCell ref="M7560:P7560"/>
    <mergeCell ref="M7561:P7561"/>
    <mergeCell ref="M7552:P7552"/>
    <mergeCell ref="M7553:P7553"/>
    <mergeCell ref="M7554:P7554"/>
    <mergeCell ref="M7555:P7555"/>
    <mergeCell ref="M7556:P7556"/>
    <mergeCell ref="M7547:P7547"/>
    <mergeCell ref="M7548:P7548"/>
    <mergeCell ref="M7549:P7549"/>
    <mergeCell ref="M7550:P7550"/>
    <mergeCell ref="M7551:P7551"/>
    <mergeCell ref="M7542:P7542"/>
    <mergeCell ref="M7543:P7543"/>
    <mergeCell ref="M7544:P7544"/>
    <mergeCell ref="M7545:P7545"/>
    <mergeCell ref="M7546:P7546"/>
    <mergeCell ref="M7537:P7537"/>
    <mergeCell ref="M7538:P7538"/>
    <mergeCell ref="M7539:P7539"/>
    <mergeCell ref="M7540:P7540"/>
    <mergeCell ref="M7541:P7541"/>
    <mergeCell ref="M7532:P7532"/>
    <mergeCell ref="M7533:P7533"/>
    <mergeCell ref="M7534:P7534"/>
    <mergeCell ref="M7535:P7535"/>
    <mergeCell ref="M7536:P7536"/>
    <mergeCell ref="M7527:P7527"/>
    <mergeCell ref="M7528:P7528"/>
    <mergeCell ref="M7529:P7529"/>
    <mergeCell ref="M7530:P7530"/>
    <mergeCell ref="M7531:P7531"/>
    <mergeCell ref="M7522:P7522"/>
    <mergeCell ref="M7523:P7523"/>
    <mergeCell ref="M7524:P7524"/>
    <mergeCell ref="M7525:P7525"/>
    <mergeCell ref="M7526:P7526"/>
    <mergeCell ref="M7517:P7517"/>
    <mergeCell ref="M7518:P7518"/>
    <mergeCell ref="M7519:P7519"/>
    <mergeCell ref="M7520:P7520"/>
    <mergeCell ref="M7521:P7521"/>
    <mergeCell ref="M7512:P7512"/>
    <mergeCell ref="M7513:P7513"/>
    <mergeCell ref="M7514:P7514"/>
    <mergeCell ref="M7515:P7515"/>
    <mergeCell ref="M7516:P7516"/>
    <mergeCell ref="M7507:P7507"/>
    <mergeCell ref="M7508:P7508"/>
    <mergeCell ref="M7509:P7509"/>
    <mergeCell ref="M7510:P7510"/>
    <mergeCell ref="M7511:P7511"/>
    <mergeCell ref="M7502:P7502"/>
    <mergeCell ref="M7503:P7503"/>
    <mergeCell ref="M7504:P7504"/>
    <mergeCell ref="M7505:P7505"/>
    <mergeCell ref="M7506:P7506"/>
    <mergeCell ref="M7497:P7497"/>
    <mergeCell ref="M7498:P7498"/>
    <mergeCell ref="M7499:P7499"/>
    <mergeCell ref="M7500:P7500"/>
    <mergeCell ref="M7501:P7501"/>
    <mergeCell ref="M7492:P7492"/>
    <mergeCell ref="M7493:P7493"/>
    <mergeCell ref="M7494:P7494"/>
    <mergeCell ref="M7495:P7495"/>
    <mergeCell ref="M7496:P7496"/>
    <mergeCell ref="M7487:P7487"/>
    <mergeCell ref="M7488:P7488"/>
    <mergeCell ref="M7489:P7489"/>
    <mergeCell ref="M7490:P7490"/>
    <mergeCell ref="M7491:P7491"/>
    <mergeCell ref="M7482:P7482"/>
    <mergeCell ref="M7483:P7483"/>
    <mergeCell ref="M7484:P7484"/>
    <mergeCell ref="M7485:P7485"/>
    <mergeCell ref="M7486:P7486"/>
    <mergeCell ref="M7477:P7477"/>
    <mergeCell ref="M7478:P7478"/>
    <mergeCell ref="M7479:P7479"/>
    <mergeCell ref="M7480:P7480"/>
    <mergeCell ref="M7481:P7481"/>
    <mergeCell ref="M7472:P7472"/>
    <mergeCell ref="M7473:P7473"/>
    <mergeCell ref="M7474:P7474"/>
    <mergeCell ref="M7475:P7475"/>
    <mergeCell ref="M7476:P7476"/>
    <mergeCell ref="M7467:P7467"/>
    <mergeCell ref="M7468:P7468"/>
    <mergeCell ref="M7469:P7469"/>
    <mergeCell ref="M7470:P7470"/>
    <mergeCell ref="M7471:P7471"/>
    <mergeCell ref="M7462:P7462"/>
    <mergeCell ref="M7463:P7463"/>
    <mergeCell ref="M7464:P7464"/>
    <mergeCell ref="M7465:P7465"/>
    <mergeCell ref="M7466:P7466"/>
    <mergeCell ref="M7457:P7457"/>
    <mergeCell ref="M7458:P7458"/>
    <mergeCell ref="M7459:P7459"/>
    <mergeCell ref="M7460:P7460"/>
    <mergeCell ref="M7461:P7461"/>
    <mergeCell ref="M7452:P7452"/>
    <mergeCell ref="M7453:P7453"/>
    <mergeCell ref="M7454:P7454"/>
    <mergeCell ref="M7455:P7455"/>
    <mergeCell ref="M7456:P7456"/>
    <mergeCell ref="M7447:P7447"/>
    <mergeCell ref="M7448:P7448"/>
    <mergeCell ref="M7449:P7449"/>
    <mergeCell ref="M7450:P7450"/>
    <mergeCell ref="M7451:P7451"/>
    <mergeCell ref="M7442:P7442"/>
    <mergeCell ref="M7443:P7443"/>
    <mergeCell ref="M7444:P7444"/>
    <mergeCell ref="M7445:P7445"/>
    <mergeCell ref="M7446:P7446"/>
    <mergeCell ref="M7437:P7437"/>
    <mergeCell ref="M7438:P7438"/>
    <mergeCell ref="M7439:P7439"/>
    <mergeCell ref="M7440:P7440"/>
    <mergeCell ref="M7441:P7441"/>
    <mergeCell ref="M7432:P7432"/>
    <mergeCell ref="M7433:P7433"/>
    <mergeCell ref="M7434:P7434"/>
    <mergeCell ref="M7435:P7435"/>
    <mergeCell ref="M7436:P7436"/>
    <mergeCell ref="M7427:P7427"/>
    <mergeCell ref="M7428:P7428"/>
    <mergeCell ref="M7429:P7429"/>
    <mergeCell ref="M7430:P7430"/>
    <mergeCell ref="M7431:P7431"/>
    <mergeCell ref="M7422:P7422"/>
    <mergeCell ref="M7423:P7423"/>
    <mergeCell ref="M7424:P7424"/>
    <mergeCell ref="M7425:P7425"/>
    <mergeCell ref="M7426:P7426"/>
    <mergeCell ref="M7313:P7313"/>
    <mergeCell ref="M7314:P7314"/>
    <mergeCell ref="M7315:P7315"/>
    <mergeCell ref="M7316:P7316"/>
    <mergeCell ref="M7421:P7421"/>
    <mergeCell ref="M7308:P7308"/>
    <mergeCell ref="M7309:P7309"/>
    <mergeCell ref="M7310:P7310"/>
    <mergeCell ref="M7311:P7311"/>
    <mergeCell ref="M7312:P7312"/>
    <mergeCell ref="M7303:P7303"/>
    <mergeCell ref="M7304:P7304"/>
    <mergeCell ref="M7305:P7305"/>
    <mergeCell ref="M7306:P7306"/>
    <mergeCell ref="M7307:P7307"/>
    <mergeCell ref="M7298:P7298"/>
    <mergeCell ref="M7299:P7299"/>
    <mergeCell ref="M7300:P7300"/>
    <mergeCell ref="M7301:P7301"/>
    <mergeCell ref="M7302:P7302"/>
    <mergeCell ref="M7293:P7293"/>
    <mergeCell ref="M7294:P7294"/>
    <mergeCell ref="M7295:P7295"/>
    <mergeCell ref="M7296:P7296"/>
    <mergeCell ref="M7297:P7297"/>
    <mergeCell ref="M7288:P7288"/>
    <mergeCell ref="M7289:P7289"/>
    <mergeCell ref="M7290:P7290"/>
    <mergeCell ref="M7291:P7291"/>
    <mergeCell ref="M7292:P7292"/>
    <mergeCell ref="M7283:P7283"/>
    <mergeCell ref="M7284:P7284"/>
    <mergeCell ref="M7285:P7285"/>
    <mergeCell ref="M7286:P7286"/>
    <mergeCell ref="M7287:P7287"/>
    <mergeCell ref="M7278:P7278"/>
    <mergeCell ref="M7279:P7279"/>
    <mergeCell ref="M7280:P7280"/>
    <mergeCell ref="M7281:P7281"/>
    <mergeCell ref="M7282:P7282"/>
    <mergeCell ref="M7273:P7273"/>
    <mergeCell ref="M7274:P7274"/>
    <mergeCell ref="M7275:P7275"/>
    <mergeCell ref="M7276:P7276"/>
    <mergeCell ref="M7277:P7277"/>
    <mergeCell ref="M7268:P7268"/>
    <mergeCell ref="M7269:P7269"/>
    <mergeCell ref="M7270:P7270"/>
    <mergeCell ref="M7271:P7271"/>
    <mergeCell ref="M7272:P7272"/>
    <mergeCell ref="M7263:P7263"/>
    <mergeCell ref="M7264:P7264"/>
    <mergeCell ref="M7265:P7265"/>
    <mergeCell ref="M7266:P7266"/>
    <mergeCell ref="M7267:P7267"/>
    <mergeCell ref="M7258:P7258"/>
    <mergeCell ref="M7259:P7259"/>
    <mergeCell ref="M7260:P7260"/>
    <mergeCell ref="M7261:P7261"/>
    <mergeCell ref="M7262:P7262"/>
    <mergeCell ref="M7253:P7253"/>
    <mergeCell ref="M7254:P7254"/>
    <mergeCell ref="M7255:P7255"/>
    <mergeCell ref="M7256:P7256"/>
    <mergeCell ref="M7257:P7257"/>
    <mergeCell ref="M7248:P7248"/>
    <mergeCell ref="M7249:P7249"/>
    <mergeCell ref="M7250:P7250"/>
    <mergeCell ref="M7251:P7251"/>
    <mergeCell ref="M7252:P7252"/>
    <mergeCell ref="M7235:P7235"/>
    <mergeCell ref="M7236:P7236"/>
    <mergeCell ref="M7237:P7237"/>
    <mergeCell ref="M7247:P7247"/>
    <mergeCell ref="M7230:P7230"/>
    <mergeCell ref="M7231:P7231"/>
    <mergeCell ref="M7232:P7232"/>
    <mergeCell ref="M7233:P7233"/>
    <mergeCell ref="M7234:P7234"/>
    <mergeCell ref="M7225:P7225"/>
    <mergeCell ref="M7226:P7226"/>
    <mergeCell ref="M7227:P7227"/>
    <mergeCell ref="M7228:P7228"/>
    <mergeCell ref="M7229:P7229"/>
    <mergeCell ref="M7220:P7220"/>
    <mergeCell ref="M7221:P7221"/>
    <mergeCell ref="M7222:P7222"/>
    <mergeCell ref="M7223:P7223"/>
    <mergeCell ref="M7224:P7224"/>
    <mergeCell ref="M7215:P7215"/>
    <mergeCell ref="M7216:P7216"/>
    <mergeCell ref="M7217:P7217"/>
    <mergeCell ref="M7218:P7218"/>
    <mergeCell ref="M7219:P7219"/>
    <mergeCell ref="M7195:P7195"/>
    <mergeCell ref="M7196:P7196"/>
    <mergeCell ref="M7212:P7212"/>
    <mergeCell ref="M7213:P7213"/>
    <mergeCell ref="M7214:P7214"/>
    <mergeCell ref="M7190:P7190"/>
    <mergeCell ref="M7191:P7191"/>
    <mergeCell ref="M7192:P7192"/>
    <mergeCell ref="M7193:P7193"/>
    <mergeCell ref="M7194:P7194"/>
    <mergeCell ref="M7185:P7185"/>
    <mergeCell ref="M7186:P7186"/>
    <mergeCell ref="M7187:P7187"/>
    <mergeCell ref="M7188:P7188"/>
    <mergeCell ref="M7189:P7189"/>
    <mergeCell ref="M7180:P7180"/>
    <mergeCell ref="M7181:P7181"/>
    <mergeCell ref="M7182:P7182"/>
    <mergeCell ref="M7183:P7183"/>
    <mergeCell ref="M7184:P7184"/>
    <mergeCell ref="M7175:P7175"/>
    <mergeCell ref="M7176:P7176"/>
    <mergeCell ref="M7177:P7177"/>
    <mergeCell ref="M7178:P7178"/>
    <mergeCell ref="M7179:P7179"/>
    <mergeCell ref="M7167:P7167"/>
    <mergeCell ref="M7168:P7168"/>
    <mergeCell ref="M7169:P7169"/>
    <mergeCell ref="M7170:P7170"/>
    <mergeCell ref="M7162:P7162"/>
    <mergeCell ref="M7163:P7163"/>
    <mergeCell ref="M7164:P7164"/>
    <mergeCell ref="M7165:P7165"/>
    <mergeCell ref="M7166:P7166"/>
    <mergeCell ref="M7157:P7157"/>
    <mergeCell ref="M7158:P7158"/>
    <mergeCell ref="M7159:P7159"/>
    <mergeCell ref="M7160:P7160"/>
    <mergeCell ref="M7161:P7161"/>
    <mergeCell ref="M7152:P7152"/>
    <mergeCell ref="M7153:P7153"/>
    <mergeCell ref="M7154:P7154"/>
    <mergeCell ref="M7155:P7155"/>
    <mergeCell ref="M7156:P7156"/>
    <mergeCell ref="M7147:P7147"/>
    <mergeCell ref="M7148:P7148"/>
    <mergeCell ref="M7149:P7149"/>
    <mergeCell ref="M7150:P7150"/>
    <mergeCell ref="M7151:P7151"/>
    <mergeCell ref="M7142:P7142"/>
    <mergeCell ref="M7143:P7143"/>
    <mergeCell ref="M7144:P7144"/>
    <mergeCell ref="M7145:P7145"/>
    <mergeCell ref="M7146:P7146"/>
    <mergeCell ref="M7137:P7137"/>
    <mergeCell ref="M7138:P7138"/>
    <mergeCell ref="M7139:P7139"/>
    <mergeCell ref="M7140:P7140"/>
    <mergeCell ref="M7141:P7141"/>
    <mergeCell ref="M7132:P7132"/>
    <mergeCell ref="M7133:P7133"/>
    <mergeCell ref="M7134:P7134"/>
    <mergeCell ref="M7135:P7135"/>
    <mergeCell ref="M7136:P7136"/>
    <mergeCell ref="M6987:P6987"/>
    <mergeCell ref="M6988:P6988"/>
    <mergeCell ref="M6989:P6989"/>
    <mergeCell ref="M6990:P6990"/>
    <mergeCell ref="M6991:P6991"/>
    <mergeCell ref="M6982:P6982"/>
    <mergeCell ref="M6983:P6983"/>
    <mergeCell ref="M6984:P6984"/>
    <mergeCell ref="M6985:P6985"/>
    <mergeCell ref="M6986:P6986"/>
    <mergeCell ref="M6977:P6977"/>
    <mergeCell ref="M6978:P6978"/>
    <mergeCell ref="M6979:P6979"/>
    <mergeCell ref="M6980:P6980"/>
    <mergeCell ref="M6981:P6981"/>
    <mergeCell ref="M6972:P6972"/>
    <mergeCell ref="M6973:P6973"/>
    <mergeCell ref="M6974:P6974"/>
    <mergeCell ref="M6975:P6975"/>
    <mergeCell ref="M6976:P6976"/>
    <mergeCell ref="M6967:P6967"/>
    <mergeCell ref="M6968:P6968"/>
    <mergeCell ref="M6969:P6969"/>
    <mergeCell ref="M6970:P6970"/>
    <mergeCell ref="M6971:P6971"/>
    <mergeCell ref="M6961:P6961"/>
    <mergeCell ref="M6962:P6962"/>
    <mergeCell ref="M6963:P6963"/>
    <mergeCell ref="M6965:P6965"/>
    <mergeCell ref="M6966:P6966"/>
    <mergeCell ref="M6956:P6956"/>
    <mergeCell ref="M6957:P6957"/>
    <mergeCell ref="M6958:P6958"/>
    <mergeCell ref="M6959:P6959"/>
    <mergeCell ref="M6960:P6960"/>
    <mergeCell ref="M6952:P6952"/>
    <mergeCell ref="M6953:P6953"/>
    <mergeCell ref="M6954:P6954"/>
    <mergeCell ref="M6955:P6955"/>
    <mergeCell ref="M6947:P6947"/>
    <mergeCell ref="M6948:P6948"/>
    <mergeCell ref="M6949:P6949"/>
    <mergeCell ref="M6950:P6950"/>
    <mergeCell ref="M6951:P6951"/>
    <mergeCell ref="M6943:P6943"/>
    <mergeCell ref="M6944:P6944"/>
    <mergeCell ref="M6945:P6945"/>
    <mergeCell ref="M6946:P6946"/>
    <mergeCell ref="M6939:P6939"/>
    <mergeCell ref="M6940:P6940"/>
    <mergeCell ref="M6941:P6941"/>
    <mergeCell ref="M6942:P6942"/>
    <mergeCell ref="M6935:P6935"/>
    <mergeCell ref="M6936:P6936"/>
    <mergeCell ref="M6937:P6937"/>
    <mergeCell ref="M6938:P6938"/>
    <mergeCell ref="M6930:P6930"/>
    <mergeCell ref="M6931:P6931"/>
    <mergeCell ref="M6932:P6932"/>
    <mergeCell ref="M6933:P6933"/>
    <mergeCell ref="M6934:P6934"/>
    <mergeCell ref="M6926:P6926"/>
    <mergeCell ref="M6927:P6927"/>
    <mergeCell ref="M6928:P6928"/>
    <mergeCell ref="M6929:P6929"/>
    <mergeCell ref="M6921:P6921"/>
    <mergeCell ref="M6922:P6922"/>
    <mergeCell ref="M6923:P6923"/>
    <mergeCell ref="M6924:P6924"/>
    <mergeCell ref="M6925:P6925"/>
    <mergeCell ref="M6916:P6916"/>
    <mergeCell ref="M6917:P6917"/>
    <mergeCell ref="M6918:P6918"/>
    <mergeCell ref="M6919:P6919"/>
    <mergeCell ref="M6920:P6920"/>
    <mergeCell ref="M6911:P6911"/>
    <mergeCell ref="M6912:P6912"/>
    <mergeCell ref="M6913:P6913"/>
    <mergeCell ref="M6914:P6914"/>
    <mergeCell ref="M6915:P6915"/>
    <mergeCell ref="M6906:P6906"/>
    <mergeCell ref="M6907:P6907"/>
    <mergeCell ref="M6908:P6908"/>
    <mergeCell ref="M6909:P6909"/>
    <mergeCell ref="M6910:P6910"/>
    <mergeCell ref="M6901:P6901"/>
    <mergeCell ref="M6902:P6902"/>
    <mergeCell ref="M6903:P6903"/>
    <mergeCell ref="M6904:P6904"/>
    <mergeCell ref="M6905:P6905"/>
    <mergeCell ref="M6896:P6896"/>
    <mergeCell ref="M6897:P6897"/>
    <mergeCell ref="M6898:P6898"/>
    <mergeCell ref="M6899:P6899"/>
    <mergeCell ref="M6900:P6900"/>
    <mergeCell ref="M6891:P6891"/>
    <mergeCell ref="M6892:P6892"/>
    <mergeCell ref="M6893:P6893"/>
    <mergeCell ref="M6894:P6894"/>
    <mergeCell ref="M6895:P6895"/>
    <mergeCell ref="M6886:P6886"/>
    <mergeCell ref="M6887:P6887"/>
    <mergeCell ref="M6888:P6888"/>
    <mergeCell ref="M6889:P6889"/>
    <mergeCell ref="M6890:P6890"/>
    <mergeCell ref="M6881:P6881"/>
    <mergeCell ref="M6882:P6882"/>
    <mergeCell ref="M6883:P6883"/>
    <mergeCell ref="M6884:P6884"/>
    <mergeCell ref="M6885:P6885"/>
    <mergeCell ref="M6876:P6876"/>
    <mergeCell ref="M6877:P6877"/>
    <mergeCell ref="M6878:P6878"/>
    <mergeCell ref="M6879:P6879"/>
    <mergeCell ref="M6880:P6880"/>
    <mergeCell ref="M6871:P6871"/>
    <mergeCell ref="M6872:P6872"/>
    <mergeCell ref="M6873:P6873"/>
    <mergeCell ref="M6874:P6874"/>
    <mergeCell ref="M6875:P6875"/>
    <mergeCell ref="M6866:P6866"/>
    <mergeCell ref="M6867:P6867"/>
    <mergeCell ref="M6868:P6868"/>
    <mergeCell ref="M6869:P6869"/>
    <mergeCell ref="M6870:P6870"/>
    <mergeCell ref="M6862:P6862"/>
    <mergeCell ref="M6863:P6863"/>
    <mergeCell ref="M6864:P6864"/>
    <mergeCell ref="M6865:P6865"/>
    <mergeCell ref="M6857:P6857"/>
    <mergeCell ref="M6858:P6858"/>
    <mergeCell ref="M6859:P6859"/>
    <mergeCell ref="M6860:P6860"/>
    <mergeCell ref="M6861:P6861"/>
    <mergeCell ref="M6852:P6852"/>
    <mergeCell ref="M6853:P6853"/>
    <mergeCell ref="M6854:P6854"/>
    <mergeCell ref="M6855:P6855"/>
    <mergeCell ref="M6856:P6856"/>
    <mergeCell ref="M6847:P6847"/>
    <mergeCell ref="M6848:P6848"/>
    <mergeCell ref="M6849:P6849"/>
    <mergeCell ref="M6850:P6850"/>
    <mergeCell ref="M6851:P6851"/>
    <mergeCell ref="M6842:P6842"/>
    <mergeCell ref="M6843:P6843"/>
    <mergeCell ref="M6844:P6844"/>
    <mergeCell ref="M6845:P6845"/>
    <mergeCell ref="M6846:P6846"/>
    <mergeCell ref="M6837:P6837"/>
    <mergeCell ref="M6838:P6838"/>
    <mergeCell ref="M6839:P6839"/>
    <mergeCell ref="M6840:P6840"/>
    <mergeCell ref="M6841:P6841"/>
    <mergeCell ref="M6832:P6832"/>
    <mergeCell ref="M6833:P6833"/>
    <mergeCell ref="M6834:P6834"/>
    <mergeCell ref="M6835:P6835"/>
    <mergeCell ref="M6836:P6836"/>
    <mergeCell ref="M6827:P6827"/>
    <mergeCell ref="M6828:P6828"/>
    <mergeCell ref="M6829:P6829"/>
    <mergeCell ref="M6830:P6830"/>
    <mergeCell ref="M6831:P6831"/>
    <mergeCell ref="M6822:P6822"/>
    <mergeCell ref="M6823:P6823"/>
    <mergeCell ref="M6824:P6824"/>
    <mergeCell ref="M6825:P6825"/>
    <mergeCell ref="M6826:P6826"/>
    <mergeCell ref="M6817:P6817"/>
    <mergeCell ref="M6818:P6818"/>
    <mergeCell ref="M6819:P6819"/>
    <mergeCell ref="M6820:P6820"/>
    <mergeCell ref="M6821:P6821"/>
    <mergeCell ref="M6815:P6815"/>
    <mergeCell ref="M6816:P6816"/>
    <mergeCell ref="M6810:P6810"/>
    <mergeCell ref="M6811:P6811"/>
    <mergeCell ref="M6812:P6812"/>
    <mergeCell ref="M6813:P6813"/>
    <mergeCell ref="M6814:P6814"/>
    <mergeCell ref="M6805:P6805"/>
    <mergeCell ref="M6806:P6806"/>
    <mergeCell ref="M6807:P6807"/>
    <mergeCell ref="M6808:P6808"/>
    <mergeCell ref="M6809:P6809"/>
    <mergeCell ref="M6800:P6800"/>
    <mergeCell ref="M6801:P6801"/>
    <mergeCell ref="M6802:P6802"/>
    <mergeCell ref="M6803:P6803"/>
    <mergeCell ref="M6804:P6804"/>
    <mergeCell ref="M6795:P6795"/>
    <mergeCell ref="M6796:P6796"/>
    <mergeCell ref="M6797:P6797"/>
    <mergeCell ref="M6798:P6798"/>
    <mergeCell ref="M6799:P6799"/>
    <mergeCell ref="M6790:P6790"/>
    <mergeCell ref="M6791:P6791"/>
    <mergeCell ref="M6792:P6792"/>
    <mergeCell ref="M6793:P6793"/>
    <mergeCell ref="M6794:P6794"/>
    <mergeCell ref="M6785:P6785"/>
    <mergeCell ref="M6786:P6786"/>
    <mergeCell ref="M6787:P6787"/>
    <mergeCell ref="M6788:P6788"/>
    <mergeCell ref="M6789:P6789"/>
    <mergeCell ref="M6780:P6780"/>
    <mergeCell ref="M6781:P6781"/>
    <mergeCell ref="M6782:P6782"/>
    <mergeCell ref="M6783:P6783"/>
    <mergeCell ref="M6784:P6784"/>
    <mergeCell ref="M6775:P6775"/>
    <mergeCell ref="M6776:P6776"/>
    <mergeCell ref="M6777:P6777"/>
    <mergeCell ref="M6778:P6778"/>
    <mergeCell ref="M6779:P6779"/>
    <mergeCell ref="M6770:P6770"/>
    <mergeCell ref="M6771:P6771"/>
    <mergeCell ref="M6772:P6772"/>
    <mergeCell ref="M6773:P6773"/>
    <mergeCell ref="M6774:P6774"/>
    <mergeCell ref="M6756:P6756"/>
    <mergeCell ref="M6757:P6757"/>
    <mergeCell ref="M6758:P6758"/>
    <mergeCell ref="M6768:P6768"/>
    <mergeCell ref="M6769:P6769"/>
    <mergeCell ref="M6751:P6751"/>
    <mergeCell ref="M6752:P6752"/>
    <mergeCell ref="M6753:P6753"/>
    <mergeCell ref="M6754:P6754"/>
    <mergeCell ref="M6755:P6755"/>
    <mergeCell ref="M6746:P6746"/>
    <mergeCell ref="M6747:P6747"/>
    <mergeCell ref="M6748:P6748"/>
    <mergeCell ref="M6749:P6749"/>
    <mergeCell ref="M6750:P6750"/>
    <mergeCell ref="M6741:P6741"/>
    <mergeCell ref="M6742:P6742"/>
    <mergeCell ref="M6743:P6743"/>
    <mergeCell ref="M6744:P6744"/>
    <mergeCell ref="M6745:P6745"/>
    <mergeCell ref="M6736:P6736"/>
    <mergeCell ref="M6737:P6737"/>
    <mergeCell ref="M6738:P6738"/>
    <mergeCell ref="M6739:P6739"/>
    <mergeCell ref="M6740:P6740"/>
    <mergeCell ref="M6731:P6731"/>
    <mergeCell ref="M6732:P6732"/>
    <mergeCell ref="M6733:P6733"/>
    <mergeCell ref="M6734:P6734"/>
    <mergeCell ref="M6735:P6735"/>
    <mergeCell ref="M6726:P6726"/>
    <mergeCell ref="M6727:P6727"/>
    <mergeCell ref="M6728:P6728"/>
    <mergeCell ref="M6729:P6729"/>
    <mergeCell ref="M6730:P6730"/>
    <mergeCell ref="M6721:P6721"/>
    <mergeCell ref="M6722:P6722"/>
    <mergeCell ref="M6723:P6723"/>
    <mergeCell ref="M6724:P6724"/>
    <mergeCell ref="M6725:P6725"/>
    <mergeCell ref="M6716:P6716"/>
    <mergeCell ref="M6717:P6717"/>
    <mergeCell ref="M6718:P6718"/>
    <mergeCell ref="M6719:P6719"/>
    <mergeCell ref="M6720:P6720"/>
    <mergeCell ref="M6711:P6711"/>
    <mergeCell ref="M6712:P6712"/>
    <mergeCell ref="M6713:P6713"/>
    <mergeCell ref="M6714:P6714"/>
    <mergeCell ref="M6715:P6715"/>
    <mergeCell ref="M6706:P6706"/>
    <mergeCell ref="M6707:P6707"/>
    <mergeCell ref="M6708:P6708"/>
    <mergeCell ref="M6709:P6709"/>
    <mergeCell ref="M6710:P6710"/>
    <mergeCell ref="M6701:P6701"/>
    <mergeCell ref="M6702:P6702"/>
    <mergeCell ref="M6703:P6703"/>
    <mergeCell ref="M6704:P6704"/>
    <mergeCell ref="M6705:P6705"/>
    <mergeCell ref="M6696:P6696"/>
    <mergeCell ref="M6697:P6697"/>
    <mergeCell ref="M6698:P6698"/>
    <mergeCell ref="M6699:P6699"/>
    <mergeCell ref="M6700:P6700"/>
    <mergeCell ref="M6691:P6691"/>
    <mergeCell ref="M6692:P6692"/>
    <mergeCell ref="M6693:P6693"/>
    <mergeCell ref="M6694:P6694"/>
    <mergeCell ref="M6695:P6695"/>
    <mergeCell ref="M6686:P6686"/>
    <mergeCell ref="M6687:P6687"/>
    <mergeCell ref="M6688:P6688"/>
    <mergeCell ref="M6689:P6689"/>
    <mergeCell ref="M6690:P6690"/>
    <mergeCell ref="M6681:P6681"/>
    <mergeCell ref="M6682:P6682"/>
    <mergeCell ref="M6683:P6683"/>
    <mergeCell ref="M6684:P6684"/>
    <mergeCell ref="M6685:P6685"/>
    <mergeCell ref="M6676:P6676"/>
    <mergeCell ref="M6677:P6677"/>
    <mergeCell ref="M6678:P6678"/>
    <mergeCell ref="M6679:P6679"/>
    <mergeCell ref="M6680:P6680"/>
    <mergeCell ref="M6671:P6671"/>
    <mergeCell ref="M6672:P6672"/>
    <mergeCell ref="M6673:P6673"/>
    <mergeCell ref="M6674:P6674"/>
    <mergeCell ref="M6675:P6675"/>
    <mergeCell ref="M6666:P6666"/>
    <mergeCell ref="M6667:P6667"/>
    <mergeCell ref="M6668:P6668"/>
    <mergeCell ref="M6669:P6669"/>
    <mergeCell ref="M6670:P6670"/>
    <mergeCell ref="M6661:P6661"/>
    <mergeCell ref="M6662:P6662"/>
    <mergeCell ref="M6663:P6663"/>
    <mergeCell ref="M6664:P6664"/>
    <mergeCell ref="M6665:P6665"/>
    <mergeCell ref="M6656:P6656"/>
    <mergeCell ref="M6657:P6657"/>
    <mergeCell ref="M6658:P6658"/>
    <mergeCell ref="M6659:P6659"/>
    <mergeCell ref="M6660:P6660"/>
    <mergeCell ref="M6651:P6651"/>
    <mergeCell ref="M6652:P6652"/>
    <mergeCell ref="M6653:P6653"/>
    <mergeCell ref="M6654:P6654"/>
    <mergeCell ref="M6655:P6655"/>
    <mergeCell ref="M6646:P6646"/>
    <mergeCell ref="M6647:P6647"/>
    <mergeCell ref="M6648:P6648"/>
    <mergeCell ref="M6649:P6649"/>
    <mergeCell ref="M6650:P6650"/>
    <mergeCell ref="M6641:P6641"/>
    <mergeCell ref="M6642:P6642"/>
    <mergeCell ref="M6643:P6643"/>
    <mergeCell ref="M6644:P6644"/>
    <mergeCell ref="M6645:P6645"/>
    <mergeCell ref="M6636:P6636"/>
    <mergeCell ref="M6637:P6637"/>
    <mergeCell ref="M6638:P6638"/>
    <mergeCell ref="M6639:P6639"/>
    <mergeCell ref="M6640:P6640"/>
    <mergeCell ref="M6631:P6631"/>
    <mergeCell ref="M6632:P6632"/>
    <mergeCell ref="M6633:P6633"/>
    <mergeCell ref="M6634:P6634"/>
    <mergeCell ref="M6635:P6635"/>
    <mergeCell ref="M6626:P6626"/>
    <mergeCell ref="M6627:P6627"/>
    <mergeCell ref="M6628:P6628"/>
    <mergeCell ref="M6629:P6629"/>
    <mergeCell ref="M6630:P6630"/>
    <mergeCell ref="M6621:P6621"/>
    <mergeCell ref="M6622:P6622"/>
    <mergeCell ref="M6623:P6623"/>
    <mergeCell ref="M6624:P6624"/>
    <mergeCell ref="M6625:P6625"/>
    <mergeCell ref="M6616:P6616"/>
    <mergeCell ref="M6617:P6617"/>
    <mergeCell ref="M6618:P6618"/>
    <mergeCell ref="M6619:P6619"/>
    <mergeCell ref="M6620:P6620"/>
    <mergeCell ref="M6611:P6611"/>
    <mergeCell ref="M6612:P6612"/>
    <mergeCell ref="M6613:P6613"/>
    <mergeCell ref="M6614:P6614"/>
    <mergeCell ref="M6615:P6615"/>
    <mergeCell ref="M6607:P6607"/>
    <mergeCell ref="M6608:P6608"/>
    <mergeCell ref="M6609:P6609"/>
    <mergeCell ref="M6610:P6610"/>
    <mergeCell ref="M6602:P6602"/>
    <mergeCell ref="M6603:P6603"/>
    <mergeCell ref="M6604:P6604"/>
    <mergeCell ref="M6605:P6605"/>
    <mergeCell ref="M6606:P6606"/>
    <mergeCell ref="M6597:P6597"/>
    <mergeCell ref="M6598:P6598"/>
    <mergeCell ref="M6599:P6599"/>
    <mergeCell ref="M6600:P6600"/>
    <mergeCell ref="M6601:P6601"/>
    <mergeCell ref="M6593:P6593"/>
    <mergeCell ref="M6594:P6594"/>
    <mergeCell ref="M6595:P6595"/>
    <mergeCell ref="M6596:P6596"/>
    <mergeCell ref="M6548:P6548"/>
    <mergeCell ref="M6549:P6549"/>
    <mergeCell ref="M6550:P6550"/>
    <mergeCell ref="M6551:P6551"/>
    <mergeCell ref="M6552:P6552"/>
    <mergeCell ref="M6543:P6543"/>
    <mergeCell ref="M6544:P6544"/>
    <mergeCell ref="M6545:P6545"/>
    <mergeCell ref="M6546:P6546"/>
    <mergeCell ref="M6547:P6547"/>
    <mergeCell ref="M6538:P6538"/>
    <mergeCell ref="M6539:P6539"/>
    <mergeCell ref="M6540:P6540"/>
    <mergeCell ref="M6541:P6541"/>
    <mergeCell ref="M6542:P6542"/>
    <mergeCell ref="M6533:P6533"/>
    <mergeCell ref="M6534:P6534"/>
    <mergeCell ref="M6535:P6535"/>
    <mergeCell ref="M6536:P6536"/>
    <mergeCell ref="M6537:P6537"/>
    <mergeCell ref="M6528:P6528"/>
    <mergeCell ref="M6529:P6529"/>
    <mergeCell ref="M6530:P6530"/>
    <mergeCell ref="M6531:P6531"/>
    <mergeCell ref="M6532:P6532"/>
    <mergeCell ref="M6523:P6523"/>
    <mergeCell ref="M6524:P6524"/>
    <mergeCell ref="M6525:P6525"/>
    <mergeCell ref="M6526:P6526"/>
    <mergeCell ref="M6527:P6527"/>
    <mergeCell ref="M6518:P6518"/>
    <mergeCell ref="M6519:P6519"/>
    <mergeCell ref="M6520:P6520"/>
    <mergeCell ref="M6521:P6521"/>
    <mergeCell ref="M6522:P6522"/>
    <mergeCell ref="M6513:P6513"/>
    <mergeCell ref="M6514:P6514"/>
    <mergeCell ref="M6515:P6515"/>
    <mergeCell ref="M6516:P6516"/>
    <mergeCell ref="M6517:P6517"/>
    <mergeCell ref="M6508:P6508"/>
    <mergeCell ref="M6509:P6509"/>
    <mergeCell ref="M6510:P6510"/>
    <mergeCell ref="M6511:P6511"/>
    <mergeCell ref="M6512:P6512"/>
    <mergeCell ref="M6503:P6503"/>
    <mergeCell ref="M6504:P6504"/>
    <mergeCell ref="M6505:P6505"/>
    <mergeCell ref="M6506:P6506"/>
    <mergeCell ref="M6507:P6507"/>
    <mergeCell ref="M6498:P6498"/>
    <mergeCell ref="M6499:P6499"/>
    <mergeCell ref="M6500:P6500"/>
    <mergeCell ref="M6501:P6501"/>
    <mergeCell ref="M6502:P6502"/>
    <mergeCell ref="M6493:P6493"/>
    <mergeCell ref="M6494:P6494"/>
    <mergeCell ref="M6495:P6495"/>
    <mergeCell ref="M6496:P6496"/>
    <mergeCell ref="M6497:P6497"/>
    <mergeCell ref="M6488:P6488"/>
    <mergeCell ref="M6489:P6489"/>
    <mergeCell ref="M6490:P6490"/>
    <mergeCell ref="M6491:P6491"/>
    <mergeCell ref="M6492:P6492"/>
    <mergeCell ref="M6483:P6483"/>
    <mergeCell ref="M6484:P6484"/>
    <mergeCell ref="M6485:P6485"/>
    <mergeCell ref="M6486:P6486"/>
    <mergeCell ref="M6487:P6487"/>
    <mergeCell ref="M6478:P6478"/>
    <mergeCell ref="M6479:P6479"/>
    <mergeCell ref="M6480:P6480"/>
    <mergeCell ref="M6481:P6481"/>
    <mergeCell ref="M6482:P6482"/>
    <mergeCell ref="M6473:P6473"/>
    <mergeCell ref="M6474:P6474"/>
    <mergeCell ref="M6475:P6475"/>
    <mergeCell ref="M6476:P6476"/>
    <mergeCell ref="M6477:P6477"/>
    <mergeCell ref="M6468:P6468"/>
    <mergeCell ref="M6469:P6469"/>
    <mergeCell ref="M6470:P6470"/>
    <mergeCell ref="M6471:P6471"/>
    <mergeCell ref="M6472:P6472"/>
    <mergeCell ref="M6463:P6463"/>
    <mergeCell ref="M6464:P6464"/>
    <mergeCell ref="M6465:P6465"/>
    <mergeCell ref="M6466:P6466"/>
    <mergeCell ref="M6467:P6467"/>
    <mergeCell ref="M6458:P6458"/>
    <mergeCell ref="M6459:P6459"/>
    <mergeCell ref="M6460:P6460"/>
    <mergeCell ref="M6461:P6461"/>
    <mergeCell ref="M6462:P6462"/>
    <mergeCell ref="M6453:P6453"/>
    <mergeCell ref="M6454:P6454"/>
    <mergeCell ref="M6455:P6455"/>
    <mergeCell ref="M6456:P6456"/>
    <mergeCell ref="M6457:P6457"/>
    <mergeCell ref="M6448:P6448"/>
    <mergeCell ref="M6449:P6449"/>
    <mergeCell ref="M6450:P6450"/>
    <mergeCell ref="M6451:P6451"/>
    <mergeCell ref="M6452:P6452"/>
    <mergeCell ref="M6443:P6443"/>
    <mergeCell ref="M6444:P6444"/>
    <mergeCell ref="M6445:P6445"/>
    <mergeCell ref="M6446:P6446"/>
    <mergeCell ref="M6447:P6447"/>
    <mergeCell ref="M6438:P6438"/>
    <mergeCell ref="M6439:P6439"/>
    <mergeCell ref="M6440:P6440"/>
    <mergeCell ref="M6441:P6441"/>
    <mergeCell ref="M6442:P6442"/>
    <mergeCell ref="M6433:P6433"/>
    <mergeCell ref="M6434:P6434"/>
    <mergeCell ref="M6435:P6435"/>
    <mergeCell ref="M6436:P6436"/>
    <mergeCell ref="M6437:P6437"/>
    <mergeCell ref="M6428:P6428"/>
    <mergeCell ref="M6429:P6429"/>
    <mergeCell ref="M6430:P6430"/>
    <mergeCell ref="M6431:P6431"/>
    <mergeCell ref="M6432:P6432"/>
    <mergeCell ref="M6423:P6423"/>
    <mergeCell ref="M6424:P6424"/>
    <mergeCell ref="M6425:P6425"/>
    <mergeCell ref="M6426:P6426"/>
    <mergeCell ref="M6427:P6427"/>
    <mergeCell ref="M6418:P6418"/>
    <mergeCell ref="M6419:P6419"/>
    <mergeCell ref="M6420:P6420"/>
    <mergeCell ref="M6421:P6421"/>
    <mergeCell ref="M6422:P6422"/>
    <mergeCell ref="M6413:P6413"/>
    <mergeCell ref="M6414:P6414"/>
    <mergeCell ref="M6415:P6415"/>
    <mergeCell ref="M6416:P6416"/>
    <mergeCell ref="M6417:P6417"/>
    <mergeCell ref="M6408:P6408"/>
    <mergeCell ref="M6409:P6409"/>
    <mergeCell ref="M6410:P6410"/>
    <mergeCell ref="M6411:P6411"/>
    <mergeCell ref="M6412:P6412"/>
    <mergeCell ref="M6403:P6403"/>
    <mergeCell ref="M6404:P6404"/>
    <mergeCell ref="M6405:P6405"/>
    <mergeCell ref="M6406:P6406"/>
    <mergeCell ref="M6407:P6407"/>
    <mergeCell ref="M6398:P6398"/>
    <mergeCell ref="M6399:P6399"/>
    <mergeCell ref="M6400:P6400"/>
    <mergeCell ref="M6401:P6401"/>
    <mergeCell ref="M6402:P6402"/>
    <mergeCell ref="M6393:P6393"/>
    <mergeCell ref="M6394:P6394"/>
    <mergeCell ref="M6395:P6395"/>
    <mergeCell ref="M6396:P6396"/>
    <mergeCell ref="M6397:P6397"/>
    <mergeCell ref="M6388:P6388"/>
    <mergeCell ref="M6389:P6389"/>
    <mergeCell ref="M6390:P6390"/>
    <mergeCell ref="M6391:P6391"/>
    <mergeCell ref="M6392:P6392"/>
    <mergeCell ref="M6385:P6385"/>
    <mergeCell ref="M6386:P6386"/>
    <mergeCell ref="M6387:P6387"/>
    <mergeCell ref="M6380:P6380"/>
    <mergeCell ref="M6381:P6381"/>
    <mergeCell ref="M6382:P6382"/>
    <mergeCell ref="M6383:P6383"/>
    <mergeCell ref="M6384:P6384"/>
    <mergeCell ref="M6375:P6375"/>
    <mergeCell ref="M6376:P6376"/>
    <mergeCell ref="M6377:P6377"/>
    <mergeCell ref="M6378:P6378"/>
    <mergeCell ref="M6379:P6379"/>
    <mergeCell ref="M6370:P6370"/>
    <mergeCell ref="M6371:P6371"/>
    <mergeCell ref="M6372:P6372"/>
    <mergeCell ref="M6373:P6373"/>
    <mergeCell ref="M6374:P6374"/>
    <mergeCell ref="M6365:P6365"/>
    <mergeCell ref="M6366:P6366"/>
    <mergeCell ref="M6367:P6367"/>
    <mergeCell ref="M6368:P6368"/>
    <mergeCell ref="M6369:P6369"/>
    <mergeCell ref="M6360:P6360"/>
    <mergeCell ref="M6361:P6361"/>
    <mergeCell ref="M6362:P6362"/>
    <mergeCell ref="M6363:P6363"/>
    <mergeCell ref="M6364:P6364"/>
    <mergeCell ref="M6355:P6355"/>
    <mergeCell ref="M6356:P6356"/>
    <mergeCell ref="M6357:P6357"/>
    <mergeCell ref="M6358:P6358"/>
    <mergeCell ref="M6359:P6359"/>
    <mergeCell ref="M6350:P6350"/>
    <mergeCell ref="M6351:P6351"/>
    <mergeCell ref="M6352:P6352"/>
    <mergeCell ref="M6353:P6353"/>
    <mergeCell ref="M6354:P6354"/>
    <mergeCell ref="M6345:P6345"/>
    <mergeCell ref="M6346:P6346"/>
    <mergeCell ref="M6347:P6347"/>
    <mergeCell ref="M6348:P6348"/>
    <mergeCell ref="M6349:P6349"/>
    <mergeCell ref="M6340:P6340"/>
    <mergeCell ref="M6341:P6341"/>
    <mergeCell ref="M6342:P6342"/>
    <mergeCell ref="M6343:P6343"/>
    <mergeCell ref="M6344:P6344"/>
    <mergeCell ref="M6335:P6335"/>
    <mergeCell ref="M6336:P6336"/>
    <mergeCell ref="M6337:P6337"/>
    <mergeCell ref="M6338:P6338"/>
    <mergeCell ref="M6339:P6339"/>
    <mergeCell ref="M6330:P6330"/>
    <mergeCell ref="M6331:P6331"/>
    <mergeCell ref="M6332:P6332"/>
    <mergeCell ref="M6333:P6333"/>
    <mergeCell ref="M6334:P6334"/>
    <mergeCell ref="M6325:P6325"/>
    <mergeCell ref="M6326:P6326"/>
    <mergeCell ref="M6327:P6327"/>
    <mergeCell ref="M6328:P6328"/>
    <mergeCell ref="M6329:P6329"/>
    <mergeCell ref="M6320:P6320"/>
    <mergeCell ref="M6321:P6321"/>
    <mergeCell ref="M6322:P6322"/>
    <mergeCell ref="M6323:P6323"/>
    <mergeCell ref="M6324:P6324"/>
    <mergeCell ref="M6315:P6315"/>
    <mergeCell ref="M6316:P6316"/>
    <mergeCell ref="M6317:P6317"/>
    <mergeCell ref="M6318:P6318"/>
    <mergeCell ref="M6319:P6319"/>
    <mergeCell ref="M6310:P6310"/>
    <mergeCell ref="M6311:P6311"/>
    <mergeCell ref="M6312:P6312"/>
    <mergeCell ref="M6313:P6313"/>
    <mergeCell ref="M6314:P6314"/>
    <mergeCell ref="M6305:P6305"/>
    <mergeCell ref="M6306:P6306"/>
    <mergeCell ref="M6307:P6307"/>
    <mergeCell ref="M6308:P6308"/>
    <mergeCell ref="M6309:P6309"/>
    <mergeCell ref="M6300:P6300"/>
    <mergeCell ref="M6301:P6301"/>
    <mergeCell ref="M6302:P6302"/>
    <mergeCell ref="M6303:P6303"/>
    <mergeCell ref="M6304:P6304"/>
    <mergeCell ref="M6295:P6295"/>
    <mergeCell ref="M6296:P6296"/>
    <mergeCell ref="M6297:P6297"/>
    <mergeCell ref="M6298:P6298"/>
    <mergeCell ref="M6299:P6299"/>
    <mergeCell ref="M6290:P6290"/>
    <mergeCell ref="M6291:P6291"/>
    <mergeCell ref="M6292:P6292"/>
    <mergeCell ref="M6293:P6293"/>
    <mergeCell ref="M6294:P6294"/>
    <mergeCell ref="M6285:P6285"/>
    <mergeCell ref="M6286:P6286"/>
    <mergeCell ref="M6287:P6287"/>
    <mergeCell ref="M6288:P6288"/>
    <mergeCell ref="M6289:P6289"/>
    <mergeCell ref="M6280:P6280"/>
    <mergeCell ref="M6281:P6281"/>
    <mergeCell ref="M6282:P6282"/>
    <mergeCell ref="M6283:P6283"/>
    <mergeCell ref="M6284:P6284"/>
    <mergeCell ref="M6275:P6275"/>
    <mergeCell ref="M6276:P6276"/>
    <mergeCell ref="M6277:P6277"/>
    <mergeCell ref="M6278:P6278"/>
    <mergeCell ref="M6279:P6279"/>
    <mergeCell ref="M6270:P6270"/>
    <mergeCell ref="M6271:P6271"/>
    <mergeCell ref="M6272:P6272"/>
    <mergeCell ref="M6273:P6273"/>
    <mergeCell ref="M6274:P6274"/>
    <mergeCell ref="M6265:P6265"/>
    <mergeCell ref="M6266:P6266"/>
    <mergeCell ref="M6267:P6267"/>
    <mergeCell ref="M6268:P6268"/>
    <mergeCell ref="M6269:P6269"/>
    <mergeCell ref="M6260:P6260"/>
    <mergeCell ref="M6261:P6261"/>
    <mergeCell ref="M6262:P6262"/>
    <mergeCell ref="M6263:P6263"/>
    <mergeCell ref="M6264:P6264"/>
    <mergeCell ref="M6255:P6255"/>
    <mergeCell ref="M6256:P6256"/>
    <mergeCell ref="M6257:P6257"/>
    <mergeCell ref="M6258:P6258"/>
    <mergeCell ref="M6259:P6259"/>
    <mergeCell ref="M6250:P6250"/>
    <mergeCell ref="M6251:P6251"/>
    <mergeCell ref="M6252:P6252"/>
    <mergeCell ref="M6253:P6253"/>
    <mergeCell ref="M6254:P6254"/>
    <mergeCell ref="M6245:P6245"/>
    <mergeCell ref="M6246:P6246"/>
    <mergeCell ref="M6247:P6247"/>
    <mergeCell ref="M6248:P6248"/>
    <mergeCell ref="M6249:P6249"/>
    <mergeCell ref="M6240:P6240"/>
    <mergeCell ref="M6241:P6241"/>
    <mergeCell ref="M6242:P6242"/>
    <mergeCell ref="M6243:P6243"/>
    <mergeCell ref="M6244:P6244"/>
    <mergeCell ref="M6235:P6235"/>
    <mergeCell ref="M6236:P6236"/>
    <mergeCell ref="M6237:P6237"/>
    <mergeCell ref="M6238:P6238"/>
    <mergeCell ref="M6239:P6239"/>
    <mergeCell ref="M6231:P6231"/>
    <mergeCell ref="M6232:P6232"/>
    <mergeCell ref="M6233:P6233"/>
    <mergeCell ref="M6234:P6234"/>
    <mergeCell ref="M6225:P6225"/>
    <mergeCell ref="M6226:P6226"/>
    <mergeCell ref="M6227:P6227"/>
    <mergeCell ref="M6228:P6228"/>
    <mergeCell ref="M6229:P6229"/>
    <mergeCell ref="M6220:P6220"/>
    <mergeCell ref="M6221:P6221"/>
    <mergeCell ref="M6222:P6222"/>
    <mergeCell ref="M6223:P6223"/>
    <mergeCell ref="M6224:P6224"/>
    <mergeCell ref="M6218:P6218"/>
    <mergeCell ref="M6219:P6219"/>
    <mergeCell ref="M6214:P6214"/>
    <mergeCell ref="M6215:P6215"/>
    <mergeCell ref="M6216:P6216"/>
    <mergeCell ref="M6217:P6217"/>
    <mergeCell ref="M6209:P6209"/>
    <mergeCell ref="M6210:P6210"/>
    <mergeCell ref="M6211:P6211"/>
    <mergeCell ref="M6212:P6212"/>
    <mergeCell ref="M6213:P6213"/>
    <mergeCell ref="M6204:P6204"/>
    <mergeCell ref="M6205:P6205"/>
    <mergeCell ref="M6206:P6206"/>
    <mergeCell ref="M6207:P6207"/>
    <mergeCell ref="M6208:P6208"/>
    <mergeCell ref="M6199:P6199"/>
    <mergeCell ref="M6200:P6200"/>
    <mergeCell ref="M6201:P6201"/>
    <mergeCell ref="M6202:P6202"/>
    <mergeCell ref="M6203:P6203"/>
    <mergeCell ref="M6194:P6194"/>
    <mergeCell ref="M6195:P6195"/>
    <mergeCell ref="M6196:P6196"/>
    <mergeCell ref="M6197:P6197"/>
    <mergeCell ref="M6198:P6198"/>
    <mergeCell ref="M6189:P6189"/>
    <mergeCell ref="M6190:P6190"/>
    <mergeCell ref="M6191:P6191"/>
    <mergeCell ref="M6192:P6192"/>
    <mergeCell ref="M6193:P6193"/>
    <mergeCell ref="M6184:P6184"/>
    <mergeCell ref="M6185:P6185"/>
    <mergeCell ref="M6186:P6186"/>
    <mergeCell ref="M6187:P6187"/>
    <mergeCell ref="M6188:P6188"/>
    <mergeCell ref="M6020:P6020"/>
    <mergeCell ref="M6021:P6021"/>
    <mergeCell ref="M6181:P6181"/>
    <mergeCell ref="M6182:P6182"/>
    <mergeCell ref="M6183:P6183"/>
    <mergeCell ref="M5989:P5989"/>
    <mergeCell ref="M5990:P5990"/>
    <mergeCell ref="M5991:P5991"/>
    <mergeCell ref="M5992:P5992"/>
    <mergeCell ref="M5993:P5993"/>
    <mergeCell ref="M5984:P5984"/>
    <mergeCell ref="M5985:P5985"/>
    <mergeCell ref="M5986:P5986"/>
    <mergeCell ref="M5987:P5987"/>
    <mergeCell ref="M5988:P5988"/>
    <mergeCell ref="M5979:P5979"/>
    <mergeCell ref="M5980:P5980"/>
    <mergeCell ref="M5981:P5981"/>
    <mergeCell ref="M5982:P5982"/>
    <mergeCell ref="M5983:P5983"/>
    <mergeCell ref="M5974:P5974"/>
    <mergeCell ref="M5975:P5975"/>
    <mergeCell ref="M5976:P5976"/>
    <mergeCell ref="M5977:P5977"/>
    <mergeCell ref="M5978:P5978"/>
    <mergeCell ref="M5969:P5969"/>
    <mergeCell ref="M5970:P5970"/>
    <mergeCell ref="M5971:P5971"/>
    <mergeCell ref="M5972:P5972"/>
    <mergeCell ref="M5973:P5973"/>
    <mergeCell ref="M5964:P5964"/>
    <mergeCell ref="M5965:P5965"/>
    <mergeCell ref="M5966:P5966"/>
    <mergeCell ref="M5967:P5967"/>
    <mergeCell ref="M5968:P5968"/>
    <mergeCell ref="M5959:P5959"/>
    <mergeCell ref="M5960:P5960"/>
    <mergeCell ref="M5961:P5961"/>
    <mergeCell ref="M5962:P5962"/>
    <mergeCell ref="M5963:P5963"/>
    <mergeCell ref="M5954:P5954"/>
    <mergeCell ref="M5955:P5955"/>
    <mergeCell ref="M5956:P5956"/>
    <mergeCell ref="M5957:P5957"/>
    <mergeCell ref="M5958:P5958"/>
    <mergeCell ref="M5949:P5949"/>
    <mergeCell ref="M5950:P5950"/>
    <mergeCell ref="M5951:P5951"/>
    <mergeCell ref="M5952:P5952"/>
    <mergeCell ref="M5953:P5953"/>
    <mergeCell ref="M5944:P5944"/>
    <mergeCell ref="M5945:P5945"/>
    <mergeCell ref="M5946:P5946"/>
    <mergeCell ref="M5947:P5947"/>
    <mergeCell ref="M5948:P5948"/>
    <mergeCell ref="M5939:P5939"/>
    <mergeCell ref="M5940:P5940"/>
    <mergeCell ref="M5941:P5941"/>
    <mergeCell ref="M5942:P5942"/>
    <mergeCell ref="M5943:P5943"/>
    <mergeCell ref="M5934:P5934"/>
    <mergeCell ref="M5935:P5935"/>
    <mergeCell ref="M5936:P5936"/>
    <mergeCell ref="M5937:P5937"/>
    <mergeCell ref="M5938:P5938"/>
    <mergeCell ref="M5929:P5929"/>
    <mergeCell ref="M5930:P5930"/>
    <mergeCell ref="M5931:P5931"/>
    <mergeCell ref="M5932:P5932"/>
    <mergeCell ref="M5933:P5933"/>
    <mergeCell ref="M5924:P5924"/>
    <mergeCell ref="M5925:P5925"/>
    <mergeCell ref="M5926:P5926"/>
    <mergeCell ref="M5927:P5927"/>
    <mergeCell ref="M5928:P5928"/>
    <mergeCell ref="M5919:P5919"/>
    <mergeCell ref="M5920:P5920"/>
    <mergeCell ref="M5921:P5921"/>
    <mergeCell ref="M5922:P5922"/>
    <mergeCell ref="M5923:P5923"/>
    <mergeCell ref="M5914:P5914"/>
    <mergeCell ref="M5915:P5915"/>
    <mergeCell ref="M5916:P5916"/>
    <mergeCell ref="M5917:P5917"/>
    <mergeCell ref="M5918:P5918"/>
    <mergeCell ref="M5909:P5909"/>
    <mergeCell ref="M5910:P5910"/>
    <mergeCell ref="M5911:P5911"/>
    <mergeCell ref="M5912:P5912"/>
    <mergeCell ref="M5913:P5913"/>
    <mergeCell ref="M5904:P5904"/>
    <mergeCell ref="M5905:P5905"/>
    <mergeCell ref="M5906:P5906"/>
    <mergeCell ref="M5907:P5907"/>
    <mergeCell ref="M5908:P5908"/>
    <mergeCell ref="M5899:P5899"/>
    <mergeCell ref="M5900:P5900"/>
    <mergeCell ref="M5901:P5901"/>
    <mergeCell ref="M5902:P5902"/>
    <mergeCell ref="M5903:P5903"/>
    <mergeCell ref="M5894:P5894"/>
    <mergeCell ref="M5895:P5895"/>
    <mergeCell ref="M5896:P5896"/>
    <mergeCell ref="M5897:P5897"/>
    <mergeCell ref="M5898:P5898"/>
    <mergeCell ref="M5889:P5889"/>
    <mergeCell ref="M5890:P5890"/>
    <mergeCell ref="M5891:P5891"/>
    <mergeCell ref="M5892:P5892"/>
    <mergeCell ref="M5893:P5893"/>
    <mergeCell ref="M5884:P5884"/>
    <mergeCell ref="M5885:P5885"/>
    <mergeCell ref="M5886:P5886"/>
    <mergeCell ref="M5887:P5887"/>
    <mergeCell ref="M5888:P5888"/>
    <mergeCell ref="M5879:P5879"/>
    <mergeCell ref="M5880:P5880"/>
    <mergeCell ref="M5881:P5881"/>
    <mergeCell ref="M5882:P5882"/>
    <mergeCell ref="M5883:P5883"/>
    <mergeCell ref="M5874:P5874"/>
    <mergeCell ref="M5875:P5875"/>
    <mergeCell ref="M5876:P5876"/>
    <mergeCell ref="M5877:P5877"/>
    <mergeCell ref="M5878:P5878"/>
    <mergeCell ref="M5869:P5869"/>
    <mergeCell ref="M5870:P5870"/>
    <mergeCell ref="M5871:P5871"/>
    <mergeCell ref="M5872:P5872"/>
    <mergeCell ref="M5873:P5873"/>
    <mergeCell ref="M5865:P5865"/>
    <mergeCell ref="M5866:P5866"/>
    <mergeCell ref="M5867:P5867"/>
    <mergeCell ref="M5868:P5868"/>
    <mergeCell ref="M5858:P5858"/>
    <mergeCell ref="M5859:P5859"/>
    <mergeCell ref="M5860:P5860"/>
    <mergeCell ref="M5861:P5861"/>
    <mergeCell ref="M5864:P5864"/>
    <mergeCell ref="M5853:P5853"/>
    <mergeCell ref="M5854:P5854"/>
    <mergeCell ref="M5855:P5855"/>
    <mergeCell ref="M5856:P5856"/>
    <mergeCell ref="M5857:P5857"/>
    <mergeCell ref="M5848:P5848"/>
    <mergeCell ref="M5849:P5849"/>
    <mergeCell ref="M5850:P5850"/>
    <mergeCell ref="M5851:P5851"/>
    <mergeCell ref="M5852:P5852"/>
    <mergeCell ref="M5843:P5843"/>
    <mergeCell ref="M5844:P5844"/>
    <mergeCell ref="M5845:P5845"/>
    <mergeCell ref="M5846:P5846"/>
    <mergeCell ref="M5847:P5847"/>
    <mergeCell ref="M5838:P5838"/>
    <mergeCell ref="M5839:P5839"/>
    <mergeCell ref="M5840:P5840"/>
    <mergeCell ref="M5841:P5841"/>
    <mergeCell ref="M5842:P5842"/>
    <mergeCell ref="M5833:P5833"/>
    <mergeCell ref="M5834:P5834"/>
    <mergeCell ref="M5835:P5835"/>
    <mergeCell ref="M5836:P5836"/>
    <mergeCell ref="M5837:P5837"/>
    <mergeCell ref="M5828:P5828"/>
    <mergeCell ref="M5829:P5829"/>
    <mergeCell ref="M5830:P5830"/>
    <mergeCell ref="M5831:P5831"/>
    <mergeCell ref="M5832:P5832"/>
    <mergeCell ref="M5823:P5823"/>
    <mergeCell ref="M5824:P5824"/>
    <mergeCell ref="M5825:P5825"/>
    <mergeCell ref="M5826:P5826"/>
    <mergeCell ref="M5827:P5827"/>
    <mergeCell ref="M5818:P5818"/>
    <mergeCell ref="M5819:P5819"/>
    <mergeCell ref="M5820:P5820"/>
    <mergeCell ref="M5821:P5821"/>
    <mergeCell ref="M5822:P5822"/>
    <mergeCell ref="M5813:P5813"/>
    <mergeCell ref="M5814:P5814"/>
    <mergeCell ref="M5815:P5815"/>
    <mergeCell ref="M5816:P5816"/>
    <mergeCell ref="M5817:P5817"/>
    <mergeCell ref="M5808:P5808"/>
    <mergeCell ref="M5809:P5809"/>
    <mergeCell ref="M5810:P5810"/>
    <mergeCell ref="M5811:P5811"/>
    <mergeCell ref="M5812:P5812"/>
    <mergeCell ref="M5803:P5803"/>
    <mergeCell ref="M5804:P5804"/>
    <mergeCell ref="M5805:P5805"/>
    <mergeCell ref="M5806:P5806"/>
    <mergeCell ref="M5807:P5807"/>
    <mergeCell ref="M5798:P5798"/>
    <mergeCell ref="M5799:P5799"/>
    <mergeCell ref="M5800:P5800"/>
    <mergeCell ref="M5801:P5801"/>
    <mergeCell ref="M5802:P5802"/>
    <mergeCell ref="M5793:P5793"/>
    <mergeCell ref="M5794:P5794"/>
    <mergeCell ref="M5795:P5795"/>
    <mergeCell ref="M5796:P5796"/>
    <mergeCell ref="M5797:P5797"/>
    <mergeCell ref="M5788:P5788"/>
    <mergeCell ref="M5789:P5789"/>
    <mergeCell ref="M5790:P5790"/>
    <mergeCell ref="M5791:P5791"/>
    <mergeCell ref="M5792:P5792"/>
    <mergeCell ref="M5783:P5783"/>
    <mergeCell ref="M5784:P5784"/>
    <mergeCell ref="M5785:P5785"/>
    <mergeCell ref="M5786:P5786"/>
    <mergeCell ref="M5787:P5787"/>
    <mergeCell ref="M5778:P5778"/>
    <mergeCell ref="M5779:P5779"/>
    <mergeCell ref="M5780:P5780"/>
    <mergeCell ref="M5781:P5781"/>
    <mergeCell ref="M5782:P5782"/>
    <mergeCell ref="M5773:P5773"/>
    <mergeCell ref="M5774:P5774"/>
    <mergeCell ref="M5775:P5775"/>
    <mergeCell ref="M5776:P5776"/>
    <mergeCell ref="M5777:P5777"/>
    <mergeCell ref="M5768:P5768"/>
    <mergeCell ref="M5769:P5769"/>
    <mergeCell ref="M5770:P5770"/>
    <mergeCell ref="M5771:P5771"/>
    <mergeCell ref="M5772:P5772"/>
    <mergeCell ref="M5763:P5763"/>
    <mergeCell ref="M5764:P5764"/>
    <mergeCell ref="M5765:P5765"/>
    <mergeCell ref="M5766:P5766"/>
    <mergeCell ref="M5767:P5767"/>
    <mergeCell ref="M5758:P5758"/>
    <mergeCell ref="M5759:P5759"/>
    <mergeCell ref="M5760:P5760"/>
    <mergeCell ref="M5761:P5761"/>
    <mergeCell ref="M5762:P5762"/>
    <mergeCell ref="M5753:P5753"/>
    <mergeCell ref="M5754:P5754"/>
    <mergeCell ref="M5755:P5755"/>
    <mergeCell ref="M5756:P5756"/>
    <mergeCell ref="M5757:P5757"/>
    <mergeCell ref="M5748:P5748"/>
    <mergeCell ref="M5749:P5749"/>
    <mergeCell ref="M5750:P5750"/>
    <mergeCell ref="M5751:P5751"/>
    <mergeCell ref="M5752:P5752"/>
    <mergeCell ref="M5690:P5690"/>
    <mergeCell ref="M5691:P5691"/>
    <mergeCell ref="M5692:P5692"/>
    <mergeCell ref="M5746:P5746"/>
    <mergeCell ref="M5747:P5747"/>
    <mergeCell ref="M5685:P5685"/>
    <mergeCell ref="M5686:P5686"/>
    <mergeCell ref="M5687:P5687"/>
    <mergeCell ref="M5688:P5688"/>
    <mergeCell ref="M5689:P5689"/>
    <mergeCell ref="M5680:P5680"/>
    <mergeCell ref="M5681:P5681"/>
    <mergeCell ref="M5682:P5682"/>
    <mergeCell ref="M5683:P5683"/>
    <mergeCell ref="M5684:P5684"/>
    <mergeCell ref="M5675:P5675"/>
    <mergeCell ref="M5676:P5676"/>
    <mergeCell ref="M5677:P5677"/>
    <mergeCell ref="M5678:P5678"/>
    <mergeCell ref="M5679:P5679"/>
    <mergeCell ref="M5670:P5670"/>
    <mergeCell ref="M5671:P5671"/>
    <mergeCell ref="M5672:P5672"/>
    <mergeCell ref="M5673:P5673"/>
    <mergeCell ref="M5674:P5674"/>
    <mergeCell ref="M5665:P5665"/>
    <mergeCell ref="M5666:P5666"/>
    <mergeCell ref="M5667:P5667"/>
    <mergeCell ref="M5668:P5668"/>
    <mergeCell ref="M5669:P5669"/>
    <mergeCell ref="M5660:P5660"/>
    <mergeCell ref="M5661:P5661"/>
    <mergeCell ref="M5662:P5662"/>
    <mergeCell ref="M5663:P5663"/>
    <mergeCell ref="M5664:P5664"/>
    <mergeCell ref="M5655:P5655"/>
    <mergeCell ref="M5656:P5656"/>
    <mergeCell ref="M5657:P5657"/>
    <mergeCell ref="M5658:P5658"/>
    <mergeCell ref="M5659:P5659"/>
    <mergeCell ref="M5650:P5650"/>
    <mergeCell ref="M5651:P5651"/>
    <mergeCell ref="M5652:P5652"/>
    <mergeCell ref="M5653:P5653"/>
    <mergeCell ref="M5654:P5654"/>
    <mergeCell ref="M5645:P5645"/>
    <mergeCell ref="M5646:P5646"/>
    <mergeCell ref="M5647:P5647"/>
    <mergeCell ref="M5648:P5648"/>
    <mergeCell ref="M5649:P5649"/>
    <mergeCell ref="M5640:P5640"/>
    <mergeCell ref="M5641:P5641"/>
    <mergeCell ref="M5642:P5642"/>
    <mergeCell ref="M5643:P5643"/>
    <mergeCell ref="M5644:P5644"/>
    <mergeCell ref="M5635:P5635"/>
    <mergeCell ref="M5636:P5636"/>
    <mergeCell ref="M5637:P5637"/>
    <mergeCell ref="M5638:P5638"/>
    <mergeCell ref="M5639:P5639"/>
    <mergeCell ref="M5630:P5630"/>
    <mergeCell ref="M5631:P5631"/>
    <mergeCell ref="M5632:P5632"/>
    <mergeCell ref="M5633:P5633"/>
    <mergeCell ref="M5634:P5634"/>
    <mergeCell ref="M5625:P5625"/>
    <mergeCell ref="M5626:P5626"/>
    <mergeCell ref="M5627:P5627"/>
    <mergeCell ref="M5628:P5628"/>
    <mergeCell ref="M5629:P5629"/>
    <mergeCell ref="M5620:P5620"/>
    <mergeCell ref="M5621:P5621"/>
    <mergeCell ref="M5622:P5622"/>
    <mergeCell ref="M5623:P5623"/>
    <mergeCell ref="M5624:P5624"/>
    <mergeCell ref="M5615:P5615"/>
    <mergeCell ref="M5616:P5616"/>
    <mergeCell ref="M5617:P5617"/>
    <mergeCell ref="M5618:P5618"/>
    <mergeCell ref="M5619:P5619"/>
    <mergeCell ref="M5610:P5610"/>
    <mergeCell ref="M5611:P5611"/>
    <mergeCell ref="M5612:P5612"/>
    <mergeCell ref="M5613:P5613"/>
    <mergeCell ref="M5614:P5614"/>
    <mergeCell ref="M5605:P5605"/>
    <mergeCell ref="M5606:P5606"/>
    <mergeCell ref="M5607:P5607"/>
    <mergeCell ref="M5608:P5608"/>
    <mergeCell ref="M5609:P5609"/>
    <mergeCell ref="M5602:P5602"/>
    <mergeCell ref="M5603:P5603"/>
    <mergeCell ref="M5604:P5604"/>
    <mergeCell ref="M5585:P5585"/>
    <mergeCell ref="M5586:P5586"/>
    <mergeCell ref="M5587:P5587"/>
    <mergeCell ref="M5588:P5588"/>
    <mergeCell ref="M5589:P5589"/>
    <mergeCell ref="M5580:P5580"/>
    <mergeCell ref="M5581:P5581"/>
    <mergeCell ref="M5582:P5582"/>
    <mergeCell ref="M5583:P5583"/>
    <mergeCell ref="M5584:P5584"/>
    <mergeCell ref="M5601:P5601"/>
    <mergeCell ref="M5600:P5600"/>
    <mergeCell ref="M5599:P5599"/>
    <mergeCell ref="M5598:P5598"/>
    <mergeCell ref="M5597:P5597"/>
    <mergeCell ref="M5596:P5596"/>
    <mergeCell ref="M5595:P5595"/>
    <mergeCell ref="M5594:P5594"/>
    <mergeCell ref="M5593:P5593"/>
    <mergeCell ref="M5592:P5592"/>
    <mergeCell ref="M5591:P5591"/>
    <mergeCell ref="M5590:P5590"/>
    <mergeCell ref="M5575:P5575"/>
    <mergeCell ref="M5576:P5576"/>
    <mergeCell ref="M5577:P5577"/>
    <mergeCell ref="M5578:P5578"/>
    <mergeCell ref="M5579:P5579"/>
    <mergeCell ref="M5570:P5570"/>
    <mergeCell ref="M5571:P5571"/>
    <mergeCell ref="M5572:P5572"/>
    <mergeCell ref="M5573:P5573"/>
    <mergeCell ref="M5574:P5574"/>
    <mergeCell ref="M5565:P5565"/>
    <mergeCell ref="M5566:P5566"/>
    <mergeCell ref="M5567:P5567"/>
    <mergeCell ref="M5568:P5568"/>
    <mergeCell ref="M5569:P5569"/>
    <mergeCell ref="M5560:P5560"/>
    <mergeCell ref="M5561:P5561"/>
    <mergeCell ref="M5562:P5562"/>
    <mergeCell ref="M5563:P5563"/>
    <mergeCell ref="M5564:P5564"/>
    <mergeCell ref="M5555:P5555"/>
    <mergeCell ref="M5556:P5556"/>
    <mergeCell ref="M5557:P5557"/>
    <mergeCell ref="M5558:P5558"/>
    <mergeCell ref="M5559:P5559"/>
    <mergeCell ref="M5550:P5550"/>
    <mergeCell ref="M5551:P5551"/>
    <mergeCell ref="M5552:P5552"/>
    <mergeCell ref="M5553:P5553"/>
    <mergeCell ref="M5554:P5554"/>
    <mergeCell ref="M5545:P5545"/>
    <mergeCell ref="M5546:P5546"/>
    <mergeCell ref="M5547:P5547"/>
    <mergeCell ref="M5548:P5548"/>
    <mergeCell ref="M5549:P5549"/>
    <mergeCell ref="M5540:P5540"/>
    <mergeCell ref="M5541:P5541"/>
    <mergeCell ref="M5542:P5542"/>
    <mergeCell ref="M5543:P5543"/>
    <mergeCell ref="M5544:P5544"/>
    <mergeCell ref="M5535:P5535"/>
    <mergeCell ref="M5536:P5536"/>
    <mergeCell ref="M5537:P5537"/>
    <mergeCell ref="M5538:P5538"/>
    <mergeCell ref="M5539:P5539"/>
    <mergeCell ref="M5530:P5530"/>
    <mergeCell ref="M5531:P5531"/>
    <mergeCell ref="M5532:P5532"/>
    <mergeCell ref="M5533:P5533"/>
    <mergeCell ref="M5534:P5534"/>
    <mergeCell ref="M5525:P5525"/>
    <mergeCell ref="M5526:P5526"/>
    <mergeCell ref="M5527:P5527"/>
    <mergeCell ref="M5528:P5528"/>
    <mergeCell ref="M5529:P5529"/>
    <mergeCell ref="M5520:P5520"/>
    <mergeCell ref="M5521:P5521"/>
    <mergeCell ref="M5522:P5522"/>
    <mergeCell ref="M5523:P5523"/>
    <mergeCell ref="M5524:P5524"/>
    <mergeCell ref="M5515:P5515"/>
    <mergeCell ref="M5516:P5516"/>
    <mergeCell ref="M5517:P5517"/>
    <mergeCell ref="M5518:P5518"/>
    <mergeCell ref="M5519:P5519"/>
    <mergeCell ref="M5449:P5449"/>
    <mergeCell ref="M5450:P5450"/>
    <mergeCell ref="M5512:P5512"/>
    <mergeCell ref="M5513:P5513"/>
    <mergeCell ref="M5514:P5514"/>
    <mergeCell ref="M5444:P5444"/>
    <mergeCell ref="M5445:P5445"/>
    <mergeCell ref="M5446:P5446"/>
    <mergeCell ref="M5447:P5447"/>
    <mergeCell ref="M5448:P5448"/>
    <mergeCell ref="M5439:P5439"/>
    <mergeCell ref="M5440:P5440"/>
    <mergeCell ref="M5441:P5441"/>
    <mergeCell ref="M5442:P5442"/>
    <mergeCell ref="M5443:P5443"/>
    <mergeCell ref="M5434:P5434"/>
    <mergeCell ref="M5435:P5435"/>
    <mergeCell ref="M5436:P5436"/>
    <mergeCell ref="M5437:P5437"/>
    <mergeCell ref="M5438:P5438"/>
    <mergeCell ref="M5429:P5429"/>
    <mergeCell ref="M5430:P5430"/>
    <mergeCell ref="M5431:P5431"/>
    <mergeCell ref="M5432:P5432"/>
    <mergeCell ref="M5433:P5433"/>
    <mergeCell ref="M5424:P5424"/>
    <mergeCell ref="M5425:P5425"/>
    <mergeCell ref="M5426:P5426"/>
    <mergeCell ref="M5427:P5427"/>
    <mergeCell ref="M5428:P5428"/>
    <mergeCell ref="M5419:P5419"/>
    <mergeCell ref="M5420:P5420"/>
    <mergeCell ref="M5421:P5421"/>
    <mergeCell ref="M5422:P5422"/>
    <mergeCell ref="M5423:P5423"/>
    <mergeCell ref="M5416:P5416"/>
    <mergeCell ref="M5417:P5417"/>
    <mergeCell ref="M5418:P5418"/>
    <mergeCell ref="M5412:P5412"/>
    <mergeCell ref="M5413:P5413"/>
    <mergeCell ref="M5414:P5414"/>
    <mergeCell ref="M5415:P5415"/>
    <mergeCell ref="M5407:P5407"/>
    <mergeCell ref="M5408:P5408"/>
    <mergeCell ref="M5409:P5409"/>
    <mergeCell ref="M5410:P5410"/>
    <mergeCell ref="M5411:P5411"/>
    <mergeCell ref="M5402:P5402"/>
    <mergeCell ref="M5403:P5403"/>
    <mergeCell ref="M5404:P5404"/>
    <mergeCell ref="M5405:P5405"/>
    <mergeCell ref="M5406:P5406"/>
    <mergeCell ref="M5397:P5397"/>
    <mergeCell ref="M5398:P5398"/>
    <mergeCell ref="M5399:P5399"/>
    <mergeCell ref="M5400:P5400"/>
    <mergeCell ref="M5401:P5401"/>
    <mergeCell ref="M5392:P5392"/>
    <mergeCell ref="M5393:P5393"/>
    <mergeCell ref="M5394:P5394"/>
    <mergeCell ref="M5395:P5395"/>
    <mergeCell ref="M5396:P5396"/>
    <mergeCell ref="M5387:P5387"/>
    <mergeCell ref="M5388:P5388"/>
    <mergeCell ref="M5389:P5389"/>
    <mergeCell ref="M5390:P5390"/>
    <mergeCell ref="M5391:P5391"/>
    <mergeCell ref="M5382:P5382"/>
    <mergeCell ref="M5383:P5383"/>
    <mergeCell ref="M5384:P5384"/>
    <mergeCell ref="M5385:P5385"/>
    <mergeCell ref="M5386:P5386"/>
    <mergeCell ref="M5377:P5377"/>
    <mergeCell ref="M5378:P5378"/>
    <mergeCell ref="M5379:P5379"/>
    <mergeCell ref="M5380:P5380"/>
    <mergeCell ref="M5381:P5381"/>
    <mergeCell ref="M5372:P5372"/>
    <mergeCell ref="M5373:P5373"/>
    <mergeCell ref="M5374:P5374"/>
    <mergeCell ref="M5375:P5375"/>
    <mergeCell ref="M5376:P5376"/>
    <mergeCell ref="M5367:P5367"/>
    <mergeCell ref="M5368:P5368"/>
    <mergeCell ref="M5369:P5369"/>
    <mergeCell ref="M5370:P5370"/>
    <mergeCell ref="M5371:P5371"/>
    <mergeCell ref="M5362:P5362"/>
    <mergeCell ref="M5363:P5363"/>
    <mergeCell ref="M5364:P5364"/>
    <mergeCell ref="M5365:P5365"/>
    <mergeCell ref="M5366:P5366"/>
    <mergeCell ref="M5357:P5357"/>
    <mergeCell ref="M5358:P5358"/>
    <mergeCell ref="M5359:P5359"/>
    <mergeCell ref="M5360:P5360"/>
    <mergeCell ref="M5361:P5361"/>
    <mergeCell ref="M5352:P5352"/>
    <mergeCell ref="M5353:P5353"/>
    <mergeCell ref="M5354:P5354"/>
    <mergeCell ref="M5355:P5355"/>
    <mergeCell ref="M5356:P5356"/>
    <mergeCell ref="M5347:P5347"/>
    <mergeCell ref="M5348:P5348"/>
    <mergeCell ref="M5349:P5349"/>
    <mergeCell ref="M5350:P5350"/>
    <mergeCell ref="M5351:P5351"/>
    <mergeCell ref="M5342:P5342"/>
    <mergeCell ref="M5343:P5343"/>
    <mergeCell ref="M5344:P5344"/>
    <mergeCell ref="M5345:P5345"/>
    <mergeCell ref="M5346:P5346"/>
    <mergeCell ref="M5337:P5337"/>
    <mergeCell ref="M5338:P5338"/>
    <mergeCell ref="M5339:P5339"/>
    <mergeCell ref="M5340:P5340"/>
    <mergeCell ref="M5341:P5341"/>
    <mergeCell ref="M5332:P5332"/>
    <mergeCell ref="M5333:P5333"/>
    <mergeCell ref="M5334:P5334"/>
    <mergeCell ref="M5335:P5335"/>
    <mergeCell ref="M5336:P5336"/>
    <mergeCell ref="M5327:P5327"/>
    <mergeCell ref="M5328:P5328"/>
    <mergeCell ref="M5329:P5329"/>
    <mergeCell ref="M5330:P5330"/>
    <mergeCell ref="M5331:P5331"/>
    <mergeCell ref="M5322:P5322"/>
    <mergeCell ref="M5323:P5323"/>
    <mergeCell ref="M5324:P5324"/>
    <mergeCell ref="M5325:P5325"/>
    <mergeCell ref="M5326:P5326"/>
    <mergeCell ref="M5317:P5317"/>
    <mergeCell ref="M5318:P5318"/>
    <mergeCell ref="M5319:P5319"/>
    <mergeCell ref="M5320:P5320"/>
    <mergeCell ref="M5321:P5321"/>
    <mergeCell ref="M5312:P5312"/>
    <mergeCell ref="M5313:P5313"/>
    <mergeCell ref="M5314:P5314"/>
    <mergeCell ref="M5315:P5315"/>
    <mergeCell ref="M5316:P5316"/>
    <mergeCell ref="M5307:P5307"/>
    <mergeCell ref="M5308:P5308"/>
    <mergeCell ref="M5309:P5309"/>
    <mergeCell ref="M5310:P5310"/>
    <mergeCell ref="M5311:P5311"/>
    <mergeCell ref="M5302:P5302"/>
    <mergeCell ref="M5303:P5303"/>
    <mergeCell ref="M5304:P5304"/>
    <mergeCell ref="M5305:P5305"/>
    <mergeCell ref="M5306:P5306"/>
    <mergeCell ref="M5297:P5297"/>
    <mergeCell ref="M5298:P5298"/>
    <mergeCell ref="M5299:P5299"/>
    <mergeCell ref="M5300:P5300"/>
    <mergeCell ref="M5301:P5301"/>
    <mergeCell ref="M5292:P5292"/>
    <mergeCell ref="M5293:P5293"/>
    <mergeCell ref="M5294:P5294"/>
    <mergeCell ref="M5295:P5295"/>
    <mergeCell ref="M5296:P5296"/>
    <mergeCell ref="M5287:P5287"/>
    <mergeCell ref="M5288:P5288"/>
    <mergeCell ref="M5289:P5289"/>
    <mergeCell ref="M5290:P5290"/>
    <mergeCell ref="M5291:P5291"/>
    <mergeCell ref="M5282:P5282"/>
    <mergeCell ref="M5283:P5283"/>
    <mergeCell ref="M5284:P5284"/>
    <mergeCell ref="M5285:P5285"/>
    <mergeCell ref="M5286:P5286"/>
    <mergeCell ref="M5277:P5277"/>
    <mergeCell ref="M5278:P5278"/>
    <mergeCell ref="M5279:P5279"/>
    <mergeCell ref="M5280:P5280"/>
    <mergeCell ref="M5281:P5281"/>
    <mergeCell ref="M5272:P5272"/>
    <mergeCell ref="M5273:P5273"/>
    <mergeCell ref="M5274:P5274"/>
    <mergeCell ref="M5275:P5275"/>
    <mergeCell ref="M5276:P5276"/>
    <mergeCell ref="M5267:P5267"/>
    <mergeCell ref="M5268:P5268"/>
    <mergeCell ref="M5269:P5269"/>
    <mergeCell ref="M5270:P5270"/>
    <mergeCell ref="M5271:P5271"/>
    <mergeCell ref="M5262:P5262"/>
    <mergeCell ref="M5263:P5263"/>
    <mergeCell ref="M5264:P5264"/>
    <mergeCell ref="M5265:P5265"/>
    <mergeCell ref="M5266:P5266"/>
    <mergeCell ref="M5257:P5257"/>
    <mergeCell ref="M5258:P5258"/>
    <mergeCell ref="M5259:P5259"/>
    <mergeCell ref="M5260:P5260"/>
    <mergeCell ref="M5261:P5261"/>
    <mergeCell ref="M5252:P5252"/>
    <mergeCell ref="M5253:P5253"/>
    <mergeCell ref="M5254:P5254"/>
    <mergeCell ref="M5255:P5255"/>
    <mergeCell ref="M5256:P5256"/>
    <mergeCell ref="M5247:P5247"/>
    <mergeCell ref="M5248:P5248"/>
    <mergeCell ref="M5249:P5249"/>
    <mergeCell ref="M5250:P5250"/>
    <mergeCell ref="M5251:P5251"/>
    <mergeCell ref="M5242:P5242"/>
    <mergeCell ref="M5243:P5243"/>
    <mergeCell ref="M5244:P5244"/>
    <mergeCell ref="M5245:P5245"/>
    <mergeCell ref="M5246:P5246"/>
    <mergeCell ref="M5237:P5237"/>
    <mergeCell ref="M5238:P5238"/>
    <mergeCell ref="M5239:P5239"/>
    <mergeCell ref="M5240:P5240"/>
    <mergeCell ref="M5241:P5241"/>
    <mergeCell ref="M5232:P5232"/>
    <mergeCell ref="M5233:P5233"/>
    <mergeCell ref="M5234:P5234"/>
    <mergeCell ref="M5235:P5235"/>
    <mergeCell ref="M5236:P5236"/>
    <mergeCell ref="M5227:P5227"/>
    <mergeCell ref="M5228:P5228"/>
    <mergeCell ref="M5229:P5229"/>
    <mergeCell ref="M5230:P5230"/>
    <mergeCell ref="M5231:P5231"/>
    <mergeCell ref="M5222:P5222"/>
    <mergeCell ref="M5223:P5223"/>
    <mergeCell ref="M5224:P5224"/>
    <mergeCell ref="M5225:P5225"/>
    <mergeCell ref="M5226:P5226"/>
    <mergeCell ref="M5217:P5217"/>
    <mergeCell ref="M5218:P5218"/>
    <mergeCell ref="M5219:P5219"/>
    <mergeCell ref="M5220:P5220"/>
    <mergeCell ref="M5221:P5221"/>
    <mergeCell ref="M5212:P5212"/>
    <mergeCell ref="M5213:P5213"/>
    <mergeCell ref="M5214:P5214"/>
    <mergeCell ref="M5215:P5215"/>
    <mergeCell ref="M5216:P5216"/>
    <mergeCell ref="M5207:P5207"/>
    <mergeCell ref="M5208:P5208"/>
    <mergeCell ref="M5209:P5209"/>
    <mergeCell ref="M5210:P5210"/>
    <mergeCell ref="M5211:P5211"/>
    <mergeCell ref="M5202:P5202"/>
    <mergeCell ref="M5203:P5203"/>
    <mergeCell ref="M5204:P5204"/>
    <mergeCell ref="M5205:P5205"/>
    <mergeCell ref="M5206:P5206"/>
    <mergeCell ref="M5197:P5197"/>
    <mergeCell ref="M5198:P5198"/>
    <mergeCell ref="M5199:P5199"/>
    <mergeCell ref="M5200:P5200"/>
    <mergeCell ref="M5201:P5201"/>
    <mergeCell ref="M5192:P5192"/>
    <mergeCell ref="M5193:P5193"/>
    <mergeCell ref="M5194:P5194"/>
    <mergeCell ref="M5195:P5195"/>
    <mergeCell ref="M5196:P5196"/>
    <mergeCell ref="M5187:P5187"/>
    <mergeCell ref="M5188:P5188"/>
    <mergeCell ref="M5189:P5189"/>
    <mergeCell ref="M5190:P5190"/>
    <mergeCell ref="M5191:P5191"/>
    <mergeCell ref="M5182:P5182"/>
    <mergeCell ref="M5183:P5183"/>
    <mergeCell ref="M5184:P5184"/>
    <mergeCell ref="M5185:P5185"/>
    <mergeCell ref="M5186:P5186"/>
    <mergeCell ref="M5177:P5177"/>
    <mergeCell ref="M5178:P5178"/>
    <mergeCell ref="M5179:P5179"/>
    <mergeCell ref="M5180:P5180"/>
    <mergeCell ref="M5181:P5181"/>
    <mergeCell ref="M5172:P5172"/>
    <mergeCell ref="M5173:P5173"/>
    <mergeCell ref="M5174:P5174"/>
    <mergeCell ref="M5175:P5175"/>
    <mergeCell ref="M5176:P5176"/>
    <mergeCell ref="M5167:P5167"/>
    <mergeCell ref="M5168:P5168"/>
    <mergeCell ref="M5169:P5169"/>
    <mergeCell ref="M5170:P5170"/>
    <mergeCell ref="M5171:P5171"/>
    <mergeCell ref="M5162:P5162"/>
    <mergeCell ref="M5163:P5163"/>
    <mergeCell ref="M5164:P5164"/>
    <mergeCell ref="M5165:P5165"/>
    <mergeCell ref="M5166:P5166"/>
    <mergeCell ref="M5157:P5157"/>
    <mergeCell ref="M5158:P5158"/>
    <mergeCell ref="M5159:P5159"/>
    <mergeCell ref="M5160:P5160"/>
    <mergeCell ref="M5161:P5161"/>
    <mergeCell ref="M5152:P5152"/>
    <mergeCell ref="M5153:P5153"/>
    <mergeCell ref="M5154:P5154"/>
    <mergeCell ref="M5155:P5155"/>
    <mergeCell ref="M5156:P5156"/>
    <mergeCell ref="M5151:P5151"/>
    <mergeCell ref="M5143:P5143"/>
    <mergeCell ref="M5138:P5138"/>
    <mergeCell ref="M5139:P5139"/>
    <mergeCell ref="M5140:P5140"/>
    <mergeCell ref="M5141:P5141"/>
    <mergeCell ref="M5142:P5142"/>
    <mergeCell ref="M5133:P5133"/>
    <mergeCell ref="M5134:P5134"/>
    <mergeCell ref="M5135:P5135"/>
    <mergeCell ref="M5136:P5136"/>
    <mergeCell ref="M5137:P5137"/>
    <mergeCell ref="M5128:P5128"/>
    <mergeCell ref="M5129:P5129"/>
    <mergeCell ref="M5130:P5130"/>
    <mergeCell ref="M5131:P5131"/>
    <mergeCell ref="M5132:P5132"/>
    <mergeCell ref="M5123:P5123"/>
    <mergeCell ref="M5124:P5124"/>
    <mergeCell ref="M5125:P5125"/>
    <mergeCell ref="M5126:P5126"/>
    <mergeCell ref="M5127:P5127"/>
    <mergeCell ref="M5118:P5118"/>
    <mergeCell ref="M5119:P5119"/>
    <mergeCell ref="M5120:P5120"/>
    <mergeCell ref="M5121:P5121"/>
    <mergeCell ref="M5122:P5122"/>
    <mergeCell ref="M5113:P5113"/>
    <mergeCell ref="M5114:P5114"/>
    <mergeCell ref="M5115:P5115"/>
    <mergeCell ref="M5116:P5116"/>
    <mergeCell ref="M5117:P5117"/>
    <mergeCell ref="M5108:P5108"/>
    <mergeCell ref="M5109:P5109"/>
    <mergeCell ref="M5110:P5110"/>
    <mergeCell ref="M5111:P5111"/>
    <mergeCell ref="M5112:P5112"/>
    <mergeCell ref="M5103:P5103"/>
    <mergeCell ref="M5104:P5104"/>
    <mergeCell ref="M5105:P5105"/>
    <mergeCell ref="M5106:P5106"/>
    <mergeCell ref="M5107:P5107"/>
    <mergeCell ref="M5098:P5098"/>
    <mergeCell ref="M5099:P5099"/>
    <mergeCell ref="M5100:P5100"/>
    <mergeCell ref="M5101:P5101"/>
    <mergeCell ref="M5102:P5102"/>
    <mergeCell ref="M5093:P5093"/>
    <mergeCell ref="M5094:P5094"/>
    <mergeCell ref="M5095:P5095"/>
    <mergeCell ref="M5096:P5096"/>
    <mergeCell ref="M5097:P5097"/>
    <mergeCell ref="M5088:P5088"/>
    <mergeCell ref="M5089:P5089"/>
    <mergeCell ref="M5090:P5090"/>
    <mergeCell ref="M5091:P5091"/>
    <mergeCell ref="M5092:P5092"/>
    <mergeCell ref="M5083:P5083"/>
    <mergeCell ref="M5084:P5084"/>
    <mergeCell ref="M5085:P5085"/>
    <mergeCell ref="M5086:P5086"/>
    <mergeCell ref="M5087:P5087"/>
    <mergeCell ref="M5078:P5078"/>
    <mergeCell ref="M5079:P5079"/>
    <mergeCell ref="M5080:P5080"/>
    <mergeCell ref="M5081:P5081"/>
    <mergeCell ref="M5082:P5082"/>
    <mergeCell ref="M5073:P5073"/>
    <mergeCell ref="M5074:P5074"/>
    <mergeCell ref="M5075:P5075"/>
    <mergeCell ref="M5076:P5076"/>
    <mergeCell ref="M5077:P5077"/>
    <mergeCell ref="M5068:P5068"/>
    <mergeCell ref="M5069:P5069"/>
    <mergeCell ref="M5070:P5070"/>
    <mergeCell ref="M5071:P5071"/>
    <mergeCell ref="M5072:P5072"/>
    <mergeCell ref="M5063:P5063"/>
    <mergeCell ref="M5064:P5064"/>
    <mergeCell ref="M5065:P5065"/>
    <mergeCell ref="M5066:P5066"/>
    <mergeCell ref="M5067:P5067"/>
    <mergeCell ref="M5058:P5058"/>
    <mergeCell ref="M5059:P5059"/>
    <mergeCell ref="M5060:P5060"/>
    <mergeCell ref="M5061:P5061"/>
    <mergeCell ref="M5062:P5062"/>
    <mergeCell ref="M5053:P5053"/>
    <mergeCell ref="M5054:P5054"/>
    <mergeCell ref="M5055:P5055"/>
    <mergeCell ref="M5056:P5056"/>
    <mergeCell ref="M5057:P5057"/>
    <mergeCell ref="M5048:P5048"/>
    <mergeCell ref="M5049:P5049"/>
    <mergeCell ref="M5050:P5050"/>
    <mergeCell ref="M5051:P5051"/>
    <mergeCell ref="M5052:P5052"/>
    <mergeCell ref="M5043:P5043"/>
    <mergeCell ref="M5044:P5044"/>
    <mergeCell ref="M5045:P5045"/>
    <mergeCell ref="M5046:P5046"/>
    <mergeCell ref="M5047:P5047"/>
    <mergeCell ref="M5038:P5038"/>
    <mergeCell ref="M5039:P5039"/>
    <mergeCell ref="M5040:P5040"/>
    <mergeCell ref="M5041:P5041"/>
    <mergeCell ref="M5042:P5042"/>
    <mergeCell ref="M5033:P5033"/>
    <mergeCell ref="M5034:P5034"/>
    <mergeCell ref="M5035:P5035"/>
    <mergeCell ref="M5036:P5036"/>
    <mergeCell ref="M5037:P5037"/>
    <mergeCell ref="M5028:P5028"/>
    <mergeCell ref="M5029:P5029"/>
    <mergeCell ref="M5030:P5030"/>
    <mergeCell ref="M5031:P5031"/>
    <mergeCell ref="M5032:P5032"/>
    <mergeCell ref="M5023:P5023"/>
    <mergeCell ref="M5024:P5024"/>
    <mergeCell ref="M5025:P5025"/>
    <mergeCell ref="M5026:P5026"/>
    <mergeCell ref="M5027:P5027"/>
    <mergeCell ref="M5018:P5018"/>
    <mergeCell ref="M5019:P5019"/>
    <mergeCell ref="M5020:P5020"/>
    <mergeCell ref="M5021:P5021"/>
    <mergeCell ref="M5022:P5022"/>
    <mergeCell ref="M5013:P5013"/>
    <mergeCell ref="M5014:P5014"/>
    <mergeCell ref="M5015:P5015"/>
    <mergeCell ref="M5016:P5016"/>
    <mergeCell ref="M5017:P5017"/>
    <mergeCell ref="M5008:P5008"/>
    <mergeCell ref="M5009:P5009"/>
    <mergeCell ref="M5010:P5010"/>
    <mergeCell ref="M5011:P5011"/>
    <mergeCell ref="M5012:P5012"/>
    <mergeCell ref="M5003:P5003"/>
    <mergeCell ref="M5004:P5004"/>
    <mergeCell ref="M5005:P5005"/>
    <mergeCell ref="M5006:P5006"/>
    <mergeCell ref="M5007:P5007"/>
    <mergeCell ref="M4998:P4998"/>
    <mergeCell ref="M4999:P4999"/>
    <mergeCell ref="M5000:P5000"/>
    <mergeCell ref="M5001:P5001"/>
    <mergeCell ref="M5002:P5002"/>
    <mergeCell ref="M4993:P4993"/>
    <mergeCell ref="M4994:P4994"/>
    <mergeCell ref="M4995:P4995"/>
    <mergeCell ref="M4996:P4996"/>
    <mergeCell ref="M4997:P4997"/>
    <mergeCell ref="M4988:P4988"/>
    <mergeCell ref="M4989:P4989"/>
    <mergeCell ref="M4990:P4990"/>
    <mergeCell ref="M4991:P4991"/>
    <mergeCell ref="M4992:P4992"/>
    <mergeCell ref="M4983:P4983"/>
    <mergeCell ref="M4984:P4984"/>
    <mergeCell ref="M4985:P4985"/>
    <mergeCell ref="M4986:P4986"/>
    <mergeCell ref="M4987:P4987"/>
    <mergeCell ref="M4978:P4978"/>
    <mergeCell ref="M4979:P4979"/>
    <mergeCell ref="M4980:P4980"/>
    <mergeCell ref="M4981:P4981"/>
    <mergeCell ref="M4982:P4982"/>
    <mergeCell ref="M4969:P4969"/>
    <mergeCell ref="M4970:P4970"/>
    <mergeCell ref="M4971:P4971"/>
    <mergeCell ref="M4972:P4972"/>
    <mergeCell ref="M4964:P4964"/>
    <mergeCell ref="M4965:P4965"/>
    <mergeCell ref="M4966:P4966"/>
    <mergeCell ref="M4967:P4967"/>
    <mergeCell ref="M4968:P4968"/>
    <mergeCell ref="M4959:P4959"/>
    <mergeCell ref="M4960:P4960"/>
    <mergeCell ref="M4961:P4961"/>
    <mergeCell ref="M4962:P4962"/>
    <mergeCell ref="M4963:P4963"/>
    <mergeCell ref="M4954:P4954"/>
    <mergeCell ref="M4955:P4955"/>
    <mergeCell ref="M4956:P4956"/>
    <mergeCell ref="M4957:P4957"/>
    <mergeCell ref="M4958:P4958"/>
    <mergeCell ref="M4949:P4949"/>
    <mergeCell ref="M4950:P4950"/>
    <mergeCell ref="M4951:P4951"/>
    <mergeCell ref="M4952:P4952"/>
    <mergeCell ref="M4953:P4953"/>
    <mergeCell ref="M4944:P4944"/>
    <mergeCell ref="M4945:P4945"/>
    <mergeCell ref="M4946:P4946"/>
    <mergeCell ref="M4947:P4947"/>
    <mergeCell ref="M4948:P4948"/>
    <mergeCell ref="M4939:P4939"/>
    <mergeCell ref="M4940:P4940"/>
    <mergeCell ref="M4941:P4941"/>
    <mergeCell ref="M4942:P4942"/>
    <mergeCell ref="M4943:P4943"/>
    <mergeCell ref="M4934:P4934"/>
    <mergeCell ref="M4935:P4935"/>
    <mergeCell ref="M4936:P4936"/>
    <mergeCell ref="M4937:P4937"/>
    <mergeCell ref="M4938:P4938"/>
    <mergeCell ref="M4929:P4929"/>
    <mergeCell ref="M4930:P4930"/>
    <mergeCell ref="M4931:P4931"/>
    <mergeCell ref="M4932:P4932"/>
    <mergeCell ref="M4933:P4933"/>
    <mergeCell ref="M4924:P4924"/>
    <mergeCell ref="M4925:P4925"/>
    <mergeCell ref="M4926:P4926"/>
    <mergeCell ref="M4927:P4927"/>
    <mergeCell ref="M4928:P4928"/>
    <mergeCell ref="M4919:P4919"/>
    <mergeCell ref="M4920:P4920"/>
    <mergeCell ref="M4921:P4921"/>
    <mergeCell ref="M4922:P4922"/>
    <mergeCell ref="M4923:P4923"/>
    <mergeCell ref="M4914:P4914"/>
    <mergeCell ref="M4915:P4915"/>
    <mergeCell ref="M4916:P4916"/>
    <mergeCell ref="M4917:P4917"/>
    <mergeCell ref="M4918:P4918"/>
    <mergeCell ref="M4909:P4909"/>
    <mergeCell ref="M4910:P4910"/>
    <mergeCell ref="M4911:P4911"/>
    <mergeCell ref="M4912:P4912"/>
    <mergeCell ref="M4913:P4913"/>
    <mergeCell ref="M4904:P4904"/>
    <mergeCell ref="M4905:P4905"/>
    <mergeCell ref="M4906:P4906"/>
    <mergeCell ref="M4907:P4907"/>
    <mergeCell ref="M4908:P4908"/>
    <mergeCell ref="M4899:P4899"/>
    <mergeCell ref="M4900:P4900"/>
    <mergeCell ref="M4901:P4901"/>
    <mergeCell ref="M4902:P4902"/>
    <mergeCell ref="M4903:P4903"/>
    <mergeCell ref="M4894:P4894"/>
    <mergeCell ref="M4895:P4895"/>
    <mergeCell ref="M4896:P4896"/>
    <mergeCell ref="M4897:P4897"/>
    <mergeCell ref="M4898:P4898"/>
    <mergeCell ref="M4889:P4889"/>
    <mergeCell ref="M4890:P4890"/>
    <mergeCell ref="M4891:P4891"/>
    <mergeCell ref="M4892:P4892"/>
    <mergeCell ref="M4893:P4893"/>
    <mergeCell ref="M4884:P4884"/>
    <mergeCell ref="M4885:P4885"/>
    <mergeCell ref="M4886:P4886"/>
    <mergeCell ref="M4887:P4887"/>
    <mergeCell ref="M4888:P4888"/>
    <mergeCell ref="M4881:P4881"/>
    <mergeCell ref="M4882:P4882"/>
    <mergeCell ref="M4883:P4883"/>
    <mergeCell ref="M4875:P4875"/>
    <mergeCell ref="M4876:P4876"/>
    <mergeCell ref="M4877:P4877"/>
    <mergeCell ref="M4878:P4878"/>
    <mergeCell ref="M4879:P4879"/>
    <mergeCell ref="M4870:P4870"/>
    <mergeCell ref="M4871:P4871"/>
    <mergeCell ref="M4872:P4872"/>
    <mergeCell ref="M4873:P4873"/>
    <mergeCell ref="M4874:P4874"/>
    <mergeCell ref="M4865:P4865"/>
    <mergeCell ref="M4866:P4866"/>
    <mergeCell ref="M4867:P4867"/>
    <mergeCell ref="M4868:P4868"/>
    <mergeCell ref="M4869:P4869"/>
    <mergeCell ref="M4860:P4860"/>
    <mergeCell ref="M4861:P4861"/>
    <mergeCell ref="M4862:P4862"/>
    <mergeCell ref="M4863:P4863"/>
    <mergeCell ref="M4864:P4864"/>
    <mergeCell ref="M4855:P4855"/>
    <mergeCell ref="M4856:P4856"/>
    <mergeCell ref="M4857:P4857"/>
    <mergeCell ref="M4858:P4858"/>
    <mergeCell ref="M4859:P4859"/>
    <mergeCell ref="M4850:P4850"/>
    <mergeCell ref="M4851:P4851"/>
    <mergeCell ref="M4852:P4852"/>
    <mergeCell ref="M4853:P4853"/>
    <mergeCell ref="M4854:P4854"/>
    <mergeCell ref="M4845:P4845"/>
    <mergeCell ref="M4846:P4846"/>
    <mergeCell ref="M4847:P4847"/>
    <mergeCell ref="M4848:P4848"/>
    <mergeCell ref="M4849:P4849"/>
    <mergeCell ref="M4840:P4840"/>
    <mergeCell ref="M4841:P4841"/>
    <mergeCell ref="M4842:P4842"/>
    <mergeCell ref="M4843:P4843"/>
    <mergeCell ref="M4844:P4844"/>
    <mergeCell ref="M4835:P4835"/>
    <mergeCell ref="M4836:P4836"/>
    <mergeCell ref="M4837:P4837"/>
    <mergeCell ref="M4838:P4838"/>
    <mergeCell ref="M4839:P4839"/>
    <mergeCell ref="M4830:P4830"/>
    <mergeCell ref="M4831:P4831"/>
    <mergeCell ref="M4832:P4832"/>
    <mergeCell ref="M4833:P4833"/>
    <mergeCell ref="M4834:P4834"/>
    <mergeCell ref="M4731:P4731"/>
    <mergeCell ref="M4732:P4732"/>
    <mergeCell ref="M4827:P4827"/>
    <mergeCell ref="M4828:P4828"/>
    <mergeCell ref="M4829:P4829"/>
    <mergeCell ref="M4726:P4726"/>
    <mergeCell ref="M4727:P4727"/>
    <mergeCell ref="M4728:P4728"/>
    <mergeCell ref="M4729:P4729"/>
    <mergeCell ref="M4730:P4730"/>
    <mergeCell ref="M4721:P4721"/>
    <mergeCell ref="M4722:P4722"/>
    <mergeCell ref="M4723:P4723"/>
    <mergeCell ref="M4724:P4724"/>
    <mergeCell ref="M4725:P4725"/>
    <mergeCell ref="M4716:P4716"/>
    <mergeCell ref="M4717:P4717"/>
    <mergeCell ref="M4718:P4718"/>
    <mergeCell ref="M4719:P4719"/>
    <mergeCell ref="M4720:P4720"/>
    <mergeCell ref="M4711:P4711"/>
    <mergeCell ref="M4712:P4712"/>
    <mergeCell ref="M4713:P4713"/>
    <mergeCell ref="M4714:P4714"/>
    <mergeCell ref="M4715:P4715"/>
    <mergeCell ref="M4706:P4706"/>
    <mergeCell ref="M4707:P4707"/>
    <mergeCell ref="M4708:P4708"/>
    <mergeCell ref="M4709:P4709"/>
    <mergeCell ref="M4710:P4710"/>
    <mergeCell ref="M4701:P4701"/>
    <mergeCell ref="M4702:P4702"/>
    <mergeCell ref="M4703:P4703"/>
    <mergeCell ref="M4704:P4704"/>
    <mergeCell ref="M4705:P4705"/>
    <mergeCell ref="M4696:P4696"/>
    <mergeCell ref="M4697:P4697"/>
    <mergeCell ref="M4698:P4698"/>
    <mergeCell ref="M4699:P4699"/>
    <mergeCell ref="M4700:P4700"/>
    <mergeCell ref="M4691:P4691"/>
    <mergeCell ref="M4692:P4692"/>
    <mergeCell ref="M4693:P4693"/>
    <mergeCell ref="M4694:P4694"/>
    <mergeCell ref="M4695:P4695"/>
    <mergeCell ref="M4686:P4686"/>
    <mergeCell ref="M4687:P4687"/>
    <mergeCell ref="M4688:P4688"/>
    <mergeCell ref="M4689:P4689"/>
    <mergeCell ref="M4690:P4690"/>
    <mergeCell ref="M4681:P4681"/>
    <mergeCell ref="M4682:P4682"/>
    <mergeCell ref="M4683:P4683"/>
    <mergeCell ref="M4684:P4684"/>
    <mergeCell ref="M4685:P4685"/>
    <mergeCell ref="M4676:P4676"/>
    <mergeCell ref="M4677:P4677"/>
    <mergeCell ref="M4678:P4678"/>
    <mergeCell ref="M4679:P4679"/>
    <mergeCell ref="M4680:P4680"/>
    <mergeCell ref="M4671:P4671"/>
    <mergeCell ref="M4672:P4672"/>
    <mergeCell ref="M4673:P4673"/>
    <mergeCell ref="M4674:P4674"/>
    <mergeCell ref="M4675:P4675"/>
    <mergeCell ref="M4666:P4666"/>
    <mergeCell ref="M4667:P4667"/>
    <mergeCell ref="M4668:P4668"/>
    <mergeCell ref="M4669:P4669"/>
    <mergeCell ref="M4670:P4670"/>
    <mergeCell ref="M4661:P4661"/>
    <mergeCell ref="M4662:P4662"/>
    <mergeCell ref="M4663:P4663"/>
    <mergeCell ref="M4664:P4664"/>
    <mergeCell ref="M4665:P4665"/>
    <mergeCell ref="M4656:P4656"/>
    <mergeCell ref="M4657:P4657"/>
    <mergeCell ref="M4658:P4658"/>
    <mergeCell ref="M4659:P4659"/>
    <mergeCell ref="M4660:P4660"/>
    <mergeCell ref="M4651:P4651"/>
    <mergeCell ref="M4652:P4652"/>
    <mergeCell ref="M4653:P4653"/>
    <mergeCell ref="M4654:P4654"/>
    <mergeCell ref="M4655:P4655"/>
    <mergeCell ref="M4646:P4646"/>
    <mergeCell ref="M4647:P4647"/>
    <mergeCell ref="M4648:P4648"/>
    <mergeCell ref="M4649:P4649"/>
    <mergeCell ref="M4650:P4650"/>
    <mergeCell ref="M4641:P4641"/>
    <mergeCell ref="M4642:P4642"/>
    <mergeCell ref="M4643:P4643"/>
    <mergeCell ref="M4644:P4644"/>
    <mergeCell ref="M4645:P4645"/>
    <mergeCell ref="M4636:P4636"/>
    <mergeCell ref="M4637:P4637"/>
    <mergeCell ref="M4638:P4638"/>
    <mergeCell ref="M4639:P4639"/>
    <mergeCell ref="M4640:P4640"/>
    <mergeCell ref="M4631:P4631"/>
    <mergeCell ref="M4632:P4632"/>
    <mergeCell ref="M4633:P4633"/>
    <mergeCell ref="M4634:P4634"/>
    <mergeCell ref="M4635:P4635"/>
    <mergeCell ref="M4626:P4626"/>
    <mergeCell ref="M4627:P4627"/>
    <mergeCell ref="M4628:P4628"/>
    <mergeCell ref="M4629:P4629"/>
    <mergeCell ref="M4630:P4630"/>
    <mergeCell ref="M4621:P4621"/>
    <mergeCell ref="M4622:P4622"/>
    <mergeCell ref="M4623:P4623"/>
    <mergeCell ref="M4624:P4624"/>
    <mergeCell ref="M4625:P4625"/>
    <mergeCell ref="M4616:P4616"/>
    <mergeCell ref="M4617:P4617"/>
    <mergeCell ref="M4618:P4618"/>
    <mergeCell ref="M4619:P4619"/>
    <mergeCell ref="M4620:P4620"/>
    <mergeCell ref="M4611:P4611"/>
    <mergeCell ref="M4612:P4612"/>
    <mergeCell ref="M4613:P4613"/>
    <mergeCell ref="M4614:P4614"/>
    <mergeCell ref="M4615:P4615"/>
    <mergeCell ref="M4606:P4606"/>
    <mergeCell ref="M4607:P4607"/>
    <mergeCell ref="M4608:P4608"/>
    <mergeCell ref="M4609:P4609"/>
    <mergeCell ref="M4610:P4610"/>
    <mergeCell ref="M4601:P4601"/>
    <mergeCell ref="M4602:P4602"/>
    <mergeCell ref="M4603:P4603"/>
    <mergeCell ref="M4604:P4604"/>
    <mergeCell ref="M4605:P4605"/>
    <mergeCell ref="M4596:P4596"/>
    <mergeCell ref="M4597:P4597"/>
    <mergeCell ref="M4598:P4598"/>
    <mergeCell ref="M4599:P4599"/>
    <mergeCell ref="M4600:P4600"/>
    <mergeCell ref="M4591:P4591"/>
    <mergeCell ref="M4592:P4592"/>
    <mergeCell ref="M4593:P4593"/>
    <mergeCell ref="M4594:P4594"/>
    <mergeCell ref="M4595:P4595"/>
    <mergeCell ref="M4586:P4586"/>
    <mergeCell ref="M4587:P4587"/>
    <mergeCell ref="M4588:P4588"/>
    <mergeCell ref="M4589:P4589"/>
    <mergeCell ref="M4590:P4590"/>
    <mergeCell ref="M4581:P4581"/>
    <mergeCell ref="M4582:P4582"/>
    <mergeCell ref="M4583:P4583"/>
    <mergeCell ref="M4584:P4584"/>
    <mergeCell ref="M4585:P4585"/>
    <mergeCell ref="M4576:P4576"/>
    <mergeCell ref="M4577:P4577"/>
    <mergeCell ref="M4578:P4578"/>
    <mergeCell ref="M4579:P4579"/>
    <mergeCell ref="M4580:P4580"/>
    <mergeCell ref="M4571:P4571"/>
    <mergeCell ref="M4572:P4572"/>
    <mergeCell ref="M4573:P4573"/>
    <mergeCell ref="M4574:P4574"/>
    <mergeCell ref="M4575:P4575"/>
    <mergeCell ref="M4566:P4566"/>
    <mergeCell ref="M4567:P4567"/>
    <mergeCell ref="M4568:P4568"/>
    <mergeCell ref="M4569:P4569"/>
    <mergeCell ref="M4570:P4570"/>
    <mergeCell ref="M4561:P4561"/>
    <mergeCell ref="M4562:P4562"/>
    <mergeCell ref="M4563:P4563"/>
    <mergeCell ref="M4564:P4564"/>
    <mergeCell ref="M4565:P4565"/>
    <mergeCell ref="M4556:P4556"/>
    <mergeCell ref="M4557:P4557"/>
    <mergeCell ref="M4558:P4558"/>
    <mergeCell ref="M4559:P4559"/>
    <mergeCell ref="M4560:P4560"/>
    <mergeCell ref="M4551:P4551"/>
    <mergeCell ref="M4552:P4552"/>
    <mergeCell ref="M4553:P4553"/>
    <mergeCell ref="M4554:P4554"/>
    <mergeCell ref="M4555:P4555"/>
    <mergeCell ref="M4546:P4546"/>
    <mergeCell ref="M4547:P4547"/>
    <mergeCell ref="M4548:P4548"/>
    <mergeCell ref="M4549:P4549"/>
    <mergeCell ref="M4550:P4550"/>
    <mergeCell ref="M4541:P4541"/>
    <mergeCell ref="M4542:P4542"/>
    <mergeCell ref="M4543:P4543"/>
    <mergeCell ref="M4544:P4544"/>
    <mergeCell ref="M4545:P4545"/>
    <mergeCell ref="M4536:P4536"/>
    <mergeCell ref="M4537:P4537"/>
    <mergeCell ref="M4538:P4538"/>
    <mergeCell ref="M4539:P4539"/>
    <mergeCell ref="M4540:P4540"/>
    <mergeCell ref="M4531:P4531"/>
    <mergeCell ref="M4532:P4532"/>
    <mergeCell ref="M4533:P4533"/>
    <mergeCell ref="M4534:P4534"/>
    <mergeCell ref="M4535:P4535"/>
    <mergeCell ref="M4526:P4526"/>
    <mergeCell ref="M4527:P4527"/>
    <mergeCell ref="M4528:P4528"/>
    <mergeCell ref="M4529:P4529"/>
    <mergeCell ref="M4530:P4530"/>
    <mergeCell ref="M4521:P4521"/>
    <mergeCell ref="M4522:P4522"/>
    <mergeCell ref="M4523:P4523"/>
    <mergeCell ref="M4524:P4524"/>
    <mergeCell ref="M4525:P4525"/>
    <mergeCell ref="M4516:P4516"/>
    <mergeCell ref="M4517:P4517"/>
    <mergeCell ref="M4518:P4518"/>
    <mergeCell ref="M4519:P4519"/>
    <mergeCell ref="M4520:P4520"/>
    <mergeCell ref="M4511:P4511"/>
    <mergeCell ref="M4512:P4512"/>
    <mergeCell ref="M4513:P4513"/>
    <mergeCell ref="M4514:P4514"/>
    <mergeCell ref="M4515:P4515"/>
    <mergeCell ref="M4506:P4506"/>
    <mergeCell ref="M4507:P4507"/>
    <mergeCell ref="M4508:P4508"/>
    <mergeCell ref="M4509:P4509"/>
    <mergeCell ref="M4510:P4510"/>
    <mergeCell ref="M4501:P4501"/>
    <mergeCell ref="M4502:P4502"/>
    <mergeCell ref="M4503:P4503"/>
    <mergeCell ref="M4504:P4504"/>
    <mergeCell ref="M4505:P4505"/>
    <mergeCell ref="M4496:P4496"/>
    <mergeCell ref="M4497:P4497"/>
    <mergeCell ref="M4498:P4498"/>
    <mergeCell ref="M4499:P4499"/>
    <mergeCell ref="M4500:P4500"/>
    <mergeCell ref="M4491:P4491"/>
    <mergeCell ref="M4492:P4492"/>
    <mergeCell ref="M4493:P4493"/>
    <mergeCell ref="M4494:P4494"/>
    <mergeCell ref="M4495:P4495"/>
    <mergeCell ref="M4486:P4486"/>
    <mergeCell ref="M4487:P4487"/>
    <mergeCell ref="M4488:P4488"/>
    <mergeCell ref="M4489:P4489"/>
    <mergeCell ref="M4490:P4490"/>
    <mergeCell ref="M4481:P4481"/>
    <mergeCell ref="M4482:P4482"/>
    <mergeCell ref="M4483:P4483"/>
    <mergeCell ref="M4484:P4484"/>
    <mergeCell ref="M4485:P4485"/>
    <mergeCell ref="M4476:P4476"/>
    <mergeCell ref="M4477:P4477"/>
    <mergeCell ref="M4478:P4478"/>
    <mergeCell ref="M4479:P4479"/>
    <mergeCell ref="M4480:P4480"/>
    <mergeCell ref="M4471:P4471"/>
    <mergeCell ref="M4472:P4472"/>
    <mergeCell ref="M4473:P4473"/>
    <mergeCell ref="M4474:P4474"/>
    <mergeCell ref="M4475:P4475"/>
    <mergeCell ref="M4466:P4466"/>
    <mergeCell ref="M4467:P4467"/>
    <mergeCell ref="M4468:P4468"/>
    <mergeCell ref="M4469:P4469"/>
    <mergeCell ref="M4470:P4470"/>
    <mergeCell ref="M4461:P4461"/>
    <mergeCell ref="M4462:P4462"/>
    <mergeCell ref="M4463:P4463"/>
    <mergeCell ref="M4464:P4464"/>
    <mergeCell ref="M4465:P4465"/>
    <mergeCell ref="M4456:P4456"/>
    <mergeCell ref="M4457:P4457"/>
    <mergeCell ref="M4458:P4458"/>
    <mergeCell ref="M4459:P4459"/>
    <mergeCell ref="M4460:P4460"/>
    <mergeCell ref="M4451:P4451"/>
    <mergeCell ref="M4452:P4452"/>
    <mergeCell ref="M4453:P4453"/>
    <mergeCell ref="M4454:P4454"/>
    <mergeCell ref="M4455:P4455"/>
    <mergeCell ref="M4446:P4446"/>
    <mergeCell ref="M4447:P4447"/>
    <mergeCell ref="M4448:P4448"/>
    <mergeCell ref="M4449:P4449"/>
    <mergeCell ref="M4450:P4450"/>
    <mergeCell ref="M4441:P4441"/>
    <mergeCell ref="M4442:P4442"/>
    <mergeCell ref="M4443:P4443"/>
    <mergeCell ref="M4444:P4444"/>
    <mergeCell ref="M4445:P4445"/>
    <mergeCell ref="M4436:P4436"/>
    <mergeCell ref="M4437:P4437"/>
    <mergeCell ref="M4438:P4438"/>
    <mergeCell ref="M4439:P4439"/>
    <mergeCell ref="M4440:P4440"/>
    <mergeCell ref="M4431:P4431"/>
    <mergeCell ref="M4432:P4432"/>
    <mergeCell ref="M4433:P4433"/>
    <mergeCell ref="M4434:P4434"/>
    <mergeCell ref="M4435:P4435"/>
    <mergeCell ref="M4426:P4426"/>
    <mergeCell ref="M4427:P4427"/>
    <mergeCell ref="M4428:P4428"/>
    <mergeCell ref="M4429:P4429"/>
    <mergeCell ref="M4430:P4430"/>
    <mergeCell ref="M4421:P4421"/>
    <mergeCell ref="M4422:P4422"/>
    <mergeCell ref="M4423:P4423"/>
    <mergeCell ref="M4424:P4424"/>
    <mergeCell ref="M4425:P4425"/>
    <mergeCell ref="M4416:P4416"/>
    <mergeCell ref="M4417:P4417"/>
    <mergeCell ref="M4418:P4418"/>
    <mergeCell ref="M4419:P4419"/>
    <mergeCell ref="M4420:P4420"/>
    <mergeCell ref="M4411:P4411"/>
    <mergeCell ref="M4412:P4412"/>
    <mergeCell ref="M4413:P4413"/>
    <mergeCell ref="M4414:P4414"/>
    <mergeCell ref="M4415:P4415"/>
    <mergeCell ref="M4406:P4406"/>
    <mergeCell ref="M4407:P4407"/>
    <mergeCell ref="M4408:P4408"/>
    <mergeCell ref="M4409:P4409"/>
    <mergeCell ref="M4410:P4410"/>
    <mergeCell ref="M4401:P4401"/>
    <mergeCell ref="M4402:P4402"/>
    <mergeCell ref="M4403:P4403"/>
    <mergeCell ref="M4404:P4404"/>
    <mergeCell ref="M4405:P4405"/>
    <mergeCell ref="M4396:P4396"/>
    <mergeCell ref="M4397:P4397"/>
    <mergeCell ref="M4398:P4398"/>
    <mergeCell ref="M4399:P4399"/>
    <mergeCell ref="M4400:P4400"/>
    <mergeCell ref="M4391:P4391"/>
    <mergeCell ref="M4392:P4392"/>
    <mergeCell ref="M4393:P4393"/>
    <mergeCell ref="M4394:P4394"/>
    <mergeCell ref="M4395:P4395"/>
    <mergeCell ref="M4386:P4386"/>
    <mergeCell ref="M4387:P4387"/>
    <mergeCell ref="M4388:P4388"/>
    <mergeCell ref="M4389:P4389"/>
    <mergeCell ref="M4390:P4390"/>
    <mergeCell ref="M4381:P4381"/>
    <mergeCell ref="M4382:P4382"/>
    <mergeCell ref="M4383:P4383"/>
    <mergeCell ref="M4384:P4384"/>
    <mergeCell ref="M4385:P4385"/>
    <mergeCell ref="M4376:P4376"/>
    <mergeCell ref="M4377:P4377"/>
    <mergeCell ref="M4378:P4378"/>
    <mergeCell ref="M4379:P4379"/>
    <mergeCell ref="M4380:P4380"/>
    <mergeCell ref="M4371:P4371"/>
    <mergeCell ref="M4372:P4372"/>
    <mergeCell ref="M4373:P4373"/>
    <mergeCell ref="M4374:P4374"/>
    <mergeCell ref="M4375:P4375"/>
    <mergeCell ref="M4366:P4366"/>
    <mergeCell ref="M4367:P4367"/>
    <mergeCell ref="M4368:P4368"/>
    <mergeCell ref="M4369:P4369"/>
    <mergeCell ref="M4370:P4370"/>
    <mergeCell ref="M4361:P4361"/>
    <mergeCell ref="M4362:P4362"/>
    <mergeCell ref="M4363:P4363"/>
    <mergeCell ref="M4364:P4364"/>
    <mergeCell ref="M4365:P4365"/>
    <mergeCell ref="M4356:P4356"/>
    <mergeCell ref="M4357:P4357"/>
    <mergeCell ref="M4358:P4358"/>
    <mergeCell ref="M4359:P4359"/>
    <mergeCell ref="M4360:P4360"/>
    <mergeCell ref="M4351:P4351"/>
    <mergeCell ref="M4352:P4352"/>
    <mergeCell ref="M4353:P4353"/>
    <mergeCell ref="M4354:P4354"/>
    <mergeCell ref="M4355:P4355"/>
    <mergeCell ref="M4346:P4346"/>
    <mergeCell ref="M4347:P4347"/>
    <mergeCell ref="M4348:P4348"/>
    <mergeCell ref="M4349:P4349"/>
    <mergeCell ref="M4350:P4350"/>
    <mergeCell ref="M4341:P4341"/>
    <mergeCell ref="M4342:P4342"/>
    <mergeCell ref="M4343:P4343"/>
    <mergeCell ref="M4344:P4344"/>
    <mergeCell ref="M4345:P4345"/>
    <mergeCell ref="M4336:P4336"/>
    <mergeCell ref="M4337:P4337"/>
    <mergeCell ref="M4338:P4338"/>
    <mergeCell ref="M4339:P4339"/>
    <mergeCell ref="M4340:P4340"/>
    <mergeCell ref="M4331:P4331"/>
    <mergeCell ref="M4332:P4332"/>
    <mergeCell ref="M4333:P4333"/>
    <mergeCell ref="M4334:P4334"/>
    <mergeCell ref="M4335:P4335"/>
    <mergeCell ref="M4326:P4326"/>
    <mergeCell ref="M4327:P4327"/>
    <mergeCell ref="M4328:P4328"/>
    <mergeCell ref="M4329:P4329"/>
    <mergeCell ref="M4330:P4330"/>
    <mergeCell ref="M4321:P4321"/>
    <mergeCell ref="M4322:P4322"/>
    <mergeCell ref="M4323:P4323"/>
    <mergeCell ref="M4324:P4324"/>
    <mergeCell ref="M4325:P4325"/>
    <mergeCell ref="M4316:P4316"/>
    <mergeCell ref="M4317:P4317"/>
    <mergeCell ref="M4318:P4318"/>
    <mergeCell ref="M4319:P4319"/>
    <mergeCell ref="M4320:P4320"/>
    <mergeCell ref="M4311:P4311"/>
    <mergeCell ref="M4312:P4312"/>
    <mergeCell ref="M4313:P4313"/>
    <mergeCell ref="M4314:P4314"/>
    <mergeCell ref="M4315:P4315"/>
    <mergeCell ref="M4306:P4306"/>
    <mergeCell ref="M4307:P4307"/>
    <mergeCell ref="M4308:P4308"/>
    <mergeCell ref="M4309:P4309"/>
    <mergeCell ref="M4310:P4310"/>
    <mergeCell ref="M4301:P4301"/>
    <mergeCell ref="M4302:P4302"/>
    <mergeCell ref="M4303:P4303"/>
    <mergeCell ref="M4304:P4304"/>
    <mergeCell ref="M4305:P4305"/>
    <mergeCell ref="M4296:P4296"/>
    <mergeCell ref="M4297:P4297"/>
    <mergeCell ref="M4298:P4298"/>
    <mergeCell ref="M4299:P4299"/>
    <mergeCell ref="M4300:P4300"/>
    <mergeCell ref="M4291:P4291"/>
    <mergeCell ref="M4292:P4292"/>
    <mergeCell ref="M4293:P4293"/>
    <mergeCell ref="M4294:P4294"/>
    <mergeCell ref="M4295:P4295"/>
    <mergeCell ref="M4286:P4286"/>
    <mergeCell ref="M4287:P4287"/>
    <mergeCell ref="M4288:P4288"/>
    <mergeCell ref="M4289:P4289"/>
    <mergeCell ref="M4290:P4290"/>
    <mergeCell ref="M4281:P4281"/>
    <mergeCell ref="M4282:P4282"/>
    <mergeCell ref="M4283:P4283"/>
    <mergeCell ref="M4284:P4284"/>
    <mergeCell ref="M4285:P4285"/>
    <mergeCell ref="M4276:P4276"/>
    <mergeCell ref="M4277:P4277"/>
    <mergeCell ref="M4278:P4278"/>
    <mergeCell ref="M4279:P4279"/>
    <mergeCell ref="M4280:P4280"/>
    <mergeCell ref="M4271:P4271"/>
    <mergeCell ref="M4272:P4272"/>
    <mergeCell ref="M4273:P4273"/>
    <mergeCell ref="M4274:P4274"/>
    <mergeCell ref="M4275:P4275"/>
    <mergeCell ref="M4266:P4266"/>
    <mergeCell ref="M4267:P4267"/>
    <mergeCell ref="M4268:P4268"/>
    <mergeCell ref="M4269:P4269"/>
    <mergeCell ref="M4270:P4270"/>
    <mergeCell ref="M4261:P4261"/>
    <mergeCell ref="M4262:P4262"/>
    <mergeCell ref="M4263:P4263"/>
    <mergeCell ref="M4264:P4264"/>
    <mergeCell ref="M4265:P4265"/>
    <mergeCell ref="M4256:P4256"/>
    <mergeCell ref="M4257:P4257"/>
    <mergeCell ref="M4258:P4258"/>
    <mergeCell ref="M4259:P4259"/>
    <mergeCell ref="M4260:P4260"/>
    <mergeCell ref="M4251:P4251"/>
    <mergeCell ref="M4252:P4252"/>
    <mergeCell ref="M4253:P4253"/>
    <mergeCell ref="M4254:P4254"/>
    <mergeCell ref="M4255:P4255"/>
    <mergeCell ref="M4246:P4246"/>
    <mergeCell ref="M4247:P4247"/>
    <mergeCell ref="M4248:P4248"/>
    <mergeCell ref="M4249:P4249"/>
    <mergeCell ref="M4250:P4250"/>
    <mergeCell ref="M4241:P4241"/>
    <mergeCell ref="M4242:P4242"/>
    <mergeCell ref="M4243:P4243"/>
    <mergeCell ref="M4244:P4244"/>
    <mergeCell ref="M4245:P4245"/>
    <mergeCell ref="M4236:P4236"/>
    <mergeCell ref="M4237:P4237"/>
    <mergeCell ref="M4238:P4238"/>
    <mergeCell ref="M4239:P4239"/>
    <mergeCell ref="M4240:P4240"/>
    <mergeCell ref="M4231:P4231"/>
    <mergeCell ref="M4232:P4232"/>
    <mergeCell ref="M4233:P4233"/>
    <mergeCell ref="M4234:P4234"/>
    <mergeCell ref="M4235:P4235"/>
    <mergeCell ref="M4226:P4226"/>
    <mergeCell ref="M4227:P4227"/>
    <mergeCell ref="M4228:P4228"/>
    <mergeCell ref="M4229:P4229"/>
    <mergeCell ref="M4230:P4230"/>
    <mergeCell ref="M4221:P4221"/>
    <mergeCell ref="M4222:P4222"/>
    <mergeCell ref="M4223:P4223"/>
    <mergeCell ref="M4224:P4224"/>
    <mergeCell ref="M4225:P4225"/>
    <mergeCell ref="M4216:P4216"/>
    <mergeCell ref="M4217:P4217"/>
    <mergeCell ref="M4218:P4218"/>
    <mergeCell ref="M4219:P4219"/>
    <mergeCell ref="M4220:P4220"/>
    <mergeCell ref="M4211:P4211"/>
    <mergeCell ref="M4212:P4212"/>
    <mergeCell ref="M4213:P4213"/>
    <mergeCell ref="M4214:P4214"/>
    <mergeCell ref="M4215:P4215"/>
    <mergeCell ref="M4206:P4206"/>
    <mergeCell ref="M4207:P4207"/>
    <mergeCell ref="M4208:P4208"/>
    <mergeCell ref="M4209:P4209"/>
    <mergeCell ref="M4210:P4210"/>
    <mergeCell ref="M4201:P4201"/>
    <mergeCell ref="M4202:P4202"/>
    <mergeCell ref="M4203:P4203"/>
    <mergeCell ref="M4204:P4204"/>
    <mergeCell ref="M4205:P4205"/>
    <mergeCell ref="M4196:P4196"/>
    <mergeCell ref="M4197:P4197"/>
    <mergeCell ref="M4198:P4198"/>
    <mergeCell ref="M4199:P4199"/>
    <mergeCell ref="M4200:P4200"/>
    <mergeCell ref="M4191:P4191"/>
    <mergeCell ref="M4192:P4192"/>
    <mergeCell ref="M4193:P4193"/>
    <mergeCell ref="M4194:P4194"/>
    <mergeCell ref="M4195:P4195"/>
    <mergeCell ref="M4186:P4186"/>
    <mergeCell ref="M4187:P4187"/>
    <mergeCell ref="M4188:P4188"/>
    <mergeCell ref="M4189:P4189"/>
    <mergeCell ref="M4190:P4190"/>
    <mergeCell ref="M4181:P4181"/>
    <mergeCell ref="M4182:P4182"/>
    <mergeCell ref="M4183:P4183"/>
    <mergeCell ref="M4184:P4184"/>
    <mergeCell ref="M4185:P4185"/>
    <mergeCell ref="M4176:P4176"/>
    <mergeCell ref="M4177:P4177"/>
    <mergeCell ref="M4178:P4178"/>
    <mergeCell ref="M4179:P4179"/>
    <mergeCell ref="M4180:P4180"/>
    <mergeCell ref="M4171:P4171"/>
    <mergeCell ref="M4172:P4172"/>
    <mergeCell ref="M4173:P4173"/>
    <mergeCell ref="M4174:P4174"/>
    <mergeCell ref="M4175:P4175"/>
    <mergeCell ref="M4166:P4166"/>
    <mergeCell ref="M4167:P4167"/>
    <mergeCell ref="M4168:P4168"/>
    <mergeCell ref="M4169:P4169"/>
    <mergeCell ref="M4170:P4170"/>
    <mergeCell ref="M4161:P4161"/>
    <mergeCell ref="M4162:P4162"/>
    <mergeCell ref="M4163:P4163"/>
    <mergeCell ref="M4164:P4164"/>
    <mergeCell ref="M4165:P4165"/>
    <mergeCell ref="M4156:P4156"/>
    <mergeCell ref="M4157:P4157"/>
    <mergeCell ref="M4158:P4158"/>
    <mergeCell ref="M4159:P4159"/>
    <mergeCell ref="M4160:P4160"/>
    <mergeCell ref="M4151:P4151"/>
    <mergeCell ref="M4152:P4152"/>
    <mergeCell ref="M4153:P4153"/>
    <mergeCell ref="M4154:P4154"/>
    <mergeCell ref="M4155:P4155"/>
    <mergeCell ref="M4146:P4146"/>
    <mergeCell ref="M4147:P4147"/>
    <mergeCell ref="M4148:P4148"/>
    <mergeCell ref="M4149:P4149"/>
    <mergeCell ref="M4150:P4150"/>
    <mergeCell ref="M4141:P4141"/>
    <mergeCell ref="M4142:P4142"/>
    <mergeCell ref="M4143:P4143"/>
    <mergeCell ref="M4144:P4144"/>
    <mergeCell ref="M4145:P4145"/>
    <mergeCell ref="M4136:P4136"/>
    <mergeCell ref="M4137:P4137"/>
    <mergeCell ref="M4138:P4138"/>
    <mergeCell ref="M4139:P4139"/>
    <mergeCell ref="M4140:P4140"/>
    <mergeCell ref="M4131:P4131"/>
    <mergeCell ref="M4132:P4132"/>
    <mergeCell ref="M4133:P4133"/>
    <mergeCell ref="M4134:P4134"/>
    <mergeCell ref="M4135:P4135"/>
    <mergeCell ref="M4126:P4126"/>
    <mergeCell ref="M4127:P4127"/>
    <mergeCell ref="M4128:P4128"/>
    <mergeCell ref="M4129:P4129"/>
    <mergeCell ref="M4130:P4130"/>
    <mergeCell ref="M4121:P4121"/>
    <mergeCell ref="M4122:P4122"/>
    <mergeCell ref="M4123:P4123"/>
    <mergeCell ref="M4124:P4124"/>
    <mergeCell ref="M4125:P4125"/>
    <mergeCell ref="M4116:P4116"/>
    <mergeCell ref="M4117:P4117"/>
    <mergeCell ref="M4118:P4118"/>
    <mergeCell ref="M4119:P4119"/>
    <mergeCell ref="M4120:P4120"/>
    <mergeCell ref="M4111:P4111"/>
    <mergeCell ref="M4112:P4112"/>
    <mergeCell ref="M4113:P4113"/>
    <mergeCell ref="M4114:P4114"/>
    <mergeCell ref="M4115:P4115"/>
    <mergeCell ref="M4106:P4106"/>
    <mergeCell ref="M4107:P4107"/>
    <mergeCell ref="M4108:P4108"/>
    <mergeCell ref="M4109:P4109"/>
    <mergeCell ref="M4110:P4110"/>
    <mergeCell ref="M4101:P4101"/>
    <mergeCell ref="M4102:P4102"/>
    <mergeCell ref="M4103:P4103"/>
    <mergeCell ref="M4104:P4104"/>
    <mergeCell ref="M4105:P4105"/>
    <mergeCell ref="M4096:P4096"/>
    <mergeCell ref="M4097:P4097"/>
    <mergeCell ref="M4098:P4098"/>
    <mergeCell ref="M4099:P4099"/>
    <mergeCell ref="M4100:P4100"/>
    <mergeCell ref="M4091:P4091"/>
    <mergeCell ref="M4092:P4092"/>
    <mergeCell ref="M4093:P4093"/>
    <mergeCell ref="M4094:P4094"/>
    <mergeCell ref="M4095:P4095"/>
    <mergeCell ref="M4086:P4086"/>
    <mergeCell ref="M4087:P4087"/>
    <mergeCell ref="M4088:P4088"/>
    <mergeCell ref="M4089:P4089"/>
    <mergeCell ref="M4090:P4090"/>
    <mergeCell ref="M4081:P4081"/>
    <mergeCell ref="M4082:P4082"/>
    <mergeCell ref="M4083:P4083"/>
    <mergeCell ref="M4084:P4084"/>
    <mergeCell ref="M4085:P4085"/>
    <mergeCell ref="M4076:P4076"/>
    <mergeCell ref="M4077:P4077"/>
    <mergeCell ref="M4078:P4078"/>
    <mergeCell ref="M4079:P4079"/>
    <mergeCell ref="M4080:P4080"/>
    <mergeCell ref="M4071:P4071"/>
    <mergeCell ref="M4072:P4072"/>
    <mergeCell ref="M4073:P4073"/>
    <mergeCell ref="M4074:P4074"/>
    <mergeCell ref="M4075:P4075"/>
    <mergeCell ref="M4066:P4066"/>
    <mergeCell ref="M4067:P4067"/>
    <mergeCell ref="M4068:P4068"/>
    <mergeCell ref="M4069:P4069"/>
    <mergeCell ref="M4070:P4070"/>
    <mergeCell ref="M4061:P4061"/>
    <mergeCell ref="M4062:P4062"/>
    <mergeCell ref="M4063:P4063"/>
    <mergeCell ref="M4064:P4064"/>
    <mergeCell ref="M4065:P4065"/>
    <mergeCell ref="M4056:P4056"/>
    <mergeCell ref="M4057:P4057"/>
    <mergeCell ref="M4058:P4058"/>
    <mergeCell ref="M4059:P4059"/>
    <mergeCell ref="M4060:P4060"/>
    <mergeCell ref="M4051:P4051"/>
    <mergeCell ref="M4052:P4052"/>
    <mergeCell ref="M4053:P4053"/>
    <mergeCell ref="M4054:P4054"/>
    <mergeCell ref="M4055:P4055"/>
    <mergeCell ref="M4046:P4046"/>
    <mergeCell ref="M4047:P4047"/>
    <mergeCell ref="M4048:P4048"/>
    <mergeCell ref="M4049:P4049"/>
    <mergeCell ref="M4050:P4050"/>
    <mergeCell ref="M4041:P4041"/>
    <mergeCell ref="M4042:P4042"/>
    <mergeCell ref="M4043:P4043"/>
    <mergeCell ref="M4044:P4044"/>
    <mergeCell ref="M4045:P4045"/>
    <mergeCell ref="M4036:P4036"/>
    <mergeCell ref="M4037:P4037"/>
    <mergeCell ref="M4038:P4038"/>
    <mergeCell ref="M4039:P4039"/>
    <mergeCell ref="M4040:P4040"/>
    <mergeCell ref="M4031:P4031"/>
    <mergeCell ref="M4032:P4032"/>
    <mergeCell ref="M4033:P4033"/>
    <mergeCell ref="M4034:P4034"/>
    <mergeCell ref="M4035:P4035"/>
    <mergeCell ref="M4026:P4026"/>
    <mergeCell ref="M4027:P4027"/>
    <mergeCell ref="M4028:P4028"/>
    <mergeCell ref="M4029:P4029"/>
    <mergeCell ref="M4030:P4030"/>
    <mergeCell ref="M4021:P4021"/>
    <mergeCell ref="M4022:P4022"/>
    <mergeCell ref="M4023:P4023"/>
    <mergeCell ref="M4024:P4024"/>
    <mergeCell ref="M4025:P4025"/>
    <mergeCell ref="M4016:P4016"/>
    <mergeCell ref="M4017:P4017"/>
    <mergeCell ref="M4018:P4018"/>
    <mergeCell ref="M4019:P4019"/>
    <mergeCell ref="M4020:P4020"/>
    <mergeCell ref="M4011:P4011"/>
    <mergeCell ref="M4012:P4012"/>
    <mergeCell ref="M4013:P4013"/>
    <mergeCell ref="M4014:P4014"/>
    <mergeCell ref="M4015:P4015"/>
    <mergeCell ref="M4006:P4006"/>
    <mergeCell ref="M4007:P4007"/>
    <mergeCell ref="M4008:P4008"/>
    <mergeCell ref="M4009:P4009"/>
    <mergeCell ref="M4010:P4010"/>
    <mergeCell ref="M4001:P4001"/>
    <mergeCell ref="M4002:P4002"/>
    <mergeCell ref="M4003:P4003"/>
    <mergeCell ref="M4004:P4004"/>
    <mergeCell ref="M4005:P4005"/>
    <mergeCell ref="M3996:P3996"/>
    <mergeCell ref="M3997:P3997"/>
    <mergeCell ref="M3998:P3998"/>
    <mergeCell ref="M3999:P3999"/>
    <mergeCell ref="M4000:P4000"/>
    <mergeCell ref="M3991:P3991"/>
    <mergeCell ref="M3992:P3992"/>
    <mergeCell ref="M3993:P3993"/>
    <mergeCell ref="M3994:P3994"/>
    <mergeCell ref="M3995:P3995"/>
    <mergeCell ref="M3986:P3986"/>
    <mergeCell ref="M3987:P3987"/>
    <mergeCell ref="M3988:P3988"/>
    <mergeCell ref="M3989:P3989"/>
    <mergeCell ref="M3990:P3990"/>
    <mergeCell ref="M3981:P3981"/>
    <mergeCell ref="M3982:P3982"/>
    <mergeCell ref="M3983:P3983"/>
    <mergeCell ref="M3984:P3984"/>
    <mergeCell ref="M3985:P3985"/>
    <mergeCell ref="M3976:P3976"/>
    <mergeCell ref="M3977:P3977"/>
    <mergeCell ref="M3978:P3978"/>
    <mergeCell ref="M3979:P3979"/>
    <mergeCell ref="M3980:P3980"/>
    <mergeCell ref="M3971:P3971"/>
    <mergeCell ref="M3972:P3972"/>
    <mergeCell ref="M3973:P3973"/>
    <mergeCell ref="M3974:P3974"/>
    <mergeCell ref="M3975:P3975"/>
    <mergeCell ref="M3462:P3462"/>
    <mergeCell ref="M3463:P3463"/>
    <mergeCell ref="M3464:P3464"/>
    <mergeCell ref="M3465:P3465"/>
    <mergeCell ref="M3970:P3970"/>
    <mergeCell ref="M3457:P3457"/>
    <mergeCell ref="M3458:P3458"/>
    <mergeCell ref="M3459:P3459"/>
    <mergeCell ref="M3460:P3460"/>
    <mergeCell ref="M3461:P3461"/>
    <mergeCell ref="M3452:P3452"/>
    <mergeCell ref="M3453:P3453"/>
    <mergeCell ref="M3454:P3454"/>
    <mergeCell ref="M3455:P3455"/>
    <mergeCell ref="M3456:P3456"/>
    <mergeCell ref="M3447:P3447"/>
    <mergeCell ref="M3448:P3448"/>
    <mergeCell ref="M3449:P3449"/>
    <mergeCell ref="M3450:P3450"/>
    <mergeCell ref="M3451:P3451"/>
    <mergeCell ref="M3442:P3442"/>
    <mergeCell ref="M3443:P3443"/>
    <mergeCell ref="M3444:P3444"/>
    <mergeCell ref="M3445:P3445"/>
    <mergeCell ref="M3446:P3446"/>
    <mergeCell ref="M3437:P3437"/>
    <mergeCell ref="M3438:P3438"/>
    <mergeCell ref="M3439:P3439"/>
    <mergeCell ref="M3440:P3440"/>
    <mergeCell ref="M3441:P3441"/>
    <mergeCell ref="M3432:P3432"/>
    <mergeCell ref="M3433:P3433"/>
    <mergeCell ref="M3434:P3434"/>
    <mergeCell ref="M3435:P3435"/>
    <mergeCell ref="M3436:P3436"/>
    <mergeCell ref="M3427:P3427"/>
    <mergeCell ref="M3428:P3428"/>
    <mergeCell ref="M3429:P3429"/>
    <mergeCell ref="M3430:P3430"/>
    <mergeCell ref="M3431:P3431"/>
    <mergeCell ref="M3422:P3422"/>
    <mergeCell ref="M3423:P3423"/>
    <mergeCell ref="M3424:P3424"/>
    <mergeCell ref="M3425:P3425"/>
    <mergeCell ref="M3426:P3426"/>
    <mergeCell ref="M3417:P3417"/>
    <mergeCell ref="M3418:P3418"/>
    <mergeCell ref="M3419:P3419"/>
    <mergeCell ref="M3420:P3420"/>
    <mergeCell ref="M3421:P3421"/>
    <mergeCell ref="M3412:P3412"/>
    <mergeCell ref="M3413:P3413"/>
    <mergeCell ref="M3414:P3414"/>
    <mergeCell ref="M3415:P3415"/>
    <mergeCell ref="M3416:P3416"/>
    <mergeCell ref="M3407:P3407"/>
    <mergeCell ref="M3408:P3408"/>
    <mergeCell ref="M3409:P3409"/>
    <mergeCell ref="M3410:P3410"/>
    <mergeCell ref="M3411:P3411"/>
    <mergeCell ref="M3402:P3402"/>
    <mergeCell ref="M3403:P3403"/>
    <mergeCell ref="M3404:P3404"/>
    <mergeCell ref="M3405:P3405"/>
    <mergeCell ref="M3406:P3406"/>
    <mergeCell ref="M3397:P3397"/>
    <mergeCell ref="M3398:P3398"/>
    <mergeCell ref="M3399:P3399"/>
    <mergeCell ref="M3400:P3400"/>
    <mergeCell ref="M3401:P3401"/>
    <mergeCell ref="M3392:P3392"/>
    <mergeCell ref="M3393:P3393"/>
    <mergeCell ref="M3394:P3394"/>
    <mergeCell ref="M3395:P3395"/>
    <mergeCell ref="M3396:P3396"/>
    <mergeCell ref="M3387:P3387"/>
    <mergeCell ref="M3388:P3388"/>
    <mergeCell ref="M3389:P3389"/>
    <mergeCell ref="M3390:P3390"/>
    <mergeCell ref="M3391:P3391"/>
    <mergeCell ref="M3382:P3382"/>
    <mergeCell ref="M3383:P3383"/>
    <mergeCell ref="M3384:P3384"/>
    <mergeCell ref="M3385:P3385"/>
    <mergeCell ref="M3386:P3386"/>
    <mergeCell ref="M3377:P3377"/>
    <mergeCell ref="M3378:P3378"/>
    <mergeCell ref="M3379:P3379"/>
    <mergeCell ref="M3380:P3380"/>
    <mergeCell ref="M3381:P3381"/>
    <mergeCell ref="M3372:P3372"/>
    <mergeCell ref="M3373:P3373"/>
    <mergeCell ref="M3374:P3374"/>
    <mergeCell ref="M3375:P3375"/>
    <mergeCell ref="M3376:P3376"/>
    <mergeCell ref="M3367:P3367"/>
    <mergeCell ref="M3368:P3368"/>
    <mergeCell ref="M3369:P3369"/>
    <mergeCell ref="M3370:P3370"/>
    <mergeCell ref="M3371:P3371"/>
    <mergeCell ref="M3362:P3362"/>
    <mergeCell ref="M3363:P3363"/>
    <mergeCell ref="M3364:P3364"/>
    <mergeCell ref="M3365:P3365"/>
    <mergeCell ref="M3366:P3366"/>
    <mergeCell ref="M3357:P3357"/>
    <mergeCell ref="M3358:P3358"/>
    <mergeCell ref="M3359:P3359"/>
    <mergeCell ref="M3360:P3360"/>
    <mergeCell ref="M3361:P3361"/>
    <mergeCell ref="M3352:P3352"/>
    <mergeCell ref="M3353:P3353"/>
    <mergeCell ref="M3354:P3354"/>
    <mergeCell ref="M3355:P3355"/>
    <mergeCell ref="M3356:P3356"/>
    <mergeCell ref="M3347:P3347"/>
    <mergeCell ref="M3348:P3348"/>
    <mergeCell ref="M3349:P3349"/>
    <mergeCell ref="M3350:P3350"/>
    <mergeCell ref="M3351:P3351"/>
    <mergeCell ref="M3342:P3342"/>
    <mergeCell ref="M3343:P3343"/>
    <mergeCell ref="M3344:P3344"/>
    <mergeCell ref="M3345:P3345"/>
    <mergeCell ref="M3346:P3346"/>
    <mergeCell ref="M3337:P3337"/>
    <mergeCell ref="M3338:P3338"/>
    <mergeCell ref="M3339:P3339"/>
    <mergeCell ref="M3340:P3340"/>
    <mergeCell ref="M3341:P3341"/>
    <mergeCell ref="M3332:P3332"/>
    <mergeCell ref="M3333:P3333"/>
    <mergeCell ref="M3334:P3334"/>
    <mergeCell ref="M3335:P3335"/>
    <mergeCell ref="M3336:P3336"/>
    <mergeCell ref="M3327:P3327"/>
    <mergeCell ref="M3328:P3328"/>
    <mergeCell ref="M3329:P3329"/>
    <mergeCell ref="M3330:P3330"/>
    <mergeCell ref="M3331:P3331"/>
    <mergeCell ref="M3322:P3322"/>
    <mergeCell ref="M3323:P3323"/>
    <mergeCell ref="M3324:P3324"/>
    <mergeCell ref="M3325:P3325"/>
    <mergeCell ref="M3326:P3326"/>
    <mergeCell ref="M3317:P3317"/>
    <mergeCell ref="M3318:P3318"/>
    <mergeCell ref="M3319:P3319"/>
    <mergeCell ref="M3320:P3320"/>
    <mergeCell ref="M3321:P3321"/>
    <mergeCell ref="M3312:P3312"/>
    <mergeCell ref="M3313:P3313"/>
    <mergeCell ref="M3314:P3314"/>
    <mergeCell ref="M3315:P3315"/>
    <mergeCell ref="M3316:P3316"/>
    <mergeCell ref="M3307:P3307"/>
    <mergeCell ref="M3308:P3308"/>
    <mergeCell ref="M3309:P3309"/>
    <mergeCell ref="M3310:P3310"/>
    <mergeCell ref="M3311:P3311"/>
    <mergeCell ref="M3302:P3302"/>
    <mergeCell ref="M3303:P3303"/>
    <mergeCell ref="M3304:P3304"/>
    <mergeCell ref="M3305:P3305"/>
    <mergeCell ref="M3306:P3306"/>
    <mergeCell ref="M3297:P3297"/>
    <mergeCell ref="M3298:P3298"/>
    <mergeCell ref="M3299:P3299"/>
    <mergeCell ref="M3300:P3300"/>
    <mergeCell ref="M3301:P3301"/>
    <mergeCell ref="M3292:P3292"/>
    <mergeCell ref="M3293:P3293"/>
    <mergeCell ref="M3294:P3294"/>
    <mergeCell ref="M3295:P3295"/>
    <mergeCell ref="M3296:P3296"/>
    <mergeCell ref="M3287:P3287"/>
    <mergeCell ref="M3288:P3288"/>
    <mergeCell ref="M3289:P3289"/>
    <mergeCell ref="M3290:P3290"/>
    <mergeCell ref="M3291:P3291"/>
    <mergeCell ref="M3282:P3282"/>
    <mergeCell ref="M3283:P3283"/>
    <mergeCell ref="M3284:P3284"/>
    <mergeCell ref="M3285:P3285"/>
    <mergeCell ref="M3286:P3286"/>
    <mergeCell ref="M3277:P3277"/>
    <mergeCell ref="M3278:P3278"/>
    <mergeCell ref="M3279:P3279"/>
    <mergeCell ref="M3280:P3280"/>
    <mergeCell ref="M3281:P3281"/>
    <mergeCell ref="M3272:P3272"/>
    <mergeCell ref="M3273:P3273"/>
    <mergeCell ref="M3274:P3274"/>
    <mergeCell ref="M3275:P3275"/>
    <mergeCell ref="M3276:P3276"/>
    <mergeCell ref="M3267:P3267"/>
    <mergeCell ref="M3268:P3268"/>
    <mergeCell ref="M3269:P3269"/>
    <mergeCell ref="M3270:P3270"/>
    <mergeCell ref="M3271:P3271"/>
    <mergeCell ref="M3262:P3262"/>
    <mergeCell ref="M3263:P3263"/>
    <mergeCell ref="M3264:P3264"/>
    <mergeCell ref="M3265:P3265"/>
    <mergeCell ref="M3266:P3266"/>
    <mergeCell ref="M3257:P3257"/>
    <mergeCell ref="M3258:P3258"/>
    <mergeCell ref="M3259:P3259"/>
    <mergeCell ref="M3260:P3260"/>
    <mergeCell ref="M3261:P3261"/>
    <mergeCell ref="M3252:P3252"/>
    <mergeCell ref="M3253:P3253"/>
    <mergeCell ref="M3254:P3254"/>
    <mergeCell ref="M3255:P3255"/>
    <mergeCell ref="M3256:P3256"/>
    <mergeCell ref="M3247:P3247"/>
    <mergeCell ref="M3248:P3248"/>
    <mergeCell ref="M3249:P3249"/>
    <mergeCell ref="M3250:P3250"/>
    <mergeCell ref="M3251:P3251"/>
    <mergeCell ref="M3242:P3242"/>
    <mergeCell ref="M3243:P3243"/>
    <mergeCell ref="M3244:P3244"/>
    <mergeCell ref="M3245:P3245"/>
    <mergeCell ref="M3246:P3246"/>
    <mergeCell ref="M3237:P3237"/>
    <mergeCell ref="M3238:P3238"/>
    <mergeCell ref="M3239:P3239"/>
    <mergeCell ref="M3240:P3240"/>
    <mergeCell ref="M3241:P3241"/>
    <mergeCell ref="M3232:P3232"/>
    <mergeCell ref="M3233:P3233"/>
    <mergeCell ref="M3234:P3234"/>
    <mergeCell ref="M3235:P3235"/>
    <mergeCell ref="M3236:P3236"/>
    <mergeCell ref="M3227:P3227"/>
    <mergeCell ref="M3228:P3228"/>
    <mergeCell ref="M3229:P3229"/>
    <mergeCell ref="M3230:P3230"/>
    <mergeCell ref="M3231:P3231"/>
    <mergeCell ref="M3222:P3222"/>
    <mergeCell ref="M3223:P3223"/>
    <mergeCell ref="M3224:P3224"/>
    <mergeCell ref="M3225:P3225"/>
    <mergeCell ref="M3226:P3226"/>
    <mergeCell ref="M3217:P3217"/>
    <mergeCell ref="M3218:P3218"/>
    <mergeCell ref="M3219:P3219"/>
    <mergeCell ref="M3220:P3220"/>
    <mergeCell ref="M3221:P3221"/>
    <mergeCell ref="M3212:P3212"/>
    <mergeCell ref="M3213:P3213"/>
    <mergeCell ref="M3214:P3214"/>
    <mergeCell ref="M3215:P3215"/>
    <mergeCell ref="M3216:P3216"/>
    <mergeCell ref="M3207:P3207"/>
    <mergeCell ref="M3208:P3208"/>
    <mergeCell ref="M3209:P3209"/>
    <mergeCell ref="M3210:P3210"/>
    <mergeCell ref="M3211:P3211"/>
    <mergeCell ref="M3202:P3202"/>
    <mergeCell ref="M3203:P3203"/>
    <mergeCell ref="M3204:P3204"/>
    <mergeCell ref="M3205:P3205"/>
    <mergeCell ref="M3206:P3206"/>
    <mergeCell ref="M3197:P3197"/>
    <mergeCell ref="M3198:P3198"/>
    <mergeCell ref="M3199:P3199"/>
    <mergeCell ref="M3200:P3200"/>
    <mergeCell ref="M3201:P3201"/>
    <mergeCell ref="M3192:P3192"/>
    <mergeCell ref="M3193:P3193"/>
    <mergeCell ref="M3194:P3194"/>
    <mergeCell ref="M3195:P3195"/>
    <mergeCell ref="M3196:P3196"/>
    <mergeCell ref="M3187:P3187"/>
    <mergeCell ref="M3188:P3188"/>
    <mergeCell ref="M3189:P3189"/>
    <mergeCell ref="M3190:P3190"/>
    <mergeCell ref="M3191:P3191"/>
    <mergeCell ref="M3182:P3182"/>
    <mergeCell ref="M3183:P3183"/>
    <mergeCell ref="M3184:P3184"/>
    <mergeCell ref="M3185:P3185"/>
    <mergeCell ref="M3186:P3186"/>
    <mergeCell ref="M3177:P3177"/>
    <mergeCell ref="M3178:P3178"/>
    <mergeCell ref="M3179:P3179"/>
    <mergeCell ref="M3180:P3180"/>
    <mergeCell ref="M3181:P3181"/>
    <mergeCell ref="M3172:P3172"/>
    <mergeCell ref="M3173:P3173"/>
    <mergeCell ref="M3174:P3174"/>
    <mergeCell ref="M3175:P3175"/>
    <mergeCell ref="M3176:P3176"/>
    <mergeCell ref="M3167:P3167"/>
    <mergeCell ref="M3168:P3168"/>
    <mergeCell ref="M3169:P3169"/>
    <mergeCell ref="M3170:P3170"/>
    <mergeCell ref="M3171:P3171"/>
    <mergeCell ref="M3162:P3162"/>
    <mergeCell ref="M3163:P3163"/>
    <mergeCell ref="M3164:P3164"/>
    <mergeCell ref="M3165:P3165"/>
    <mergeCell ref="M3166:P3166"/>
    <mergeCell ref="M3157:P3157"/>
    <mergeCell ref="M3158:P3158"/>
    <mergeCell ref="M3159:P3159"/>
    <mergeCell ref="M3160:P3160"/>
    <mergeCell ref="M3161:P3161"/>
    <mergeCell ref="M3152:P3152"/>
    <mergeCell ref="M3153:P3153"/>
    <mergeCell ref="M3154:P3154"/>
    <mergeCell ref="M3155:P3155"/>
    <mergeCell ref="M3156:P3156"/>
    <mergeCell ref="M3147:P3147"/>
    <mergeCell ref="M3148:P3148"/>
    <mergeCell ref="M3149:P3149"/>
    <mergeCell ref="M3150:P3150"/>
    <mergeCell ref="M3151:P3151"/>
    <mergeCell ref="M3142:P3142"/>
    <mergeCell ref="M3143:P3143"/>
    <mergeCell ref="M3144:P3144"/>
    <mergeCell ref="M3145:P3145"/>
    <mergeCell ref="M3146:P3146"/>
    <mergeCell ref="M3137:P3137"/>
    <mergeCell ref="M3138:P3138"/>
    <mergeCell ref="M3139:P3139"/>
    <mergeCell ref="M3140:P3140"/>
    <mergeCell ref="M3141:P3141"/>
    <mergeCell ref="M3132:P3132"/>
    <mergeCell ref="M3133:P3133"/>
    <mergeCell ref="M3134:P3134"/>
    <mergeCell ref="M3135:P3135"/>
    <mergeCell ref="M3136:P3136"/>
    <mergeCell ref="M3127:P3127"/>
    <mergeCell ref="M3128:P3128"/>
    <mergeCell ref="M3129:P3129"/>
    <mergeCell ref="M3130:P3130"/>
    <mergeCell ref="M3131:P3131"/>
    <mergeCell ref="M3122:P3122"/>
    <mergeCell ref="M3123:P3123"/>
    <mergeCell ref="M3124:P3124"/>
    <mergeCell ref="M3125:P3125"/>
    <mergeCell ref="M3126:P3126"/>
    <mergeCell ref="M3117:P3117"/>
    <mergeCell ref="M3118:P3118"/>
    <mergeCell ref="M3119:P3119"/>
    <mergeCell ref="M3120:P3120"/>
    <mergeCell ref="M3121:P3121"/>
    <mergeCell ref="M3112:P3112"/>
    <mergeCell ref="M3113:P3113"/>
    <mergeCell ref="M3114:P3114"/>
    <mergeCell ref="M3115:P3115"/>
    <mergeCell ref="M3116:P3116"/>
    <mergeCell ref="M3107:P3107"/>
    <mergeCell ref="M3108:P3108"/>
    <mergeCell ref="M3109:P3109"/>
    <mergeCell ref="M3110:P3110"/>
    <mergeCell ref="M3111:P3111"/>
    <mergeCell ref="M3102:P3102"/>
    <mergeCell ref="M3103:P3103"/>
    <mergeCell ref="M3104:P3104"/>
    <mergeCell ref="M3105:P3105"/>
    <mergeCell ref="M3106:P3106"/>
    <mergeCell ref="M3097:P3097"/>
    <mergeCell ref="M3098:P3098"/>
    <mergeCell ref="M3099:P3099"/>
    <mergeCell ref="M3100:P3100"/>
    <mergeCell ref="M3101:P3101"/>
    <mergeCell ref="M3092:P3092"/>
    <mergeCell ref="M3093:P3093"/>
    <mergeCell ref="M3094:P3094"/>
    <mergeCell ref="M3095:P3095"/>
    <mergeCell ref="M3096:P3096"/>
    <mergeCell ref="M3087:P3087"/>
    <mergeCell ref="M3088:P3088"/>
    <mergeCell ref="M3089:P3089"/>
    <mergeCell ref="M3090:P3090"/>
    <mergeCell ref="M3091:P3091"/>
    <mergeCell ref="M3082:P3082"/>
    <mergeCell ref="M3083:P3083"/>
    <mergeCell ref="M3084:P3084"/>
    <mergeCell ref="M3085:P3085"/>
    <mergeCell ref="M3086:P3086"/>
    <mergeCell ref="M3077:P3077"/>
    <mergeCell ref="M3078:P3078"/>
    <mergeCell ref="M3079:P3079"/>
    <mergeCell ref="M3080:P3080"/>
    <mergeCell ref="M3081:P3081"/>
    <mergeCell ref="M3072:P3072"/>
    <mergeCell ref="M3073:P3073"/>
    <mergeCell ref="M3074:P3074"/>
    <mergeCell ref="M3075:P3075"/>
    <mergeCell ref="M3076:P3076"/>
    <mergeCell ref="M3067:P3067"/>
    <mergeCell ref="M3068:P3068"/>
    <mergeCell ref="M3069:P3069"/>
    <mergeCell ref="M3070:P3070"/>
    <mergeCell ref="M3071:P3071"/>
    <mergeCell ref="M3062:P3062"/>
    <mergeCell ref="M3063:P3063"/>
    <mergeCell ref="M3064:P3064"/>
    <mergeCell ref="M3065:P3065"/>
    <mergeCell ref="M3066:P3066"/>
    <mergeCell ref="M3057:P3057"/>
    <mergeCell ref="M3058:P3058"/>
    <mergeCell ref="M3059:P3059"/>
    <mergeCell ref="M3060:P3060"/>
    <mergeCell ref="M3061:P3061"/>
    <mergeCell ref="M3052:P3052"/>
    <mergeCell ref="M3053:P3053"/>
    <mergeCell ref="M3054:P3054"/>
    <mergeCell ref="M3055:P3055"/>
    <mergeCell ref="M3056:P3056"/>
    <mergeCell ref="M3047:P3047"/>
    <mergeCell ref="M3048:P3048"/>
    <mergeCell ref="M3049:P3049"/>
    <mergeCell ref="M3050:P3050"/>
    <mergeCell ref="M3051:P3051"/>
    <mergeCell ref="M3042:P3042"/>
    <mergeCell ref="M3043:P3043"/>
    <mergeCell ref="M3044:P3044"/>
    <mergeCell ref="M3045:P3045"/>
    <mergeCell ref="M3046:P3046"/>
    <mergeCell ref="M3037:P3037"/>
    <mergeCell ref="M3038:P3038"/>
    <mergeCell ref="M3039:P3039"/>
    <mergeCell ref="M3040:P3040"/>
    <mergeCell ref="M3041:P3041"/>
    <mergeCell ref="M3032:P3032"/>
    <mergeCell ref="M3033:P3033"/>
    <mergeCell ref="M3034:P3034"/>
    <mergeCell ref="M3035:P3035"/>
    <mergeCell ref="M3036:P3036"/>
    <mergeCell ref="M3027:P3027"/>
    <mergeCell ref="M3028:P3028"/>
    <mergeCell ref="M3029:P3029"/>
    <mergeCell ref="M3030:P3030"/>
    <mergeCell ref="M3031:P3031"/>
    <mergeCell ref="M3022:P3022"/>
    <mergeCell ref="M3023:P3023"/>
    <mergeCell ref="M3024:P3024"/>
    <mergeCell ref="M3025:P3025"/>
    <mergeCell ref="M3026:P3026"/>
    <mergeCell ref="M3017:P3017"/>
    <mergeCell ref="M3018:P3018"/>
    <mergeCell ref="M3019:P3019"/>
    <mergeCell ref="M3020:P3020"/>
    <mergeCell ref="M3021:P3021"/>
    <mergeCell ref="M3012:P3012"/>
    <mergeCell ref="M3013:P3013"/>
    <mergeCell ref="M3014:P3014"/>
    <mergeCell ref="M3015:P3015"/>
    <mergeCell ref="M3016:P3016"/>
    <mergeCell ref="M3007:P3007"/>
    <mergeCell ref="M3008:P3008"/>
    <mergeCell ref="M3009:P3009"/>
    <mergeCell ref="M3010:P3010"/>
    <mergeCell ref="M3011:P3011"/>
    <mergeCell ref="M3002:P3002"/>
    <mergeCell ref="M3003:P3003"/>
    <mergeCell ref="M3004:P3004"/>
    <mergeCell ref="M3005:P3005"/>
    <mergeCell ref="M3006:P3006"/>
    <mergeCell ref="M2997:P2997"/>
    <mergeCell ref="M2998:P2998"/>
    <mergeCell ref="M2999:P2999"/>
    <mergeCell ref="M3000:P3000"/>
    <mergeCell ref="M3001:P3001"/>
    <mergeCell ref="M2992:P2992"/>
    <mergeCell ref="M2993:P2993"/>
    <mergeCell ref="M2994:P2994"/>
    <mergeCell ref="M2995:P2995"/>
    <mergeCell ref="M2996:P2996"/>
    <mergeCell ref="M2987:P2987"/>
    <mergeCell ref="M2988:P2988"/>
    <mergeCell ref="M2989:P2989"/>
    <mergeCell ref="M2990:P2990"/>
    <mergeCell ref="M2991:P2991"/>
    <mergeCell ref="M2982:P2982"/>
    <mergeCell ref="M2983:P2983"/>
    <mergeCell ref="M2984:P2984"/>
    <mergeCell ref="M2985:P2985"/>
    <mergeCell ref="M2986:P2986"/>
    <mergeCell ref="M2977:P2977"/>
    <mergeCell ref="M2978:P2978"/>
    <mergeCell ref="M2979:P2979"/>
    <mergeCell ref="M2980:P2980"/>
    <mergeCell ref="M2981:P2981"/>
    <mergeCell ref="M2972:P2972"/>
    <mergeCell ref="M2973:P2973"/>
    <mergeCell ref="M2974:P2974"/>
    <mergeCell ref="M2975:P2975"/>
    <mergeCell ref="M2976:P2976"/>
    <mergeCell ref="M2967:P2967"/>
    <mergeCell ref="M2968:P2968"/>
    <mergeCell ref="M2969:P2969"/>
    <mergeCell ref="M2970:P2970"/>
    <mergeCell ref="M2971:P2971"/>
    <mergeCell ref="M2962:P2962"/>
    <mergeCell ref="M2963:P2963"/>
    <mergeCell ref="M2964:P2964"/>
    <mergeCell ref="M2965:P2965"/>
    <mergeCell ref="M2966:P2966"/>
    <mergeCell ref="M2957:P2957"/>
    <mergeCell ref="M2958:P2958"/>
    <mergeCell ref="M2959:P2959"/>
    <mergeCell ref="M2960:P2960"/>
    <mergeCell ref="M2961:P2961"/>
    <mergeCell ref="M2952:P2952"/>
    <mergeCell ref="M2953:P2953"/>
    <mergeCell ref="M2954:P2954"/>
    <mergeCell ref="M2955:P2955"/>
    <mergeCell ref="M2956:P2956"/>
    <mergeCell ref="M2947:P2947"/>
    <mergeCell ref="M2948:P2948"/>
    <mergeCell ref="M2949:P2949"/>
    <mergeCell ref="M2950:P2950"/>
    <mergeCell ref="M2951:P2951"/>
    <mergeCell ref="M2942:P2942"/>
    <mergeCell ref="M2943:P2943"/>
    <mergeCell ref="M2944:P2944"/>
    <mergeCell ref="M2945:P2945"/>
    <mergeCell ref="M2946:P2946"/>
    <mergeCell ref="M2937:P2937"/>
    <mergeCell ref="M2938:P2938"/>
    <mergeCell ref="M2939:P2939"/>
    <mergeCell ref="M2940:P2940"/>
    <mergeCell ref="M2941:P2941"/>
    <mergeCell ref="M2899:P2899"/>
    <mergeCell ref="M2933:P2933"/>
    <mergeCell ref="M2934:P2934"/>
    <mergeCell ref="M2935:P2935"/>
    <mergeCell ref="M2936:P2936"/>
    <mergeCell ref="M2894:P2894"/>
    <mergeCell ref="M2895:P2895"/>
    <mergeCell ref="M2896:P2896"/>
    <mergeCell ref="M2897:P2897"/>
    <mergeCell ref="M2898:P2898"/>
    <mergeCell ref="M2876:P2876"/>
    <mergeCell ref="M2877:P2877"/>
    <mergeCell ref="M2878:P2878"/>
    <mergeCell ref="M2892:P2892"/>
    <mergeCell ref="M2893:P2893"/>
    <mergeCell ref="M2871:P2871"/>
    <mergeCell ref="M2872:P2872"/>
    <mergeCell ref="M2873:P2873"/>
    <mergeCell ref="M2874:P2874"/>
    <mergeCell ref="M2875:P2875"/>
    <mergeCell ref="M2866:P2866"/>
    <mergeCell ref="M2867:P2867"/>
    <mergeCell ref="M2868:P2868"/>
    <mergeCell ref="M2869:P2869"/>
    <mergeCell ref="M2870:P2870"/>
    <mergeCell ref="M2861:P2861"/>
    <mergeCell ref="M2862:P2862"/>
    <mergeCell ref="M2863:P2863"/>
    <mergeCell ref="M2864:P2864"/>
    <mergeCell ref="M2865:P2865"/>
    <mergeCell ref="M2856:P2856"/>
    <mergeCell ref="M2857:P2857"/>
    <mergeCell ref="M2858:P2858"/>
    <mergeCell ref="M2859:P2859"/>
    <mergeCell ref="M2860:P2860"/>
    <mergeCell ref="M2851:P2851"/>
    <mergeCell ref="M2852:P2852"/>
    <mergeCell ref="M2853:P2853"/>
    <mergeCell ref="M2854:P2854"/>
    <mergeCell ref="M2855:P2855"/>
    <mergeCell ref="M2846:P2846"/>
    <mergeCell ref="M2847:P2847"/>
    <mergeCell ref="M2848:P2848"/>
    <mergeCell ref="M2849:P2849"/>
    <mergeCell ref="M2850:P2850"/>
    <mergeCell ref="M2841:P2841"/>
    <mergeCell ref="M2842:P2842"/>
    <mergeCell ref="M2843:P2843"/>
    <mergeCell ref="M2844:P2844"/>
    <mergeCell ref="M2845:P2845"/>
    <mergeCell ref="M2837:P2837"/>
    <mergeCell ref="M2838:P2838"/>
    <mergeCell ref="M2839:P2839"/>
    <mergeCell ref="M2840:P2840"/>
    <mergeCell ref="M2832:P2832"/>
    <mergeCell ref="M2833:P2833"/>
    <mergeCell ref="M2834:P2834"/>
    <mergeCell ref="M2835:P2835"/>
    <mergeCell ref="M2836:P2836"/>
    <mergeCell ref="M2827:P2827"/>
    <mergeCell ref="M2828:P2828"/>
    <mergeCell ref="M2829:P2829"/>
    <mergeCell ref="M2830:P2830"/>
    <mergeCell ref="M2831:P2831"/>
    <mergeCell ref="M2822:P2822"/>
    <mergeCell ref="M2823:P2823"/>
    <mergeCell ref="M2824:P2824"/>
    <mergeCell ref="M2825:P2825"/>
    <mergeCell ref="M2826:P2826"/>
    <mergeCell ref="M2817:P2817"/>
    <mergeCell ref="M2818:P2818"/>
    <mergeCell ref="M2819:P2819"/>
    <mergeCell ref="M2820:P2820"/>
    <mergeCell ref="M2821:P2821"/>
    <mergeCell ref="M2812:P2812"/>
    <mergeCell ref="M2813:P2813"/>
    <mergeCell ref="M2814:P2814"/>
    <mergeCell ref="M2815:P2815"/>
    <mergeCell ref="M2816:P2816"/>
    <mergeCell ref="M2807:P2807"/>
    <mergeCell ref="M2808:P2808"/>
    <mergeCell ref="M2809:P2809"/>
    <mergeCell ref="M2810:P2810"/>
    <mergeCell ref="M2811:P2811"/>
    <mergeCell ref="M2802:P2802"/>
    <mergeCell ref="M2803:P2803"/>
    <mergeCell ref="M2804:P2804"/>
    <mergeCell ref="M2805:P2805"/>
    <mergeCell ref="M2806:P2806"/>
    <mergeCell ref="M2797:P2797"/>
    <mergeCell ref="M2798:P2798"/>
    <mergeCell ref="M2799:P2799"/>
    <mergeCell ref="M2800:P2800"/>
    <mergeCell ref="M2801:P2801"/>
    <mergeCell ref="M2792:P2792"/>
    <mergeCell ref="M2793:P2793"/>
    <mergeCell ref="M2794:P2794"/>
    <mergeCell ref="M2795:P2795"/>
    <mergeCell ref="M2796:P2796"/>
    <mergeCell ref="M2787:P2787"/>
    <mergeCell ref="M2788:P2788"/>
    <mergeCell ref="M2789:P2789"/>
    <mergeCell ref="M2790:P2790"/>
    <mergeCell ref="M2791:P2791"/>
    <mergeCell ref="M2782:P2782"/>
    <mergeCell ref="M2783:P2783"/>
    <mergeCell ref="M2784:P2784"/>
    <mergeCell ref="M2785:P2785"/>
    <mergeCell ref="M2786:P2786"/>
    <mergeCell ref="M2777:P2777"/>
    <mergeCell ref="M2778:P2778"/>
    <mergeCell ref="M2779:P2779"/>
    <mergeCell ref="M2780:P2780"/>
    <mergeCell ref="M2781:P2781"/>
    <mergeCell ref="M2772:P2772"/>
    <mergeCell ref="M2773:P2773"/>
    <mergeCell ref="M2774:P2774"/>
    <mergeCell ref="M2775:P2775"/>
    <mergeCell ref="M2776:P2776"/>
    <mergeCell ref="M2767:P2767"/>
    <mergeCell ref="M2768:P2768"/>
    <mergeCell ref="M2769:P2769"/>
    <mergeCell ref="M2770:P2770"/>
    <mergeCell ref="M2771:P2771"/>
    <mergeCell ref="M2762:P2762"/>
    <mergeCell ref="M2763:P2763"/>
    <mergeCell ref="M2764:P2764"/>
    <mergeCell ref="M2765:P2765"/>
    <mergeCell ref="M2766:P2766"/>
    <mergeCell ref="M2757:P2757"/>
    <mergeCell ref="M2758:P2758"/>
    <mergeCell ref="M2759:P2759"/>
    <mergeCell ref="M2760:P2760"/>
    <mergeCell ref="M2761:P2761"/>
    <mergeCell ref="M2752:P2752"/>
    <mergeCell ref="M2753:P2753"/>
    <mergeCell ref="M2754:P2754"/>
    <mergeCell ref="M2755:P2755"/>
    <mergeCell ref="M2756:P2756"/>
    <mergeCell ref="M2747:P2747"/>
    <mergeCell ref="M2748:P2748"/>
    <mergeCell ref="M2749:P2749"/>
    <mergeCell ref="M2750:P2750"/>
    <mergeCell ref="M2751:P2751"/>
    <mergeCell ref="M2742:P2742"/>
    <mergeCell ref="M2743:P2743"/>
    <mergeCell ref="M2744:P2744"/>
    <mergeCell ref="M2745:P2745"/>
    <mergeCell ref="M2746:P2746"/>
    <mergeCell ref="M2737:P2737"/>
    <mergeCell ref="M2738:P2738"/>
    <mergeCell ref="M2739:P2739"/>
    <mergeCell ref="M2741:P2741"/>
    <mergeCell ref="M2740:R2740"/>
    <mergeCell ref="M2732:P2732"/>
    <mergeCell ref="M2733:P2733"/>
    <mergeCell ref="M2734:P2734"/>
    <mergeCell ref="M2735:P2735"/>
    <mergeCell ref="M2736:P2736"/>
    <mergeCell ref="M2727:P2727"/>
    <mergeCell ref="M2728:P2728"/>
    <mergeCell ref="M2729:P2729"/>
    <mergeCell ref="M2730:P2730"/>
    <mergeCell ref="M2731:P2731"/>
    <mergeCell ref="M2722:P2722"/>
    <mergeCell ref="M2723:P2723"/>
    <mergeCell ref="M2724:P2724"/>
    <mergeCell ref="M2725:P2725"/>
    <mergeCell ref="M2726:P2726"/>
    <mergeCell ref="M2717:P2717"/>
    <mergeCell ref="M2718:P2718"/>
    <mergeCell ref="M2719:P2719"/>
    <mergeCell ref="M2720:P2720"/>
    <mergeCell ref="M2721:P2721"/>
    <mergeCell ref="M2712:P2712"/>
    <mergeCell ref="M2713:P2713"/>
    <mergeCell ref="M2714:P2714"/>
    <mergeCell ref="M2715:P2715"/>
    <mergeCell ref="M2716:P2716"/>
    <mergeCell ref="M2707:P2707"/>
    <mergeCell ref="M2708:P2708"/>
    <mergeCell ref="M2709:P2709"/>
    <mergeCell ref="M2710:P2710"/>
    <mergeCell ref="M2711:P2711"/>
    <mergeCell ref="M2702:P2702"/>
    <mergeCell ref="M2703:P2703"/>
    <mergeCell ref="M2704:P2704"/>
    <mergeCell ref="M2705:P2705"/>
    <mergeCell ref="M2706:P2706"/>
    <mergeCell ref="M2697:P2697"/>
    <mergeCell ref="M2698:P2698"/>
    <mergeCell ref="M2699:P2699"/>
    <mergeCell ref="M2700:P2700"/>
    <mergeCell ref="M2701:P2701"/>
    <mergeCell ref="M2692:P2692"/>
    <mergeCell ref="M2693:P2693"/>
    <mergeCell ref="M2694:P2694"/>
    <mergeCell ref="M2695:P2695"/>
    <mergeCell ref="M2696:P2696"/>
    <mergeCell ref="M2689:P2689"/>
    <mergeCell ref="M2690:P2690"/>
    <mergeCell ref="M2691:P2691"/>
    <mergeCell ref="M2684:P2684"/>
    <mergeCell ref="M2685:P2685"/>
    <mergeCell ref="M2686:P2686"/>
    <mergeCell ref="M2687:P2687"/>
    <mergeCell ref="M2688:P2688"/>
    <mergeCell ref="M2679:P2679"/>
    <mergeCell ref="M2680:P2680"/>
    <mergeCell ref="M2681:P2681"/>
    <mergeCell ref="M2682:P2682"/>
    <mergeCell ref="M2683:P2683"/>
    <mergeCell ref="M2674:P2674"/>
    <mergeCell ref="M2675:P2675"/>
    <mergeCell ref="M2676:P2676"/>
    <mergeCell ref="M2677:P2677"/>
    <mergeCell ref="M2678:P2678"/>
    <mergeCell ref="M2669:P2669"/>
    <mergeCell ref="M2670:P2670"/>
    <mergeCell ref="M2671:P2671"/>
    <mergeCell ref="M2672:P2672"/>
    <mergeCell ref="M2673:P2673"/>
    <mergeCell ref="M2664:P2664"/>
    <mergeCell ref="M2665:P2665"/>
    <mergeCell ref="M2666:P2666"/>
    <mergeCell ref="M2667:P2667"/>
    <mergeCell ref="M2668:P2668"/>
    <mergeCell ref="M2659:P2659"/>
    <mergeCell ref="M2661:P2661"/>
    <mergeCell ref="M2662:P2662"/>
    <mergeCell ref="M2663:P2663"/>
    <mergeCell ref="M2654:P2654"/>
    <mergeCell ref="M2655:P2655"/>
    <mergeCell ref="M2656:P2656"/>
    <mergeCell ref="M2657:P2657"/>
    <mergeCell ref="M2658:P2658"/>
    <mergeCell ref="M2649:P2649"/>
    <mergeCell ref="M2650:P2650"/>
    <mergeCell ref="M2651:P2651"/>
    <mergeCell ref="M2652:P2652"/>
    <mergeCell ref="M2653:P2653"/>
    <mergeCell ref="M2645:P2645"/>
    <mergeCell ref="M2646:P2646"/>
    <mergeCell ref="M2647:P2647"/>
    <mergeCell ref="M2648:P2648"/>
    <mergeCell ref="M2640:P2640"/>
    <mergeCell ref="M2641:P2641"/>
    <mergeCell ref="M2642:P2642"/>
    <mergeCell ref="M2643:P2643"/>
    <mergeCell ref="M2644:P2644"/>
    <mergeCell ref="M2635:P2635"/>
    <mergeCell ref="M2636:P2636"/>
    <mergeCell ref="M2637:P2637"/>
    <mergeCell ref="M2638:P2638"/>
    <mergeCell ref="M2639:P2639"/>
    <mergeCell ref="M2630:P2630"/>
    <mergeCell ref="M2631:P2631"/>
    <mergeCell ref="M2632:P2632"/>
    <mergeCell ref="M2633:P2633"/>
    <mergeCell ref="M2634:P2634"/>
    <mergeCell ref="M2625:P2625"/>
    <mergeCell ref="M2626:P2626"/>
    <mergeCell ref="M2627:P2627"/>
    <mergeCell ref="M2628:P2628"/>
    <mergeCell ref="M2629:P2629"/>
    <mergeCell ref="M2620:P2620"/>
    <mergeCell ref="M2621:P2621"/>
    <mergeCell ref="M2622:P2622"/>
    <mergeCell ref="M2623:P2623"/>
    <mergeCell ref="M2624:P2624"/>
    <mergeCell ref="M2617:P2617"/>
    <mergeCell ref="M2618:P2618"/>
    <mergeCell ref="M2619:P2619"/>
    <mergeCell ref="M2610:P2610"/>
    <mergeCell ref="M2611:P2611"/>
    <mergeCell ref="M2612:P2612"/>
    <mergeCell ref="M2613:P2613"/>
    <mergeCell ref="M2614:P2614"/>
    <mergeCell ref="M2615:P2615"/>
    <mergeCell ref="M2616:P2616"/>
    <mergeCell ref="M2541:P2541"/>
    <mergeCell ref="M2542:P2542"/>
    <mergeCell ref="M2535:P2535"/>
    <mergeCell ref="M2536:P2536"/>
    <mergeCell ref="M2537:P2537"/>
    <mergeCell ref="M2538:P2538"/>
    <mergeCell ref="M2539:P2539"/>
    <mergeCell ref="M2605:P2605"/>
    <mergeCell ref="M2606:P2606"/>
    <mergeCell ref="M2607:P2607"/>
    <mergeCell ref="M2608:P2608"/>
    <mergeCell ref="M2609:P2609"/>
    <mergeCell ref="M2600:P2600"/>
    <mergeCell ref="M2601:P2601"/>
    <mergeCell ref="M2602:P2602"/>
    <mergeCell ref="M2603:P2603"/>
    <mergeCell ref="M2604:P2604"/>
    <mergeCell ref="M2595:P2595"/>
    <mergeCell ref="M2596:P2596"/>
    <mergeCell ref="M2597:P2597"/>
    <mergeCell ref="M2598:P2598"/>
    <mergeCell ref="M2599:P2599"/>
    <mergeCell ref="M2590:P2590"/>
    <mergeCell ref="M2591:P2591"/>
    <mergeCell ref="M2592:P2592"/>
    <mergeCell ref="M2593:P2593"/>
    <mergeCell ref="M2594:P2594"/>
    <mergeCell ref="M2585:P2585"/>
    <mergeCell ref="M2586:P2586"/>
    <mergeCell ref="M2587:P2587"/>
    <mergeCell ref="M2588:P2588"/>
    <mergeCell ref="M2589:P2589"/>
    <mergeCell ref="M2582:P2582"/>
    <mergeCell ref="M2583:P2583"/>
    <mergeCell ref="M2584:P2584"/>
    <mergeCell ref="M2575:P2575"/>
    <mergeCell ref="M2576:P2576"/>
    <mergeCell ref="M2577:P2577"/>
    <mergeCell ref="M2578:P2578"/>
    <mergeCell ref="M2579:P2579"/>
    <mergeCell ref="M2580:P2580"/>
    <mergeCell ref="M2581:P2581"/>
    <mergeCell ref="M2502:P2502"/>
    <mergeCell ref="M2503:P2503"/>
    <mergeCell ref="M2504:P2504"/>
    <mergeCell ref="M2570:P2570"/>
    <mergeCell ref="M2571:P2571"/>
    <mergeCell ref="M2546:P2546"/>
    <mergeCell ref="M2547:P2547"/>
    <mergeCell ref="M2548:P2548"/>
    <mergeCell ref="M2549:P2549"/>
    <mergeCell ref="M2540:P2540"/>
    <mergeCell ref="M2531:P2531"/>
    <mergeCell ref="M2532:P2532"/>
    <mergeCell ref="M2533:P2533"/>
    <mergeCell ref="M2534:P2534"/>
    <mergeCell ref="M2530:P2530"/>
    <mergeCell ref="M2525:P2525"/>
    <mergeCell ref="M2526:P2526"/>
    <mergeCell ref="M2527:P2527"/>
    <mergeCell ref="M2528:P2528"/>
    <mergeCell ref="M2529:P2529"/>
    <mergeCell ref="M2520:P2520"/>
    <mergeCell ref="M2521:P2521"/>
    <mergeCell ref="M2522:P2522"/>
    <mergeCell ref="M2523:P2523"/>
    <mergeCell ref="M2524:P2524"/>
    <mergeCell ref="M2515:P2515"/>
    <mergeCell ref="M2516:P2516"/>
    <mergeCell ref="M2517:P2517"/>
    <mergeCell ref="M2519:P2519"/>
    <mergeCell ref="M2573:P2573"/>
    <mergeCell ref="M2574:P2574"/>
    <mergeCell ref="M2565:P2565"/>
    <mergeCell ref="M2566:P2566"/>
    <mergeCell ref="M2567:P2567"/>
    <mergeCell ref="M2568:P2568"/>
    <mergeCell ref="M2569:P2569"/>
    <mergeCell ref="M2560:P2560"/>
    <mergeCell ref="M2561:P2561"/>
    <mergeCell ref="M2562:P2562"/>
    <mergeCell ref="M2563:P2563"/>
    <mergeCell ref="M2564:P2564"/>
    <mergeCell ref="M2555:P2555"/>
    <mergeCell ref="M2556:P2556"/>
    <mergeCell ref="M2558:P2558"/>
    <mergeCell ref="M2559:P2559"/>
    <mergeCell ref="M2550:P2550"/>
    <mergeCell ref="M2551:P2551"/>
    <mergeCell ref="M2552:P2552"/>
    <mergeCell ref="M2553:P2553"/>
    <mergeCell ref="M2554:P2554"/>
    <mergeCell ref="M2496:P2496"/>
    <mergeCell ref="M2497:P2497"/>
    <mergeCell ref="M2498:P2498"/>
    <mergeCell ref="M2499:P2499"/>
    <mergeCell ref="M2491:P2491"/>
    <mergeCell ref="M2492:P2492"/>
    <mergeCell ref="M2493:P2493"/>
    <mergeCell ref="M2494:P2494"/>
    <mergeCell ref="M2495:P2495"/>
    <mergeCell ref="M2518:P2518"/>
    <mergeCell ref="M2486:P2486"/>
    <mergeCell ref="M2487:P2487"/>
    <mergeCell ref="M2488:P2488"/>
    <mergeCell ref="M2489:P2489"/>
    <mergeCell ref="M2490:P2490"/>
    <mergeCell ref="M2481:P2481"/>
    <mergeCell ref="M2482:P2482"/>
    <mergeCell ref="M2483:P2483"/>
    <mergeCell ref="M2484:P2484"/>
    <mergeCell ref="M2485:P2485"/>
    <mergeCell ref="M2510:P2510"/>
    <mergeCell ref="M2511:P2511"/>
    <mergeCell ref="M2512:P2512"/>
    <mergeCell ref="M2513:P2513"/>
    <mergeCell ref="M2514:P2514"/>
    <mergeCell ref="M2505:P2505"/>
    <mergeCell ref="M2506:P2506"/>
    <mergeCell ref="M2507:P2507"/>
    <mergeCell ref="M2508:P2508"/>
    <mergeCell ref="M2509:P2509"/>
    <mergeCell ref="M2500:P2500"/>
    <mergeCell ref="M2501:P2501"/>
    <mergeCell ref="M2476:P2476"/>
    <mergeCell ref="M2477:P2477"/>
    <mergeCell ref="M2478:P2478"/>
    <mergeCell ref="M2479:P2479"/>
    <mergeCell ref="M2480:P2480"/>
    <mergeCell ref="M2471:P2471"/>
    <mergeCell ref="M2472:P2472"/>
    <mergeCell ref="M2473:P2473"/>
    <mergeCell ref="M2474:P2474"/>
    <mergeCell ref="M2475:P2475"/>
    <mergeCell ref="M2466:P2466"/>
    <mergeCell ref="M2467:P2467"/>
    <mergeCell ref="M2468:P2468"/>
    <mergeCell ref="M2469:P2469"/>
    <mergeCell ref="M2470:P2470"/>
    <mergeCell ref="M2461:P2461"/>
    <mergeCell ref="M2462:P2462"/>
    <mergeCell ref="M2463:P2463"/>
    <mergeCell ref="M2464:P2464"/>
    <mergeCell ref="M2465:P2465"/>
    <mergeCell ref="M2456:P2456"/>
    <mergeCell ref="M2457:P2457"/>
    <mergeCell ref="M2458:P2458"/>
    <mergeCell ref="M2459:P2459"/>
    <mergeCell ref="M2460:P2460"/>
    <mergeCell ref="M2451:P2451"/>
    <mergeCell ref="M2452:P2452"/>
    <mergeCell ref="M2453:P2453"/>
    <mergeCell ref="M2454:P2454"/>
    <mergeCell ref="M2455:P2455"/>
    <mergeCell ref="M2446:P2446"/>
    <mergeCell ref="M2447:P2447"/>
    <mergeCell ref="M2448:P2448"/>
    <mergeCell ref="M2449:P2449"/>
    <mergeCell ref="M2450:P2450"/>
    <mergeCell ref="M2441:P2441"/>
    <mergeCell ref="M2442:P2442"/>
    <mergeCell ref="M2443:P2443"/>
    <mergeCell ref="M2444:P2444"/>
    <mergeCell ref="M2445:P2445"/>
    <mergeCell ref="M2436:P2436"/>
    <mergeCell ref="M2437:P2437"/>
    <mergeCell ref="M2438:P2438"/>
    <mergeCell ref="M2439:P2439"/>
    <mergeCell ref="M2440:P2440"/>
    <mergeCell ref="M2431:P2431"/>
    <mergeCell ref="M2432:P2432"/>
    <mergeCell ref="M2433:P2433"/>
    <mergeCell ref="M2434:P2434"/>
    <mergeCell ref="M2435:P2435"/>
    <mergeCell ref="M2350:P2350"/>
    <mergeCell ref="M2351:P2351"/>
    <mergeCell ref="M2352:P2352"/>
    <mergeCell ref="M2426:P2426"/>
    <mergeCell ref="M2427:P2427"/>
    <mergeCell ref="M2428:P2428"/>
    <mergeCell ref="M2429:P2429"/>
    <mergeCell ref="M2430:P2430"/>
    <mergeCell ref="M2422:P2422"/>
    <mergeCell ref="M2423:P2423"/>
    <mergeCell ref="M2424:P2424"/>
    <mergeCell ref="M2425:P2425"/>
    <mergeCell ref="M2418:P2418"/>
    <mergeCell ref="M2419:P2419"/>
    <mergeCell ref="M2420:P2420"/>
    <mergeCell ref="M2412:P2412"/>
    <mergeCell ref="M2413:P2413"/>
    <mergeCell ref="M2414:P2414"/>
    <mergeCell ref="M2415:P2415"/>
    <mergeCell ref="M2407:P2407"/>
    <mergeCell ref="M2408:P2408"/>
    <mergeCell ref="M2409:P2409"/>
    <mergeCell ref="M2410:P2410"/>
    <mergeCell ref="M2411:P2411"/>
    <mergeCell ref="M2416:P2416"/>
    <mergeCell ref="M2417:P2417"/>
    <mergeCell ref="M2403:P2403"/>
    <mergeCell ref="M2404:P2404"/>
    <mergeCell ref="M2405:P2405"/>
    <mergeCell ref="M2406:P2406"/>
    <mergeCell ref="M2397:P2397"/>
    <mergeCell ref="M2398:P2398"/>
    <mergeCell ref="M2399:P2399"/>
    <mergeCell ref="M2400:P2400"/>
    <mergeCell ref="M2401:P2401"/>
    <mergeCell ref="M2391:P2391"/>
    <mergeCell ref="M2392:P2392"/>
    <mergeCell ref="M2394:P2394"/>
    <mergeCell ref="M2395:P2395"/>
    <mergeCell ref="M2396:P2396"/>
    <mergeCell ref="M2343:P2343"/>
    <mergeCell ref="M2344:P2344"/>
    <mergeCell ref="M2345:P2345"/>
    <mergeCell ref="M2346:P2346"/>
    <mergeCell ref="M2347:P2347"/>
    <mergeCell ref="M2340:P2340"/>
    <mergeCell ref="M2341:P2341"/>
    <mergeCell ref="M2342:P2342"/>
    <mergeCell ref="M2333:P2333"/>
    <mergeCell ref="M2334:P2334"/>
    <mergeCell ref="M2335:P2335"/>
    <mergeCell ref="M2336:P2336"/>
    <mergeCell ref="M2337:P2337"/>
    <mergeCell ref="M2328:P2328"/>
    <mergeCell ref="M2329:P2329"/>
    <mergeCell ref="M2330:P2330"/>
    <mergeCell ref="M2331:P2331"/>
    <mergeCell ref="M2332:P2332"/>
    <mergeCell ref="M2323:P2323"/>
    <mergeCell ref="M2324:P2324"/>
    <mergeCell ref="M2325:P2325"/>
    <mergeCell ref="M2326:P2326"/>
    <mergeCell ref="M2327:P2327"/>
    <mergeCell ref="M2402:P2402"/>
    <mergeCell ref="M2283:P2283"/>
    <mergeCell ref="M2286:P2286"/>
    <mergeCell ref="M2287:P2287"/>
    <mergeCell ref="M2279:P2279"/>
    <mergeCell ref="M2280:P2280"/>
    <mergeCell ref="M2281:P2281"/>
    <mergeCell ref="M2282:P2282"/>
    <mergeCell ref="M2338:P2338"/>
    <mergeCell ref="M2339:P2339"/>
    <mergeCell ref="M2386:P2386"/>
    <mergeCell ref="M2387:P2387"/>
    <mergeCell ref="M2388:P2388"/>
    <mergeCell ref="M2389:P2389"/>
    <mergeCell ref="M2390:P2390"/>
    <mergeCell ref="M2385:P2385"/>
    <mergeCell ref="M2376:P2376"/>
    <mergeCell ref="M2377:P2377"/>
    <mergeCell ref="M2378:P2378"/>
    <mergeCell ref="M2379:P2379"/>
    <mergeCell ref="M2380:P2380"/>
    <mergeCell ref="M2371:P2371"/>
    <mergeCell ref="M2372:P2372"/>
    <mergeCell ref="M2373:P2373"/>
    <mergeCell ref="M2374:P2374"/>
    <mergeCell ref="M2375:P2375"/>
    <mergeCell ref="M2365:P2365"/>
    <mergeCell ref="M2366:P2366"/>
    <mergeCell ref="M2368:P2368"/>
    <mergeCell ref="M2369:P2369"/>
    <mergeCell ref="M2370:P2370"/>
    <mergeCell ref="M2381:P2381"/>
    <mergeCell ref="M2382:P2382"/>
    <mergeCell ref="M2383:P2383"/>
    <mergeCell ref="M2384:P2384"/>
    <mergeCell ref="M2353:P2353"/>
    <mergeCell ref="M2354:P2354"/>
    <mergeCell ref="M2355:P2355"/>
    <mergeCell ref="M2364:P2364"/>
    <mergeCell ref="M2348:P2348"/>
    <mergeCell ref="M2349:P2349"/>
    <mergeCell ref="M2274:P2274"/>
    <mergeCell ref="M2275:P2275"/>
    <mergeCell ref="M2276:P2276"/>
    <mergeCell ref="M2277:P2277"/>
    <mergeCell ref="M2278:P2278"/>
    <mergeCell ref="M2322:P2322"/>
    <mergeCell ref="M2301:P2301"/>
    <mergeCell ref="M2302:P2302"/>
    <mergeCell ref="M2293:P2293"/>
    <mergeCell ref="M2294:P2294"/>
    <mergeCell ref="M2295:P2295"/>
    <mergeCell ref="M2296:P2296"/>
    <mergeCell ref="M2297:P2297"/>
    <mergeCell ref="M2288:P2288"/>
    <mergeCell ref="M2289:P2289"/>
    <mergeCell ref="M2290:P2290"/>
    <mergeCell ref="M2291:P2291"/>
    <mergeCell ref="M2292:P2292"/>
    <mergeCell ref="M2269:P2269"/>
    <mergeCell ref="M2270:P2270"/>
    <mergeCell ref="M2271:P2271"/>
    <mergeCell ref="M2272:P2272"/>
    <mergeCell ref="M2273:P2273"/>
    <mergeCell ref="M2264:P2264"/>
    <mergeCell ref="M2265:P2265"/>
    <mergeCell ref="M2266:P2266"/>
    <mergeCell ref="M2267:P2267"/>
    <mergeCell ref="M2268:P2268"/>
    <mergeCell ref="M2260:P2260"/>
    <mergeCell ref="M2261:P2261"/>
    <mergeCell ref="M2262:P2262"/>
    <mergeCell ref="M2263:P2263"/>
    <mergeCell ref="M2317:P2317"/>
    <mergeCell ref="M2319:P2319"/>
    <mergeCell ref="M2318:P2318"/>
    <mergeCell ref="M2310:P2310"/>
    <mergeCell ref="M2312:P2312"/>
    <mergeCell ref="M2313:P2313"/>
    <mergeCell ref="M2314:P2314"/>
    <mergeCell ref="M2316:P2316"/>
    <mergeCell ref="M2308:P2308"/>
    <mergeCell ref="M2309:P2309"/>
    <mergeCell ref="M2303:P2303"/>
    <mergeCell ref="M2304:P2304"/>
    <mergeCell ref="M2305:P2305"/>
    <mergeCell ref="M2306:P2306"/>
    <mergeCell ref="M2307:P2307"/>
    <mergeCell ref="M2298:P2298"/>
    <mergeCell ref="M2299:P2299"/>
    <mergeCell ref="M2300:P2300"/>
    <mergeCell ref="M2255:P2255"/>
    <mergeCell ref="M2256:P2256"/>
    <mergeCell ref="M2257:P2257"/>
    <mergeCell ref="M2258:P2258"/>
    <mergeCell ref="M2259:P2259"/>
    <mergeCell ref="M2250:P2250"/>
    <mergeCell ref="M2251:P2251"/>
    <mergeCell ref="M2252:P2252"/>
    <mergeCell ref="M2253:P2253"/>
    <mergeCell ref="M2254:P2254"/>
    <mergeCell ref="M2245:P2245"/>
    <mergeCell ref="M2246:P2246"/>
    <mergeCell ref="M2247:P2247"/>
    <mergeCell ref="M2248:P2248"/>
    <mergeCell ref="M2249:P2249"/>
    <mergeCell ref="M2239:P2239"/>
    <mergeCell ref="M2240:P2240"/>
    <mergeCell ref="M2241:P2241"/>
    <mergeCell ref="M2242:P2242"/>
    <mergeCell ref="M2244:P2244"/>
    <mergeCell ref="M2235:P2235"/>
    <mergeCell ref="M2236:P2236"/>
    <mergeCell ref="M2237:P2237"/>
    <mergeCell ref="M2238:P2238"/>
    <mergeCell ref="M2230:P2230"/>
    <mergeCell ref="M2231:P2231"/>
    <mergeCell ref="M2232:P2232"/>
    <mergeCell ref="M2233:P2233"/>
    <mergeCell ref="M2234:P2234"/>
    <mergeCell ref="M2225:P2225"/>
    <mergeCell ref="M2226:P2226"/>
    <mergeCell ref="M2227:P2227"/>
    <mergeCell ref="M2228:P2228"/>
    <mergeCell ref="M2229:P2229"/>
    <mergeCell ref="M2220:P2220"/>
    <mergeCell ref="M2221:P2221"/>
    <mergeCell ref="M2222:P2222"/>
    <mergeCell ref="M2223:P2223"/>
    <mergeCell ref="M2224:P2224"/>
    <mergeCell ref="M2215:P2215"/>
    <mergeCell ref="M2216:P2216"/>
    <mergeCell ref="M2217:P2217"/>
    <mergeCell ref="M2218:P2218"/>
    <mergeCell ref="M2219:P2219"/>
    <mergeCell ref="M2210:P2210"/>
    <mergeCell ref="M2211:P2211"/>
    <mergeCell ref="M2212:P2212"/>
    <mergeCell ref="M2213:P2213"/>
    <mergeCell ref="M2214:P2214"/>
    <mergeCell ref="M2205:P2205"/>
    <mergeCell ref="M2206:P2206"/>
    <mergeCell ref="M2207:P2207"/>
    <mergeCell ref="M2208:P2208"/>
    <mergeCell ref="M2209:P2209"/>
    <mergeCell ref="M2200:P2200"/>
    <mergeCell ref="M2201:P2201"/>
    <mergeCell ref="M2202:P2202"/>
    <mergeCell ref="M2203:P2203"/>
    <mergeCell ref="M2204:P2204"/>
    <mergeCell ref="M2195:P2195"/>
    <mergeCell ref="M2196:P2196"/>
    <mergeCell ref="M2197:P2197"/>
    <mergeCell ref="M2198:P2198"/>
    <mergeCell ref="M2199:P2199"/>
    <mergeCell ref="M2190:P2190"/>
    <mergeCell ref="M2191:P2191"/>
    <mergeCell ref="M2192:P2192"/>
    <mergeCell ref="M2193:P2193"/>
    <mergeCell ref="M2194:P2194"/>
    <mergeCell ref="M2185:P2185"/>
    <mergeCell ref="M2186:P2186"/>
    <mergeCell ref="M2187:P2187"/>
    <mergeCell ref="M2188:P2188"/>
    <mergeCell ref="M2189:P2189"/>
    <mergeCell ref="M2180:P2180"/>
    <mergeCell ref="M2181:P2181"/>
    <mergeCell ref="M2182:P2182"/>
    <mergeCell ref="M2183:P2183"/>
    <mergeCell ref="M2184:P2184"/>
    <mergeCell ref="M2175:P2175"/>
    <mergeCell ref="M2176:P2176"/>
    <mergeCell ref="M2177:P2177"/>
    <mergeCell ref="M2178:P2178"/>
    <mergeCell ref="M2179:P2179"/>
    <mergeCell ref="M2170:P2170"/>
    <mergeCell ref="M2171:P2171"/>
    <mergeCell ref="M2172:P2172"/>
    <mergeCell ref="M2173:P2173"/>
    <mergeCell ref="M2174:P2174"/>
    <mergeCell ref="M2165:P2165"/>
    <mergeCell ref="M2166:P2166"/>
    <mergeCell ref="M2167:P2167"/>
    <mergeCell ref="M2168:P2168"/>
    <mergeCell ref="M2169:P2169"/>
    <mergeCell ref="M2159:P2159"/>
    <mergeCell ref="M2160:P2160"/>
    <mergeCell ref="M2161:P2161"/>
    <mergeCell ref="M2162:P2162"/>
    <mergeCell ref="M2163:P2163"/>
    <mergeCell ref="M2154:P2154"/>
    <mergeCell ref="M2155:P2155"/>
    <mergeCell ref="M2156:P2156"/>
    <mergeCell ref="M2157:P2157"/>
    <mergeCell ref="M2158:P2158"/>
    <mergeCell ref="M2148:P2148"/>
    <mergeCell ref="M2149:P2149"/>
    <mergeCell ref="M2150:P2150"/>
    <mergeCell ref="M2151:P2151"/>
    <mergeCell ref="M2153:P2153"/>
    <mergeCell ref="M2143:P2143"/>
    <mergeCell ref="M2144:P2144"/>
    <mergeCell ref="M2145:P2145"/>
    <mergeCell ref="M2146:P2146"/>
    <mergeCell ref="M2147:P2147"/>
    <mergeCell ref="M2138:P2138"/>
    <mergeCell ref="M2139:P2139"/>
    <mergeCell ref="M2140:P2140"/>
    <mergeCell ref="M2141:P2141"/>
    <mergeCell ref="M2142:P2142"/>
    <mergeCell ref="M2133:P2133"/>
    <mergeCell ref="M2134:P2134"/>
    <mergeCell ref="M2135:P2135"/>
    <mergeCell ref="M2136:P2136"/>
    <mergeCell ref="M2137:P2137"/>
    <mergeCell ref="M2128:P2128"/>
    <mergeCell ref="M2129:P2129"/>
    <mergeCell ref="M2130:P2130"/>
    <mergeCell ref="M2131:P2131"/>
    <mergeCell ref="M2132:P2132"/>
    <mergeCell ref="M2123:P2123"/>
    <mergeCell ref="M2124:P2124"/>
    <mergeCell ref="M2125:P2125"/>
    <mergeCell ref="M2126:P2126"/>
    <mergeCell ref="M2127:P2127"/>
    <mergeCell ref="M2118:P2118"/>
    <mergeCell ref="M2119:P2119"/>
    <mergeCell ref="M2120:P2120"/>
    <mergeCell ref="M2121:P2121"/>
    <mergeCell ref="M2122:P2122"/>
    <mergeCell ref="M2113:P2113"/>
    <mergeCell ref="M2114:P2114"/>
    <mergeCell ref="M2115:P2115"/>
    <mergeCell ref="M2116:P2116"/>
    <mergeCell ref="M2117:P2117"/>
    <mergeCell ref="M2108:P2108"/>
    <mergeCell ref="M2109:P2109"/>
    <mergeCell ref="M2110:P2110"/>
    <mergeCell ref="M2111:P2111"/>
    <mergeCell ref="M2112:P2112"/>
    <mergeCell ref="M2103:P2103"/>
    <mergeCell ref="M2104:P2104"/>
    <mergeCell ref="M2105:P2105"/>
    <mergeCell ref="M2106:P2106"/>
    <mergeCell ref="M2107:P2107"/>
    <mergeCell ref="M2098:P2098"/>
    <mergeCell ref="M2099:P2099"/>
    <mergeCell ref="M2100:P2100"/>
    <mergeCell ref="M2101:P2101"/>
    <mergeCell ref="M2102:P2102"/>
    <mergeCell ref="M2093:P2093"/>
    <mergeCell ref="M2094:P2094"/>
    <mergeCell ref="M2095:P2095"/>
    <mergeCell ref="M2096:P2096"/>
    <mergeCell ref="M2097:P2097"/>
    <mergeCell ref="M2087:P2087"/>
    <mergeCell ref="M2088:P2088"/>
    <mergeCell ref="M2089:P2089"/>
    <mergeCell ref="M2091:P2091"/>
    <mergeCell ref="M2092:P2092"/>
    <mergeCell ref="M2082:P2082"/>
    <mergeCell ref="M2083:P2083"/>
    <mergeCell ref="M2084:P2084"/>
    <mergeCell ref="M2085:P2085"/>
    <mergeCell ref="M2086:P2086"/>
    <mergeCell ref="M2076:P2076"/>
    <mergeCell ref="M2077:P2077"/>
    <mergeCell ref="M2078:P2078"/>
    <mergeCell ref="M2079:P2079"/>
    <mergeCell ref="M2081:P2081"/>
    <mergeCell ref="M2071:P2071"/>
    <mergeCell ref="M2072:P2072"/>
    <mergeCell ref="M2073:P2073"/>
    <mergeCell ref="M2074:P2074"/>
    <mergeCell ref="M2075:P2075"/>
    <mergeCell ref="M2065:P2065"/>
    <mergeCell ref="M2066:P2066"/>
    <mergeCell ref="M2067:P2067"/>
    <mergeCell ref="M2068:P2068"/>
    <mergeCell ref="M2070:P2070"/>
    <mergeCell ref="M2060:P2060"/>
    <mergeCell ref="M2061:P2061"/>
    <mergeCell ref="M2062:P2062"/>
    <mergeCell ref="M2063:P2063"/>
    <mergeCell ref="M2064:P2064"/>
    <mergeCell ref="M2056:P2056"/>
    <mergeCell ref="M2057:P2057"/>
    <mergeCell ref="M2058:P2058"/>
    <mergeCell ref="M2059:P2059"/>
    <mergeCell ref="M2051:P2051"/>
    <mergeCell ref="M2052:P2052"/>
    <mergeCell ref="M2053:P2053"/>
    <mergeCell ref="M2054:P2054"/>
    <mergeCell ref="M2055:P2055"/>
    <mergeCell ref="M2046:P2046"/>
    <mergeCell ref="M2047:P2047"/>
    <mergeCell ref="M2048:P2048"/>
    <mergeCell ref="M2049:P2049"/>
    <mergeCell ref="M2050:P2050"/>
    <mergeCell ref="M2041:P2041"/>
    <mergeCell ref="M2042:P2042"/>
    <mergeCell ref="M2043:P2043"/>
    <mergeCell ref="M2044:P2044"/>
    <mergeCell ref="M2045:P2045"/>
    <mergeCell ref="M2036:P2036"/>
    <mergeCell ref="M2037:P2037"/>
    <mergeCell ref="M2038:P2038"/>
    <mergeCell ref="M2039:P2039"/>
    <mergeCell ref="M2040:P2040"/>
    <mergeCell ref="M2031:P2031"/>
    <mergeCell ref="M2032:P2032"/>
    <mergeCell ref="M2033:P2033"/>
    <mergeCell ref="M2034:P2034"/>
    <mergeCell ref="M2035:P2035"/>
    <mergeCell ref="M2026:P2026"/>
    <mergeCell ref="M2027:P2027"/>
    <mergeCell ref="M2028:P2028"/>
    <mergeCell ref="M2029:P2029"/>
    <mergeCell ref="M2030:P2030"/>
    <mergeCell ref="M2021:P2021"/>
    <mergeCell ref="M2022:P2022"/>
    <mergeCell ref="M2023:P2023"/>
    <mergeCell ref="M2024:P2024"/>
    <mergeCell ref="M2025:P2025"/>
    <mergeCell ref="M2016:P2016"/>
    <mergeCell ref="M2017:P2017"/>
    <mergeCell ref="M2018:P2018"/>
    <mergeCell ref="M2019:P2019"/>
    <mergeCell ref="M2020:P2020"/>
    <mergeCell ref="M2012:P2012"/>
    <mergeCell ref="M2013:P2013"/>
    <mergeCell ref="M2014:P2014"/>
    <mergeCell ref="M2015:P2015"/>
    <mergeCell ref="M2007:P2007"/>
    <mergeCell ref="M2008:P2008"/>
    <mergeCell ref="M2009:P2009"/>
    <mergeCell ref="M2010:P2010"/>
    <mergeCell ref="M2011:P2011"/>
    <mergeCell ref="M2002:P2002"/>
    <mergeCell ref="M2003:P2003"/>
    <mergeCell ref="M2004:P2004"/>
    <mergeCell ref="M2005:P2005"/>
    <mergeCell ref="M2006:P2006"/>
    <mergeCell ref="M1997:P1997"/>
    <mergeCell ref="M1998:P1998"/>
    <mergeCell ref="M1999:P1999"/>
    <mergeCell ref="M2000:P2000"/>
    <mergeCell ref="M2001:P2001"/>
    <mergeCell ref="M1992:P1992"/>
    <mergeCell ref="M1993:P1993"/>
    <mergeCell ref="M1994:P1994"/>
    <mergeCell ref="M1995:P1995"/>
    <mergeCell ref="M1996:P1996"/>
    <mergeCell ref="M1987:P1987"/>
    <mergeCell ref="M1988:P1988"/>
    <mergeCell ref="M1989:P1989"/>
    <mergeCell ref="M1990:P1990"/>
    <mergeCell ref="M1991:P1991"/>
    <mergeCell ref="M1981:P1981"/>
    <mergeCell ref="M1982:P1982"/>
    <mergeCell ref="M1983:P1983"/>
    <mergeCell ref="M1984:P1984"/>
    <mergeCell ref="M1986:P1986"/>
    <mergeCell ref="M1976:P1976"/>
    <mergeCell ref="M1977:P1977"/>
    <mergeCell ref="M1978:P1978"/>
    <mergeCell ref="M1979:P1979"/>
    <mergeCell ref="M1980:P1980"/>
    <mergeCell ref="M1971:P1971"/>
    <mergeCell ref="M1972:P1972"/>
    <mergeCell ref="M1973:P1973"/>
    <mergeCell ref="M1974:P1974"/>
    <mergeCell ref="M1975:P1975"/>
    <mergeCell ref="M1958:P1958"/>
    <mergeCell ref="M1959:P1959"/>
    <mergeCell ref="M1960:P1960"/>
    <mergeCell ref="M1961:P1961"/>
    <mergeCell ref="M1962:P1962"/>
    <mergeCell ref="M1953:P1953"/>
    <mergeCell ref="M1954:P1954"/>
    <mergeCell ref="M1955:P1955"/>
    <mergeCell ref="M1956:P1956"/>
    <mergeCell ref="M1957:P1957"/>
    <mergeCell ref="M1950:P1950"/>
    <mergeCell ref="M1951:P1951"/>
    <mergeCell ref="M1952:P1952"/>
    <mergeCell ref="M1945:P1945"/>
    <mergeCell ref="M1946:P1946"/>
    <mergeCell ref="M1947:P1947"/>
    <mergeCell ref="M1948:P1948"/>
    <mergeCell ref="M1949:P1949"/>
    <mergeCell ref="M1940:P1940"/>
    <mergeCell ref="M1941:P1941"/>
    <mergeCell ref="M1942:P1942"/>
    <mergeCell ref="M1943:P1943"/>
    <mergeCell ref="M1944:P1944"/>
    <mergeCell ref="M1935:P1935"/>
    <mergeCell ref="M1936:P1936"/>
    <mergeCell ref="M1937:P1937"/>
    <mergeCell ref="M1938:P1938"/>
    <mergeCell ref="M1939:P1939"/>
    <mergeCell ref="M1931:P1931"/>
    <mergeCell ref="M1932:P1932"/>
    <mergeCell ref="M1933:P1933"/>
    <mergeCell ref="M1934:P1934"/>
    <mergeCell ref="M1926:P1926"/>
    <mergeCell ref="M1927:P1927"/>
    <mergeCell ref="M1928:P1928"/>
    <mergeCell ref="M1929:P1929"/>
    <mergeCell ref="M1930:P1930"/>
    <mergeCell ref="M1921:P1921"/>
    <mergeCell ref="M1922:P1922"/>
    <mergeCell ref="M1923:P1923"/>
    <mergeCell ref="M1924:P1924"/>
    <mergeCell ref="M1925:P1925"/>
    <mergeCell ref="M1915:P1915"/>
    <mergeCell ref="M1916:P1916"/>
    <mergeCell ref="M1917:P1917"/>
    <mergeCell ref="M1918:P1918"/>
    <mergeCell ref="M1919:P1919"/>
    <mergeCell ref="M1910:P1910"/>
    <mergeCell ref="M1911:P1911"/>
    <mergeCell ref="M1912:P1912"/>
    <mergeCell ref="M1913:P1913"/>
    <mergeCell ref="M1914:P1914"/>
    <mergeCell ref="M1904:P1904"/>
    <mergeCell ref="M1905:P1905"/>
    <mergeCell ref="M1906:P1906"/>
    <mergeCell ref="M1907:P1907"/>
    <mergeCell ref="M1908:P1908"/>
    <mergeCell ref="M1899:P1899"/>
    <mergeCell ref="M1900:P1900"/>
    <mergeCell ref="M1901:P1901"/>
    <mergeCell ref="M1902:P1902"/>
    <mergeCell ref="M1903:P1903"/>
    <mergeCell ref="M1895:P1895"/>
    <mergeCell ref="M1896:P1896"/>
    <mergeCell ref="M1897:P1897"/>
    <mergeCell ref="M1898:P1898"/>
    <mergeCell ref="M1890:P1890"/>
    <mergeCell ref="M1891:P1891"/>
    <mergeCell ref="M1892:P1892"/>
    <mergeCell ref="M1893:P1893"/>
    <mergeCell ref="M1894:P1894"/>
    <mergeCell ref="M1888:P1888"/>
    <mergeCell ref="M1889:P1889"/>
    <mergeCell ref="M1883:P1883"/>
    <mergeCell ref="M1884:P1884"/>
    <mergeCell ref="M1885:P1885"/>
    <mergeCell ref="M1886:P1886"/>
    <mergeCell ref="M1887:P1887"/>
    <mergeCell ref="M1878:P1878"/>
    <mergeCell ref="M1879:P1879"/>
    <mergeCell ref="M1880:P1880"/>
    <mergeCell ref="M1881:P1881"/>
    <mergeCell ref="M1882:P1882"/>
    <mergeCell ref="M1873:P1873"/>
    <mergeCell ref="M1874:P1874"/>
    <mergeCell ref="M1875:P1875"/>
    <mergeCell ref="M1876:P1876"/>
    <mergeCell ref="M1877:P1877"/>
    <mergeCell ref="M1868:P1868"/>
    <mergeCell ref="M1869:P1869"/>
    <mergeCell ref="M1870:P1870"/>
    <mergeCell ref="M1871:P1871"/>
    <mergeCell ref="M1872:P1872"/>
    <mergeCell ref="M1865:P1865"/>
    <mergeCell ref="M1866:P1866"/>
    <mergeCell ref="M1867:P1867"/>
    <mergeCell ref="M1860:P1860"/>
    <mergeCell ref="M1861:P1861"/>
    <mergeCell ref="M1862:P1862"/>
    <mergeCell ref="M1863:P1863"/>
    <mergeCell ref="M1864:P1864"/>
    <mergeCell ref="M1854:P1854"/>
    <mergeCell ref="M1855:P1855"/>
    <mergeCell ref="M1856:P1856"/>
    <mergeCell ref="M1857:P1857"/>
    <mergeCell ref="M1849:P1849"/>
    <mergeCell ref="M1850:P1850"/>
    <mergeCell ref="M1851:P1851"/>
    <mergeCell ref="M1852:P1852"/>
    <mergeCell ref="M1853:P1853"/>
    <mergeCell ref="M1844:P1844"/>
    <mergeCell ref="M1845:P1845"/>
    <mergeCell ref="M1846:P1846"/>
    <mergeCell ref="M1847:P1847"/>
    <mergeCell ref="M1848:P1848"/>
    <mergeCell ref="M1839:P1839"/>
    <mergeCell ref="M1840:P1840"/>
    <mergeCell ref="M1841:P1841"/>
    <mergeCell ref="M1842:P1842"/>
    <mergeCell ref="M1843:P1843"/>
    <mergeCell ref="M1834:P1834"/>
    <mergeCell ref="M1835:P1835"/>
    <mergeCell ref="M1836:P1836"/>
    <mergeCell ref="M1837:P1837"/>
    <mergeCell ref="M1838:P1838"/>
    <mergeCell ref="M1829:P1829"/>
    <mergeCell ref="M1830:P1830"/>
    <mergeCell ref="M1831:P1831"/>
    <mergeCell ref="M1832:P1832"/>
    <mergeCell ref="M1833:P1833"/>
    <mergeCell ref="M1824:P1824"/>
    <mergeCell ref="M1825:P1825"/>
    <mergeCell ref="M1826:P1826"/>
    <mergeCell ref="M1827:P1827"/>
    <mergeCell ref="M1828:P1828"/>
    <mergeCell ref="M1817:P1817"/>
    <mergeCell ref="M1818:P1818"/>
    <mergeCell ref="M1819:P1819"/>
    <mergeCell ref="M1820:P1820"/>
    <mergeCell ref="M1823:P1823"/>
    <mergeCell ref="M1812:P1812"/>
    <mergeCell ref="M1813:P1813"/>
    <mergeCell ref="M1814:P1814"/>
    <mergeCell ref="M1815:P1815"/>
    <mergeCell ref="M1816:P1816"/>
    <mergeCell ref="M1807:P1807"/>
    <mergeCell ref="M1808:P1808"/>
    <mergeCell ref="M1809:P1809"/>
    <mergeCell ref="M1810:P1810"/>
    <mergeCell ref="M1811:P1811"/>
    <mergeCell ref="M1802:P1802"/>
    <mergeCell ref="M1803:P1803"/>
    <mergeCell ref="M1804:P1804"/>
    <mergeCell ref="M1805:P1805"/>
    <mergeCell ref="M1806:P1806"/>
    <mergeCell ref="M1797:P1797"/>
    <mergeCell ref="M1798:P1798"/>
    <mergeCell ref="M1799:P1799"/>
    <mergeCell ref="M1800:P1800"/>
    <mergeCell ref="M1801:P1801"/>
    <mergeCell ref="M1792:P1792"/>
    <mergeCell ref="M1793:P1793"/>
    <mergeCell ref="M1794:P1794"/>
    <mergeCell ref="M1795:P1795"/>
    <mergeCell ref="M1796:P1796"/>
    <mergeCell ref="M1787:P1787"/>
    <mergeCell ref="M1788:P1788"/>
    <mergeCell ref="M1789:P1789"/>
    <mergeCell ref="M1790:P1790"/>
    <mergeCell ref="M1791:P1791"/>
    <mergeCell ref="M1782:P1782"/>
    <mergeCell ref="M1783:P1783"/>
    <mergeCell ref="M1784:P1784"/>
    <mergeCell ref="M1785:P1785"/>
    <mergeCell ref="M1786:P1786"/>
    <mergeCell ref="M1777:P1777"/>
    <mergeCell ref="M1778:P1778"/>
    <mergeCell ref="M1779:P1779"/>
    <mergeCell ref="M1780:P1780"/>
    <mergeCell ref="M1781:P1781"/>
    <mergeCell ref="M1773:P1773"/>
    <mergeCell ref="M1774:P1774"/>
    <mergeCell ref="M1775:P1775"/>
    <mergeCell ref="M1776:P1776"/>
    <mergeCell ref="M1768:P1768"/>
    <mergeCell ref="M1769:P1769"/>
    <mergeCell ref="M1770:P1770"/>
    <mergeCell ref="M1771:P1771"/>
    <mergeCell ref="M1772:P1772"/>
    <mergeCell ref="M1763:P1763"/>
    <mergeCell ref="M1764:P1764"/>
    <mergeCell ref="M1765:P1765"/>
    <mergeCell ref="M1766:P1766"/>
    <mergeCell ref="M1767:P1767"/>
    <mergeCell ref="M1758:P1758"/>
    <mergeCell ref="M1759:P1759"/>
    <mergeCell ref="M1760:P1760"/>
    <mergeCell ref="M1761:P1761"/>
    <mergeCell ref="M1762:P1762"/>
    <mergeCell ref="M1753:P1753"/>
    <mergeCell ref="M1754:P1754"/>
    <mergeCell ref="M1755:P1755"/>
    <mergeCell ref="M1756:P1756"/>
    <mergeCell ref="M1757:P1757"/>
    <mergeCell ref="M1748:P1748"/>
    <mergeCell ref="M1749:P1749"/>
    <mergeCell ref="M1750:P1750"/>
    <mergeCell ref="M1751:P1751"/>
    <mergeCell ref="M1752:P1752"/>
    <mergeCell ref="M1743:P1743"/>
    <mergeCell ref="M1744:P1744"/>
    <mergeCell ref="M1745:P1745"/>
    <mergeCell ref="M1746:P1746"/>
    <mergeCell ref="M1747:P1747"/>
    <mergeCell ref="M1738:P1738"/>
    <mergeCell ref="M1739:P1739"/>
    <mergeCell ref="M1740:P1740"/>
    <mergeCell ref="M1741:P1741"/>
    <mergeCell ref="M1742:P1742"/>
    <mergeCell ref="M1733:P1733"/>
    <mergeCell ref="M1734:P1734"/>
    <mergeCell ref="M1735:P1735"/>
    <mergeCell ref="M1736:P1736"/>
    <mergeCell ref="M1737:P1737"/>
    <mergeCell ref="M1728:P1728"/>
    <mergeCell ref="M1729:P1729"/>
    <mergeCell ref="M1730:P1730"/>
    <mergeCell ref="M1731:P1731"/>
    <mergeCell ref="M1732:P1732"/>
    <mergeCell ref="M1723:P1723"/>
    <mergeCell ref="M1724:P1724"/>
    <mergeCell ref="M1725:P1725"/>
    <mergeCell ref="M1726:P1726"/>
    <mergeCell ref="M1727:P1727"/>
    <mergeCell ref="M1716:P1716"/>
    <mergeCell ref="M1717:P1717"/>
    <mergeCell ref="M1720:P1720"/>
    <mergeCell ref="M1721:P1721"/>
    <mergeCell ref="M1722:P1722"/>
    <mergeCell ref="M1711:P1711"/>
    <mergeCell ref="M1712:P1712"/>
    <mergeCell ref="M1713:P1713"/>
    <mergeCell ref="M1714:P1714"/>
    <mergeCell ref="M1715:P1715"/>
    <mergeCell ref="M1706:P1706"/>
    <mergeCell ref="M1707:P1707"/>
    <mergeCell ref="M1708:P1708"/>
    <mergeCell ref="M1709:P1709"/>
    <mergeCell ref="M1710:P1710"/>
    <mergeCell ref="M1701:P1701"/>
    <mergeCell ref="M1702:P1702"/>
    <mergeCell ref="M1703:P1703"/>
    <mergeCell ref="M1704:P1704"/>
    <mergeCell ref="M1705:P1705"/>
    <mergeCell ref="M1696:P1696"/>
    <mergeCell ref="M1697:P1697"/>
    <mergeCell ref="M1698:P1698"/>
    <mergeCell ref="M1699:P1699"/>
    <mergeCell ref="M1700:P1700"/>
    <mergeCell ref="M1691:P1691"/>
    <mergeCell ref="M1692:P1692"/>
    <mergeCell ref="M1693:P1693"/>
    <mergeCell ref="M1695:P1695"/>
    <mergeCell ref="M1686:P1686"/>
    <mergeCell ref="M1687:P1687"/>
    <mergeCell ref="M1688:P1688"/>
    <mergeCell ref="M1689:P1689"/>
    <mergeCell ref="M1690:P1690"/>
    <mergeCell ref="M1129:P1129"/>
    <mergeCell ref="M1130:P1130"/>
    <mergeCell ref="M1121:P1121"/>
    <mergeCell ref="M1122:P1122"/>
    <mergeCell ref="M1123:P1123"/>
    <mergeCell ref="M1124:P1124"/>
    <mergeCell ref="M1125:P1125"/>
    <mergeCell ref="M1116:P1116"/>
    <mergeCell ref="M1117:P1117"/>
    <mergeCell ref="M1118:P1118"/>
    <mergeCell ref="M1681:P1681"/>
    <mergeCell ref="M1682:P1682"/>
    <mergeCell ref="M1683:P1683"/>
    <mergeCell ref="M1684:P1684"/>
    <mergeCell ref="M1685:P1685"/>
    <mergeCell ref="M1676:P1676"/>
    <mergeCell ref="M1677:P1677"/>
    <mergeCell ref="M1678:P1678"/>
    <mergeCell ref="M1679:P1679"/>
    <mergeCell ref="M1680:P1680"/>
    <mergeCell ref="M1672:P1672"/>
    <mergeCell ref="M1673:P1673"/>
    <mergeCell ref="M1674:P1674"/>
    <mergeCell ref="M1675:P1675"/>
    <mergeCell ref="M1667:P1667"/>
    <mergeCell ref="M1668:P1668"/>
    <mergeCell ref="M1669:P1669"/>
    <mergeCell ref="M1156:P1156"/>
    <mergeCell ref="M1157:P1157"/>
    <mergeCell ref="M1670:P1670"/>
    <mergeCell ref="M1671:P1671"/>
    <mergeCell ref="M1662:P1662"/>
    <mergeCell ref="M1663:P1663"/>
    <mergeCell ref="M1664:P1664"/>
    <mergeCell ref="M1665:P1665"/>
    <mergeCell ref="M1666:P1666"/>
    <mergeCell ref="M1657:P1657"/>
    <mergeCell ref="M1658:P1658"/>
    <mergeCell ref="M1659:P1659"/>
    <mergeCell ref="M1660:P1660"/>
    <mergeCell ref="M1661:P1661"/>
    <mergeCell ref="M1652:P1652"/>
    <mergeCell ref="M1653:P1653"/>
    <mergeCell ref="M1654:P1654"/>
    <mergeCell ref="M1655:P1655"/>
    <mergeCell ref="M1656:P1656"/>
    <mergeCell ref="M1647:P1647"/>
    <mergeCell ref="M1648:P1648"/>
    <mergeCell ref="M1649:P1649"/>
    <mergeCell ref="M1650:P1650"/>
    <mergeCell ref="M1651:P1651"/>
    <mergeCell ref="M1171:P1171"/>
    <mergeCell ref="M1172:P1172"/>
    <mergeCell ref="M1644:P1644"/>
    <mergeCell ref="M1645:P1645"/>
    <mergeCell ref="M1646:P1646"/>
    <mergeCell ref="M1166:P1166"/>
    <mergeCell ref="M1167:P1167"/>
    <mergeCell ref="M1168:P1168"/>
    <mergeCell ref="M1169:P1169"/>
    <mergeCell ref="M1170:P1170"/>
    <mergeCell ref="M1161:P1161"/>
    <mergeCell ref="M1162:P1162"/>
    <mergeCell ref="M1163:P1163"/>
    <mergeCell ref="M1164:P1164"/>
    <mergeCell ref="M1165:P1165"/>
    <mergeCell ref="M1158:P1158"/>
    <mergeCell ref="M1159:P1159"/>
    <mergeCell ref="M1160:P1160"/>
    <mergeCell ref="M1151:P1151"/>
    <mergeCell ref="M1152:P1152"/>
    <mergeCell ref="M1153:P1153"/>
    <mergeCell ref="M1154:P1154"/>
    <mergeCell ref="M1155:P1155"/>
    <mergeCell ref="M1050:P1050"/>
    <mergeCell ref="M1146:P1146"/>
    <mergeCell ref="M1147:P1147"/>
    <mergeCell ref="M1148:P1148"/>
    <mergeCell ref="M1149:P1149"/>
    <mergeCell ref="M1150:P1150"/>
    <mergeCell ref="M1141:P1141"/>
    <mergeCell ref="M1142:P1142"/>
    <mergeCell ref="M1143:P1143"/>
    <mergeCell ref="M1144:P1144"/>
    <mergeCell ref="M1145:P1145"/>
    <mergeCell ref="M1136:P1136"/>
    <mergeCell ref="M1137:P1137"/>
    <mergeCell ref="M1138:P1138"/>
    <mergeCell ref="M1139:P1139"/>
    <mergeCell ref="M1140:P1140"/>
    <mergeCell ref="M1131:P1131"/>
    <mergeCell ref="M1132:P1132"/>
    <mergeCell ref="M1133:P1133"/>
    <mergeCell ref="M1134:P1134"/>
    <mergeCell ref="M1135:P1135"/>
    <mergeCell ref="M1126:P1126"/>
    <mergeCell ref="M1127:P1127"/>
    <mergeCell ref="M1128:P1128"/>
    <mergeCell ref="M1012:P1012"/>
    <mergeCell ref="M1013:P1013"/>
    <mergeCell ref="M1014:P1014"/>
    <mergeCell ref="M1086:P1086"/>
    <mergeCell ref="M1087:P1087"/>
    <mergeCell ref="M1119:P1119"/>
    <mergeCell ref="M1120:P1120"/>
    <mergeCell ref="M1090:P1090"/>
    <mergeCell ref="M1111:P1111"/>
    <mergeCell ref="M1112:P1112"/>
    <mergeCell ref="M1113:P1113"/>
    <mergeCell ref="M1114:P1114"/>
    <mergeCell ref="M1115:P1115"/>
    <mergeCell ref="M1106:P1106"/>
    <mergeCell ref="M1107:P1107"/>
    <mergeCell ref="M1108:P1108"/>
    <mergeCell ref="M1109:P1109"/>
    <mergeCell ref="M1110:P1110"/>
    <mergeCell ref="M1101:P1101"/>
    <mergeCell ref="M1102:P1102"/>
    <mergeCell ref="M1103:P1103"/>
    <mergeCell ref="M1104:P1104"/>
    <mergeCell ref="M1105:P1105"/>
    <mergeCell ref="M1096:P1096"/>
    <mergeCell ref="M1097:P1097"/>
    <mergeCell ref="M1015:P1015"/>
    <mergeCell ref="M1016:P1016"/>
    <mergeCell ref="M1076:P1076"/>
    <mergeCell ref="M1077:P1077"/>
    <mergeCell ref="M1078:P1078"/>
    <mergeCell ref="M1079:P1079"/>
    <mergeCell ref="M1080:P1080"/>
    <mergeCell ref="M1071:P1071"/>
    <mergeCell ref="M1072:P1072"/>
    <mergeCell ref="M1073:P1073"/>
    <mergeCell ref="M1074:P1074"/>
    <mergeCell ref="M1075:P1075"/>
    <mergeCell ref="M1066:P1066"/>
    <mergeCell ref="M1067:P1067"/>
    <mergeCell ref="M1068:P1068"/>
    <mergeCell ref="M1069:P1069"/>
    <mergeCell ref="M1070:P1070"/>
    <mergeCell ref="M1062:P1062"/>
    <mergeCell ref="M1063:P1063"/>
    <mergeCell ref="M1064:P1064"/>
    <mergeCell ref="M1065:P1065"/>
    <mergeCell ref="M1057:P1057"/>
    <mergeCell ref="M1017:P1017"/>
    <mergeCell ref="M1018:P1018"/>
    <mergeCell ref="M1019:P1019"/>
    <mergeCell ref="M1021:P1021"/>
    <mergeCell ref="M1053:P1053"/>
    <mergeCell ref="M1054:P1054"/>
    <mergeCell ref="M1055:P1055"/>
    <mergeCell ref="M1056:P1056"/>
    <mergeCell ref="M1047:P1047"/>
    <mergeCell ref="M1027:P1027"/>
    <mergeCell ref="M1023:P1023"/>
    <mergeCell ref="M1024:P1024"/>
    <mergeCell ref="M1025:P1025"/>
    <mergeCell ref="M1026:P1026"/>
    <mergeCell ref="M1100:P1100"/>
    <mergeCell ref="M1091:P1091"/>
    <mergeCell ref="M1092:P1092"/>
    <mergeCell ref="M1093:P1093"/>
    <mergeCell ref="M1094:P1094"/>
    <mergeCell ref="M1095:P1095"/>
    <mergeCell ref="M1082:P1082"/>
    <mergeCell ref="M1083:P1083"/>
    <mergeCell ref="M1084:P1084"/>
    <mergeCell ref="M1085:P1085"/>
    <mergeCell ref="M1089:P1089"/>
    <mergeCell ref="M1098:P1098"/>
    <mergeCell ref="M1099:P1099"/>
    <mergeCell ref="M1058:P1058"/>
    <mergeCell ref="M1059:P1059"/>
    <mergeCell ref="M1060:P1060"/>
    <mergeCell ref="M1061:P1061"/>
    <mergeCell ref="M1052:P1052"/>
    <mergeCell ref="M458:O458"/>
    <mergeCell ref="M463:P463"/>
    <mergeCell ref="M1051:P1051"/>
    <mergeCell ref="M998:P998"/>
    <mergeCell ref="M999:P999"/>
    <mergeCell ref="M1000:P1000"/>
    <mergeCell ref="M1001:P1001"/>
    <mergeCell ref="M992:P992"/>
    <mergeCell ref="M993:P993"/>
    <mergeCell ref="M994:P994"/>
    <mergeCell ref="M995:P995"/>
    <mergeCell ref="M996:P996"/>
    <mergeCell ref="M977:O977"/>
    <mergeCell ref="M978:P978"/>
    <mergeCell ref="M979:P979"/>
    <mergeCell ref="M980:P980"/>
    <mergeCell ref="M981:P981"/>
    <mergeCell ref="M982:P982"/>
    <mergeCell ref="M983:P983"/>
    <mergeCell ref="M984:P984"/>
    <mergeCell ref="M985:P985"/>
    <mergeCell ref="M986:P986"/>
    <mergeCell ref="M987:P987"/>
    <mergeCell ref="M988:P988"/>
    <mergeCell ref="M989:P989"/>
    <mergeCell ref="M990:P990"/>
    <mergeCell ref="M991:P991"/>
    <mergeCell ref="M1042:P1042"/>
    <mergeCell ref="M1043:P1043"/>
    <mergeCell ref="M1044:P1044"/>
    <mergeCell ref="M1045:P1045"/>
    <mergeCell ref="M1046:P1046"/>
    <mergeCell ref="M40:O40"/>
    <mergeCell ref="M69:O69"/>
    <mergeCell ref="M89:O89"/>
    <mergeCell ref="M283:O283"/>
    <mergeCell ref="M304:O304"/>
    <mergeCell ref="M282:P282"/>
    <mergeCell ref="M294:P294"/>
    <mergeCell ref="M231:O231"/>
    <mergeCell ref="M248:O248"/>
    <mergeCell ref="M256:P256"/>
    <mergeCell ref="M258:P258"/>
    <mergeCell ref="M59:O59"/>
    <mergeCell ref="M101:O101"/>
    <mergeCell ref="M168:O168"/>
    <mergeCell ref="M247:O247"/>
    <mergeCell ref="M371:O371"/>
    <mergeCell ref="M372:P372"/>
    <mergeCell ref="M437:O437"/>
    <mergeCell ref="M438:P438"/>
    <mergeCell ref="M443:O443"/>
    <mergeCell ref="M451:P451"/>
    <mergeCell ref="M454:O454"/>
    <mergeCell ref="M106:O106"/>
    <mergeCell ref="M114:O114"/>
    <mergeCell ref="M133:O133"/>
    <mergeCell ref="M173:O173"/>
    <mergeCell ref="M182:O182"/>
    <mergeCell ref="M191:O191"/>
    <mergeCell ref="M195:O195"/>
    <mergeCell ref="M200:O200"/>
    <mergeCell ref="M203:O203"/>
    <mergeCell ref="M221:O221"/>
    <mergeCell ref="M213:O213"/>
    <mergeCell ref="M212:O212"/>
    <mergeCell ref="M325:P325"/>
    <mergeCell ref="M354:O354"/>
    <mergeCell ref="M369:Q369"/>
    <mergeCell ref="M376:Q376"/>
    <mergeCell ref="M382:P382"/>
    <mergeCell ref="M386:P386"/>
    <mergeCell ref="M397:O397"/>
    <mergeCell ref="M392:P392"/>
    <mergeCell ref="M411:O411"/>
    <mergeCell ref="M419:O419"/>
    <mergeCell ref="M417:O417"/>
    <mergeCell ref="M428:P428"/>
    <mergeCell ref="M433:O433"/>
    <mergeCell ref="M976:O976"/>
    <mergeCell ref="M1081:P1081"/>
    <mergeCell ref="M848:P848"/>
    <mergeCell ref="M854:P854"/>
    <mergeCell ref="M881:P881"/>
    <mergeCell ref="M887:P887"/>
    <mergeCell ref="M808:O808"/>
    <mergeCell ref="M819:O819"/>
    <mergeCell ref="M828:P828"/>
    <mergeCell ref="M825:O825"/>
    <mergeCell ref="M831:P831"/>
    <mergeCell ref="M799:O799"/>
    <mergeCell ref="M734:O734"/>
    <mergeCell ref="M735:O735"/>
    <mergeCell ref="M791:O791"/>
    <mergeCell ref="M1028:P1028"/>
    <mergeCell ref="M1029:P1029"/>
    <mergeCell ref="M1030:P1030"/>
    <mergeCell ref="M1037:P1037"/>
    <mergeCell ref="M1038:P1038"/>
    <mergeCell ref="M1007:P1007"/>
    <mergeCell ref="M1008:P1008"/>
    <mergeCell ref="M1009:P1009"/>
    <mergeCell ref="M1010:P1010"/>
    <mergeCell ref="M1011:P1011"/>
    <mergeCell ref="M1002:P1002"/>
    <mergeCell ref="M1003:P1003"/>
    <mergeCell ref="M1048:P1048"/>
    <mergeCell ref="M1049:P1049"/>
    <mergeCell ref="M1006:P1006"/>
    <mergeCell ref="M1031:P1031"/>
    <mergeCell ref="M1022:P1022"/>
    <mergeCell ref="M474:P474"/>
    <mergeCell ref="M479:P479"/>
    <mergeCell ref="M489:P489"/>
    <mergeCell ref="M520:Q520"/>
    <mergeCell ref="M521:Q521"/>
    <mergeCell ref="M533:Q533"/>
    <mergeCell ref="A9881:E9881"/>
    <mergeCell ref="A10447:E10447"/>
    <mergeCell ref="A10498:E10498"/>
    <mergeCell ref="A10648:E10648"/>
    <mergeCell ref="A10896:E10896"/>
    <mergeCell ref="C9247:C9254"/>
    <mergeCell ref="C9266:C9273"/>
    <mergeCell ref="C9256:C9263"/>
    <mergeCell ref="C9211:C9218"/>
    <mergeCell ref="M542:Q542"/>
    <mergeCell ref="M547:Q547"/>
    <mergeCell ref="M543:P543"/>
    <mergeCell ref="M597:P597"/>
    <mergeCell ref="M598:P598"/>
    <mergeCell ref="M607:P607"/>
    <mergeCell ref="M617:P617"/>
    <mergeCell ref="M1039:P1039"/>
    <mergeCell ref="M1040:P1040"/>
    <mergeCell ref="M1041:P1041"/>
    <mergeCell ref="M1032:P1032"/>
    <mergeCell ref="M1033:P1033"/>
    <mergeCell ref="M1034:P1034"/>
    <mergeCell ref="M1035:P1035"/>
    <mergeCell ref="M1036:P1036"/>
    <mergeCell ref="M790:O790"/>
    <mergeCell ref="M1020:P1020"/>
    <mergeCell ref="C13498:C13505"/>
    <mergeCell ref="M944:O944"/>
    <mergeCell ref="M954:O954"/>
    <mergeCell ref="M2284:P2285"/>
    <mergeCell ref="M2557:Q2557"/>
    <mergeCell ref="M2572:Q2572"/>
    <mergeCell ref="M1004:P1004"/>
    <mergeCell ref="M1005:P1005"/>
    <mergeCell ref="M838:P838"/>
    <mergeCell ref="M504:Q505"/>
    <mergeCell ref="M626:O626"/>
    <mergeCell ref="M997:P997"/>
    <mergeCell ref="A13317:E13317"/>
    <mergeCell ref="M615:P615"/>
    <mergeCell ref="M623:P623"/>
    <mergeCell ref="M633:P633"/>
    <mergeCell ref="M645:P645"/>
    <mergeCell ref="M656:Q657"/>
    <mergeCell ref="M662:Q662"/>
    <mergeCell ref="M664:P664"/>
    <mergeCell ref="M671:P671"/>
    <mergeCell ref="M675:P675"/>
    <mergeCell ref="M676:P676"/>
    <mergeCell ref="M686:P686"/>
    <mergeCell ref="M705:P705"/>
    <mergeCell ref="M709:P709"/>
    <mergeCell ref="M608:P609"/>
    <mergeCell ref="M651:P652"/>
    <mergeCell ref="M943:O943"/>
    <mergeCell ref="M1088:P1088"/>
    <mergeCell ref="M956:O956"/>
    <mergeCell ref="C9228:C9235"/>
    <mergeCell ref="A12905:E12906"/>
    <mergeCell ref="A9299:E9299"/>
    <mergeCell ref="A9393:E9393"/>
    <mergeCell ref="A9442:E9442"/>
    <mergeCell ref="A9527:E9527"/>
    <mergeCell ref="A9678:E9678"/>
    <mergeCell ref="A9679:E9679"/>
    <mergeCell ref="A9724:E9724"/>
    <mergeCell ref="A9778:E9778"/>
    <mergeCell ref="A9813:E9813"/>
    <mergeCell ref="A11563:E11563"/>
    <mergeCell ref="A11564:E11564"/>
    <mergeCell ref="A11623:E11623"/>
    <mergeCell ref="A11667:E11667"/>
    <mergeCell ref="A11696:E11696"/>
    <mergeCell ref="A11732:E11732"/>
    <mergeCell ref="A11770:E11770"/>
    <mergeCell ref="A11787:E11787"/>
  </mergeCells>
  <pageMargins left="0.25" right="0.25" top="0.75" bottom="0.75" header="0.3" footer="0.3"/>
  <pageSetup paperSize="9" orientation="landscape" r:id="rId1"/>
  <ignoredErrors>
    <ignoredError sqref="B5129 B5110 B5119 B253 B4965 B7305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G918"/>
  <sheetViews>
    <sheetView zoomScale="110" zoomScaleNormal="110" workbookViewId="0">
      <pane ySplit="2" topLeftCell="A123" activePane="bottomLeft" state="frozen"/>
      <selection pane="bottomLeft" activeCell="A133" sqref="A133"/>
    </sheetView>
  </sheetViews>
  <sheetFormatPr defaultColWidth="9.140625" defaultRowHeight="15" x14ac:dyDescent="0.25"/>
  <cols>
    <col min="1" max="1" width="55.42578125" bestFit="1" customWidth="1"/>
    <col min="2" max="2" width="14.140625" style="14" customWidth="1"/>
    <col min="4" max="4" width="17.42578125" bestFit="1" customWidth="1"/>
  </cols>
  <sheetData>
    <row r="1" spans="1:6" x14ac:dyDescent="0.25">
      <c r="A1" s="9"/>
      <c r="B1" s="356"/>
    </row>
    <row r="2" spans="1:6" ht="26.25" x14ac:dyDescent="0.25">
      <c r="A2" s="10" t="s">
        <v>1527</v>
      </c>
      <c r="B2" s="357" t="s">
        <v>1582</v>
      </c>
      <c r="D2" s="11"/>
      <c r="E2" s="11"/>
      <c r="F2" s="12"/>
    </row>
    <row r="3" spans="1:6" s="12" customFormat="1" ht="12.75" x14ac:dyDescent="0.2"/>
    <row r="4" spans="1:6" s="12" customFormat="1" ht="12.75" x14ac:dyDescent="0.2"/>
    <row r="5" spans="1:6" s="12" customFormat="1" ht="12.75" x14ac:dyDescent="0.2"/>
    <row r="6" spans="1:6" s="12" customFormat="1" ht="20.25" x14ac:dyDescent="0.3">
      <c r="A6" s="65" t="s">
        <v>1845</v>
      </c>
    </row>
    <row r="7" spans="1:6" x14ac:dyDescent="0.25">
      <c r="A7" s="10" t="s">
        <v>2534</v>
      </c>
      <c r="B7" s="356"/>
    </row>
    <row r="8" spans="1:6" x14ac:dyDescent="0.25">
      <c r="A8" s="2" t="s">
        <v>1528</v>
      </c>
      <c r="B8" s="356">
        <f>калькуляции!A4525+калькуляции!A4664</f>
        <v>0</v>
      </c>
      <c r="C8">
        <v>1</v>
      </c>
    </row>
    <row r="9" spans="1:6" x14ac:dyDescent="0.25">
      <c r="A9" s="2" t="s">
        <v>1529</v>
      </c>
      <c r="B9" s="356">
        <f>калькуляции!A4153</f>
        <v>0</v>
      </c>
      <c r="C9">
        <v>1</v>
      </c>
    </row>
    <row r="10" spans="1:6" x14ac:dyDescent="0.25">
      <c r="A10" s="2" t="s">
        <v>1530</v>
      </c>
      <c r="B10" s="356">
        <f>калькуляции!A4295+калькуляции!A4312+калькуляции!A4348+калькуляции!A4376+калькуляции!A4390</f>
        <v>0</v>
      </c>
      <c r="C10">
        <v>1</v>
      </c>
    </row>
    <row r="11" spans="1:6" x14ac:dyDescent="0.25">
      <c r="A11" s="2" t="s">
        <v>1531</v>
      </c>
      <c r="B11" s="356">
        <f>калькуляции!A4590</f>
        <v>0</v>
      </c>
      <c r="C11">
        <v>1</v>
      </c>
    </row>
    <row r="12" spans="1:6" x14ac:dyDescent="0.25">
      <c r="A12" s="2" t="s">
        <v>1532</v>
      </c>
      <c r="B12" s="356">
        <f>калькуляции!A4645</f>
        <v>0</v>
      </c>
      <c r="C12">
        <v>1</v>
      </c>
    </row>
    <row r="13" spans="1:6" x14ac:dyDescent="0.25">
      <c r="A13" s="2" t="s">
        <v>1533</v>
      </c>
      <c r="B13" s="356">
        <f>калькуляции!A4324+калькуляции!A11764+калькуляции!A10607+калькуляции!A12159+калькуляции!A11843</f>
        <v>0</v>
      </c>
      <c r="C13">
        <v>1</v>
      </c>
    </row>
    <row r="14" spans="1:6" x14ac:dyDescent="0.25">
      <c r="A14" s="2" t="s">
        <v>1534</v>
      </c>
      <c r="B14" s="356">
        <f>калькуляции!A56+калькуляции!A166+калькуляции!A240+калькуляции!A4100+калькуляции!A4128+калькуляции!A4165+калькуляции!A4274+калькуляции!A4447+калькуляции!A4534+калькуляции!A4602+калькуляции!A7696</f>
        <v>0</v>
      </c>
      <c r="C14">
        <v>1</v>
      </c>
    </row>
    <row r="15" spans="1:6" x14ac:dyDescent="0.25">
      <c r="A15" s="2" t="s">
        <v>1535</v>
      </c>
      <c r="B15" s="356">
        <f>калькуляции!A3979+калькуляции!A4014+калькуляции!A4260+калькуляции!A4334+калькуляции!A4401+калькуляции!A4610+калькуляции!A4629</f>
        <v>0</v>
      </c>
      <c r="C15">
        <v>1</v>
      </c>
    </row>
    <row r="16" spans="1:6" x14ac:dyDescent="0.25">
      <c r="A16" s="2" t="s">
        <v>1536</v>
      </c>
      <c r="B16" s="356">
        <f>калькуляции!A4434</f>
        <v>0</v>
      </c>
      <c r="C16">
        <v>1</v>
      </c>
    </row>
    <row r="17" spans="1:3" x14ac:dyDescent="0.25">
      <c r="A17" s="2" t="s">
        <v>1537</v>
      </c>
      <c r="B17" s="356">
        <f>калькуляции!A4543+калькуляции!A10297+калькуляции!A5890+калькуляции!A12938</f>
        <v>0</v>
      </c>
      <c r="C17">
        <v>1</v>
      </c>
    </row>
    <row r="18" spans="1:3" x14ac:dyDescent="0.25">
      <c r="A18" s="2" t="s">
        <v>1538</v>
      </c>
      <c r="B18" s="356">
        <f>калькуляции!A167+калькуляции!A185+калькуляции!A239+калькуляции!A5367+калькуляции!A1864+калькуляции!A3951+калькуляции!A3965+калькуляции!A3990+калькуляции!A4179+калькуляции!A4364+калькуляции!A4461+калькуляции!A4611+калькуляции!A4621+калькуляции!A7508+калькуляции!A8049+калькуляции!A4323+калькуляции!A1884+калькуляции!A1904+калькуляции!A5831+калькуляции!A10096+калькуляции!A10005+калькуляции!A10290+калькуляции!A5880+калькуляции!A12972+калькуляции!A5955+калькуляции!A12931+калькуляции!A4973+калькуляции!A11754+калькуляции!A11735+калькуляции!A11752+калькуляции!A16+калькуляции!A4966+калькуляции!A5307+калькуляции!A5384+калькуляции!A1712+калькуляции!A10212+калькуляции!A4+калькуляции!A13021+калькуляции!A10140+калькуляции!A10+калькуляции!A118+калькуляции!A1061+калькуляции!A1104+калькуляции!A5231+калькуляции!A5278+калькуляции!A5437+калькуляции!A6969+калькуляции!A1584+калькуляции!A1593+калькуляции!A7999+калькуляции!A109+калькуляции!A6238+калькуляции!A2007+калькуляции!A5454+калькуляции!A6216+калькуляции!A7077+калькуляции!A11827+калькуляции!A11841+калькуляции!A11865+калькуляции!A10842+калькуляции!A11029+калькуляции!A11542+калькуляции!A11318+калькуляции!A6426+калькуляции!A6450+калькуляции!A6473+калькуляции!A11217+калькуляции!A5130+калькуляции!A5145+калькуляции!A769+калькуляции!A11481+калькуляции!A738+калькуляции!A9948+калькуляции!A9927+калькуляции!A4+калькуляции!A7114+калькуляции!A1679</f>
        <v>0</v>
      </c>
      <c r="C18">
        <v>1</v>
      </c>
    </row>
    <row r="19" spans="1:3" x14ac:dyDescent="0.25">
      <c r="A19" s="2" t="s">
        <v>1539</v>
      </c>
      <c r="B19" s="356">
        <f>калькуляции!A176+калькуляции!A4002+калькуляции!A4240+калькуляции!A4250</f>
        <v>0</v>
      </c>
      <c r="C19">
        <v>1</v>
      </c>
    </row>
    <row r="20" spans="1:3" x14ac:dyDescent="0.25">
      <c r="A20" s="2" t="s">
        <v>1540</v>
      </c>
      <c r="B20" s="356">
        <f>калькуляции!A3964+калькуляции!A4221</f>
        <v>0</v>
      </c>
      <c r="C20">
        <v>1</v>
      </c>
    </row>
    <row r="21" spans="1:3" x14ac:dyDescent="0.25">
      <c r="A21" s="2" t="s">
        <v>1583</v>
      </c>
      <c r="B21" s="356">
        <f>калькуляции!A1420+калькуляции!A10621+калькуляции!A12381+калькуляции!A12662</f>
        <v>0</v>
      </c>
      <c r="C21">
        <v>1</v>
      </c>
    </row>
    <row r="22" spans="1:3" x14ac:dyDescent="0.25">
      <c r="A22" s="2" t="s">
        <v>1541</v>
      </c>
      <c r="B22" s="356">
        <f>калькуляции!A4114+калькуляции!A4139+калькуляции!A10635</f>
        <v>0</v>
      </c>
      <c r="C22">
        <v>1</v>
      </c>
    </row>
    <row r="23" spans="1:3" x14ac:dyDescent="0.25">
      <c r="A23" s="2" t="s">
        <v>1542</v>
      </c>
      <c r="B23" s="356">
        <f>калькуляции!A8991+калькуляции!A8998+калькуляции!A9006</f>
        <v>0</v>
      </c>
      <c r="C23">
        <v>1</v>
      </c>
    </row>
    <row r="24" spans="1:3" x14ac:dyDescent="0.25">
      <c r="A24" s="2" t="s">
        <v>1543</v>
      </c>
      <c r="B24" s="356">
        <f>калькуляции!A12550</f>
        <v>0</v>
      </c>
      <c r="C24">
        <v>1</v>
      </c>
    </row>
    <row r="25" spans="1:3" x14ac:dyDescent="0.25">
      <c r="A25" s="2" t="s">
        <v>1544</v>
      </c>
      <c r="B25" s="356">
        <f>калькуляции!A1462+калькуляции!A4501</f>
        <v>0</v>
      </c>
      <c r="C25">
        <v>1</v>
      </c>
    </row>
    <row r="26" spans="1:3" x14ac:dyDescent="0.25">
      <c r="A26" s="2" t="s">
        <v>1545</v>
      </c>
      <c r="B26" s="356">
        <f>калькуляции!A3842</f>
        <v>0</v>
      </c>
      <c r="C26">
        <v>1</v>
      </c>
    </row>
    <row r="27" spans="1:3" x14ac:dyDescent="0.25">
      <c r="A27" s="2" t="s">
        <v>1546</v>
      </c>
      <c r="B27" s="356">
        <f>калькуляции!A4513+калькуляции!A4655</f>
        <v>0</v>
      </c>
      <c r="C27">
        <v>1</v>
      </c>
    </row>
    <row r="28" spans="1:3" x14ac:dyDescent="0.25">
      <c r="A28" s="2" t="s">
        <v>1547</v>
      </c>
      <c r="B28" s="356">
        <f>калькуляции!A4475+калькуляции!A4488</f>
        <v>0</v>
      </c>
      <c r="C28">
        <v>1</v>
      </c>
    </row>
    <row r="29" spans="1:3" x14ac:dyDescent="0.25">
      <c r="A29" s="2" t="s">
        <v>1584</v>
      </c>
      <c r="B29" s="356">
        <f>калькуляции!A4194+калькуляции!A12009+калькуляции!A12295+калькуляции!A13305+калькуляции!A13425+калькуляции!A4635</f>
        <v>0</v>
      </c>
      <c r="C29">
        <v>1</v>
      </c>
    </row>
    <row r="30" spans="1:3" x14ac:dyDescent="0.25">
      <c r="A30" s="2" t="s">
        <v>1548</v>
      </c>
      <c r="B30" s="356">
        <f>калькуляции!A93+калькуляции!A7684+калькуляции!A12357</f>
        <v>0</v>
      </c>
      <c r="C30">
        <v>1</v>
      </c>
    </row>
    <row r="31" spans="1:3" x14ac:dyDescent="0.25">
      <c r="A31" s="15" t="s">
        <v>2535</v>
      </c>
      <c r="B31" s="356"/>
    </row>
    <row r="32" spans="1:3" x14ac:dyDescent="0.25">
      <c r="A32" s="2" t="s">
        <v>1549</v>
      </c>
      <c r="B32" s="356">
        <f>калькуляции!A4065</f>
        <v>0</v>
      </c>
      <c r="C32">
        <v>1</v>
      </c>
    </row>
    <row r="33" spans="1:3" x14ac:dyDescent="0.25">
      <c r="A33" s="2" t="s">
        <v>1550</v>
      </c>
      <c r="B33" s="356">
        <f>калькуляции!A73+калькуляции!A227+калькуляции!A6676+калькуляции!A1531+калькуляции!A1780+калькуляции!A4026+калькуляции!A4241+калькуляции!A4584+калькуляции!A4833+калькуляции!A7555+калькуляции!A7818+калькуляции!A1945+калькуляции!A5963+калькуляции!A1971</f>
        <v>0</v>
      </c>
      <c r="C33">
        <v>1</v>
      </c>
    </row>
    <row r="34" spans="1:3" x14ac:dyDescent="0.25">
      <c r="A34" s="2" t="s">
        <v>1551</v>
      </c>
      <c r="B34" s="356">
        <f>калькуляции!A2059+калькуляции!A4672+калькуляции!A11548+калькуляции!A11331+калькуляции!A6456+калькуляции!A6484+калькуляции!A4690+калькуляции!A4700+калькуляции!A5752+калькуляции!A5339+калькуляции!A6694+калькуляции!A1628+калькуляции!A9990+калькуляции!A10019+калькуляции!A10283+калькуляции!A5856+калькуляции!A12918+калькуляции!A6289+калькуляции!A10384+калькуляции!A5511+калькуляции!A6162+калькуляции!A5678</f>
        <v>0</v>
      </c>
      <c r="C34">
        <v>1</v>
      </c>
    </row>
    <row r="35" spans="1:3" x14ac:dyDescent="0.25">
      <c r="A35" s="2" t="s">
        <v>1552</v>
      </c>
      <c r="B35" s="356">
        <f>калькуляции!A1733+калькуляции!A4206+калькуляции!A4486+калькуляции!A4554</f>
        <v>0</v>
      </c>
      <c r="C35">
        <v>1</v>
      </c>
    </row>
    <row r="36" spans="1:3" x14ac:dyDescent="0.25">
      <c r="A36" s="2" t="s">
        <v>1553</v>
      </c>
      <c r="B36" s="356">
        <f>калькуляции!A35+калькуляции!A72+калькуляции!A4557+калькуляции!A7507</f>
        <v>0</v>
      </c>
      <c r="C36">
        <v>1</v>
      </c>
    </row>
    <row r="37" spans="1:3" x14ac:dyDescent="0.25">
      <c r="A37" s="2" t="s">
        <v>1554</v>
      </c>
      <c r="B37" s="356">
        <f>калькуляции!A156+калькуляции!A206+калькуляции!A6757+калькуляции!A13042+калькуляции!A13066+калькуляции!A13083+калькуляции!A1480+калькуляции!A1607+калькуляции!A1731+калькуляции!A4041+калькуляции!A4053+калькуляции!A4207+калькуляции!A4536+калькуляции!A4556+калькуляции!A4567+калькуляции!A7506+калькуляции!A10831</f>
        <v>0</v>
      </c>
      <c r="C37">
        <v>1</v>
      </c>
    </row>
    <row r="38" spans="1:3" x14ac:dyDescent="0.25">
      <c r="A38" s="2" t="s">
        <v>1555</v>
      </c>
      <c r="B38" s="356">
        <f>калькуляции!A1530+калькуляции!A1732+калькуляции!A4091+калькуляции!A7606+калькуляции!A5964+калькуляции!A6308</f>
        <v>0</v>
      </c>
      <c r="C38">
        <v>1</v>
      </c>
    </row>
    <row r="39" spans="1:3" x14ac:dyDescent="0.25">
      <c r="A39" s="2" t="s">
        <v>1556</v>
      </c>
      <c r="B39" s="356">
        <f>калькуляции!A36+калькуляции!A4555+калькуляции!A7505</f>
        <v>0</v>
      </c>
      <c r="C39">
        <v>1</v>
      </c>
    </row>
    <row r="40" spans="1:3" x14ac:dyDescent="0.25">
      <c r="A40" s="2" t="s">
        <v>1557</v>
      </c>
      <c r="B40" s="356">
        <f>калькуляции!A261</f>
        <v>0</v>
      </c>
      <c r="C40">
        <v>1</v>
      </c>
    </row>
    <row r="41" spans="1:3" x14ac:dyDescent="0.25">
      <c r="A41" s="2" t="s">
        <v>1558</v>
      </c>
      <c r="B41" s="356">
        <f>калькуляции!A996+калькуляции!A5183+калькуляции!A6610+калькуляции!A6699</f>
        <v>0</v>
      </c>
      <c r="C41">
        <v>1</v>
      </c>
    </row>
    <row r="42" spans="1:3" x14ac:dyDescent="0.25">
      <c r="A42" s="2" t="s">
        <v>1559</v>
      </c>
      <c r="B42" s="356">
        <f>калькуляции!A33</f>
        <v>0</v>
      </c>
      <c r="C42">
        <v>1</v>
      </c>
    </row>
    <row r="43" spans="1:3" x14ac:dyDescent="0.25">
      <c r="A43" s="2" t="s">
        <v>1560</v>
      </c>
      <c r="B43" s="356">
        <f>калькуляции!A34+калькуляции!A4412</f>
        <v>0</v>
      </c>
      <c r="C43">
        <v>1</v>
      </c>
    </row>
    <row r="44" spans="1:3" x14ac:dyDescent="0.25">
      <c r="A44" s="22" t="s">
        <v>2536</v>
      </c>
      <c r="B44" s="356"/>
    </row>
    <row r="45" spans="1:3" x14ac:dyDescent="0.25">
      <c r="A45" s="23" t="s">
        <v>1561</v>
      </c>
      <c r="B45" s="356">
        <f>калькуляции!A4916</f>
        <v>0</v>
      </c>
      <c r="C45">
        <v>1</v>
      </c>
    </row>
    <row r="46" spans="1:3" x14ac:dyDescent="0.25">
      <c r="A46" s="23" t="s">
        <v>1562</v>
      </c>
      <c r="B46" s="356">
        <f>калькуляции!A145+калькуляции!A4893</f>
        <v>0</v>
      </c>
      <c r="C46">
        <v>1</v>
      </c>
    </row>
    <row r="47" spans="1:3" x14ac:dyDescent="0.25">
      <c r="A47" s="23" t="s">
        <v>1563</v>
      </c>
      <c r="B47" s="356">
        <f>калькуляции!A83+калькуляции!A255+калькуляции!A7295+калькуляции!A13051+калькуляции!A13058+калькуляции!A13075+калькуляции!A13082</f>
        <v>0</v>
      </c>
      <c r="C47">
        <v>1</v>
      </c>
    </row>
    <row r="48" spans="1:3" x14ac:dyDescent="0.25">
      <c r="A48" s="23" t="s">
        <v>1564</v>
      </c>
      <c r="B48" s="356">
        <f>калькуляции!A1071</f>
        <v>0</v>
      </c>
      <c r="C48">
        <v>1</v>
      </c>
    </row>
    <row r="49" spans="1:3" x14ac:dyDescent="0.25">
      <c r="A49" s="23" t="s">
        <v>1585</v>
      </c>
      <c r="B49" s="356">
        <f>калькуляции!A11+калькуляции!A21+калькуляции!A126+калькуляции!A1103+калькуляции!A4886+калькуляции!A110+калькуляции!A5436+калькуляции!A1517+калькуляции!A10091</f>
        <v>0</v>
      </c>
      <c r="C49">
        <v>1</v>
      </c>
    </row>
    <row r="50" spans="1:3" x14ac:dyDescent="0.25">
      <c r="A50" s="23" t="s">
        <v>1565</v>
      </c>
      <c r="B50" s="356">
        <f>калькуляции!A1142+калькуляции!A1554+калькуляции!A1818+калькуляции!A2399+калькуляции!A10104+калькуляции!A2100+калькуляции!A11346+калькуляции!A6499+калькуляции!A4995+калькуляции!A5684</f>
        <v>0</v>
      </c>
      <c r="C50">
        <v>1</v>
      </c>
    </row>
    <row r="51" spans="1:3" x14ac:dyDescent="0.25">
      <c r="A51" s="23" t="s">
        <v>1566</v>
      </c>
      <c r="B51" s="356">
        <f>калькуляции!A46+калькуляции!A233+калькуляции!A5153+калькуляции!A5417+калькуляции!A7303+калькуляции!A1594+калькуляции!A3953+калькуляции!A4423+калькуляции!A10844</f>
        <v>0</v>
      </c>
      <c r="C51">
        <v>1</v>
      </c>
    </row>
    <row r="52" spans="1:3" x14ac:dyDescent="0.25">
      <c r="A52" s="24" t="s">
        <v>1567</v>
      </c>
      <c r="B52" s="356">
        <f>калькуляции!A22+калькуляции!A5159+калькуляции!A6990+калькуляции!A8121</f>
        <v>0</v>
      </c>
      <c r="C52">
        <v>1</v>
      </c>
    </row>
    <row r="53" spans="1:3" x14ac:dyDescent="0.25">
      <c r="A53" s="24" t="s">
        <v>1568</v>
      </c>
      <c r="B53" s="356">
        <f>калькуляции!A5340</f>
        <v>0</v>
      </c>
      <c r="C53">
        <v>1</v>
      </c>
    </row>
    <row r="54" spans="1:3" x14ac:dyDescent="0.25">
      <c r="A54" s="23" t="s">
        <v>1569</v>
      </c>
      <c r="B54" s="356">
        <f>калькуляции!A13045+калькуляции!A13069+калькуляции!A13078+калькуляции!A13086</f>
        <v>0</v>
      </c>
      <c r="C54">
        <v>1</v>
      </c>
    </row>
    <row r="55" spans="1:3" x14ac:dyDescent="0.25">
      <c r="A55" s="23" t="s">
        <v>7</v>
      </c>
      <c r="B55" s="356">
        <f>калькуляции!A122</f>
        <v>0</v>
      </c>
      <c r="C55">
        <v>1</v>
      </c>
    </row>
    <row r="56" spans="1:3" x14ac:dyDescent="0.25">
      <c r="A56" s="23" t="s">
        <v>1570</v>
      </c>
      <c r="B56" s="356">
        <f>калькуляции!A12+калькуляции!A6982</f>
        <v>0</v>
      </c>
      <c r="C56">
        <v>1</v>
      </c>
    </row>
    <row r="57" spans="1:3" x14ac:dyDescent="0.25">
      <c r="A57" s="23" t="s">
        <v>1571</v>
      </c>
      <c r="B57" s="356">
        <f>калькуляции!A52+калькуляции!A137</f>
        <v>0</v>
      </c>
      <c r="C57">
        <v>1</v>
      </c>
    </row>
    <row r="58" spans="1:3" x14ac:dyDescent="0.25">
      <c r="A58" s="23" t="s">
        <v>1572</v>
      </c>
      <c r="B58" s="356">
        <f>калькуляции!A132</f>
        <v>0</v>
      </c>
      <c r="C58">
        <v>1</v>
      </c>
    </row>
    <row r="59" spans="1:3" x14ac:dyDescent="0.25">
      <c r="A59" s="23" t="s">
        <v>1573</v>
      </c>
      <c r="B59" s="356">
        <f>калькуляции!A198+калькуляции!A4979+калькуляции!A10111+калькуляции!A6902</f>
        <v>0</v>
      </c>
      <c r="C59">
        <v>1</v>
      </c>
    </row>
    <row r="60" spans="1:3" x14ac:dyDescent="0.25">
      <c r="A60" s="23" t="s">
        <v>1574</v>
      </c>
      <c r="B60" s="356">
        <f>калькуляции!A5790</f>
        <v>0</v>
      </c>
      <c r="C60">
        <v>1</v>
      </c>
    </row>
    <row r="61" spans="1:3" x14ac:dyDescent="0.25">
      <c r="A61" s="23" t="s">
        <v>1575</v>
      </c>
      <c r="B61" s="356">
        <f>калькуляции!A5072</f>
        <v>0</v>
      </c>
      <c r="C61">
        <v>1</v>
      </c>
    </row>
    <row r="62" spans="1:3" x14ac:dyDescent="0.25">
      <c r="A62" s="23" t="s">
        <v>1576</v>
      </c>
      <c r="B62" s="356">
        <f>калькуляции!A6869</f>
        <v>0</v>
      </c>
      <c r="C62">
        <v>1</v>
      </c>
    </row>
    <row r="63" spans="1:3" x14ac:dyDescent="0.25">
      <c r="A63" s="23" t="s">
        <v>1577</v>
      </c>
      <c r="B63" s="356">
        <f>калькуляции!A13057+калькуляции!A13065+калькуляции!A13074</f>
        <v>0</v>
      </c>
      <c r="C63">
        <v>1</v>
      </c>
    </row>
    <row r="64" spans="1:3" x14ac:dyDescent="0.25">
      <c r="A64" s="23" t="s">
        <v>1578</v>
      </c>
      <c r="B64" s="356">
        <f>калькуляции!A32+калькуляции!A82+калькуляции!A111+калькуляции!A5053</f>
        <v>0</v>
      </c>
      <c r="C64">
        <v>1</v>
      </c>
    </row>
    <row r="65" spans="1:3" x14ac:dyDescent="0.25">
      <c r="A65" s="23" t="s">
        <v>1579</v>
      </c>
      <c r="B65" s="356">
        <f>калькуляции!A858+калькуляции!A6876+калькуляции!A1278+калькуляции!A1950+калькуляции!A6020+калькуляции!A6556</f>
        <v>0</v>
      </c>
      <c r="C65">
        <v>1</v>
      </c>
    </row>
    <row r="66" spans="1:3" x14ac:dyDescent="0.25">
      <c r="A66" s="23" t="s">
        <v>1580</v>
      </c>
      <c r="B66" s="356">
        <f>калькуляции!A4930</f>
        <v>0</v>
      </c>
      <c r="C66">
        <v>1</v>
      </c>
    </row>
    <row r="67" spans="1:3" x14ac:dyDescent="0.25">
      <c r="A67" s="23" t="s">
        <v>1581</v>
      </c>
      <c r="B67" s="356">
        <f>калькуляции!A4936+калькуляции!A6938</f>
        <v>0</v>
      </c>
      <c r="C67">
        <v>1</v>
      </c>
    </row>
    <row r="68" spans="1:3" s="12" customFormat="1" x14ac:dyDescent="0.25">
      <c r="A68" s="23" t="s">
        <v>2638</v>
      </c>
      <c r="B68" s="356">
        <f>калькуляции!A10098+калькуляции!A4975</f>
        <v>0</v>
      </c>
      <c r="C68">
        <v>1</v>
      </c>
    </row>
    <row r="69" spans="1:3" s="12" customFormat="1" x14ac:dyDescent="0.25">
      <c r="C69"/>
    </row>
    <row r="70" spans="1:3" s="12" customFormat="1" x14ac:dyDescent="0.25">
      <c r="C70"/>
    </row>
    <row r="71" spans="1:3" s="12" customFormat="1" ht="20.25" x14ac:dyDescent="0.3">
      <c r="A71" s="65" t="s">
        <v>1846</v>
      </c>
      <c r="C71"/>
    </row>
    <row r="72" spans="1:3" x14ac:dyDescent="0.25">
      <c r="A72" s="20" t="s">
        <v>2537</v>
      </c>
      <c r="B72" s="356"/>
      <c r="C72">
        <v>1</v>
      </c>
    </row>
    <row r="73" spans="1:3" x14ac:dyDescent="0.25">
      <c r="A73" s="21" t="s">
        <v>1586</v>
      </c>
      <c r="B73" s="356">
        <f>калькуляции!A2627</f>
        <v>0</v>
      </c>
      <c r="C73">
        <v>1</v>
      </c>
    </row>
    <row r="74" spans="1:3" x14ac:dyDescent="0.25">
      <c r="A74" s="21" t="s">
        <v>1619</v>
      </c>
      <c r="B74" s="356">
        <f>калькуляции!A2704</f>
        <v>0</v>
      </c>
      <c r="C74">
        <v>1</v>
      </c>
    </row>
    <row r="75" spans="1:3" x14ac:dyDescent="0.25">
      <c r="A75" s="21" t="s">
        <v>1587</v>
      </c>
      <c r="B75" s="356">
        <f>калькуляции!A2477+калькуляции!A2488</f>
        <v>0</v>
      </c>
      <c r="C75">
        <v>1</v>
      </c>
    </row>
    <row r="76" spans="1:3" x14ac:dyDescent="0.25">
      <c r="A76" s="21" t="s">
        <v>1588</v>
      </c>
      <c r="B76" s="356">
        <f>калькуляции!A2543+калькуляции!A2557+калькуляции!A2732+калькуляции!A2865</f>
        <v>0</v>
      </c>
      <c r="C76">
        <v>1</v>
      </c>
    </row>
    <row r="77" spans="1:3" x14ac:dyDescent="0.25">
      <c r="A77" s="21" t="s">
        <v>1589</v>
      </c>
      <c r="B77" s="356">
        <f>калькуляции!A1762+калькуляции!A2500+калькуляции!A2640+калькуляции!A10305+калькуляции!A5897+калькуляции!A6601+калькуляции!A6320+калькуляции!A11234+калькуляции!A5543+калькуляции!A11179+калькуляции!A1202</f>
        <v>0</v>
      </c>
      <c r="C77">
        <v>1</v>
      </c>
    </row>
    <row r="78" spans="1:3" x14ac:dyDescent="0.25">
      <c r="A78" s="21" t="s">
        <v>1590</v>
      </c>
      <c r="B78" s="356">
        <f>калькуляции!A2653</f>
        <v>0</v>
      </c>
      <c r="C78">
        <v>1</v>
      </c>
    </row>
    <row r="79" spans="1:3" x14ac:dyDescent="0.25">
      <c r="A79" s="21" t="s">
        <v>1591</v>
      </c>
      <c r="B79" s="356">
        <f>калькуляции!A336+калькуляции!A5061+калькуляции!A1750+калькуляции!A2576+калькуляции!A3817+калькуляции!A549+калькуляции!A10476+калькуляции!A10483+калькуляции!A2886+калькуляции!A492+калькуляции!A13524+калькуляции!A6891+калькуляции!A10239+калькуляции!A6189+калькуляции!A10412+калькуляции!A5245+калькуляции!A9935</f>
        <v>0</v>
      </c>
      <c r="C79">
        <v>1</v>
      </c>
    </row>
    <row r="80" spans="1:3" x14ac:dyDescent="0.25">
      <c r="A80" s="21" t="s">
        <v>1592</v>
      </c>
      <c r="B80" s="356">
        <f>калькуляции!A2324+калькуляции!A8967</f>
        <v>0</v>
      </c>
      <c r="C80">
        <v>1</v>
      </c>
    </row>
    <row r="81" spans="1:3" x14ac:dyDescent="0.25">
      <c r="A81" s="21" t="s">
        <v>1593</v>
      </c>
      <c r="B81" s="356">
        <f>калькуляции!A2768</f>
        <v>0</v>
      </c>
      <c r="C81">
        <v>1</v>
      </c>
    </row>
    <row r="82" spans="1:3" x14ac:dyDescent="0.25">
      <c r="A82" s="21" t="s">
        <v>1594</v>
      </c>
      <c r="B82" s="356">
        <f>калькуляции!A335+калькуляции!A2431+калькуляции!A2738+калькуляции!A7815</f>
        <v>0</v>
      </c>
      <c r="C82">
        <v>1</v>
      </c>
    </row>
    <row r="83" spans="1:3" x14ac:dyDescent="0.25">
      <c r="A83" s="21" t="s">
        <v>1595</v>
      </c>
      <c r="B83" s="356">
        <f>калькуляции!A471+калькуляции!A7709</f>
        <v>0</v>
      </c>
      <c r="C83">
        <v>1</v>
      </c>
    </row>
    <row r="84" spans="1:3" x14ac:dyDescent="0.25">
      <c r="A84" s="21" t="s">
        <v>1365</v>
      </c>
      <c r="B84" s="389">
        <f>калькуляции!A100+калькуляции!A986+калькуляции!A1049+калькуляции!A1092+калькуляции!A1114+калькуляции!A1135+калькуляции!A1166+калькуляции!A4990+калькуляции!A7280+калькуляции!A1301+калькуляции!A1317+калькуляции!A1370+калькуляции!A1396+калькуляции!A1451+калькуляции!A1547+калькуляции!A1827+калькуляции!A1843+калькуляции!A2198+калькуляции!A2242+калькуляции!A2253+калькуляции!A2266+калькуляции!A2278+калькуляции!A2347+калькуляции!A2359+калькуляции!A2371+калькуляции!A2382+калькуляции!A2397+калькуляции!A2408+калькуляции!A2419+калькуляции!A2453+калькуляции!A2467+калькуляции!A2597+калькуляции!A2666+калькуляции!A2856+калькуляции!A2681+калькуляции!A2701+калькуляции!A2813+калькуляции!A2824+калькуляции!A2847+калькуляции!A4763+калькуляции!A7504+калькуляции!A8798+калькуляции!A8828+калькуляции!A8852+калькуляции!A8876+калькуляции!A8913+калькуляции!A8931+калькуляции!A8940+калькуляции!A8947+калькуляции!A8955+калькуляции!A8973+калькуляции!A8982+калькуляции!A5769+калькуляции!A758+калькуляции!A1917+калькуляции!A2444+калькуляции!A4796+калькуляции!A9962+калькуляции!A556+калькуляции!A1931+калькуляции!A556+калькуляции!A1961+калькуляции!A11617+калькуляции!A11574+калькуляции!A11589+калькуляции!A11599+калькуляции!A5689+калькуляции!A10204+калькуляции!A6862+калькуляции!A10508+калькуляции!A10522+калькуляции!A10130+калькуляции!A6384+калькуляции!A2094+калькуляции!A2222+калькуляции!A11950+калькуляции!A11960+калькуляции!A11970+калькуляции!A12100+калькуляции!A12109+калькуляции!A12200+калькуляции!A12247+калькуляции!A12281+калькуляции!A12328+калькуляции!A12626+калькуляции!A12674+калькуляции!A12634+калькуляции!A7047+калькуляции!A7057+калькуляции!A12507+калькуляции!A12721+калькуляции!A11790+калькуляции!A11805+калькуляции!A10659+калькуляции!A9859+калькуляции!A9826+калькуляции!A11891+калькуляции!A11925+калькуляции!A11257+калькуляции!A11295+калькуляции!A1231+калькуляции!A5566+калькуляции!A5602+калькуляции!A13336+калькуляции!A13380+калькуляции!A8167+калькуляции!A13572</f>
        <v>0</v>
      </c>
      <c r="C84">
        <v>1</v>
      </c>
    </row>
    <row r="85" spans="1:3" x14ac:dyDescent="0.25">
      <c r="A85" s="21" t="s">
        <v>1596</v>
      </c>
      <c r="B85" s="356">
        <f>калькуляции!A2207+калькуляции!A2215+калькуляции!A2723+калькуляции!A1891+калькуляции!A2238+калькуляции!A565+калькуляции!A11566+калькуляции!A11580+калькуляции!A11607+калькуляции!A10501+калькуляции!A13176+калькуляции!A12044+калькуляции!A12229+калькуляции!A12613+калькуляции!A12699+калькуляции!A12766+калькуляции!A12786+калькуляции!A11874+калькуляции!A12179+калькуляции!A11897+калькуляции!A11931+калькуляции!A11193+калькуляции!A13353+калькуляции!A13365</f>
        <v>0</v>
      </c>
      <c r="C85">
        <v>1</v>
      </c>
    </row>
    <row r="86" spans="1:3" x14ac:dyDescent="0.25">
      <c r="A86" s="21" t="s">
        <v>1597</v>
      </c>
      <c r="B86" s="356">
        <f>калькуляции!A296</f>
        <v>0</v>
      </c>
      <c r="C86">
        <v>1</v>
      </c>
    </row>
    <row r="87" spans="1:3" x14ac:dyDescent="0.25">
      <c r="A87" s="21" t="s">
        <v>1598</v>
      </c>
      <c r="B87" s="356">
        <f>калькуляции!A2291+калькуляции!A2303+калькуляции!A2313+калькуляции!A2839+калькуляции!A12429+калькуляции!A10766+калькуляции!A13412</f>
        <v>0</v>
      </c>
      <c r="C87">
        <v>1</v>
      </c>
    </row>
    <row r="88" spans="1:3" x14ac:dyDescent="0.25">
      <c r="A88" s="21" t="s">
        <v>1599</v>
      </c>
      <c r="B88" s="356">
        <f>калькуляции!A2338</f>
        <v>0</v>
      </c>
      <c r="C88">
        <v>1</v>
      </c>
    </row>
    <row r="89" spans="1:3" x14ac:dyDescent="0.25">
      <c r="A89" s="21" t="s">
        <v>1620</v>
      </c>
      <c r="B89" s="356">
        <f>калькуляции!A2527</f>
        <v>0</v>
      </c>
      <c r="C89">
        <v>1</v>
      </c>
    </row>
    <row r="90" spans="1:3" x14ac:dyDescent="0.25">
      <c r="A90" s="21" t="s">
        <v>1600</v>
      </c>
      <c r="B90" s="356">
        <f>калькуляции!A5425+калькуляции!A1792+калькуляции!A2565+калькуляции!A11675+калькуляции!A11678+калькуляции!A11688+калькуляции!A6008</f>
        <v>0</v>
      </c>
      <c r="C90">
        <v>1</v>
      </c>
    </row>
    <row r="91" spans="1:3" x14ac:dyDescent="0.25">
      <c r="A91" s="21" t="s">
        <v>1601</v>
      </c>
      <c r="B91" s="356">
        <f>калькуляции!A2783</f>
        <v>0</v>
      </c>
      <c r="C91">
        <v>1</v>
      </c>
    </row>
    <row r="92" spans="1:3" x14ac:dyDescent="0.25">
      <c r="A92" s="21" t="s">
        <v>1602</v>
      </c>
      <c r="B92" s="356">
        <f>калькуляции!A719</f>
        <v>0</v>
      </c>
      <c r="C92">
        <v>1</v>
      </c>
    </row>
    <row r="93" spans="1:3" x14ac:dyDescent="0.25">
      <c r="A93" s="21" t="s">
        <v>1603</v>
      </c>
      <c r="B93" s="356">
        <f>калькуляции!A2798</f>
        <v>0</v>
      </c>
      <c r="C93">
        <v>1</v>
      </c>
    </row>
    <row r="94" spans="1:3" x14ac:dyDescent="0.25">
      <c r="A94" s="21" t="s">
        <v>1604</v>
      </c>
      <c r="B94" s="356">
        <f>калькуляции!A3839+калькуляции!A3843</f>
        <v>0</v>
      </c>
      <c r="C94">
        <v>1</v>
      </c>
    </row>
    <row r="95" spans="1:3" x14ac:dyDescent="0.25">
      <c r="A95" s="21" t="s">
        <v>1605</v>
      </c>
      <c r="B95" s="356">
        <f>калькуляции!A2515</f>
        <v>0</v>
      </c>
      <c r="C95">
        <v>1</v>
      </c>
    </row>
    <row r="96" spans="1:3" x14ac:dyDescent="0.25">
      <c r="A96" s="21" t="s">
        <v>1621</v>
      </c>
      <c r="B96" s="356">
        <f>калькуляции!A7262+калькуляции!A10159+калькуляции!A12593+калькуляции!A2874+калькуляции!A11283+калькуляции!A11305+калькуляции!A5590+калькуляции!A5612+калькуляции!A2892+калькуляции!A6511+калькуляции!A11512+калькуляции!A7146+калькуляции!A12809</f>
        <v>0</v>
      </c>
      <c r="C96">
        <v>1</v>
      </c>
    </row>
    <row r="97" spans="1:3" x14ac:dyDescent="0.25">
      <c r="A97" s="21" t="s">
        <v>1606</v>
      </c>
      <c r="B97" s="356">
        <f>калькуляции!A2747+калькуляции!A3857</f>
        <v>0</v>
      </c>
      <c r="C97">
        <v>1</v>
      </c>
    </row>
    <row r="98" spans="1:3" x14ac:dyDescent="0.25">
      <c r="A98" s="20" t="s">
        <v>2632</v>
      </c>
      <c r="B98" s="356"/>
    </row>
    <row r="99" spans="1:3" x14ac:dyDescent="0.25">
      <c r="A99" s="21" t="s">
        <v>1622</v>
      </c>
      <c r="B99" s="356">
        <f>калькуляции!A328</f>
        <v>0</v>
      </c>
      <c r="C99">
        <v>1</v>
      </c>
    </row>
    <row r="100" spans="1:3" x14ac:dyDescent="0.25">
      <c r="A100" s="21" t="s">
        <v>1623</v>
      </c>
      <c r="B100" s="356">
        <f>калькуляции!A310</f>
        <v>0</v>
      </c>
      <c r="C100">
        <v>1</v>
      </c>
    </row>
    <row r="101" spans="1:3" x14ac:dyDescent="0.25">
      <c r="A101" s="21" t="s">
        <v>1624</v>
      </c>
      <c r="B101" s="356">
        <f>калькуляции!A7787</f>
        <v>0</v>
      </c>
      <c r="C101">
        <v>1</v>
      </c>
    </row>
    <row r="102" spans="1:3" x14ac:dyDescent="0.25">
      <c r="A102" s="21" t="s">
        <v>1625</v>
      </c>
      <c r="B102" s="356">
        <f>калькуляции!A3058+калькуляции!A3082+калькуляции!A3093+калькуляции!A3118+калькуляции!A3130+калькуляции!A3353+калькуляции!A3390+калькуляции!A7720+калькуляции!A3339+калькуляции!A3432+калькуляции!A11649+калькуляции!A11651+калькуляции!A11867+калькуляции!A11798+калькуляции!A10754</f>
        <v>0</v>
      </c>
      <c r="C102">
        <v>1</v>
      </c>
    </row>
    <row r="103" spans="1:3" x14ac:dyDescent="0.25">
      <c r="A103" s="21" t="s">
        <v>1626</v>
      </c>
      <c r="B103" s="356">
        <f>калькуляции!A2916+калькуляции!A2927+калькуляции!A2972+калькуляции!A2981+калькуляции!A3214+калькуляции!A3256+калькуляции!A3409+калькуляции!A7521+калькуляции!A11625+калькуляции!A11635+калькуляции!A11661+калькуляции!A10531+калькуляции!A10670+калькуляции!A11245+калькуляции!A5554</f>
        <v>0</v>
      </c>
      <c r="C103">
        <v>1</v>
      </c>
    </row>
    <row r="104" spans="1:3" x14ac:dyDescent="0.25">
      <c r="A104" s="21" t="s">
        <v>1627</v>
      </c>
      <c r="B104" s="356">
        <f>калькуляции!A318+калькуляции!A3294</f>
        <v>0</v>
      </c>
      <c r="C104">
        <v>1</v>
      </c>
    </row>
    <row r="105" spans="1:3" x14ac:dyDescent="0.25">
      <c r="A105" s="21" t="s">
        <v>1628</v>
      </c>
      <c r="B105" s="356">
        <f>калькуляции!A99+калькуляции!A514+калькуляции!A859+калькуляции!A4923+калькуляции!A2544+калькуляции!A2815+калькуляции!A3167+калькуляции!A3589+калькуляции!A3821+калькуляции!A3889+калькуляции!A7484+калькуляции!A7810+калькуляции!A7836+калькуляции!A7846+калькуляции!A8914+калькуляции!A8956+калькуляции!A8978+калькуляции!A729+калькуляции!A12460</f>
        <v>0</v>
      </c>
      <c r="C105">
        <v>1</v>
      </c>
    </row>
    <row r="106" spans="1:3" x14ac:dyDescent="0.25">
      <c r="A106" s="21" t="s">
        <v>1629</v>
      </c>
      <c r="B106" s="356">
        <f>калькуляции!A5445</f>
        <v>0</v>
      </c>
      <c r="C106">
        <v>1</v>
      </c>
    </row>
    <row r="107" spans="1:3" x14ac:dyDescent="0.25">
      <c r="A107" s="21" t="s">
        <v>1630</v>
      </c>
      <c r="B107" s="356">
        <f>калькуляции!A3245</f>
        <v>0</v>
      </c>
      <c r="C107">
        <v>1</v>
      </c>
    </row>
    <row r="108" spans="1:3" x14ac:dyDescent="0.25">
      <c r="A108" s="21" t="s">
        <v>1631</v>
      </c>
      <c r="B108" s="356">
        <f>калькуляции!A8922</f>
        <v>0</v>
      </c>
      <c r="C108">
        <v>1</v>
      </c>
    </row>
    <row r="109" spans="1:3" x14ac:dyDescent="0.25">
      <c r="A109" s="21" t="s">
        <v>1644</v>
      </c>
      <c r="B109" s="356">
        <f>калькуляции!A12572+калькуляции!A13397</f>
        <v>0</v>
      </c>
      <c r="C109">
        <v>1</v>
      </c>
    </row>
    <row r="110" spans="1:3" x14ac:dyDescent="0.25">
      <c r="A110" s="21" t="s">
        <v>1632</v>
      </c>
      <c r="B110" s="356">
        <f>калькуляции!A415+калькуляции!A2956+калькуляции!A2995+калькуляции!A3105+калькуляции!A3143+калькуляции!A3235+калькуляции!A3268+калькуляции!A3305+калькуляции!A3314+калькуляции!A3419+калькуляции!A10539+калькуляции!A12058+калькуляции!A3425</f>
        <v>0</v>
      </c>
      <c r="C110">
        <v>1</v>
      </c>
    </row>
    <row r="111" spans="1:3" x14ac:dyDescent="0.25">
      <c r="A111" s="21" t="s">
        <v>1633</v>
      </c>
      <c r="B111" s="356">
        <f>калькуляции!A7986+калькуляции!A9106+калькуляции!A3449</f>
        <v>0</v>
      </c>
      <c r="C111">
        <v>1</v>
      </c>
    </row>
    <row r="112" spans="1:3" x14ac:dyDescent="0.25">
      <c r="A112" s="21" t="s">
        <v>1634</v>
      </c>
      <c r="B112" s="356">
        <f>калькуляции!A3009+калькуляции!A3271+калькуляции!A3734+калькуляции!A10542+калькуляции!A12061</f>
        <v>0</v>
      </c>
      <c r="C112">
        <v>1</v>
      </c>
    </row>
    <row r="113" spans="1:3" x14ac:dyDescent="0.25">
      <c r="A113" s="21" t="s">
        <v>1635</v>
      </c>
      <c r="B113" s="356">
        <f>калькуляции!A3215</f>
        <v>0</v>
      </c>
      <c r="C113">
        <v>1</v>
      </c>
    </row>
    <row r="114" spans="1:3" x14ac:dyDescent="0.25">
      <c r="A114" s="21" t="s">
        <v>1636</v>
      </c>
      <c r="B114" s="356">
        <f>калькуляции!A347</f>
        <v>0</v>
      </c>
      <c r="C114">
        <v>1</v>
      </c>
    </row>
    <row r="115" spans="1:3" x14ac:dyDescent="0.25">
      <c r="A115" s="21" t="s">
        <v>1637</v>
      </c>
      <c r="B115" s="356">
        <f>калькуляции!A3159+калькуляции!A3282</f>
        <v>0</v>
      </c>
      <c r="C115">
        <v>1</v>
      </c>
    </row>
    <row r="116" spans="1:3" x14ac:dyDescent="0.25">
      <c r="A116" s="21" t="s">
        <v>1638</v>
      </c>
      <c r="B116" s="356">
        <f>калькуляции!A473</f>
        <v>0</v>
      </c>
      <c r="C116">
        <v>1</v>
      </c>
    </row>
    <row r="117" spans="1:3" x14ac:dyDescent="0.25">
      <c r="A117" s="21" t="s">
        <v>1639</v>
      </c>
      <c r="B117" s="356">
        <f>калькуляции!A3377</f>
        <v>0</v>
      </c>
      <c r="C117">
        <v>1</v>
      </c>
    </row>
    <row r="118" spans="1:3" x14ac:dyDescent="0.25">
      <c r="A118" s="21" t="s">
        <v>1640</v>
      </c>
      <c r="B118" s="356">
        <f>калькуляции!A2903+калькуляции!A3007+калькуляции!A3019+калькуляции!A3032+калькуляции!A3047+калькуляции!A3070+калькуляции!A3172+калькуляции!A3187+калькуляции!A3201+калькуляции!A3323+калькуляции!A3399</f>
        <v>0</v>
      </c>
      <c r="C118">
        <v>1</v>
      </c>
    </row>
    <row r="119" spans="1:3" x14ac:dyDescent="0.25">
      <c r="A119" s="21" t="s">
        <v>1645</v>
      </c>
      <c r="B119" s="356">
        <f>калькуляции!A2943</f>
        <v>0</v>
      </c>
      <c r="C119">
        <v>1</v>
      </c>
    </row>
    <row r="120" spans="1:3" x14ac:dyDescent="0.25">
      <c r="A120" s="21" t="s">
        <v>1641</v>
      </c>
      <c r="B120" s="356">
        <f>-калькуляции!A3441+калькуляции!A10552+калькуляции!A12530</f>
        <v>0</v>
      </c>
      <c r="C120">
        <v>1</v>
      </c>
    </row>
    <row r="121" spans="1:3" x14ac:dyDescent="0.25">
      <c r="A121" s="21" t="s">
        <v>1642</v>
      </c>
      <c r="B121" s="356">
        <f>калькуляции!A7232+калькуляции!A7579</f>
        <v>0</v>
      </c>
      <c r="C121">
        <v>1</v>
      </c>
    </row>
    <row r="122" spans="1:3" x14ac:dyDescent="0.25">
      <c r="A122" s="21" t="s">
        <v>1643</v>
      </c>
      <c r="B122" s="356">
        <f>калькуляции!A5730+калькуляции!A7248+калькуляции!A7308+калькуляции!A10145+калькуляции!A10744+калькуляции!A11495+калькуляции!A7130</f>
        <v>0</v>
      </c>
      <c r="C122">
        <v>1</v>
      </c>
    </row>
    <row r="123" spans="1:3" x14ac:dyDescent="0.25">
      <c r="A123" s="20" t="s">
        <v>2538</v>
      </c>
      <c r="B123" s="356"/>
    </row>
    <row r="124" spans="1:3" x14ac:dyDescent="0.25">
      <c r="A124" s="21" t="s">
        <v>1646</v>
      </c>
      <c r="B124" s="356">
        <f>калькуляции!A3775</f>
        <v>0</v>
      </c>
      <c r="C124">
        <v>1</v>
      </c>
    </row>
    <row r="125" spans="1:3" x14ac:dyDescent="0.25">
      <c r="A125" s="21" t="s">
        <v>1647</v>
      </c>
      <c r="B125" s="356">
        <f>калькуляции!A389+калькуляции!A3655+калькуляции!A423+калькуляции!A470+калькуляции!A543+калькуляции!A1025+калькуляции!A1384+калькуляции!A3596+калькуляции!A3646+калькуляции!A3707+калькуляции!A3719+калькуляции!A3730+калькуляции!A3755+калькуляции!A3764+калькуляции!A3812+калькуляции!A3834+калькуляции!A3850+калькуляции!A3860+калькуляции!A3910+калькуляции!A10570+калькуляции!A12340+калькуляции!A3613</f>
        <v>0</v>
      </c>
      <c r="C125">
        <v>1</v>
      </c>
    </row>
    <row r="126" spans="1:3" x14ac:dyDescent="0.25">
      <c r="A126" s="21" t="s">
        <v>1648</v>
      </c>
      <c r="B126" s="356">
        <f>калькуляции!A1855+калькуляции!A5807+калькуляции!A3938+калькуляции!A11698+калькуляции!A80471+калькуляции!A11726+калькуляции!A5916+калькуляции!A10320+калькуляции!A6847+калькуляции!A11715+калькуляции!A10562+калькуляции!A6357+калькуляции!A10398+калькуляции!A6080+калькуляции!A1996+калькуляции!A12236+калькуляции!A7027+калькуляции!A11906+калькуляции!A1039+калькуляции!A3896+калькуляции!A3922+калькуляции!A9976+калькуляции!A11153+калькуляции!A1250+калькуляции!A3944+калькуляции!A1176</f>
        <v>0</v>
      </c>
      <c r="C126">
        <v>1</v>
      </c>
    </row>
    <row r="127" spans="1:3" x14ac:dyDescent="0.25">
      <c r="A127" s="21" t="s">
        <v>1649</v>
      </c>
      <c r="B127" s="356">
        <f>калькуляции!A3931</f>
        <v>0</v>
      </c>
      <c r="C127">
        <v>1</v>
      </c>
    </row>
    <row r="128" spans="1:3" x14ac:dyDescent="0.25">
      <c r="A128" s="21" t="s">
        <v>1650</v>
      </c>
      <c r="B128" s="356">
        <f>калькуляции!A457</f>
        <v>0</v>
      </c>
      <c r="C128">
        <v>1</v>
      </c>
    </row>
    <row r="129" spans="1:3" x14ac:dyDescent="0.25">
      <c r="A129" s="21" t="s">
        <v>1651</v>
      </c>
      <c r="B129" s="356">
        <f>калькуляции!A3905+калькуляции!A13435</f>
        <v>0</v>
      </c>
      <c r="C129">
        <v>1</v>
      </c>
    </row>
    <row r="130" spans="1:3" x14ac:dyDescent="0.25">
      <c r="A130" s="21" t="s">
        <v>1652</v>
      </c>
      <c r="B130" s="356">
        <f>калькуляции!A513+калькуляции!A1769</f>
        <v>0</v>
      </c>
      <c r="C130">
        <v>1</v>
      </c>
    </row>
    <row r="131" spans="1:3" x14ac:dyDescent="0.25">
      <c r="A131" s="21" t="s">
        <v>1653</v>
      </c>
      <c r="B131" s="356">
        <f>калькуляции!A288+калькуляции!A1432+калькуляции!A3620+калькуляции!A3631+калькуляции!A3671+калькуляции!A3694+калькуляции!A3801+калькуляции!A3869+калькуляции!A7752+калькуляции!A7812+калькуляции!A12093+калькуляции!A12462</f>
        <v>0</v>
      </c>
      <c r="C131">
        <v>1</v>
      </c>
    </row>
    <row r="132" spans="1:3" x14ac:dyDescent="0.25">
      <c r="A132" s="21" t="s">
        <v>278</v>
      </c>
      <c r="B132" s="356">
        <f>калькуляции!A330+калькуляции!A436+калькуляции!A446+калькуляции!A526+калькуляции!A1081+калькуляции!A1112+калькуляции!A1394+калькуляции!A1655+калькуляции!A3786</f>
        <v>0</v>
      </c>
      <c r="C132">
        <v>1</v>
      </c>
    </row>
    <row r="133" spans="1:3" x14ac:dyDescent="0.25">
      <c r="A133" s="21" t="s">
        <v>1654</v>
      </c>
      <c r="B133" s="356">
        <f>калькуляции!A11708</f>
        <v>0</v>
      </c>
      <c r="C133">
        <v>1</v>
      </c>
    </row>
    <row r="134" spans="1:3" x14ac:dyDescent="0.25">
      <c r="A134" s="21" t="s">
        <v>2646</v>
      </c>
      <c r="B134" s="356">
        <f>калькуляции!A7491+калькуляции!A3887</f>
        <v>0</v>
      </c>
    </row>
    <row r="135" spans="1:3" x14ac:dyDescent="0.25">
      <c r="A135" s="20" t="s">
        <v>2539</v>
      </c>
      <c r="B135" s="356"/>
    </row>
    <row r="136" spans="1:3" x14ac:dyDescent="0.25">
      <c r="A136" s="21" t="s">
        <v>1655</v>
      </c>
      <c r="B136" s="356">
        <f>калькуляции!A3479+калькуляции!A3511+калькуляции!A3533+калькуляции!A3561</f>
        <v>0</v>
      </c>
      <c r="C136">
        <v>1</v>
      </c>
    </row>
    <row r="137" spans="1:3" x14ac:dyDescent="0.25">
      <c r="A137" s="21" t="s">
        <v>1661</v>
      </c>
      <c r="B137" s="356">
        <f>калькуляции!A3491+калькуляции!A7740</f>
        <v>0</v>
      </c>
      <c r="C137">
        <v>1</v>
      </c>
    </row>
    <row r="138" spans="1:3" x14ac:dyDescent="0.25">
      <c r="A138" s="21" t="s">
        <v>1656</v>
      </c>
      <c r="B138" s="356">
        <f>калькуляции!A3469</f>
        <v>0</v>
      </c>
      <c r="C138">
        <v>1</v>
      </c>
    </row>
    <row r="139" spans="1:3" x14ac:dyDescent="0.25">
      <c r="A139" s="21" t="s">
        <v>1657</v>
      </c>
      <c r="B139" s="356">
        <f>калькуляции!A3588</f>
        <v>0</v>
      </c>
      <c r="C139">
        <v>1</v>
      </c>
    </row>
    <row r="140" spans="1:3" x14ac:dyDescent="0.25">
      <c r="A140" s="21" t="s">
        <v>1658</v>
      </c>
      <c r="B140" s="356">
        <f>калькуляции!A3523+калькуляции!A3572</f>
        <v>0</v>
      </c>
      <c r="C140">
        <v>1</v>
      </c>
    </row>
    <row r="141" spans="1:3" x14ac:dyDescent="0.25">
      <c r="A141" s="21" t="s">
        <v>1659</v>
      </c>
      <c r="B141" s="356">
        <f>калькуляции!A3548</f>
        <v>0</v>
      </c>
      <c r="C141">
        <v>1</v>
      </c>
    </row>
    <row r="142" spans="1:3" x14ac:dyDescent="0.25">
      <c r="A142" s="20" t="s">
        <v>2540</v>
      </c>
      <c r="B142" s="356"/>
    </row>
    <row r="143" spans="1:3" x14ac:dyDescent="0.25">
      <c r="A143" s="21" t="s">
        <v>1660</v>
      </c>
      <c r="B143" s="356">
        <f>калькуляции!A472+калькуляции!A2575+калькуляции!A2586</f>
        <v>0</v>
      </c>
      <c r="C143">
        <v>1</v>
      </c>
    </row>
    <row r="144" spans="1:3" x14ac:dyDescent="0.25">
      <c r="A144" s="339" t="s">
        <v>1701</v>
      </c>
      <c r="B144" s="356"/>
    </row>
    <row r="145" spans="1:3" x14ac:dyDescent="0.25">
      <c r="A145" s="32" t="s">
        <v>924</v>
      </c>
      <c r="B145" s="356">
        <f>калькуляции!A590+калькуляции!A5412+калькуляции!A6663+калькуляции!A6743+калькуляции!A6917+калькуляции!A2677+калькуляции!A1804+калькуляции!A6596+калькуляции!A5973+калькуляции!A10462+калькуляции!A10271+калькуляции!A5849+калькуляции!A6321+калькуляции!A5499+калькуляции!A3458+калькуляции!A6094+калькуляции!A11090+калькуляции!A11310+калькуляции!A6043+калькуляции!A6805+калькуляции!A5617+калькуляции!A11380</f>
        <v>0</v>
      </c>
      <c r="C145">
        <v>1</v>
      </c>
    </row>
    <row r="146" spans="1:3" x14ac:dyDescent="0.25">
      <c r="A146" s="32" t="s">
        <v>1662</v>
      </c>
      <c r="B146" s="356">
        <f>калькуляции!A544+калькуляции!A582+калькуляции!A593+калькуляции!A1084+калькуляции!A1137+калькуляции!A4989+калькуляции!A6710+калькуляции!A1549+калькуляции!A1601+калькуляции!A1719+калькуляции!A1730+калькуляции!A1851+калькуляции!A1867+калькуляции!A3748+калькуляции!A3927+калькуляции!A4573+калькуляции!A7509+калькуляции!A7526+калькуляции!A7537+калькуляции!A7548+калькуляции!A7566+калькуляции!A7584+калькуляции!A7599+калькуляции!A7614+калькуляции!A7627+калькуляции!A7643+калькуляции!A7661+калькуляции!A8672+калькуляции!A8885+калькуляции!A5784+калькуляции!A1896+калькуляции!A743+калькуляции!A10103+калькуляции!A9951+калькуляции!A3434+калькуляции!A5972+калькуляции!A10461+калькуляции!A10084+калькуляции!A6305+калькуляции!A2101+калькуляции!A10437+калькуляции!A6180+калькуляции!A1999+калькуляции!A12049+калькуляции!A12217+калькуляции!A12262+калькуляции!A11198+калькуляции!A9218+калькуляции!A5683</f>
        <v>0</v>
      </c>
      <c r="C146">
        <v>1</v>
      </c>
    </row>
    <row r="147" spans="1:3" x14ac:dyDescent="0.25">
      <c r="A147" s="32" t="s">
        <v>1663</v>
      </c>
      <c r="B147" s="356">
        <f>калькуляции!A9392</f>
        <v>0</v>
      </c>
      <c r="C147">
        <v>1</v>
      </c>
    </row>
    <row r="148" spans="1:3" x14ac:dyDescent="0.25">
      <c r="A148" s="32" t="s">
        <v>1664</v>
      </c>
      <c r="B148" s="356">
        <f>калькуляции!A1803+калькуляции!A10463+калькуляции!A11108+калькуляции!A6035+калькуляции!A9397+калькуляции!A11372</f>
        <v>0</v>
      </c>
      <c r="C148">
        <v>1</v>
      </c>
    </row>
    <row r="149" spans="1:3" x14ac:dyDescent="0.25">
      <c r="A149" s="32" t="s">
        <v>1665</v>
      </c>
      <c r="B149" s="356">
        <f>калькуляции!A573+калькуляции!A621+калькуляции!A5093+калькуляции!A5212+калькуляции!A6727+калькуляции!A1508+калькуляции!A1805+калькуляции!A4836+калькуляции!A4840+калькуляции!A7386+калькуляции!A7640+калькуляции!A8061+калькуляции!A8076+калькуляции!A8092+калькуляции!A1919+калькуляции!A4797+калькуляции!A5736+калькуляции!A6831+калькуляции!A13127+калькуляции!A5464+калькуляции!A10344+калькуляции!A5537+калькуляции!A6069+калькуляции!A12000+калькуляции!A12125+калькуляции!A12214+калькуляции!A7007+калькуляции!A6588</f>
        <v>0</v>
      </c>
      <c r="C149">
        <v>1</v>
      </c>
    </row>
    <row r="150" spans="1:3" x14ac:dyDescent="0.25">
      <c r="A150" s="32" t="s">
        <v>1666</v>
      </c>
      <c r="B150" s="356">
        <f>калькуляции!A3939+калькуляции!A10563+калькуляции!A9878+калькуляции!A9231</f>
        <v>0</v>
      </c>
      <c r="C150">
        <v>1</v>
      </c>
    </row>
    <row r="151" spans="1:3" x14ac:dyDescent="0.25">
      <c r="A151" s="32" t="s">
        <v>1667</v>
      </c>
      <c r="B151" s="356">
        <f>калькуляции!A9377</f>
        <v>0</v>
      </c>
      <c r="C151">
        <v>1</v>
      </c>
    </row>
    <row r="152" spans="1:3" x14ac:dyDescent="0.25">
      <c r="A152" s="32" t="s">
        <v>1668</v>
      </c>
      <c r="B152" s="356">
        <f>калькуляции!A10045+калькуляции!A5709+калькуляции!A6607+калькуляции!A9695+калькуляции!A5925+калькуляции!A10327+калькуляции!A11078+калькуляции!A11166+калькуляции!A2875+калькуляции!A6793+калькуляции!A1189+калькуляции!A5043</f>
        <v>0</v>
      </c>
      <c r="C152">
        <v>1</v>
      </c>
    </row>
    <row r="153" spans="1:3" x14ac:dyDescent="0.25">
      <c r="A153" s="32" t="s">
        <v>1669</v>
      </c>
      <c r="B153" s="356">
        <f>калькуляции!A5029+калькуляции!A13026+калькуляции!A10920+калькуляции!A8377+калькуляции!A8346+калькуляции!A8354+калькуляции!A8332+калькуляции!A8145</f>
        <v>0</v>
      </c>
      <c r="C153">
        <v>1</v>
      </c>
    </row>
    <row r="154" spans="1:3" x14ac:dyDescent="0.25">
      <c r="A154" s="32" t="s">
        <v>1670</v>
      </c>
      <c r="B154" s="356">
        <f>калькуляции!A620+калькуляции!A702+калькуляции!A713+калькуляции!A5175+калькуляции!A5232+калькуляции!A6645+калькуляции!A2267+калькуляции!A7759+калькуляции!A7917+калькуляции!A8036+калькуляции!A8773+калькуляции!A13560</f>
        <v>0</v>
      </c>
      <c r="C154">
        <v>1</v>
      </c>
    </row>
    <row r="155" spans="1:3" x14ac:dyDescent="0.25">
      <c r="A155" s="32" t="s">
        <v>1671</v>
      </c>
      <c r="B155" s="356">
        <f>калькуляции!A232+калькуляции!A677+калькуляции!A5102+калькуляции!A1324+калькуляции!A1406+калькуляции!A3280+калькуляции!A4807+калькуляции!A7427+калькуляции!A8898+калькуляции!A10281+калькуляции!A5855+калькуляции!A10550+калькуляции!A6362+калькуляции!A2047+калькуляции!A6104+калькуляции!A12145+калькуляции!A12351+калькуляции!A12418+калькуляции!A11056+калькуляции!A6009+калькуляции!A6054+калькуляции!A6763+калькуляции!A9420+калькуляции!A11208+калькуляции!A6536+калькуляции!A11452+калькуляции!A5869+калькуляции!A13550</f>
        <v>0</v>
      </c>
      <c r="C155">
        <v>1</v>
      </c>
    </row>
    <row r="156" spans="1:3" x14ac:dyDescent="0.25">
      <c r="A156" s="32" t="s">
        <v>1672</v>
      </c>
      <c r="B156" s="356">
        <f>калькуляции!A5863</f>
        <v>0</v>
      </c>
      <c r="C156">
        <v>1</v>
      </c>
    </row>
    <row r="157" spans="1:3" x14ac:dyDescent="0.25">
      <c r="A157" s="32" t="s">
        <v>1673</v>
      </c>
      <c r="B157" s="356">
        <f>калькуляции!A410+калькуляции!A8234</f>
        <v>0</v>
      </c>
      <c r="C157">
        <v>1</v>
      </c>
    </row>
    <row r="158" spans="1:3" x14ac:dyDescent="0.25">
      <c r="A158" s="32" t="s">
        <v>1674</v>
      </c>
      <c r="B158" s="356">
        <f>калькуляции!A5334+калькуляции!A8915+калькуляции!A10029+калькуляции!A10054+калькуляции!A10093+калькуляции!A10100+калькуляции!A10106+калькуляции!A10110+калькуляции!A10063+калькуляции!A10070+калькуляции!A10077+калькуляции!A9887+калькуляции!A9892+калькуляции!A9971+калькуляции!A10000+калькуляции!A10008+калькуляции!A10014+калькуляции!A10020+калькуляции!A10213+калькуляции!A10225+калькуляции!A10237+калькуляции!A10257+калькуляции!A9923+калькуляции!A10272+калькуляции!A10284+калькуляции!A10293+калькуляции!A10308+калькуляции!A10328+калькуляции!A5850+калькуляции!A5857+калькуляции!A5883+калькуляции!A5900+калькуляции!A5926+калькуляции!A5956+калькуляции!A12909+калькуляции!A12919+калькуляции!A12926+калькуляции!A4977+калькуляции!A5279+калькуляции!A5292+калькуляции!A5655+калькуляции!A5625+калькуляции!A5716+калькуляции!A5727+калькуляции!A5720+калькуляции!A5774+калькуляции!A5785+калькуляции!A5792+калькуляции!A5801+калькуляции!A5822+калькуляции!A5834+калькуляции!A4788+калькуляции!A5692+калькуляции!A10082+калькуляции!A6278+калькуляции!A6383+калькуляции!A5453+калькуляции!A5473+калькуляции!A5483+калькуляции!A10368+калькуляции!A10436+калькуляции!A10443+калькуляции!A5525+калькуляции!A6135+калькуляции!A6179+калькуляции!A6206+калькуляции!A6213+калькуляции!A5255+калькуляции!A8529+калькуляции!A11540+калькуляции!A11233+калькуляции!A11243+калькуляции!A11256+калькуляции!A11266+калькуляции!A11278+калькуляции!A11290+калькуляции!A11302+калькуляции!A11309+калькуляции!A11332+калькуляции!A11339+калькуляции!A11345+калькуляции!A6448+калькуляции!A5542+калькуляции!A5552+калькуляции!A5565+калькуляции!A5575+калькуляции!A5585+калькуляции!A5597+калькуляции!A5609+калькуляции!A5616+калькуляции!A6485+калькуляции!A6492+калькуляции!A6498+калькуляции!A43+калькуляции!A256+калькуляции!A662+калькуляции!A4902+калькуляции!A4907+калькуляции!A5001+калькуляции!A5027+калькуляции!A5040+калькуляции!A5056+калькуляции!A5115+калькуляции!A5125+калькуляции!A5133+калькуляции!A5178+калькуляции!A5195+калькуляции!A5234+калькуляции!A5269+калькуляции!A5308+калькуляции!A5373+калькуляции!A5379+калькуляции!A5394+калькуляции!A5400+калькуляции!A5407+калькуляции!A5414+калькуляции!A5426+калькуляции!A6685+калькуляции!A7185+калькуляции!A7193+калькуляции!A7201+калькуляции!A7209+калькуляции!A7217+калькуляции!A7291+калькуляции!A13046+калькуляции!A13053+калькуляции!A13060+калькуляции!A13070+калькуляции!A13076+калькуляции!A13087+калькуляции!A9200+калькуляции!A9206+калькуляции!A9212+калькуляции!A5891+калькуляции!A8349+калькуляции!A5363+калькуляции!A12909+калькуляции!A4963+калькуляции!A5679+калькуляции!A5686+калькуляции!A6564+калькуляции!A6569+калькуляции!A6577+калькуляции!A6584</f>
        <v>0</v>
      </c>
      <c r="C158">
        <v>1</v>
      </c>
    </row>
    <row r="159" spans="1:3" x14ac:dyDescent="0.25">
      <c r="A159" s="32" t="s">
        <v>1675</v>
      </c>
      <c r="B159" s="356">
        <f>калькуляции!A603+калькуляции!A13437</f>
        <v>0</v>
      </c>
      <c r="C159">
        <v>1</v>
      </c>
    </row>
    <row r="160" spans="1:3" x14ac:dyDescent="0.25">
      <c r="A160" s="32" t="s">
        <v>1676</v>
      </c>
      <c r="B160" s="356">
        <f>калькуляции!A619+калькуляции!A4724+калькуляции!A3872+калькуляции!A4505+калькуляции!A8107+калькуляции!A10708+калькуляции!A6520+калькуляции!A11430</f>
        <v>0</v>
      </c>
      <c r="C160">
        <v>1</v>
      </c>
    </row>
    <row r="161" spans="1:3" x14ac:dyDescent="0.25">
      <c r="A161" s="32" t="s">
        <v>1677</v>
      </c>
      <c r="B161" s="356">
        <f>калькуляции!A6705+калькуляции!A6734+калькуляции!A7181+калькуляции!A8693+калькуляции!A10464</f>
        <v>0</v>
      </c>
      <c r="C161">
        <v>1</v>
      </c>
    </row>
    <row r="162" spans="1:3" x14ac:dyDescent="0.25">
      <c r="A162" s="32" t="s">
        <v>1246</v>
      </c>
      <c r="B162" s="356">
        <f>калькуляции!A523+калькуляции!A537+калькуляции!A1005+калькуляции!A1018+калькуляции!A4899+калькуляции!A4950+калькуляции!A5266+калькуляции!A6701+калькуляции!A6747+калькуляции!A6932+калькуляции!A6945+калькуляции!A6950+калькуляции!A1673+калькуляции!A2693+калькуляции!A3304+калькуляции!A4580+калькуляции!A4810+калькуляции!A4815+калькуляции!A4824+калькуляции!A9918+калькуляции!A12374+калькуляции!A9144+калькуляции!A10783+калькуляции!A353+калькуляции!A601+калькуляции!A611+калькуляции!A926+калькуляции!A1060+калькуляции!A4911+калькуляции!A6926+калькуляции!A3371+калькуляции!A4624+калькуляции!A4765+калькуляции!A7449+калькуляции!A7477+калькуляции!A7549+калькуляции!A8797+калькуляции!A8832+калькуляции!A8942+калькуляции!A8952+калькуляции!A9116+калькуляции!A4803+калькуляции!A9957+калькуляции!A9964+калькуляции!A559+калькуляции!A5974+калькуляции!A9816+калькуляции!A11445</f>
        <v>0</v>
      </c>
      <c r="C162">
        <v>1</v>
      </c>
    </row>
    <row r="163" spans="1:3" x14ac:dyDescent="0.25">
      <c r="A163" s="32" t="s">
        <v>1678</v>
      </c>
      <c r="B163" s="356">
        <f>калькуляции!A600+калькуляции!A616+калькуляции!A4905+калькуляции!A7278+калькуляции!A7307+калькуляции!A8924+калькуляции!A764+калькуляции!A12034+калькуляции!A12069+калькуляции!A12820+калькуляции!A10743+калькуляции!A6025+калькуляции!A6036+калькуляции!A6046+калькуляции!A11362+калькуляции!A11373+калькуляции!A11383+калькуляции!A2895+калькуляции!A8169+калькуляции!A13578</f>
        <v>0</v>
      </c>
      <c r="C163">
        <v>1</v>
      </c>
    </row>
    <row r="164" spans="1:3" x14ac:dyDescent="0.25">
      <c r="A164" s="32" t="s">
        <v>1264</v>
      </c>
      <c r="B164" s="356">
        <f>калькуляции!A826+калькуляции!A7237+калькуляции!A1300+калькуляции!A1373+калькуляции!A1518+калькуляции!A1585+калькуляции!A2255+калькуляции!A2602+калькуляции!A2622+калькуляции!A3199+калькуляции!A3756+калькуляции!A4034+калькуляции!A4097+калькуляции!A4242+калькуляции!A7364+калькуляции!A7411+калькуляции!A753+калькуляции!A6823+калькуляции!A6840+калькуляции!A10186+калькуляции!A10207+калькуляции!A13036+калькуляции!A6865+калькуляции!A10121+калькуляции!A10133+калькуляции!A13142+калькуляции!A13150+калькуляции!A12284+калькуляции!A12327+калькуляции!A6998+калькуляции!A7018+калькуляции!A7050+калькуляции!A7060+калькуляции!A7068+калькуляции!A12521+калькуляции!A10875+калькуляции!A4870+калькуляции!A4877+калькуляции!A11069+калькуляции!A11098+калькуляции!A11303+калькуляции!A6784+калькуляции!A6813+калькуляции!A5610+калькуляции!A13348+калькуляции!A13356+калькуляции!A13403+калькуляции!A13415+калькуляции!A7225+калькуляции!A13432+калькуляции!A774+калькуляции!A9208+калькуляции!A6513+калькуляции!A13553+калькуляции!A7243</f>
        <v>0</v>
      </c>
      <c r="C164">
        <v>1</v>
      </c>
    </row>
    <row r="165" spans="1:3" x14ac:dyDescent="0.25">
      <c r="A165" s="32" t="s">
        <v>2614</v>
      </c>
      <c r="B165" s="356">
        <f>калькуляции!A609</f>
        <v>0</v>
      </c>
      <c r="C165">
        <v>1</v>
      </c>
    </row>
    <row r="166" spans="1:3" x14ac:dyDescent="0.25">
      <c r="A166" s="32" t="s">
        <v>1679</v>
      </c>
      <c r="B166" s="356">
        <f>калькуляции!A610+калькуляции!A1072+калькуляции!A6715+калькуляции!A6720</f>
        <v>0</v>
      </c>
      <c r="C166">
        <v>1</v>
      </c>
    </row>
    <row r="167" spans="1:3" x14ac:dyDescent="0.25">
      <c r="A167" s="32" t="s">
        <v>1680</v>
      </c>
      <c r="B167" s="356">
        <f>калькуляции!A6882</f>
        <v>0</v>
      </c>
      <c r="C167">
        <v>1</v>
      </c>
    </row>
    <row r="168" spans="1:3" x14ac:dyDescent="0.25">
      <c r="A168" s="32" t="s">
        <v>1681</v>
      </c>
      <c r="B168" s="356">
        <f>калькуляции!A6883</f>
        <v>0</v>
      </c>
      <c r="C168">
        <v>1</v>
      </c>
    </row>
    <row r="169" spans="1:3" x14ac:dyDescent="0.25">
      <c r="A169" s="32" t="s">
        <v>1682</v>
      </c>
      <c r="B169" s="356">
        <f>калькуляции!A612+калькуляции!A6675+калькуляции!A6693</f>
        <v>0</v>
      </c>
      <c r="C169">
        <v>1</v>
      </c>
    </row>
    <row r="170" spans="1:3" x14ac:dyDescent="0.25">
      <c r="A170" s="32" t="s">
        <v>1683</v>
      </c>
      <c r="B170" s="356">
        <f>калькуляции!A570</f>
        <v>0</v>
      </c>
      <c r="C170">
        <v>1</v>
      </c>
    </row>
    <row r="171" spans="1:3" x14ac:dyDescent="0.25">
      <c r="A171" s="32" t="s">
        <v>1684</v>
      </c>
      <c r="B171" s="356">
        <f>калькуляции!A581+калькуляции!A591</f>
        <v>0</v>
      </c>
      <c r="C171">
        <v>1</v>
      </c>
    </row>
    <row r="172" spans="1:3" x14ac:dyDescent="0.25">
      <c r="A172" s="32" t="s">
        <v>1685</v>
      </c>
      <c r="B172" s="356">
        <f>калькуляции!A571</f>
        <v>0</v>
      </c>
      <c r="C172">
        <v>1</v>
      </c>
    </row>
    <row r="173" spans="1:3" x14ac:dyDescent="0.25">
      <c r="A173" s="32" t="s">
        <v>1686</v>
      </c>
      <c r="B173" s="356">
        <f>калькуляции!A572+калькуляции!A583+калькуляции!A629+калькуляции!A5013+калькуляции!A6739+калькуляции!A1680</f>
        <v>0</v>
      </c>
      <c r="C173">
        <v>1</v>
      </c>
    </row>
    <row r="174" spans="1:3" x14ac:dyDescent="0.25">
      <c r="A174" s="32" t="s">
        <v>1687</v>
      </c>
      <c r="B174" s="356">
        <f>калькуляции!A4568</f>
        <v>0</v>
      </c>
      <c r="C174">
        <v>1</v>
      </c>
    </row>
    <row r="175" spans="1:3" x14ac:dyDescent="0.25">
      <c r="A175" s="32" t="s">
        <v>1688</v>
      </c>
      <c r="B175" s="356">
        <f>калькуляции!A592+калькуляции!A807+калькуляции!A1075+калькуляции!A5323+калькуляции!A1837+калькуляции!A2851+калькуляции!A10071+калькуляции!A10526+калькуляции!A12638+калькуляции!A9830</f>
        <v>0</v>
      </c>
      <c r="C175">
        <v>1</v>
      </c>
    </row>
    <row r="176" spans="1:3" x14ac:dyDescent="0.25">
      <c r="A176" s="32" t="s">
        <v>1689</v>
      </c>
      <c r="B176" s="356">
        <f>калькуляции!A5971+калькуляции!A8347</f>
        <v>0</v>
      </c>
      <c r="C176">
        <v>1</v>
      </c>
    </row>
    <row r="177" spans="1:3" x14ac:dyDescent="0.25">
      <c r="A177" s="32" t="s">
        <v>1690</v>
      </c>
      <c r="B177" s="356">
        <f>калькуляции!A594+калькуляции!A602+калькуляции!A1037+калькуляции!A5724+калькуляции!A9989</f>
        <v>0</v>
      </c>
      <c r="C177">
        <v>1</v>
      </c>
    </row>
    <row r="178" spans="1:3" x14ac:dyDescent="0.25">
      <c r="A178" s="32" t="s">
        <v>1691</v>
      </c>
      <c r="B178" s="356">
        <f>калькуляции!A604</f>
        <v>0</v>
      </c>
      <c r="C178">
        <v>1</v>
      </c>
    </row>
    <row r="179" spans="1:3" x14ac:dyDescent="0.25">
      <c r="A179" s="32" t="s">
        <v>1692</v>
      </c>
      <c r="B179" s="356">
        <f>калькуляции!A7419+калькуляции!A10603+калькуляции!A10779+калькуляции!A775+калькуляции!A9207</f>
        <v>0</v>
      </c>
      <c r="C179">
        <v>1</v>
      </c>
    </row>
    <row r="180" spans="1:3" x14ac:dyDescent="0.25">
      <c r="A180" s="32" t="s">
        <v>2588</v>
      </c>
      <c r="B180" s="356">
        <f>калькуляции!A11500+калькуляции!A7135+калькуляции!A7151+калькуляции!A11517</f>
        <v>0</v>
      </c>
      <c r="C180">
        <v>1</v>
      </c>
    </row>
    <row r="181" spans="1:3" x14ac:dyDescent="0.25">
      <c r="A181" s="32" t="s">
        <v>1702</v>
      </c>
      <c r="B181" s="356">
        <f>калькуляции!A6753</f>
        <v>0</v>
      </c>
      <c r="C181">
        <v>1</v>
      </c>
    </row>
    <row r="182" spans="1:3" x14ac:dyDescent="0.25">
      <c r="A182" s="32" t="s">
        <v>1703</v>
      </c>
      <c r="B182" s="356">
        <f>калькуляции!A6756</f>
        <v>0</v>
      </c>
      <c r="C182">
        <v>1</v>
      </c>
    </row>
    <row r="183" spans="1:3" x14ac:dyDescent="0.25">
      <c r="A183" s="32" t="s">
        <v>322</v>
      </c>
      <c r="B183" s="356">
        <f>калькуляции!A967+калькуляции!A13471</f>
        <v>0</v>
      </c>
      <c r="C183">
        <v>1</v>
      </c>
    </row>
    <row r="184" spans="1:3" x14ac:dyDescent="0.25">
      <c r="A184" s="32" t="s">
        <v>1693</v>
      </c>
      <c r="B184" s="356">
        <f>калькуляции!A6243+калькуляции!A6154+калькуляции!A10360+калькуляции!A5495+калькуляции!A6115+калькуляции!A6122</f>
        <v>0</v>
      </c>
      <c r="C184">
        <v>1</v>
      </c>
    </row>
    <row r="185" spans="1:3" x14ac:dyDescent="0.25">
      <c r="A185" s="32" t="s">
        <v>1694</v>
      </c>
      <c r="B185" s="356">
        <f>калькуляции!A6379</f>
        <v>0</v>
      </c>
      <c r="C185">
        <v>1</v>
      </c>
    </row>
    <row r="186" spans="1:3" x14ac:dyDescent="0.25">
      <c r="A186" s="32" t="s">
        <v>1695</v>
      </c>
      <c r="B186" s="356">
        <f>калькуляции!A2036</f>
        <v>0</v>
      </c>
      <c r="C186">
        <v>1</v>
      </c>
    </row>
    <row r="187" spans="1:3" x14ac:dyDescent="0.25">
      <c r="A187" s="32" t="s">
        <v>1696</v>
      </c>
      <c r="B187" s="356">
        <f>калькуляции!A12033</f>
        <v>0</v>
      </c>
      <c r="C187">
        <v>1</v>
      </c>
    </row>
    <row r="188" spans="1:3" x14ac:dyDescent="0.25">
      <c r="A188" s="32" t="s">
        <v>1697</v>
      </c>
      <c r="B188" s="356">
        <f>калькуляции!A9356+калькуляции!A9375+калькуляции!A9388+калькуляции!A9474+калькуляции!A9242+калькуляции!A9248+калькуляции!A11462+калькуляции!A6546</f>
        <v>0</v>
      </c>
      <c r="C188">
        <v>1</v>
      </c>
    </row>
    <row r="189" spans="1:3" x14ac:dyDescent="0.25">
      <c r="A189" s="32" t="s">
        <v>1698</v>
      </c>
      <c r="B189" s="356">
        <f>калькуляции!A9364</f>
        <v>0</v>
      </c>
      <c r="C189">
        <v>1</v>
      </c>
    </row>
    <row r="190" spans="1:3" x14ac:dyDescent="0.25">
      <c r="A190" s="32" t="s">
        <v>1699</v>
      </c>
      <c r="B190" s="356">
        <f>калькуляции!A5874</f>
        <v>0</v>
      </c>
      <c r="C190">
        <v>1</v>
      </c>
    </row>
    <row r="191" spans="1:3" x14ac:dyDescent="0.25">
      <c r="A191" s="32" t="s">
        <v>1700</v>
      </c>
      <c r="B191" s="356">
        <f>калькуляции!A10370+калькуляции!A6137+калькуляции!A9221</f>
        <v>0</v>
      </c>
      <c r="C191">
        <v>1</v>
      </c>
    </row>
    <row r="192" spans="1:3" s="12" customFormat="1" x14ac:dyDescent="0.25">
      <c r="C192"/>
    </row>
    <row r="193" spans="1:3" s="12" customFormat="1" x14ac:dyDescent="0.25">
      <c r="C193"/>
    </row>
    <row r="194" spans="1:3" s="12" customFormat="1" x14ac:dyDescent="0.25">
      <c r="C194"/>
    </row>
    <row r="195" spans="1:3" s="12" customFormat="1" ht="20.25" x14ac:dyDescent="0.3">
      <c r="A195" s="65" t="s">
        <v>1844</v>
      </c>
      <c r="C195"/>
    </row>
    <row r="196" spans="1:3" x14ac:dyDescent="0.25">
      <c r="A196" s="35" t="s">
        <v>1791</v>
      </c>
      <c r="B196" s="356"/>
    </row>
    <row r="197" spans="1:3" x14ac:dyDescent="0.25">
      <c r="A197" s="36" t="s">
        <v>1704</v>
      </c>
      <c r="B197" s="356">
        <f>калькуляции!A8225</f>
        <v>0</v>
      </c>
      <c r="C197">
        <v>1</v>
      </c>
    </row>
    <row r="198" spans="1:3" x14ac:dyDescent="0.25">
      <c r="A198" s="36" t="s">
        <v>1705</v>
      </c>
      <c r="B198" s="356">
        <f>калькуляции!A2362+калькуляции!A2422+калькуляции!A2528+калькуляции!A2662+калькуляции!A2730+калькуляции!A2860+калькуляции!A3132+калькуляции!A3263+калькуляции!A3387+калькуляции!A3829+калькуляции!A4481+калькуляции!A4619+калькуляции!A4659+калькуляции!A8733+калькуляции!A12939+калькуляции!A2868+калькуляции!A12988+калькуляции!A8312+калькуляции!A11600+калькуляции!A11718+калькуляции!A12932+калькуляции!A8643+калькуляции!A2009+калькуляции!A12203+калькуляции!A12627+калькуляции!A10756+калькуляции!A10962+калькуляции!A6735+калькуляции!A12829+калькуляции!A8532</f>
        <v>0</v>
      </c>
      <c r="C198">
        <v>1</v>
      </c>
    </row>
    <row r="199" spans="1:3" x14ac:dyDescent="0.25">
      <c r="A199" s="36" t="s">
        <v>1706</v>
      </c>
      <c r="B199" s="356">
        <f>калькуляции!A8475+калькуляции!A8485+калькуляции!A2237+калькуляции!A557+калькуляции!A6597+калькуляции!A10964</f>
        <v>0</v>
      </c>
      <c r="C199">
        <v>1</v>
      </c>
    </row>
    <row r="200" spans="1:3" x14ac:dyDescent="0.25">
      <c r="A200" s="36" t="s">
        <v>1707</v>
      </c>
      <c r="B200" s="356">
        <f>калькуляции!A1617</f>
        <v>0</v>
      </c>
      <c r="C200">
        <v>1</v>
      </c>
    </row>
    <row r="201" spans="1:3" x14ac:dyDescent="0.25">
      <c r="A201" s="36" t="s">
        <v>1708</v>
      </c>
      <c r="B201" s="356">
        <f>калькуляции!A2566+калькуляции!A8477+калькуляции!A8487+калькуляции!A10930+калькуляции!A8295+калькуляции!A13452</f>
        <v>0</v>
      </c>
      <c r="C201">
        <v>1</v>
      </c>
    </row>
    <row r="202" spans="1:3" x14ac:dyDescent="0.25">
      <c r="A202" s="36" t="s">
        <v>1267</v>
      </c>
      <c r="B202" s="356">
        <f>калькуляции!A595+калькуляции!A613+калькуляции!A6723+калькуляции!A1828+калькуляции!A8473+калькуляции!A8483+калькуляции!A5772+калькуляции!A12987+калькуляции!A6117+калькуляции!A1979+калькуляции!A12101+калькуляции!A10960+калькуляции!A11091+калькуляции!A11138+калькуляции!A11180+калькуляции!A6806+калькуляции!A9433+калькуляции!A1203+калькуляции!A575+калькуляции!A587+калькуляции!A9712+калькуляции!A6706+калькуляции!A6707+калькуляции!A10439+калькуляции!A6182+калькуляции!A6646</f>
        <v>0</v>
      </c>
      <c r="C202">
        <v>1</v>
      </c>
    </row>
    <row r="203" spans="1:3" x14ac:dyDescent="0.25">
      <c r="A203" s="36" t="s">
        <v>1709</v>
      </c>
      <c r="B203" s="356">
        <f>калькуляции!A8203</f>
        <v>0</v>
      </c>
      <c r="C203">
        <v>1</v>
      </c>
    </row>
    <row r="204" spans="1:3" x14ac:dyDescent="0.25">
      <c r="A204" s="36" t="s">
        <v>1710</v>
      </c>
      <c r="B204" s="356">
        <f>калькуляции!A1761+калькуляции!A4482+калькуляции!A5791+калькуляции!A10112+калькуляции!A12940+калькуляции!A11725+калькуляции!A12933+калькуляции!A2008</f>
        <v>0</v>
      </c>
      <c r="C204">
        <v>1</v>
      </c>
    </row>
    <row r="205" spans="1:3" x14ac:dyDescent="0.25">
      <c r="A205" s="36" t="s">
        <v>1711</v>
      </c>
      <c r="B205" s="356">
        <f>калькуляции!A1757+калькуляции!A1835+калькуляции!A2657+калькуляции!A8215+калькуляции!A8472+калькуляции!A3911+калькуляции!A10034+калькуляции!A10072+калькуляции!A10078+калькуляции!A10270+калькуляции!A10307+калькуляции!A5848+калькуляции!A5899+калькуляции!A12927+калькуляции!A13008+калькуляции!A5398+калькуляции!A6324+калькуляции!A5500+калькуляции!A5527+калькуляции!A6049+калькуляции!A10961+калькуляции!A11386+калькуляции!A8342+калькуляции!A8531</f>
        <v>0</v>
      </c>
      <c r="C205">
        <v>1</v>
      </c>
    </row>
    <row r="206" spans="1:3" x14ac:dyDescent="0.25">
      <c r="A206" s="36" t="s">
        <v>1712</v>
      </c>
      <c r="B206" s="356">
        <v>0</v>
      </c>
      <c r="C206">
        <v>1</v>
      </c>
    </row>
    <row r="207" spans="1:3" x14ac:dyDescent="0.25">
      <c r="A207" s="36" t="s">
        <v>1713</v>
      </c>
      <c r="B207" s="356">
        <f>калькуляции!A1360</f>
        <v>0</v>
      </c>
      <c r="C207">
        <v>1</v>
      </c>
    </row>
    <row r="208" spans="1:3" x14ac:dyDescent="0.25">
      <c r="A208" s="36" t="s">
        <v>1714</v>
      </c>
      <c r="B208" s="356">
        <f>калькуляции!A6717</f>
        <v>0</v>
      </c>
      <c r="C208">
        <v>1</v>
      </c>
    </row>
    <row r="209" spans="1:3" x14ac:dyDescent="0.25">
      <c r="A209" s="36" t="s">
        <v>1715</v>
      </c>
      <c r="B209" s="356">
        <f>калькуляции!A1975</f>
        <v>0</v>
      </c>
      <c r="C209">
        <v>1</v>
      </c>
    </row>
    <row r="210" spans="1:3" x14ac:dyDescent="0.25">
      <c r="A210" s="36" t="s">
        <v>1716</v>
      </c>
      <c r="B210" s="356">
        <f>калькуляции!A9711+калькуляции!A6721+калькуляции!A2567+калькуляции!A8474+калькуляции!A12973+калькуляции!A8533+калькуляции!A10963+калькуляции!A8484</f>
        <v>0</v>
      </c>
      <c r="C210">
        <v>1</v>
      </c>
    </row>
    <row r="211" spans="1:3" x14ac:dyDescent="0.25">
      <c r="A211" s="36" t="s">
        <v>1717</v>
      </c>
      <c r="B211" s="356">
        <f>калькуляции!A6722+калькуляции!A6740+калькуляции!A6744+калькуляции!A8202+калькуляции!A8478+калькуляции!A9035+калькуляции!A8486+калькуляции!A13562+калькуляции!A9716</f>
        <v>0</v>
      </c>
      <c r="C211">
        <v>1</v>
      </c>
    </row>
    <row r="212" spans="1:3" x14ac:dyDescent="0.25">
      <c r="A212" s="36" t="s">
        <v>1270</v>
      </c>
      <c r="B212" s="356">
        <f>калькуляции!A809+калькуляции!A853+калькуляции!A5103+калькуляции!A2658+калькуляции!A3344+калькуляции!A11137+калькуляции!A9432</f>
        <v>0</v>
      </c>
      <c r="C212">
        <v>1</v>
      </c>
    </row>
    <row r="213" spans="1:3" x14ac:dyDescent="0.25">
      <c r="A213" s="36" t="s">
        <v>1718</v>
      </c>
      <c r="B213" s="356">
        <f>калькуляции!A4933+калькуляции!A6890+калькуляции!A6905+калькуляции!A6940+калькуляции!A8003</f>
        <v>0</v>
      </c>
      <c r="C213">
        <v>1</v>
      </c>
    </row>
    <row r="214" spans="1:3" x14ac:dyDescent="0.25">
      <c r="A214" s="36" t="s">
        <v>192</v>
      </c>
      <c r="B214" s="356">
        <f>калькуляции!A8+калькуляции!A20+калькуляции!A37+калькуляции!A44+калькуляции!A80+калькуляции!A88+калькуляции!A112+калькуляции!A157+калькуляции!A174+калькуляции!A180+калькуляции!A189+калькуляции!A202+калькуляции!A222+калькуляции!A235+калькуляции!A249+калькуляции!A262+калькуляции!A405+калькуляции!A1068+калькуляции!A1109+калькуляции!A1134+калькуляции!A4887+калькуляции!A4970+калькуляции!A5074+калькуляции!A5156+калькуляции!A5162+калькуляции!A5188+калькуляции!A5313+калькуляции!A5348+калькуляции!A5369+калькуляции!A5421+калькуляции!A6677+калькуляции!A6695+калькуляции!A6870+калькуляции!A6984+калькуляции!A6989+калькуляции!A7292+калькуляции!A7300+калькуляции!A1314+калькуляции!A1412+калькуляции!A1490+калькуляции!A1503+калькуляции!A1546+калькуляции!A1563+калькуляции!A1567+калькуляции!A1590+калькуляции!A1599+калькуляции!A1614+калькуляции!A1624+калькуляции!A1647+калькуляции!A1662+калькуляции!A1672+калькуляции!A1684+калькуляции!A1697+калькуляции!A1788+калькуляции!A1858+калькуляции!A2339+калькуляции!A2384+калькуляции!A2400+калькуляции!A2761+калькуляции!A2946+калькуляции!A3181+калькуляции!A3481+калькуляции!A3508+калькуляции!A3517+калькуляции!A3573+калькуляции!A3621+калькуляции!A3956+калькуляции!A3967+калькуляции!A3982+калькуляции!A3992+калькуляции!A4003+калькуляции!A4015+калькуляции!A4030+калькуляции!A4045+калькуляции!A4054+калькуляции!A4072+калькуляции!A4079+калькуляции!A4085+калькуляции!A4109+калькуляции!A4117+калькуляции!A4132+калькуляции!A4146+калькуляции!A4157+калькуляции!A4181+калькуляции!A4203+калькуляции!A4222+калькуляции!A4232+калькуляции!A4244+калькуляции!A4269+калькуляции!A4306+калькуляции!A4314+калькуляции!A4336+калькуляции!A4349+калькуляции!A4395+калькуляции!A4406+калькуляции!A4417+калькуляции!A4420+калькуляции!A4437+калькуляции!A4450+калькуляции!A4466+калькуляции!A4478+калькуляции!A4509+калькуляции!A4518+калькуляции!A4529+калькуляции!A4545+калькуляции!A4562+калькуляции!A4591+калькуляции!A4614+калькуляции!A4633+калькуляции!A4640+калькуляции!A4646+калькуляции!A4657+калькуляции!A7396+калькуляции!A7408+калькуляции!A7515+калькуляции!A7559+калькуляции!A7617+калькуляции!A7763+калькуляции!A8002+калькуляции!A8130+калькуляции!A8208+калькуляции!A8224+калькуляции!A8548+калькуляции!A8622+калькуляции!A8678+калькуляции!A8683+калькуляции!A8713+калькуляции!A8748+калькуляции!A8881+калькуляции!A8891+калькуляции!A8910+калькуляции!A4326+калькуляции!A5824+калькуляции!A5836+калькуляции!A5748+калькуляции!A9928+калькуляции!A12999+калькуляции!A13022+калькуляции!A11767+калькуляции!A11738+калькуляции!A10510+калькуляции!A10614+калькуляции!A10628+калькуляции!A10642+калькуляции!A8631+калькуляции!A8642+калькуляции!A6355+калькуляции!A2015+калькуляции!A10337+калькуляции!A10388+калькуляции!A5507+калькуляции!A6062+калькуляции!A6088+калькуляции!A6166+калькуляции!A1985+калькуляции!A2004+калькуляции!A12018+калькуляции!A12027+калькуляции!A12151+калькуляции!A12239+калькуляции!A12373+калькуляции!A12386+калькуляции!A12676+калькуляции!A12862+калькуляции!A12869+калькуляции!A11830+калькуляции!A11846+калькуляции!A10406+калькуляции!A9306+калькуляции!A9351+калькуляции!A9379+калькуляции!A9467+калькуляции!A10811+калькуляции!A10835+калькуляции!A10847+калькуляции!A10855+калькуляции!A13314+калькуляции!A11086+калькуляции!A11132+калькуляции!A11145+калькуляции!A11174+калькуляции!A11187+калькуляции!A11353+калькуляции!A6801+калькуляции!A9427+калькуляции!A9440+калькуляции!A1197+калькуляции!A1210+калькуляции!A6506+калькуляции!A1535+калькуляции!A12842+калькуляции!A12828+калькуляции!A12857+калькуляции!A8626</f>
        <v>0</v>
      </c>
      <c r="C214">
        <v>1</v>
      </c>
    </row>
    <row r="215" spans="1:3" x14ac:dyDescent="0.25">
      <c r="A215" s="36" t="s">
        <v>1719</v>
      </c>
      <c r="B215" s="356">
        <f>калькуляции!A546+калькуляции!A1632+калькуляции!A1849+калькуляции!A2245+калькуляции!A2355+калькуляции!A2385+калькуляции!A2393+калькуляции!A2468+калькуляции!A2930+калькуляции!A2936+калькуляции!A3183+калькуляции!A4095+калькуляции!A4213+калькуляции!A4345+калькуляции!A4356+калькуляции!A4384+калькуляции!A4717+калькуляции!A1910+калькуляции!A1925+калькуляции!A5809+калькуляции!A10291+калькуляции!A5881+калькуляции!A4665+калькуляции!A12935+калькуляции!A12942+калькуляции!A10519+калькуляции!A10511+калькуляции!A8632+калькуляции!A2052+калькуляции!A6155+калькуляции!A6156+калькуляции!A10361+калькуляции!A10362+калькуляции!A5496+калькуляции!A5497+калькуляции!A6214+калькуляции!A4675+калькуляции!A4687+калькуляции!A12677+калькуляции!A12685+калькуляции!A12567+калькуляции!A9165+калькуляции!A11223+калькуляции!A12843</f>
        <v>0</v>
      </c>
      <c r="C215">
        <v>1</v>
      </c>
    </row>
    <row r="216" spans="1:3" x14ac:dyDescent="0.25">
      <c r="A216" s="36" t="s">
        <v>1720</v>
      </c>
      <c r="B216" s="356">
        <f>калькуляции!A6748+калькуляции!A8204+калькуляции!A10013+калькуляции!A12947+калькуляции!A2889</f>
        <v>0</v>
      </c>
      <c r="C216">
        <v>1</v>
      </c>
    </row>
    <row r="217" spans="1:3" x14ac:dyDescent="0.25">
      <c r="A217" s="36" t="s">
        <v>1721</v>
      </c>
      <c r="B217" s="356">
        <f>калькуляции!A5037+калькуляции!A5405+калькуляции!A1471+калькуляции!A1481+калькуляции!A1631+калькуляции!A1729+калькуляции!A3238+калькуляции!A10026+калькуляции!A12957+калькуляции!A551+калькуляции!A12910+калькуляции!A6385+калькуляции!A2048+калькуляции!A2051+калькуляции!A5474+калькуляции!A3459+калькуляции!A10357+калькуляции!A6151+калькуляции!A13491</f>
        <v>0</v>
      </c>
      <c r="C217">
        <v>1</v>
      </c>
    </row>
    <row r="218" spans="1:3" x14ac:dyDescent="0.25">
      <c r="A218" s="36" t="s">
        <v>1722</v>
      </c>
      <c r="B218" s="356">
        <f>калькуляции!A8476+калькуляции!A1932+калькуляции!A6602+калькуляции!A8486</f>
        <v>0</v>
      </c>
      <c r="C218">
        <v>1</v>
      </c>
    </row>
    <row r="219" spans="1:3" x14ac:dyDescent="0.25">
      <c r="A219" s="36" t="s">
        <v>1723</v>
      </c>
      <c r="B219" s="356">
        <f>калькуляции!A3119</f>
        <v>0</v>
      </c>
      <c r="C219">
        <v>1</v>
      </c>
    </row>
    <row r="220" spans="1:3" x14ac:dyDescent="0.25">
      <c r="A220" s="36" t="s">
        <v>1724</v>
      </c>
      <c r="B220" s="356">
        <f>калькуляции!A1630</f>
        <v>0</v>
      </c>
      <c r="C220">
        <v>1</v>
      </c>
    </row>
    <row r="221" spans="1:3" x14ac:dyDescent="0.25">
      <c r="A221" s="36" t="s">
        <v>1725</v>
      </c>
      <c r="B221" s="356">
        <f>калькуляции!A6716</f>
        <v>0</v>
      </c>
      <c r="C221">
        <v>1</v>
      </c>
    </row>
    <row r="222" spans="1:3" x14ac:dyDescent="0.25">
      <c r="A222" s="342" t="s">
        <v>1726</v>
      </c>
      <c r="B222" s="358">
        <v>0</v>
      </c>
      <c r="C222">
        <v>1</v>
      </c>
    </row>
    <row r="223" spans="1:3" x14ac:dyDescent="0.25">
      <c r="A223" s="36" t="s">
        <v>1727</v>
      </c>
      <c r="B223" s="356">
        <f>калькуляции!A4361</f>
        <v>0</v>
      </c>
      <c r="C223">
        <v>1</v>
      </c>
    </row>
    <row r="224" spans="1:3" x14ac:dyDescent="0.25">
      <c r="A224" s="37" t="s">
        <v>1728</v>
      </c>
      <c r="B224" s="356">
        <f>калькуляции!A1633+калькуляции!A1643+калькуляции!A1693+калькуляции!A1872+калькуляции!A2833</f>
        <v>0</v>
      </c>
      <c r="C224">
        <v>1</v>
      </c>
    </row>
    <row r="225" spans="1:3" x14ac:dyDescent="0.25">
      <c r="A225" s="37" t="s">
        <v>1271</v>
      </c>
      <c r="B225" s="356">
        <f>калькуляции!A348+калькуляции!A1028+калькуляции!A1083+калькуляции!A1268+калькуляции!A1749+калькуляции!A2516+калькуляции!A2550+калькуляции!A2733+калькуляции!A2748+калькуляции!A3828+калькуляции!A8471+калькуляции!A8482+калькуляции!A8837+калькуляции!A9043+калькуляции!A9065+калькуляции!A9120+калькуляции!A5770+калькуляции!A12958+калькуляции!A12965+калькуляции!A5690+калькуляции!A12874+калькуляции!A11139+калькуляции!A11155+калькуляции!A11181+калькуляции!A9434+калькуляции!A1178+калькуляции!A1204+калькуляции!A8324+калькуляции!A2949</f>
        <v>0</v>
      </c>
      <c r="C225">
        <v>1</v>
      </c>
    </row>
    <row r="226" spans="1:3" x14ac:dyDescent="0.25">
      <c r="A226" s="37" t="s">
        <v>1730</v>
      </c>
      <c r="B226" s="356">
        <f>калькуляции!A6236+калькуляции!A6266+калькуляции!A6335+калькуляции!A2014</f>
        <v>0</v>
      </c>
      <c r="C226">
        <v>1</v>
      </c>
    </row>
    <row r="227" spans="1:3" x14ac:dyDescent="0.25">
      <c r="A227" s="37" t="s">
        <v>1731</v>
      </c>
      <c r="B227" s="356">
        <f>калькуляции!A2010</f>
        <v>0</v>
      </c>
      <c r="C227">
        <v>1</v>
      </c>
    </row>
    <row r="228" spans="1:3" x14ac:dyDescent="0.25">
      <c r="A228" s="37" t="s">
        <v>1732</v>
      </c>
      <c r="B228" s="356">
        <f>калькуляции!A1997</f>
        <v>0</v>
      </c>
      <c r="C228">
        <v>1</v>
      </c>
    </row>
    <row r="229" spans="1:3" x14ac:dyDescent="0.25">
      <c r="A229" s="393" t="s">
        <v>1733</v>
      </c>
      <c r="B229" s="358">
        <v>0</v>
      </c>
      <c r="C229">
        <v>1</v>
      </c>
    </row>
    <row r="230" spans="1:3" x14ac:dyDescent="0.25">
      <c r="A230" s="37" t="s">
        <v>1734</v>
      </c>
      <c r="B230" s="356">
        <v>0</v>
      </c>
      <c r="C230">
        <v>1</v>
      </c>
    </row>
    <row r="231" spans="1:3" x14ac:dyDescent="0.25">
      <c r="A231" s="38" t="s">
        <v>1735</v>
      </c>
      <c r="B231" s="359">
        <f>калькуляции!A8238+калькуляции!A8259</f>
        <v>0</v>
      </c>
      <c r="C231">
        <v>1</v>
      </c>
    </row>
    <row r="232" spans="1:3" x14ac:dyDescent="0.25">
      <c r="A232" s="41" t="s">
        <v>1790</v>
      </c>
      <c r="B232" s="356"/>
    </row>
    <row r="233" spans="1:3" x14ac:dyDescent="0.25">
      <c r="A233" s="42" t="s">
        <v>1737</v>
      </c>
      <c r="B233" s="356">
        <f>калькуляции!A153+калькуляции!A5311+калькуляции!A5347+калькуляции!A13043+калькуляции!A13067+калькуляции!A13084+калькуляции!A1612+калькуляции!A1619+калькуляции!A1691+калькуляции!A3874+калькуляции!A5652+калькуляции!A1885+калькуляции!A5742+калькуляции!A5751+калькуляции!A9893+калькуляции!A10018+калькуляции!A5892+калькуляции!A12916+калькуляции!A10299+калькуляции!A2020+калькуляции!A10336+калькуляции!A10387+калькуляции!A5506+калькуляции!A6061+калькуляции!A6165+калькуляции!A12562+калькуляции!A9162+калькуляции!A9301+калькуляции!A9331+калькуляции!A9348+калькуляции!A11268+калькуляции!A5577+калькуляции!A9240+калькуляции!A9278+калькуляции!A9291+калькуляции!A5677</f>
        <v>0</v>
      </c>
      <c r="C233">
        <v>1</v>
      </c>
    </row>
    <row r="234" spans="1:3" x14ac:dyDescent="0.25">
      <c r="A234" s="43" t="s">
        <v>1477</v>
      </c>
      <c r="B234" s="356">
        <f>калькуляции!A795+калькуляции!A886+калькуляции!A5193+калькуляции!A5204+калькуляции!A1739+калькуляции!A2670+калькуляции!A3033+калькуляции!A3536+калькуляции!A4711+калькуляции!A4772+калькуляции!A4838+калькуляции!A7343+калькуляции!A7395+калькуляции!A7407+калькуляции!A7423+калькуляции!A7672+калькуляции!A7733+калькуляции!A8948+калькуляции!A9904+калькуляции!A788+калькуляции!A4847+калькуляции!A10589+калькуляции!A12074+калькуляции!A12347+калькуляции!A12392+калькуляции!A12689+калькуляции!A9142+калькуляции!A9508+калькуляции!A10689+калькуляции!A10789+калькуляции!A10860+калькуляции!A9282+калькуляции!A9266+калькуляции!A11443</f>
        <v>0</v>
      </c>
      <c r="C234">
        <v>1</v>
      </c>
    </row>
    <row r="235" spans="1:3" x14ac:dyDescent="0.25">
      <c r="A235" s="43" t="s">
        <v>1738</v>
      </c>
      <c r="B235" s="356">
        <f>калькуляции!A4729</f>
        <v>0</v>
      </c>
      <c r="C235">
        <v>1</v>
      </c>
    </row>
    <row r="236" spans="1:3" x14ac:dyDescent="0.25">
      <c r="A236" s="43" t="s">
        <v>1739</v>
      </c>
      <c r="B236" s="356">
        <f>калькуляции!A299+калькуляции!A5121+калькуляции!A2435+калькуляции!A2599+калькуляции!A2616+калькуляции!A2825+калькуляции!A3615+калькуляции!A3688+калькуляции!A4569+калькуляции!A4734+калькуляции!A4762+калькуляции!A4775+калькуляции!A4816+калькуляции!A7352+калькуляции!A7446+калькуляции!A7528+калькуляции!A7592+калькуляции!A7817+калькуляции!A7923+калькуляции!A7972+калькуляции!A8096+калькуляции!A8877+калькуляции!A8923+калькуляции!A8941+калькуляции!A9009+калькуляции!A9095+калькуляции!A9126+калькуляции!A759+калькуляции!A1895+калькуляции!A2445+калькуляции!A4785+калькуляции!A9963+калькуляции!A9922+калькуляции!A778+калькуляции!A789+калькуляции!A6856+калькуляции!A10197+калькуляции!A10572+калькуляции!A10598+калькуляции!A10176+калькуляции!A6269+калькуляции!A6394+калькуляции!A11990+калькуляции!A12048+калькуляции!A12083+калькуляции!A12110+калькуляции!A12249+калькуляции!A12342+калькуляции!A7039+калькуляции!A12777+калькуляции!A9132+калькуляции!A9174+калькуляции!A13194+калькуляции!A9464+калькуляции!A9498+калькуляции!A9520+калькуляции!A10698+калькуляции!A10784+калькуляции!A10798+калькуляции!A10863+калькуляции!A11554+калькуляции!A6462+калькуляции!A11197+калькуляции!A13427+калькуляции!A13473+калькуляции!A11464+калькуляции!A11531+калькуляции!A7165+калькуляции!A8168+калькуляции!A6548+калькуляции!A13573</f>
        <v>0</v>
      </c>
      <c r="C236">
        <v>1</v>
      </c>
    </row>
    <row r="237" spans="1:3" x14ac:dyDescent="0.25">
      <c r="A237" s="43" t="s">
        <v>1740</v>
      </c>
      <c r="B237" s="356">
        <f>калькуляции!A4570</f>
        <v>0</v>
      </c>
      <c r="C237">
        <v>1</v>
      </c>
    </row>
    <row r="238" spans="1:3" x14ac:dyDescent="0.25">
      <c r="A238" s="43" t="s">
        <v>1741</v>
      </c>
      <c r="B238" s="356">
        <f>калькуляции!A9297</f>
        <v>0</v>
      </c>
      <c r="C238">
        <v>1</v>
      </c>
    </row>
    <row r="239" spans="1:3" x14ac:dyDescent="0.25">
      <c r="A239" s="43" t="s">
        <v>1742</v>
      </c>
      <c r="B239" s="356">
        <f>калькуляции!A6268+калькуляции!A9355+калькуляции!A9374</f>
        <v>0</v>
      </c>
      <c r="C239">
        <v>1</v>
      </c>
    </row>
    <row r="240" spans="1:3" x14ac:dyDescent="0.25">
      <c r="A240" s="43" t="s">
        <v>1743</v>
      </c>
      <c r="B240" s="356">
        <f>калькуляции!A6270</f>
        <v>0</v>
      </c>
      <c r="C240">
        <v>1</v>
      </c>
    </row>
    <row r="241" spans="1:3" x14ac:dyDescent="0.25">
      <c r="A241" s="43" t="s">
        <v>1744</v>
      </c>
      <c r="B241" s="356">
        <f>калькуляции!A2191+калькуляции!A2349+калькуляции!A2364+калькуляции!A2423+калькуляции!A3036+калькуляции!A3071+калькуляции!A3108+калькуляции!A3121+калькуляции!A3176+калькуляции!A3206+калькуляции!A3393+калькуляции!A3421+калькуляции!A4209+калькуляции!A4606+калькуляции!A7822+калькуляции!A11587+калькуляции!A11690+калькуляции!A11757+калькуляции!A11745+калькуляции!A8648+калькуляции!A2029+калькуляции!A12204+калькуляции!A12491+калькуляции!A11834+калькуляции!A11858+калькуляции!A11881+калькуляции!A13210+калькуляции!A11904+калькуляции!A11938+калькуляции!A12893</f>
        <v>0</v>
      </c>
      <c r="C241">
        <v>1</v>
      </c>
    </row>
    <row r="242" spans="1:3" x14ac:dyDescent="0.25">
      <c r="A242" s="43" t="s">
        <v>1482</v>
      </c>
      <c r="B242" s="356">
        <f>калькуляции!A13265+калькуляции!A9260</f>
        <v>0</v>
      </c>
      <c r="C242">
        <v>1</v>
      </c>
    </row>
    <row r="243" spans="1:3" x14ac:dyDescent="0.25">
      <c r="A243" s="43" t="s">
        <v>1745</v>
      </c>
      <c r="B243" s="356">
        <f>калькуляции!A7368+калькуляции!A787+калькуляции!A4846+калькуляции!A6854+калькуляции!A10195+калькуляции!A10573+калькуляции!A10174+калькуляции!A12134+калькуляции!A12391+калькуляции!A7037+калькуляции!A9507+калькуляции!A11533+калькуляции!A5044+калькуляции!A6669+калькуляции!A1325+калькуляции!A1423+калькуляции!A2671+калькуляции!A3486+калькуляции!A3616+калькуляции!A3686+калькуляции!A4101+калькуляции!A4229+калькуляции!A4522+калькуляции!A4627+калькуляции!A4712+калькуляции!A4773+калькуляции!A7341+калькуляции!A7380+калькуляции!A7674+калькуляции!A7925+калькуляции!A9903+калькуляции!A9956+калькуляции!A10587+калькуляции!A2224+калькуляции!A12072+калькуляции!A12119+калькуляции!A12343+калькуляции!A12419+калькуляции!A12665+калькуляции!A12691+калькуляции!A12499+калькуляции!A10661+калькуляции!A10687+калькуляции!A10787+калькуляции!A10861+калькуляции!A9199+калькуляции!A9281+калькуляции!A6535+калькуляции!A11451+калькуляции!A7167</f>
        <v>0</v>
      </c>
      <c r="C243">
        <v>1</v>
      </c>
    </row>
    <row r="244" spans="1:3" x14ac:dyDescent="0.25">
      <c r="A244" s="43" t="s">
        <v>1746</v>
      </c>
      <c r="B244" s="356">
        <f>калькуляции!A4845</f>
        <v>0</v>
      </c>
      <c r="C244">
        <v>1</v>
      </c>
    </row>
    <row r="245" spans="1:3" x14ac:dyDescent="0.25">
      <c r="A245" s="42" t="s">
        <v>1747</v>
      </c>
      <c r="B245" s="356">
        <f>калькуляции!A1844+калькуляции!A3239+калькуляции!A7362+калькуляции!A7409+калькуляции!A4849+калькуляции!A12409+калькуляции!A12487+калькуляции!A12776+калькуляции!A13216+калькуляции!A13231+калькуляции!A10873+калькуляции!A9860</f>
        <v>0</v>
      </c>
      <c r="C245">
        <v>1</v>
      </c>
    </row>
    <row r="246" spans="1:3" x14ac:dyDescent="0.25">
      <c r="A246" s="42" t="s">
        <v>1748</v>
      </c>
      <c r="B246" s="356">
        <f>калькуляции!A6656</f>
        <v>0</v>
      </c>
      <c r="C246">
        <v>1</v>
      </c>
    </row>
    <row r="247" spans="1:3" x14ac:dyDescent="0.25">
      <c r="A247" s="42" t="s">
        <v>1749</v>
      </c>
      <c r="B247" s="356">
        <f>калькуляции!A1289+калькуляции!A7799+калькуляции!A8780+калькуляции!A8868+калькуляции!A9055+калькуляции!A12449+калькуляции!A12753+калькуляции!A9311+калькуляции!A13204</f>
        <v>0</v>
      </c>
      <c r="C247">
        <v>1</v>
      </c>
    </row>
    <row r="248" spans="1:3" x14ac:dyDescent="0.25">
      <c r="A248" s="42" t="s">
        <v>1750</v>
      </c>
      <c r="B248" s="356">
        <f>калькуляции!A1267+калькуляции!A1290+калькуляции!A12754</f>
        <v>0</v>
      </c>
      <c r="C248">
        <v>1</v>
      </c>
    </row>
    <row r="249" spans="1:3" x14ac:dyDescent="0.25">
      <c r="A249" s="42" t="s">
        <v>1751</v>
      </c>
      <c r="B249" s="356">
        <f>калькуляции!A1597+калькуляции!A7821</f>
        <v>0</v>
      </c>
      <c r="C249">
        <v>1</v>
      </c>
    </row>
    <row r="250" spans="1:3" x14ac:dyDescent="0.25">
      <c r="A250" s="42" t="s">
        <v>1752</v>
      </c>
      <c r="B250" s="356">
        <f>калькуляции!A4752+калькуляции!A10578+калькуляции!A12137+калькуляции!A12404+калькуляции!A9332+калькуляции!A9344+калькуляции!A13226+калькуляции!A13263+калькуляции!A9454+калькуляции!A9487</f>
        <v>0</v>
      </c>
      <c r="C250">
        <v>1</v>
      </c>
    </row>
    <row r="251" spans="1:3" x14ac:dyDescent="0.25">
      <c r="A251" s="42" t="s">
        <v>1753</v>
      </c>
      <c r="B251" s="356">
        <f>калькуляции!A48+калькуляции!A983+калькуляции!A4894+калькуляции!A1279+калькуляции!A1496+калькуляции!A1520+калькуляции!A1596+калькуляции!A1814+калькуляции!A3014+калькуляции!A3278+калькуляции!A3384+калькуляции!A3534+калькуляции!A4523+калькуляции!A4835+калькуляции!A7327+калькуляции!A7398+калькуляции!A7416+калькуляции!A7433+калькуляции!A7455+калькуляции!A7465+калькуляции!A7473+калькуляции!A7483+калькуляции!A7544+калькуляции!A7699+калькуляции!A7714+калькуляции!A7732+калькуляции!A7745+калькуляции!A7779+калькуляции!A7800+калькуляции!A8823+калькуляции!A8831+калькуляции!A5799+калькуляции!A3941+калькуляции!A2866+калькуляции!A1947+калькуляции!A1954+калькуляции!A1964+калькуляции!A10600+калькуляции!A13159+калькуляции!A11980+калькуляции!A11989+калькуляции!A12025+калькуляции!A12032+калькуляции!A12086+калькуляции!A12133+калькуляции!A12228+калькуляции!A12305+калькуляции!A12319+калькуляции!A12438+калькуляции!A12450+калькуляции!A12603+калькуляции!A12661+калькуляции!A12406+калькуляции!A12533+калькуляции!A12575+калькуляции!A12652+калькуляции!A12701+калькуляции!A12745+калькуляции!A12789+калькуляции!A13192+калькуляции!A13203+калькуляции!A13218+калькуляции!A13228+калькуляции!A9497+калькуляции!A12183+калькуляции!A10700+калькуляции!A10776+калькуляции!A13362+калькуляции!A13411+калькуляции!A9735</f>
        <v>0</v>
      </c>
      <c r="C251">
        <v>1</v>
      </c>
    </row>
    <row r="252" spans="1:3" x14ac:dyDescent="0.25">
      <c r="A252" s="42" t="s">
        <v>1754</v>
      </c>
      <c r="B252" s="356">
        <f>калькуляции!A2712</f>
        <v>0</v>
      </c>
      <c r="C252">
        <v>1</v>
      </c>
    </row>
    <row r="253" spans="1:3" x14ac:dyDescent="0.25">
      <c r="A253" s="42" t="s">
        <v>1755</v>
      </c>
      <c r="B253" s="356">
        <f>калькуляции!A1323+калькуляции!A1355+калькуляции!A1419+калькуляции!A12417</f>
        <v>0</v>
      </c>
      <c r="C253">
        <v>1</v>
      </c>
    </row>
    <row r="254" spans="1:3" x14ac:dyDescent="0.25">
      <c r="A254" s="42" t="s">
        <v>2667</v>
      </c>
      <c r="B254" s="356">
        <f>калькуляции!A13509</f>
        <v>0</v>
      </c>
    </row>
    <row r="255" spans="1:3" x14ac:dyDescent="0.25">
      <c r="A255" s="42" t="s">
        <v>1756</v>
      </c>
      <c r="B255" s="356">
        <f>калькуляции!A219+калькуляции!A1681+калькуляции!A1771+калькуляции!A2216+калькуляции!A3935+калькуляции!A4452+калькуляции!A7525+калькуляции!A7675+калькуляции!A8965+калькуляции!A749+калькуляции!A780+калькуляции!A5966+калькуляции!A10502+калькуляции!A12230+калькуляции!A12692+калькуляции!A12757+калькуляции!A12490+калькуляции!A13195+калькуляции!A1124+калькуляции!A3555</f>
        <v>0</v>
      </c>
      <c r="C255">
        <v>1</v>
      </c>
    </row>
    <row r="256" spans="1:3" x14ac:dyDescent="0.25">
      <c r="A256" s="42" t="s">
        <v>1757</v>
      </c>
      <c r="B256" s="356">
        <f>калькуляции!A7206+калькуляции!A1483+калькуляции!A1564+калькуляции!A1642+калькуляции!A1692+калькуляции!A2675+калькуляции!A3480+калькуляции!A3741+калькуляции!A10389+калькуляции!A6109+калькуляции!A6167+калькуляции!A9133+калькуляции!A9177+калькуляции!A4867+калькуляции!A11221+калькуляции!A4010+калькуляции!A4022</f>
        <v>0</v>
      </c>
      <c r="C256">
        <v>1</v>
      </c>
    </row>
    <row r="257" spans="1:3" x14ac:dyDescent="0.25">
      <c r="A257" s="42" t="s">
        <v>1736</v>
      </c>
      <c r="B257" s="356">
        <f>калькуляции!A53+калькуляции!A138+калькуляции!A391+калькуляции!A852+калькуляции!A912+калькуляции!A1144+калькуляции!A4988+калькуляции!A5080+калькуляции!A5359+калькуляции!A7284+калькуляции!A1292+калькуляции!A1336+калькуляции!A1416+калькуляции!A1510+калькуляции!A1556+калькуляции!A1670+калькуляции!A1713+калькуляции!A1785+калькуляции!A1796+калькуляции!A1815+калькуляции!A2249+калькуляции!A4520+калькуляции!A8815+калькуляции!A8902+калькуляции!A1907+калькуляции!A5743+калькуляции!A5754+калькуляции!A11964+калькуляции!A12002+калькуляции!A12155+калькуляции!A12191+калькуляции!A12371+калькуляции!A12756+калькуляции!A12778+калькуляции!A9303+калькуляции!A9323+калькуляции!A1248+калькуляции!A5190+калькуляции!A6311+калькуляции!A12026+калькуляции!A11313+калькуляции!A3946+калькуляции!A5620+калькуляции!A3665+калькуляции!A7198+калькуляции!A1467+калькуляции!A1521+калькуляции!A2715+калькуляции!A3067+калькуляции!A3231+калькуляции!A4118+калькуляции!A4444+калькуляции!A10684+калькуляции!A2683+калькуляции!A3316+калькуляции!A3862+калькуляции!A3340+калькуляции!A6199+калькуляции!A10423</f>
        <v>0</v>
      </c>
      <c r="C257">
        <v>1</v>
      </c>
    </row>
    <row r="258" spans="1:3" x14ac:dyDescent="0.25">
      <c r="A258" s="42" t="s">
        <v>1758</v>
      </c>
      <c r="B258" s="356">
        <f>калькуляции!A11952+калькуляции!A12035+калькуляции!A12112+калькуляции!A12130+калькуляции!A12272+калькуляции!A12382+калькуляции!A12411+калькуляции!A12489+калькуляции!A12531+калькуляции!A12552+калькуляции!A12574+калькуляции!A12594+калькуляции!A12616+калькуляции!A12654+калькуляции!A12700+калькуляции!A12713+калькуляции!A12742+калькуляции!A12788+калькуляции!A9334+калькуляции!A9376+калькуляции!A13217+калькуляции!A13233+калькуляции!A13239+калькуляции!A13264+калькуляции!A9445+калькуляции!A9500+калькуляции!A12180+калькуляции!A62+калькуляции!A94+калькуляции!A146+калькуляции!A177+калькуляции!A186+калькуляции!A246+калькуляции!A291+калькуляции!A297+калькуляции!A331+калькуляции!A390+калькуляции!A3656+калькуляции!A424+калькуляции!A448+калькуляции!A460+калькуляции!A476+калькуляции!A515+калькуляции!A527+калькуляции!A817+калькуляции!A862+калькуляции!A919+калькуляции!A998+калькуляции!A5062+калькуляции!A5122+калькуляции!A7233+калькуляции!A7249+калькуляции!A7263+калькуляции!A7311+калькуляции!A1281+калькуляции!A1357+калькуляции!A1422+калькуляции!A1438+калькуляции!A2283+калькуляции!A2326+калькуляции!A2348+калькуляции!A2373+калькуляции!A2436+калькуляции!A2588+калькуляции!A2598+калькуляции!A2617+калькуляции!A2629+калькуляции!A2660+калькуляции!A2695+калькуляции!A2772+калькуляции!A2777+калькуляции!A2787+калькуляции!A2792+калькуляции!A2807+калькуляции!A2976+калькуляции!A2787+калькуляции!A2814+калькуляции!A2987+калькуляции!A3024+калькуляции!A3034+калькуляции!A3063+калькуляции!A3131+калькуляции!A3161+калькуляции!A3283+калькуляции!A3307+калькуляции!A3326+калькуляции!A3333+калькуляции!A3363+калькуляции!A2976+калькуляции!A3497+калькуляции!A3535+калькуляции!A3565+калькуляции!A3582+калькуляции!A3590+калькуляции!A3602+калькуляции!A3636+калькуляции!A3690+калькуляции!A3788+калькуляции!A3799+калькуляции!A3820+калькуляции!A3831+калькуляции!A3870+калькуляции!A3881+калькуляции!A3888+калькуляции!A4154+калькуляции!A4287+калькуляции!A4441+калькуляции!A4464+калькуляции!A4297+калькуляции!A4575+калькуляции!A4581+калькуляции!A4764+калькуляции!A7345+калькуляции!A7444+калькуляции!A7457+калькуляции!A7476+калькуляции!A7493+калькуляции!A7511+калькуляции!A7524+калькуляции!A7571+калькуляции!A7593+калькуляции!A7609+калькуляции!A7622+калькуляции!A7685+калькуляции!A7697+калькуляции!A7715+калькуляции!A7737+калькуляции!A7788+калькуляции!A7803+калькуляции!A7819+калькуляции!A7838+калькуляции!A7848+калькуляции!A7987+калькуляции!A8050+калькуляции!A8104+калькуляции!A8739+калькуляции!A8974+калькуляции!A8999+калькуляции!A9008+калькуляции!A9096+калькуляции!A9107+калькуляции!A9127+калькуляции!A762+калькуляции!A2447+калькуляции!A720+калькуляции!A5731+калькуляции!A3442+калькуляции!A11638+калькуляции!A10535+калькуляции!A10553+калькуляции!A10591+калькуляции!A10146+калькуляции!A10160+калькуляции!A12076+калькуляции!A12316+калькуляции!A12358+калькуляции!A12453+калькуляции!A12664+калькуляции!A12508+калькуляции!A10674+калькуляции!A10691+калькуляции!A10716+калькуляции!A10747+калькуляции!A10755+калькуляции!A10791+калькуляции!A10803+калькуляции!A13338+калькуляции!A13366+калькуляции!A13395+калькуляции!A13426+калькуляции!A2893+калькуляции!A11463+калькуляции!A9521+калькуляции!A8170+калькуляции!A493+калькуляции!A13525+калькуляции!A6892+калькуляции!A10240+калькуляции!A6190+калькуляции!A10413+калькуляции!A5246+калькуляции!A9936+калькуляции!A11991+калькуляции!A6547+калькуляции!A13576</f>
        <v>0</v>
      </c>
      <c r="C258">
        <v>1</v>
      </c>
    </row>
    <row r="259" spans="1:3" x14ac:dyDescent="0.25">
      <c r="A259" s="42" t="s">
        <v>1759</v>
      </c>
      <c r="B259" s="356">
        <f>калькуляции!A2350</f>
        <v>0</v>
      </c>
      <c r="C259">
        <v>1</v>
      </c>
    </row>
    <row r="260" spans="1:3" x14ac:dyDescent="0.25">
      <c r="A260" s="42" t="s">
        <v>1760</v>
      </c>
      <c r="B260" s="356">
        <f>калькуляции!A7456</f>
        <v>0</v>
      </c>
      <c r="C260">
        <v>1</v>
      </c>
    </row>
    <row r="261" spans="1:3" x14ac:dyDescent="0.25">
      <c r="A261" s="42" t="s">
        <v>1761</v>
      </c>
      <c r="B261" s="356">
        <f>калькуляции!A7294+калькуляции!A7302+калькуляции!A1768</f>
        <v>0</v>
      </c>
      <c r="C261">
        <v>1</v>
      </c>
    </row>
    <row r="262" spans="1:3" x14ac:dyDescent="0.25">
      <c r="A262" s="42" t="s">
        <v>1354</v>
      </c>
      <c r="B262" s="356">
        <f>калькуляции!A61+калькуляции!A95+калькуляции!A218+калькуляции!A244+калькуляции!A290+калькуляции!A332+калькуляции!A447+калькуляции!A516+калькуляции!A528+калькуляции!A984+калькуляции!A5063+калькуляции!A1280+калькуляции!A1291+калькуляции!A1856+калькуляции!A2587+калькуляции!A2630+калькуляции!A3065+калькуляции!A3265+калькуляции!A3787+калькуляции!A3819+калькуляции!A4519+калькуляции!A7494+калькуляции!A7572+калькуляции!A7687+калькуляции!A7698+калькуляции!A7716+калькуляции!A7801+калькуляции!A8836+калькуляции!A8966+калькуляции!A3341+калькуляции!A721+калькуляции!A5732+калькуляции!A1948+калькуляции!A1955+калькуляции!A1965+калькуляции!A11782+калькуляции!A11953+калькуляции!A11971+калькуляции!A12022+калькуляции!A12036+калькуляции!A12131+калькуляции!A12227+калькуляции!A12237+калькуляции!A12315+калькуляции!A12360+калькуляции!A12383+калькуляции!A12451+калькуляции!A12755+калькуляции!A12407+калькуляции!A12532+калькуляции!A12573+калькуляции!A12617+калькуляции!A12653+калькуляции!A12704+калькуляции!A12743+калькуляции!A12787+калькуляции!A11819+калькуляции!A9321+калькуляции!A9347+калькуляции!A13193+калькуляции!A13206+калькуляции!A13229+калькуляции!A9478+калькуляции!A12181+калькуляции!A11918+калькуляции!A11940+калькуляции!A4730+калькуляции!A13367+калькуляции!A13396+калькуляции!A9249+калькуляции!A9261+калькуляции!A494+калькуляции!A13526+калькуляции!A6893+калькуляции!A10241+калькуляции!A6191+калькуляции!A10414+калькуляции!A5247+калькуляции!A9937+калькуляции!A9719+калькуляции!A11393</f>
        <v>0</v>
      </c>
      <c r="C262">
        <v>1</v>
      </c>
    </row>
    <row r="263" spans="1:3" x14ac:dyDescent="0.25">
      <c r="A263" s="42" t="s">
        <v>1762</v>
      </c>
      <c r="B263" s="356">
        <f>калькуляции!A3687</f>
        <v>0</v>
      </c>
      <c r="C263">
        <v>1</v>
      </c>
    </row>
    <row r="264" spans="1:3" x14ac:dyDescent="0.25">
      <c r="A264" s="42" t="s">
        <v>1763</v>
      </c>
      <c r="B264" s="356">
        <f>калькуляции!A646+калькуляции!A652+калькуляции!A685+калькуляции!A691+калькуляции!A932+калькуляции!A951+калькуляции!A985+калькуляции!A1016+калькуляции!A5377+калькуляции!A5392+калькуляции!A6611+калькуляции!A6688+калькуляции!A6912+калькуляции!A6964+калькуляции!A6970+калькуляции!A7282+калькуляции!A13044+калькуляции!A13059+калькуляции!A13068+калькуляции!A13077+калькуляции!A13085+калькуляции!A1312+калькуляции!A1371+калькуляции!A1405+калькуляции!A1523+калькуляции!A1561+калькуляции!A1669+калькуляции!A1806+калькуляции!A1857+калькуляции!A2818+калькуляции!A3515+калькуляции!A3875+калькуляции!A3892+калькуляции!A4218+калькуляции!A7746+калькуляции!A7764+калькуляции!A7773+калькуляции!A8781+калькуляции!A8788+калькуляции!A8796+калькуляции!A8804+калькуляции!A8814+калькуляции!A8856+калькуляции!A8861+калькуляции!A8895+калькуляции!A8906+калькуляции!A1886+калькуляции!A5796+калькуляции!A10007+калькуляции!A10214+калькуляции!A10226+калькуляции!A10292+калькуляции!A1956+калькуляции!A5959+калькуляции!A1966+калькуляции!A12935+калькуляции!A12942+калькуляции!A10205+калькуляции!A13033+калькуляции!A6863+калькуляции!A10123+калькуляции!A10141+калькуляции!A8653+калькуляции!A6239+калькуляции!A6364+калькуляции!A2022+калькуляции!A2037+калькуляции!A2091+калькуляции!A5485+калькуляции!A5517+калькуляции!A6215+калькуляции!A4856+калькуляции!A1977+калькуляции!A12087+калькуляции!A12144+калькуляции!A12238+калькуляции!A12282+калькуляции!A12370+калькуляции!A12500+калькуляции!A7048+калькуляции!A7070+калькуляции!A7078+калькуляции!A12565+калькуляции!A12711+калькуляции!A9187+калькуляции!A9194+калькуляции!A9312+калькуляции!A9342+калькуляции!A9365+калькуляции!A12583+калькуляции!A10653+калькуляции!A10736+калькуляции!A10825+калькуляции!A11539+калькуляции!A11561+калькуляции!A11317+калькуляции!A1232+калькуляции!A6447+калькуляции!A6469+калькуляции!A6472+калькуляции!A231+калькуляции!A11207+калькуляции!A13347+калькуляции!A13375+калькуляции!A13402+калькуляции!A4980+калькуляции!A5146+калькуляции!A9241+калькуляции!A11423+калькуляции!A7103+калькуляции!A11484+калькуляции!A7117+калькуляции!A12849+калькуляции!A9718+калькуляции!A11391+калькуляции!A6557</f>
        <v>0</v>
      </c>
      <c r="C264">
        <v>1</v>
      </c>
    </row>
    <row r="265" spans="1:3" x14ac:dyDescent="0.25">
      <c r="A265" s="42" t="s">
        <v>313</v>
      </c>
      <c r="B265" s="356">
        <f>калькуляции!A284+калькуляции!A305+калькуляции!A355+калькуляции!A3657+калькуляции!A467+калькуляции!A483+калькуляции!A647+калькуляции!A654+калькуляции!A663+калькуляции!A682+калькуляции!A693+калькуляции!A935+калькуляции!A1149+калькуляции!A4912+калькуляции!A4958+калькуляции!A5045+калькуляции!A5304+калькуляции!A6689+калькуляции!A7197+калькуляции!A7310+калькуляции!A1409+калькуляции!A1437+калькуляции!A1497+калькуляции!A1537+калькуляции!A1644+калькуляции!A1656+калькуляции!A2248+калькуляции!A2405+калькуляции!A2461+калькуляции!A2672+калькуляции!A2682+калькуляции!A2696+калькуляции!A2776+калькуляции!A2791+калькуляции!A2806+калькуляции!A3035+калькуляции!A3144+калькуляции!A3269+калькуляции!A3306+калькуляции!A3315+калькуляции!A3332+калькуляции!A3362+калькуляции!A3412+калькуляции!A3540+калькуляции!A3581+калькуляции!A3861+калькуляции!A3880+калькуляции!A3925+калькуляции!A4155+калькуляции!A4582+калькуляции!A4710+калькуляции!A4776+калькуляции!A7344+калькуляции!A7370+калькуляции!A7382+калькуляции!A7512+калькуляции!A7527+калькуляции!A7669+калькуляции!A7673+калькуляции!A7707+калькуляции!A7735+калькуляции!A7809+калькуляции!A7926+калькуляции!A8738+калькуляции!A8813+калькуляции!A8830+калькуляции!A8846+калькуляции!A8897+калькуляции!A8903+калькуляции!A5624+калькуляции!A1923+калькуляции!A9886+калькуляции!A9906+калькуляции!A3447+калькуляции!A2867+калькуляции!A786+калькуляции!A3453+калькуляции!A4844+калькуляции!A13034+калькуляции!A10540+калькуляции!A10558+калькуляции!A10590+калькуляции!A6339+калькуляции!A2073+калькуляции!A11955+калькуляции!A12059+калькуляции!A12075+калькуляции!A12121+калькуляции!A12148+калькуляции!A12394+калькуляции!A12459+калькуляции!A12690+калькуляции!A12734+калькуляции!A12410+калькуляции!A12510+калькуляции!A12598+калькуляции!A12709+калькуляции!A9186+калькуляции!A9195+калькуляции!A9333+калькуляции!A13232+калькуляции!A13240+калькуляции!A9510+калькуляции!A10655+калькуляции!A10690+калькуляции!A10715+калькуляции!A10738+калькуляции!A10746+калькуляции!A10790+калькуляции!A10802+калькуляции!A10827+калькуляции!A10864+калькуляции!A11559+калькуляции!A6467+калькуляции!A11211+калькуляции!A1047+калькуляции!A9243+калькуляции!A9280+калькуляции!A9274+калькуляции!A9211+калькуляции!A9233+калькуляции!A11532+калькуляции!A7166+калькуляции!A9720+калькуляции!A11392</f>
        <v>0</v>
      </c>
      <c r="C265">
        <v>1</v>
      </c>
    </row>
    <row r="266" spans="1:3" x14ac:dyDescent="0.25">
      <c r="A266" s="42" t="s">
        <v>1764</v>
      </c>
      <c r="B266" s="356">
        <f>калькуляции!A712</f>
        <v>0</v>
      </c>
      <c r="C266">
        <v>1</v>
      </c>
    </row>
    <row r="267" spans="1:3" x14ac:dyDescent="0.25">
      <c r="A267" s="42" t="s">
        <v>1765</v>
      </c>
      <c r="B267" s="356">
        <f>калькуляции!A1167+калькуляции!A1742+калькуляции!A2904</f>
        <v>0</v>
      </c>
      <c r="C267">
        <v>1</v>
      </c>
    </row>
    <row r="268" spans="1:3" x14ac:dyDescent="0.25">
      <c r="A268" s="42" t="s">
        <v>1766</v>
      </c>
      <c r="B268" s="356">
        <f>калькуляции!A1741+калькуляции!A2905+калькуляции!A12270</f>
        <v>0</v>
      </c>
      <c r="C268">
        <v>1</v>
      </c>
    </row>
    <row r="269" spans="1:3" x14ac:dyDescent="0.25">
      <c r="A269" s="42" t="s">
        <v>1767</v>
      </c>
      <c r="B269" s="356">
        <f>калькуляции!A1492+калькуляции!A2244+калькуляции!A2335+калькуляции!A2469+калькуляции!A3685+калькуляции!A4215+калькуляции!A4713+калькуляции!A1909+калькуляции!A11610+калькуляции!A11758+калькуляции!A11751+калькуляции!A2072+калькуляции!A12337+калькуляции!A9170+калькуляции!A9357</f>
        <v>0</v>
      </c>
      <c r="C269">
        <v>1</v>
      </c>
    </row>
    <row r="270" spans="1:3" x14ac:dyDescent="0.25">
      <c r="A270" s="42" t="s">
        <v>1768</v>
      </c>
      <c r="B270" s="356">
        <f>калькуляции!A9259</f>
        <v>0</v>
      </c>
      <c r="C270">
        <v>1</v>
      </c>
    </row>
    <row r="271" spans="1:3" x14ac:dyDescent="0.25">
      <c r="A271" s="42" t="s">
        <v>1769</v>
      </c>
      <c r="B271" s="356">
        <f>калькуляции!A3871</f>
        <v>0</v>
      </c>
      <c r="C271">
        <v>1</v>
      </c>
    </row>
    <row r="272" spans="1:3" x14ac:dyDescent="0.25">
      <c r="A272" s="42" t="s">
        <v>1770</v>
      </c>
      <c r="B272" s="356">
        <f>калькуляции!A11595+калькуляции!A11811</f>
        <v>0</v>
      </c>
      <c r="C272">
        <v>1</v>
      </c>
    </row>
    <row r="273" spans="1:3" x14ac:dyDescent="0.25">
      <c r="A273" s="42" t="s">
        <v>311</v>
      </c>
      <c r="B273" s="389">
        <f>калькуляции!A154+калькуляции!A653+калькуляции!A680+калькуляции!A692+калькуляции!A823+калькуляции!A929+калькуляции!A1006+калькуляции!A1038+калькуляции!A1138+калькуляции!A1165+калькуляции!A5078+калькуляции!A5086+калькуляции!A5357+калькуляции!A6925+калькуляции!A6978+калькуляции!A7224+калькуляции!A7229+калькуляции!A7258+калькуляции!A7271+калькуляции!A7281+калькуляции!A1299+калькуляции!A1335+калькуляции!A1344+калькуляции!A1404+калькуляции!A1507+калькуляции!A1524+калькуляции!A1550+калькуляции!A1658+калькуляции!A1668+калькуляции!A1694+калькуляции!A1789+калькуляции!A1816+калькуляции!A1866+калькуляции!A2280+калькуляции!A2817+калькуляции!A3020+калькуляции!A3169+калькуляции!A3188+калькуляции!A3514+калькуляции!A3537+калькуляции!A3891+калькуляции!A3907+калькуляции!A4156+калькуляции!A4167+калькуляции!A4199+калькуляции!A4521+калькуляции!A4642+калькуляции!A4829+калькуляции!A4839+калькуляции!A7342+калькуляции!A7371+калькуляции!A7381+калькуляции!A7424+калькуляции!A7442+калькуляции!A7480+калькуляции!A7576+калькуляции!A7626+калькуляции!A7639+калькуляции!A7708+калькуляции!A7736+калькуляции!A8077+калькуляции!A8097+калькуляции!A8812+калькуляции!A8822+калькуляции!A8829+калькуляции!A8860+калькуляции!A8887+калькуляции!A8894+калькуляции!A8905+калькуляции!A8949+калькуляции!A1905+калькуляции!A1906+калькуляции!A9905+калькуляции!A6848+калькуляции!A6855+калькуляции!A6824+калькуляции!A6832+калькуляции!A6841+калькуляции!A10187+калькуляции!A10196+калькуляции!A13035+калькуляции!A10588+калькуляции!A10155+калькуляции!A10168+калькуляции!A10175+калькуляции!A10122+калькуляции!A10131+калькуляции!A6290+калькуляции!A6300+калькуляции!A6358+калькуляции!A6400+калькуляции!A13143+калькуляции!A13151+калькуляции!A10392+калькуляции!A6108+калькуляции!A6170+калькуляции!A1976+калькуляции!A11954+калькуляции!A11999+калькуляции!A12014+калькуляции!A12073+калькуляции!A12120+калькуляции!A12135+калькуляции!A12143+калькуляции!A12190+калькуляции!A12213+калькуляции!A12326+калькуляции!A12348+калькуляции!A12369+калькуляции!A12393+калькуляции!A12465+калькуляции!A6999+калькуляции!A7008+калькуляции!A7019+калькуляции!A7028+калькуляции!A7038+калькуляции!A7058+калькуляции!A7069+калькуляции!A12566+калькуляции!A12702+калькуляции!A12710+калькуляции!A12746+калькуляции!A9163+калькуляции!A9196+калькуляции!A9335+калькуляции!A9366+калькуляции!A9509+калькуляции!A9522+калькуляции!A12584+калькуляции!A10688+калькуляции!A10788+калькуляции!A13310+калькуляции!A11350+калькуляции!A1233+калькуляции!A6503+калькуляции!A645+калькуляции!A13328+калькуляции!A13388+калькуляции!A13474+калькуляции!A9279+калькуляции!A9250+калькуляции!A9262+калькуляции!A9230+калькуляции!A6519+калькуляции!A11429+калькуляции!A6589+калькуляции!A7244</f>
        <v>0</v>
      </c>
      <c r="C273">
        <v>1</v>
      </c>
    </row>
    <row r="274" spans="1:3" x14ac:dyDescent="0.25">
      <c r="A274" s="42" t="s">
        <v>1771</v>
      </c>
      <c r="B274" s="356">
        <f>калькуляции!A815+калькуляции!A2455+калькуляции!A4102+калькуляции!A4285+калькуляции!A10652+калькуляции!A10735+калькуляции!A10824</f>
        <v>0</v>
      </c>
      <c r="C274">
        <v>1</v>
      </c>
    </row>
    <row r="275" spans="1:3" x14ac:dyDescent="0.25">
      <c r="A275" s="42" t="s">
        <v>1789</v>
      </c>
      <c r="B275" s="356">
        <f>калькуляции!A226+калькуляции!A363+калькуляции!A377+калькуляции!A606+калькуляции!A805+калькуляции!A1095+калькуляции!A5036+калькуляции!A5046+калькуляции!A5092+калькуляции!A6687+калькуляции!A6700+калькуляции!A6728+калькуляции!A7213+калькуляции!A1424+калькуляции!A1609+калькуляции!A1770+калькуляции!A1802+калькуляции!A1848+калькуляции!A1862+калькуляции!A2713+калькуляции!A2743+калькуляции!A3577+калькуляции!A3617+калькуляции!A3751+калькуляции!A3856+калькуляции!A3934+калькуляции!A4046+калькуляции!A4484+калькуляции!A4564+калькуляции!A4774+калькуляции!A8062+калькуляции!A5654+калькуляции!A5786+калькуляции!A1894+калькуляции!A10046+калькуляции!A800+калькуляции!A10325+калькуляции!A5868+калькуляции!A5875+калькуляции!A5923+калькуляции!A1934+калькуляции!A1941+калькуляции!A5710+калькуляции!A10459+калькуляции!A10466+калькуляции!A10494+калькуляции!A10282+калькуляции!A10574+калькуляции!A6363+калькуляции!A6375+калькуляции!A2039+калькуляции!A2049+калькуляции!A2079+калькуляции!A10349+калькуляции!A5538+калькуляции!A6074+калькуляции!A12047+калькуляции!A12243+калькуляции!A12261+калькуляции!A12344+калькуляции!A12629+калькуляции!A12666+калькуляции!A12542+калькуляции!A9175+калькуляции!A9302+калькуляции!A9343+калькуляции!A9387+калькуляции!A10836+калькуляции!A10862+калькуляции!A9696+калькуляции!A1222+калькуляции!A1249+калькуляции!A11196+калькуляции!A11206+калькуляции!A4987+калькуляции!A770+калькуляции!A6515+калькуляции!A11390+калькуляции!A5862+калькуляции!A6570+калькуляции!A6574</f>
        <v>0</v>
      </c>
      <c r="C275">
        <v>1</v>
      </c>
    </row>
    <row r="276" spans="1:3" x14ac:dyDescent="0.25">
      <c r="A276" s="42" t="s">
        <v>1772</v>
      </c>
      <c r="B276" s="356">
        <f>калькуляции!A2095+калькуляции!A1258+калькуляции!A11219</f>
        <v>0</v>
      </c>
      <c r="C276">
        <v>1</v>
      </c>
    </row>
    <row r="277" spans="1:3" x14ac:dyDescent="0.25">
      <c r="A277" s="42" t="s">
        <v>1792</v>
      </c>
      <c r="B277" s="356">
        <f>калькуляции!A1256+калькуляции!A11218</f>
        <v>0</v>
      </c>
      <c r="C277">
        <v>1</v>
      </c>
    </row>
    <row r="278" spans="1:3" x14ac:dyDescent="0.25">
      <c r="A278" s="42" t="s">
        <v>1773</v>
      </c>
      <c r="B278" s="356">
        <f>калькуляции!A1257</f>
        <v>0</v>
      </c>
      <c r="C278">
        <v>1</v>
      </c>
    </row>
    <row r="279" spans="1:3" x14ac:dyDescent="0.25">
      <c r="A279" s="42" t="s">
        <v>1774</v>
      </c>
      <c r="B279" s="356">
        <f>калькуляции!A5101</f>
        <v>0</v>
      </c>
      <c r="C279">
        <v>1</v>
      </c>
    </row>
    <row r="280" spans="1:3" x14ac:dyDescent="0.25">
      <c r="A280" s="42" t="s">
        <v>1775</v>
      </c>
      <c r="B280" s="356">
        <f>калькуляции!A694+калькуляции!A7750+калькуляции!A7775+калькуляции!A8764+калькуляции!A6244+калькуляции!A2038+калькуляции!A12024+калькуляции!A12091</f>
        <v>0</v>
      </c>
      <c r="C280">
        <v>1</v>
      </c>
    </row>
    <row r="281" spans="1:3" x14ac:dyDescent="0.25">
      <c r="A281" s="42" t="s">
        <v>1261</v>
      </c>
      <c r="B281" s="356">
        <f>калькуляции!A60+калькуляции!A96+калькуляции!A674+калькуляции!A1283+калькуляции!A3064+калькуляции!A7772+калькуляции!A7798+калькуляции!A8772+калькуляции!A3342+калькуляции!A1949+калькуляции!A11772+калькуляции!A2046+калькуляции!A10378+калькуляции!A6145+калькуляции!A12023+калькуляции!A12448+калькуляции!A11850+калькуляции!A11883+калькуляции!A11813+калькуляции!A13205+калькуляции!A11912+калькуляции!A11058+калькуляции!A11112+калькуляции!A11158+калькуляции!A11270+калькуляции!A4731+калькуляции!A6765+калькуляции!A9401+калькуляции!A1181+калькуляции!A5579+калькуляции!A6136</f>
        <v>0</v>
      </c>
      <c r="C281">
        <v>1</v>
      </c>
    </row>
    <row r="282" spans="1:3" x14ac:dyDescent="0.25">
      <c r="A282" s="42" t="s">
        <v>1776</v>
      </c>
      <c r="B282" s="356">
        <f>калькуляции!A9152</f>
        <v>0</v>
      </c>
      <c r="C282">
        <v>1</v>
      </c>
    </row>
    <row r="283" spans="1:3" x14ac:dyDescent="0.25">
      <c r="A283" s="42" t="s">
        <v>1777</v>
      </c>
      <c r="B283" s="356">
        <f>калькуляции!A1821+калькуляции!A8869+калькуляции!A8904</f>
        <v>0</v>
      </c>
      <c r="C283">
        <v>1</v>
      </c>
    </row>
    <row r="284" spans="1:3" x14ac:dyDescent="0.25">
      <c r="A284" s="42" t="s">
        <v>1778</v>
      </c>
      <c r="B284" s="356">
        <f>калькуляции!A1463</f>
        <v>0</v>
      </c>
      <c r="C284">
        <v>1</v>
      </c>
    </row>
    <row r="285" spans="1:3" x14ac:dyDescent="0.25">
      <c r="A285" s="42" t="s">
        <v>1779</v>
      </c>
      <c r="B285" s="356">
        <f>калькуляции!A2644</f>
        <v>0</v>
      </c>
      <c r="C285">
        <v>1</v>
      </c>
    </row>
    <row r="286" spans="1:3" x14ac:dyDescent="0.25">
      <c r="A286" s="42" t="s">
        <v>1481</v>
      </c>
      <c r="B286" s="356">
        <f>калькуляции!A9256</f>
        <v>0</v>
      </c>
      <c r="C286">
        <v>1</v>
      </c>
    </row>
    <row r="287" spans="1:3" x14ac:dyDescent="0.25">
      <c r="A287" s="42" t="s">
        <v>1780</v>
      </c>
      <c r="B287" s="356">
        <f>калькуляции!A461+калькуляции!A477+калькуляции!A1646+калькуляции!A1696+калькуляции!A2577+калькуляции!A3284+калькуляции!A4416+калькуляции!A7573+калькуляции!A7623+калькуляции!A8878+калькуляции!A12132+калькуляции!A13243+калькуляции!A13262+калькуляции!A11142+калькуляции!A11184+калькуляции!A4732+калькуляции!A9437+калькуляции!A1207</f>
        <v>0</v>
      </c>
      <c r="C287">
        <v>1</v>
      </c>
    </row>
    <row r="288" spans="1:3" x14ac:dyDescent="0.25">
      <c r="A288" s="42" t="s">
        <v>1781</v>
      </c>
      <c r="B288" s="356">
        <f>калькуляции!A228+калькуляции!A3659+калькуляции!A681+калькуляции!A695+калькуляции!A1288+калькуляции!A1464+калькуляции!A3689+калькуляции!A7794+калькуляции!A8896+калькуляции!A12271+калькуляции!A12752+калькуляции!A12488+калькуляции!A9721+калькуляции!A11394</f>
        <v>0</v>
      </c>
      <c r="C288">
        <v>1</v>
      </c>
    </row>
    <row r="289" spans="1:3" x14ac:dyDescent="0.25">
      <c r="A289" s="42" t="s">
        <v>1782</v>
      </c>
      <c r="B289" s="356">
        <f>калькуляции!A2572</f>
        <v>0</v>
      </c>
      <c r="C289">
        <v>1</v>
      </c>
    </row>
    <row r="290" spans="1:3" x14ac:dyDescent="0.25">
      <c r="A290" s="42" t="s">
        <v>1783</v>
      </c>
      <c r="B290" s="356">
        <f>калькуляции!A9477</f>
        <v>0</v>
      </c>
      <c r="C290">
        <v>1</v>
      </c>
    </row>
    <row r="291" spans="1:3" x14ac:dyDescent="0.25">
      <c r="A291" s="42" t="s">
        <v>2774</v>
      </c>
      <c r="B291" s="356">
        <f>калькуляции!A12540</f>
        <v>0</v>
      </c>
    </row>
    <row r="292" spans="1:3" x14ac:dyDescent="0.25">
      <c r="A292" s="42" t="s">
        <v>1784</v>
      </c>
      <c r="B292" s="356">
        <f>калькуляции!A9345</f>
        <v>0</v>
      </c>
      <c r="C292">
        <v>1</v>
      </c>
    </row>
    <row r="293" spans="1:3" x14ac:dyDescent="0.25">
      <c r="A293" s="42" t="s">
        <v>1785</v>
      </c>
      <c r="B293" s="356">
        <f>калькуляции!A13202</f>
        <v>0</v>
      </c>
      <c r="C293">
        <v>1</v>
      </c>
    </row>
    <row r="294" spans="1:3" x14ac:dyDescent="0.25">
      <c r="A294" s="42" t="s">
        <v>1266</v>
      </c>
      <c r="B294" s="356">
        <f>калькуляции!A12964+калькуляции!A12984+калькуляции!A12995+калькуляции!A9322+калькуляции!A11083+калькуляции!A11129+калькуляции!A11171+калькуляции!A11239+калькуляции!A8315+калькуляции!A8319+калькуляции!A1214+калькуляции!A1220+калькуляции!A3426+калькуляции!A6010+калькуляции!A6053+калькуляции!A6798+калькуляции!A9424+калькуляции!A1194+калькуляции!A5548</f>
        <v>0</v>
      </c>
      <c r="C294">
        <v>1</v>
      </c>
    </row>
    <row r="295" spans="1:3" x14ac:dyDescent="0.25">
      <c r="A295" s="42" t="s">
        <v>1786</v>
      </c>
      <c r="B295" s="356">
        <f>калькуляции!A7783</f>
        <v>0</v>
      </c>
      <c r="C295">
        <v>1</v>
      </c>
    </row>
    <row r="296" spans="1:3" x14ac:dyDescent="0.25">
      <c r="A296" s="42" t="s">
        <v>1787</v>
      </c>
      <c r="B296" s="356">
        <f>калькуляции!A3660</f>
        <v>0</v>
      </c>
      <c r="C296">
        <v>1</v>
      </c>
    </row>
    <row r="297" spans="1:3" x14ac:dyDescent="0.25">
      <c r="A297" s="42" t="s">
        <v>1788</v>
      </c>
      <c r="B297" s="356">
        <f>калькуляции!A5536</f>
        <v>0</v>
      </c>
      <c r="C297">
        <v>1</v>
      </c>
    </row>
    <row r="298" spans="1:3" x14ac:dyDescent="0.25">
      <c r="A298" s="42" t="s">
        <v>1478</v>
      </c>
      <c r="B298" s="356">
        <f>калькуляции!A216+калькуляции!A277+калькуляции!A289+калькуляции!A298+калькуляции!A324+калькуляции!A403+калькуляции!A799+калькуляции!A827+калькуляции!A913+калькуляции!A920+калькуляции!A5104+калькуляции!A5177+калькуляции!A5196+калькуляции!A6911+калькуляции!A1491+калькуляции!A1608+калькуляции!A1661+калькуляции!A1744+калькуляции!A1786+калькуляции!A2192+калькуляции!A2296+калькуляции!A2336+калькуляции!A2440+калькуляции!A2472+калькуляции!A2483+калькуляции!A2589+калькуляции!A2631+калькуляции!A2673+калькуляции!A2717+калькуляции!A2726+калькуляции!A2775+калькуляции!A2790+калькуляции!A2805+калькуляции!A2934+калькуляции!A2959+калькуляции!A3025+калькуляции!A3043+калькуляции!A3102+калькуляции!A3109+калькуляции!A3135+калькуляции!A3148+калькуляции!A3175+калькуляции!A3216+калькуляции!A3251+калькуляции!A3262+калькуляции!A3285+калькуляции!A3295+калькуляции!A3331+калькуляции!A3354+калькуляции!A3361+калькуляции!A3382+калькуляции!A3397+калькуляции!A3510+калькуляции!A3542+калькуляции!A3580+калькуляции!A3622+калькуляции!A3632+калькуляции!A3700+калькуляции!A3745+калькуляции!A3879+калькуляции!A3928+калькуляции!A4068+калькуляции!A4169+калькуляции!A4180+калькуляции!A4214+калькуляции!A4281+калькуляции!A4465+калькуляции!A4540+калькуляции!A4736+калькуляции!A4745+калькуляции!A7392+калькуляции!A7404+калькуляции!A7434+калькуляции!A7458+калькуляции!A7466+калькуляции!A7496+калькуляции!A7557+калькуляции!A7578+калькуляции!A7602+калькуляции!A7610+калькуляции!A7624+калькуляции!A7641+калькуляции!A7741+калькуляции!A7765+калькуляции!A7778+калькуляции!A7811+калькуляции!A7820+калькуляции!A8711+калькуляции!A8723+калькуляции!A8737+калькуляции!A8746+калькуляции!A8790+калькуляции!A5630+калькуляции!A5780+калькуляции!A5813+калькуляции!A3919+калькуляции!A723+калькуляции!A4787+калькуляции!A5733+калькуляции!A5744+калькуляции!A3446+калькуляции!A3439+калькуляции!A2869+калькуляции!A3452+калькуляции!A11586+калькуляции!A11609+калькуляции!A11591+калькуляции!A11627+калькуляции!A11756+калькуляции!A10557+калькуляции!A6302+калькуляции!A6377+калькуляции!A2027+калькуляции!A2067+калькуляции!A2071+калькуляции!A2088+калькуляции!A2105+калькуляции!A4858+калькуляции!A1984+калькуляции!A11981+калькуляции!A12028+калькуляции!A12215+калькуляции!A12231+калькуляции!A12275+калькуляции!A12323+калькуляции!A12395+калькуляции!A12439+калькуляции!A12461+калькуляции!A12597+калькуляции!A12615+калькуляции!A12646+калькуляции!A12744+калькуляции!A12779+калькуляции!A11880+калькуляции!A11792+калькуляции!A11807+калькуляции!A9145+калькуляции!A9155+калькуляции!A9358+калькуляции!A13219+калькуляции!A13242+калькуляции!A9490+калькуляции!A9499+калькуляции!A9511+калькуляции!A9523+калькуляции!A5658+калькуляции!A10701+калькуляции!A10714+калькуляции!A10759+калькуляции!A10801+калькуляции!A10809+калькуляции!A11903+калькуляции!A11937+калькуляции!A11012+калькуляции!A11024+калькуляции!A11048+калькуляции!A11036+калькуляции!A1240+калькуляции!A6413+калькуляции!A6423+калькуляции!A6433+калькуляции!A6443+калькуляции!A6779+калькуляции!A9414+калькуляции!A658+калькуляции!A5353+калькуляции!A9269+калькуляции!A9257+калькуляции!A9217+калькуляции!A9292+калькуляции!A6538+калькуляции!A11446+калькуляции!A11454+калькуляции!A13513</f>
        <v>0</v>
      </c>
      <c r="C298">
        <v>1</v>
      </c>
    </row>
    <row r="299" spans="1:3" x14ac:dyDescent="0.25">
      <c r="A299" s="44" t="s">
        <v>231</v>
      </c>
      <c r="B299" s="356"/>
    </row>
    <row r="300" spans="1:3" x14ac:dyDescent="0.25">
      <c r="A300" s="45" t="s">
        <v>1793</v>
      </c>
      <c r="B300" s="356">
        <f>калькуляции!A378+калькуляции!A687+калькуляции!A698+калькуляции!A5094+калькуляции!A5314+калькуляции!A6729+калькуляции!A7190+калькуляции!A1338+калькуляции!A1434+калькуляции!A1509+калькуляции!A1623+калькуляции!A1638+калькуляции!A1807+калькуляции!A2268+калькуляции!A2442+калькуляции!A2457+калькуляции!A3026+калькуляции!A3405+калькуляции!A3505+калькуляции!A4197+калькуляции!A4538+калькуляции!A4830+калькуляции!A7397+калькуляции!A7565+калькуляции!A7586+калькуляции!A7615+калькуляции!A7631+калькуляции!A7644+калькуляции!A7670+калькуляции!A8911+калькуляции!A8934+калькуляции!A3940+калькуляции!A11590+калькуляции!A10473+калькуляции!A10512+калькуляции!A10518+калькуляции!A10564+калькуляции!A6301+калькуляции!A3460+калькуляции!A12001+калькуляции!A12012+калькуляции!A12193+калькуляции!A12218+калькуляции!A12398+калькуляции!A12735+калькуляции!A6608+калькуляции!A11806+калькуляции!A9514+калькуляции!A9697+калькуляции!A13308+калькуляции!A1259+калькуляции!A802+калькуляции!A9222+калькуляции!A13470+калькуляции!A6522+калькуляции!A6516+калькуляции!A11432+калькуляции!A155+калькуляции!A370+калькуляции!A638+калькуляции!A699+калькуляции!A5319+калькуляции!A1578+калькуляции!A3250+калькуляции!A1797+калькуляции!A2366+калькуляции!A2386+калькуляции!A2392+калькуляции!A2425+калькуляции!A4360+калькуляции!A11965+калькуляции!A12206+калькуляции!A12678+калькуляции!A12684+калькуляции!A12802</f>
        <v>0</v>
      </c>
      <c r="C300">
        <v>1</v>
      </c>
    </row>
    <row r="301" spans="1:3" x14ac:dyDescent="0.25">
      <c r="A301" s="45" t="s">
        <v>2647</v>
      </c>
      <c r="B301" s="356">
        <f>калькуляции!A49+калькуляции!A105+калькуляции!A263+калькуляции!A285+калькуляции!A404+калькуляции!A968+калькуляции!A6702+калькуляции!A1272+калькуляции!A1347+калькуляции!A1378+калькуляции!A1390+калькуляции!A1400+калькуляции!A1411+калькуляции!A1500+калькуляции!A1525+калькуляции!A1587+калькуляции!A1598+калькуляции!A2261+калькуляции!A2320+калькуляции!A2330+калькуляции!A2376+калькуляции!A2411+калькуляции!A2489+калькуляции!A2517+калькуляции!A2529+калькуляции!A2594+калькуляции!A2606+калькуляции!A2623+калькуляции!A2643+калькуляции!A2714+калькуляции!A2742+калькуляции!A2766+калькуляции!A2819+калькуляции!A2922+калькуляции!A2990+калькуляции!A3029+калькуляции!A3054+калькуляции!A3072+калькуляции!A3088+калькуляции!A3158+калькуляции!A3242+калькуляции!A3358+калькуляции!A3475+калькуляции!A3500+калькуляции!A3529+калькуляции!A3538+калькуляции!A3593+калькуляции!A3605+калькуляции!A3701+калькуляции!A3715+калькуляции!A3760+калькуляции!A3769+калькуляции!A3794+калькуляции!A3805+калькуляции!A3855+калькуляции!A3873+калькуляции!A3893+калькуляции!A3958+калькуляции!A3973+калькуляции!A3985+калькуляции!A3998+калькуляции!A4049+калькуляции!A4094+калькуляции!A4148+калькуляции!A4191+калькуляции!A4245+калькуляции!A4253+калькуляции!A4270+калькуляции!A4371+калькуляции!A4381+калькуляции!A4397+калькуляции!A4408+калькуляции!A4421+калькуляции!A4563+калькуляции!A4574+калькуляции!A4592+калькуляции!A4599+калькуляции!A4767+калькуляции!A4808+калькуляции!A7323+калькуляции!A7329+калькуляции!A7359+калькуляции!A7365+калькуляции!A7460+калькуляции!A7470+калькуляции!A7486+калькуляции!A7500+калькуляции!A7541+калькуляции!A7585+калькуляции!A7868+калькуляции!A7875+калькуляции!A7881+калькуляции!A7920+калькуляции!A7927+калькуляции!A7973+калькуляции!A7988+калькуляции!A8000+калькуляции!A8027+калькуляции!A8040+калькуляции!A8065+калькуляции!A8080+калькуляции!A8098+калькуляции!A8728+калькуляции!A8775+калькуляции!A8791+калькуляции!A10616+калькуляции!A10630+калькуляции!A10644+калькуляции!A11985+калькуляции!A12150+калькуляции!A12248+калькуляции!A12289+калькуляции!A12307+калькуляции!A12331+калькуляции!A12443+калькуляции!A12468+калькуляции!A12605+калькуляции!A12514+калькуляции!A9314+калькуляции!A10705+калькуляции!A10773+калькуляции!A10839+калькуляции!A10849+калькуляции!A10876+калькуляции!A10885</f>
        <v>0</v>
      </c>
      <c r="C301">
        <v>1</v>
      </c>
    </row>
    <row r="302" spans="1:3" x14ac:dyDescent="0.25">
      <c r="A302" s="45" t="s">
        <v>1794</v>
      </c>
      <c r="B302" s="356">
        <f>калькуляции!A215+калькуляции!A426+калькуляции!A639+калькуляции!A688+калькуляции!A700+калькуляции!A4726+калькуляции!A5349+калькуляции!A5360+калькуляции!A7250+калькуляции!A1484+калькуляции!A1611+калькуляции!A1847+калькуляции!A2243+калькуляции!A2415+калькуляции!A2778+калькуляции!A2793+калькуляции!A2808+калькуляции!A3249+калькуляции!A3334+калькуляции!A3364+калькуляции!A3404+калькуляции!A3583+калькуляции!A3882+калькуляции!A8740+калькуляции!A8816+калькуляции!A8958+калькуляции!A10147+калькуляции!A12568+калькуляции!A12811+калькуляции!A9147+калькуляции!A9166+калькуляции!A9352+калькуляции!A9381+калькуляции!A10710+калькуляции!A10717+калькуляции!A10804+калькуляции!A678+калькуляции!A715+калькуляции!A9268+калькуляции!A9258+калькуляции!A11448</f>
        <v>0</v>
      </c>
      <c r="C302">
        <v>1</v>
      </c>
    </row>
    <row r="303" spans="1:3" x14ac:dyDescent="0.25">
      <c r="A303" s="45" t="s">
        <v>1795</v>
      </c>
      <c r="B303" s="356">
        <f>калькуляции!A220+калькуляции!A230+калькуляции!A640+калькуляции!A648+калькуляции!A670+калькуляции!A703+калькуляции!A975+калькуляции!A987+калькуляции!A1159+калькуляции!A13052+калькуляции!A1472+калькуляции!A1504+калькуляции!A1566+калькуляции!A1576+калькуляции!A1645+калькуляции!A1695+калькуляции!A2344+калькуляции!A2929+калькуляции!A3203+калькуляции!A4168+калькуляции!A4198+калькуляции!A4216+калькуляции!A4453+калькуляции!A7369+калькуляции!A7420+калькуляции!A7747+калькуляции!A7776+калькуляции!A7823+калькуляции!A8030+калькуляции!A8766+калькуляции!A8806+калькуляции!A8862+калькуляции!A1908+калькуляции!A3914+калькуляции!A10604+калькуляции!A12013+калькуляции!A12088+калькуляции!A12420+калькуляции!A12800+калькуляции!A10656+калькуляции!A10739+калькуляции!A10780+калькуляции!A10828+калькуляции!A13309</f>
        <v>0</v>
      </c>
      <c r="C303">
        <v>1</v>
      </c>
    </row>
    <row r="304" spans="1:3" x14ac:dyDescent="0.25">
      <c r="A304" s="45" t="s">
        <v>1796</v>
      </c>
      <c r="B304" s="356">
        <f>калькуляции!A578+калькуляции!A586+калькуляции!A605+калькуляции!A624+калькуляции!A641+калькуляции!A5227+калькуляции!A9714+калькуляции!A6647+калькуляции!A6724+калькуляции!A6952+калькуляции!A2458+калькуляции!A2511+калькуляции!A2553+калькуляции!A2952+калькуляции!A2966+калькуляции!A3004+калькуляции!A3403+калькуляции!A4237+калькуляции!A4476+калькуляции!A7767+калькуляции!A7862+калькуляции!A7891+калькуляции!A8219+калькуляции!A8229+калькуляции!A8241+калькуляции!A8248+калькуляции!A8479+калькуляции!A8488+калькуляции!A8933+калькуляции!A8630+калькуляции!A2087+калькуляции!A10358+калькуляции!A10371+калькуляции!A10376+калькуляции!A10405+калькуляции!A10440+калькуляции!A5501+калькуляции!A6087+калькуляции!A6099+калькуляции!A6095+калькуляции!A6129+калькуляции!A6138+калькуляции!A6143+калькуляции!A6152+калькуляции!A6183+калькуляции!A10965+калькуляции!A597+калькуляции!A615+калькуляции!A656+калькуляции!A6718+калькуляции!A6741+калькуляции!A6745+калькуляции!A6750+калькуляции!A6524+калькуляции!A11434+калькуляции!A12841</f>
        <v>0</v>
      </c>
      <c r="C304">
        <v>1</v>
      </c>
    </row>
    <row r="305" spans="1:3" x14ac:dyDescent="0.25">
      <c r="A305" s="45" t="s">
        <v>1797</v>
      </c>
      <c r="B305" s="356">
        <f>калькуляции!A70+калькуляции!A151+калькуляции!A307+калькуляции!A356+калькуляции!A3666+калькуляции!A525+калькуляции!A539+калькуляции!A636+калькуляции!A696+калькуляции!A833+калькуляции!A1161+калькуляции!A4926+калькуляции!A5000+калькуляции!A1435+калькуляции!A1675+калькуляции!A1688+калькуляции!A1773+калькуляции!A2299+калькуляции!A2337+калькуляции!A2404+калькуляции!A2484+калькуляции!A2637+калькуляции!A2780+калькуляции!A2795+калькуляции!A2810+калькуляции!A3115+калькуляции!A3140+калькуляции!A3197+калькуляции!A3221+калькуляции!A3248+калькуляции!A3336+калькуляции!A3366+калькуляции!A3402+калькуляции!A3488+калькуляции!A3585+калькуляции!A3642+калькуляции!A3725+калькуляции!A3740+калькуляции!A3884+калькуляции!A4036+калькуляции!A4062+калькуляции!A4088+калькуляции!A4162+калькуляции!A4176+калькуляции!A4186+калькуляции!A4195+калькуляции!A4303+калькуляции!A4454++калькуляции!A4469+калькуляции!A4715+калькуляции!A4739+калькуляции!A4748+калькуляции!A4777+калькуляции!A7350+калькуляции!A7430+калькуляции!A7478+калькуляции!A7600+калькуляции!A7616+калькуляции!A7632+калькуляции!A7645+калькуляции!A7703+калькуляции!A7722+калькуляции!A7739+калькуляции!A7748+калькуляции!A7795+калькуляции!A7802+калькуляции!A8724+калькуляции!A8742+калькуляции!A8749+калькуляции!A8957+калькуляции!A5800+калькуляции!A735+калькуляции!A5826+калькуляции!A5838+калькуляции!A4800+калькуляции!A5753+калькуляции!A3454+калькуляции!A1952+калькуляции!A13019+калькуляции!A6825+калькуляции!A6833+калькуляции!A10188+калькуляции!A10596+калькуляции!A10124+калькуляции!A13152+калькуляции!A6110+калькуляции!A12010+калькуляции!A12081+калькуляции!A12089+калькуляции!A12140+калькуляции!A12219+калькуляции!A12226+калькуляции!A12354+калькуляции!A12376+калькуляции!A12452+калькуляции!A12758+калькуляции!A7000+калькуляции!A7009+калькуляции!A7071+калькуляции!A12515+калькуляции!A12810+калькуляции!A9156+калькуляции!A9167+калькуляции!A9178+калькуляции!A13244+калькуляции!A10696+калькуляции!A10719+калькуляции!A10764+калькуляции!A10796+калькуляции!A10806+калькуляции!A10858+калькуляции!A10865+калькуляции!A13306+калькуляции!A248+калькуляции!A454+калькуляции!A458+калькуляции!A474+калькуляции!A866+калькуляции!A877+калькуляции!A884+калькуляции!A4960+калькуляции!A6523+калькуляции!A11433+калькуляции!A5659+калькуляции!A11396+калькуляции!A7245</f>
        <v>0</v>
      </c>
      <c r="C305">
        <v>1</v>
      </c>
    </row>
    <row r="306" spans="1:3" x14ac:dyDescent="0.25">
      <c r="A306" s="45" t="s">
        <v>1798</v>
      </c>
      <c r="B306" s="356">
        <f>калькуляции!A7226</f>
        <v>0</v>
      </c>
      <c r="C306">
        <v>1</v>
      </c>
    </row>
    <row r="307" spans="1:3" x14ac:dyDescent="0.25">
      <c r="A307" s="45" t="s">
        <v>1799</v>
      </c>
      <c r="B307" s="356">
        <f>калькуляции!A4296+калькуляции!A7686+калькуляции!A7701+калькуляции!A12359</f>
        <v>0</v>
      </c>
      <c r="C307">
        <v>1</v>
      </c>
    </row>
    <row r="308" spans="1:3" x14ac:dyDescent="0.25">
      <c r="A308" s="45" t="s">
        <v>1800</v>
      </c>
      <c r="B308" s="356">
        <f>калькуляции!A2920+калькуляции!A3473+калькуляции!A4289+калькуляции!A8637+калькуляции!A12887</f>
        <v>0</v>
      </c>
      <c r="C308">
        <v>1</v>
      </c>
    </row>
    <row r="309" spans="1:3" x14ac:dyDescent="0.25">
      <c r="A309" s="45" t="s">
        <v>1801</v>
      </c>
      <c r="B309" s="356">
        <f>калькуляции!A5631+калькуляции!A3698+калькуляции!A3743+калькуляции!A3808+калькуляции!A3816+калькуляции!A4343+калькуляции!A4593+калькуляции!A4841+калькуляции!A7436+калькуляции!A4325+калькуляции!A3349+калькуляции!A726+калькуляции!A6345+калькуляции!A12396+калькуляции!A12421+калькуляции!A12667+калькуляции!A9512+калькуляции!A282+калькуляции!A294+калькуляции!A325+калькуляции!A386+калькуляции!A428+калькуляции!A1327+калькуляции!A4637+калькуляции!A1425+калькуляции!A364+калькуляции!A11829+калькуляции!A11838+калькуляции!A11848+калькуляции!A11854</f>
        <v>0</v>
      </c>
      <c r="C309">
        <v>1</v>
      </c>
    </row>
    <row r="310" spans="1:3" x14ac:dyDescent="0.25">
      <c r="A310" s="45" t="s">
        <v>1802</v>
      </c>
      <c r="B310" s="356">
        <f>калькуляции!A1433+калькуляции!A4716</f>
        <v>0</v>
      </c>
      <c r="C310">
        <v>1</v>
      </c>
    </row>
    <row r="311" spans="1:3" x14ac:dyDescent="0.25">
      <c r="A311" s="45" t="s">
        <v>1803</v>
      </c>
      <c r="B311" s="356">
        <f>калькуляции!A2282+калькуляции!A2474+калькуляции!A2965</f>
        <v>0</v>
      </c>
      <c r="C311">
        <v>1</v>
      </c>
    </row>
    <row r="312" spans="1:3" x14ac:dyDescent="0.25">
      <c r="A312" s="45" t="s">
        <v>1804</v>
      </c>
      <c r="B312" s="356">
        <f>калькуляции!A6+калькуляции!A14+калькуляции!A18+калькуляции!A45+калькуляции!A90+калькуляции!A113+калькуляции!A245+калькуляции!A259+калькуляции!A150+калькуляции!A229+калькуляции!A306+калькуляции!A534+калькуляции!A637+калькуляции!A697+калькуляции!A832+калькуляции!A855+калькуляции!A906+калькуляции!A914+калькуляции!A1151+калькуляции!A4895+калькуляции!A4954+калькуляции!A4982+калькуляции!A5107+калькуляции!A5155+калькуляции!A5176+калькуляции!A5306+калькуляции!A5422+калькуляции!A6678+калькуляции!A6690+калькуляции!A6696+калькуляции!A6878+калькуляции!A6972+калькуляции!A6991+калькуляции!A1577+калькуляции!A1665+калькуляции!A1674+калькуляции!A1714+калькуляции!A2275+калькуляции!A2288+калькуляции!A2718+калькуляции!A2779+калькуляции!A2794+калькуляции!A2809+калькуляции!A3154+калькуляции!A3335+калькуляции!A3365+калькуляции!A3584+калькуляции!A3883+калькуляции!A4175+калькуляции!A4182+калькуляции!A4196+калькуляции!A4307+калькуляции!A4320+калькуляции!A4342+калькуляции!A4639+калькуляции!A7337+калькуляции!A7439+калькуляции!A7479+калькуляции!A7556+калькуляции!A7704+калькуляции!A7721+калькуляции!A7749+калькуляции!A7777+калькуляции!A8129+калькуляции!A8741+калькуляции!A8769+калькуляции!A8783+калькуляции!A10258+калькуляции!A566+калькуляции!A13018+калькуляции!A13161+калькуляции!A4857+калькуляции!A12011+калькуляции!A12090+калькуляции!A12318+калькуляции!A12375+калькуляции!A12801+калькуляции!A12412+калькуляции!A12535+калькуляции!A12620+калькуляции!A13234+калькуляции!A10718+калькуляции!A10805+калькуляции!A13307+калькуляции!A11006+калькуляции!A6016+калькуляции!A6407+калькуляции!A664+калькуляции!A671+калькуляции!A676+калькуляции!A812+калькуляции!A818+калькуляции!A867+калькуляции!A873+калькуляции!A883+калькуляции!A922+калькуляции!A978+калькуляции!A989+калькуляции!A1011+калькуляции!A1020+калькуляции!A1031+калькуляции!A1042+калькуляции!A1065+калькуляции!A1077+калькуляции!A1087+калькуляции!A1096+калькуляции!A4888+калькуляции!A4932+калькуляции!A4969+калькуляции!A4992+калькуляции!A5007+калькуляции!A5032+калькуляции!A5066+калькуляции!A5116+калькуляции!A5126+калькуляции!A5132+калькуляции!A5199+калькуляции!A5233+калькуляции!A13534+калькуляции!A5268+калькуляции!A5280+калькуляции!A5293+калькуляции!A5361+калькуляции!A5370+калькуляции!A5395+калькуляции!A5427+калькуляции!A5438+калькуляции!A6885+калькуляции!A6904+калькуляции!A6913+калькуляции!A6939+калькуляции!A7175+калькуляции!A1285+калькуляции!A1293+калькуляции!A1304+калькуляции!A1315+калькуляции!A1326+калькуляции!A13433+калькуляции!A9254+калькуляции!A9209+калькуляции!A5083+калькуляции!A13512+калькуляции!A6558</f>
        <v>0</v>
      </c>
      <c r="C312">
        <v>1</v>
      </c>
    </row>
    <row r="313" spans="1:3" x14ac:dyDescent="0.25">
      <c r="A313" s="45" t="s">
        <v>1805</v>
      </c>
      <c r="B313" s="356">
        <f>калькуляции!A655+калькуляции!A839+калькуляции!A5082+калькуляции!A1379+калькуляции!A1399+калькуляции!A1415+калькуляции!A1501+калькуляции!A1526+калькуляции!A1575+калькуляции!A1588+калькуляции!A1620+калькуляции!A1664+калькуляции!A1676+калькуляции!A1836+калькуляции!A1854+калькуляции!A2262+калькуляции!A2274+калькуляции!A2300+калькуляции!A2331+калькуляции!A2377+калькуляции!A2394+калькуляции!A2412+калькуляции!A2441+калькуляции!A2490+калькуляции!A2512+калькуляции!A2518+калькуляции!A2530+калькуляции!A2552+калькуляции!A3016+калькуляции!A3044+калькуляции!A3073+калькуляции!A3087+калькуляции!A3153+калькуляции!A3160+калькуляции!A3198+калькуляции!A3230+калькуляции!A3528+калькуляции!A3539+калькуляции!A3556+калькуляции!A3627+калькуляции!A3652+калькуляции!A3702+калькуляции!A3716+калькуляции!A3761+калькуляции!A3770+калькуляции!A3782+калькуляции!A3959+калькуляции!A3986+калькуляции!A4009+калькуляции!A4021+калькуляции!A4035+калькуляции!A4086+калькуляции!A4246+калькуляции!A4254+калькуляции!A4372+калькуляции!A4382+калькуляции!A4398+калькуляции!A4409+калькуляции!A4508+калькуляции!A4740+калькуляции!A4749+калькуляции!A4783+калькуляции!A7347+калькуляции!A7377+калькуляции!A7400+калькуляции!A8886+калькуляции!A1888+калькуляции!A1921+калькуляции!A6846+калькуляции!A6853+калькуляции!A6821+калькуляции!A6830+калькуляции!A6838+калькуляции!A10184+калькуляции!A10194+калькуляции!A10203+калькуляции!A13032+калькуляции!A6861+калькуляции!A10520+калькуляции!A10593+калькуляции!A10119+калькуляции!A10129+калькуляции!A10139+калькуляции!A13140+калькуляции!A13148+калькуляции!A12078+калькуляции!A12154+калькуляции!A12235+калькуляции!A12250+калькуляции!A12290+калькуляции!A12332+калькуляции!A12377+калькуляции!A12686+калькуляции!A12799+калькуляции!A6996+калькуляции!A7006+калькуляции!A7016+калькуляции!A7026+калькуляции!A7036+калькуляции!A7046+калькуляции!A7056+калькуляции!A7066+калькуляции!A7076+калькуляции!A12712+калькуляции!A10654+калькуляции!A10683+калькуляции!A10693+калькуляции!A10737+калькуляции!A10749+калькуляции!A10793+калькуляции!A10826+калькуляции!A10850+калькуляции!A10856+калькуляции!A10871+калькуляции!A11483+калькуляции!A11499+калькуляции!A11516+калькуляции!A701+калькуляции!A923+калькуляции!A5388+калькуляции!A7283+калькуляции!A1738+калькуляции!A1747+калькуляции!A3793+калькуляции!A4457+калькуляции!A40+калькуляции!A69+калькуляции!A89+калькуляции!A106+калькуляции!A114+калькуляции!A133+калькуляции!A173+калькуляции!A182+калькуляции!A191+калькуляции!A203+калькуляции!A221+калькуляции!A283+калькуляции!A304+калькуляции!A354+калькуляции!A371+калькуляции!A397+калькуляции!A411+калькуляции!A419+калькуляции!A433+калькуляции!A437+калькуляции!A443+калькуляции!A489+калькуляции!A533+калькуляции!A716+калькуляции!A801+калькуляции!A820+калькуляции!A834+калькуляции!A843+калькуляции!A854+калькуляции!A979+калькуляции!A1012+калькуляции!A1022+калькуляции!A1057+калькуляции!A1066+калькуляции!A1091+калькуляции!A1108+калькуляции!A1119+калькуляции!A1126+калькуляции!A4889+калькуляции!A4913+калькуляции!A4920+калькуляции!A13327+калькуляции!A13346+калькуляции!A13387+калькуляции!A13401+калькуляции!A4986+калькуляции!A5008+калькуляции!A5025+калькуляции!A5095+калькуляции!A5171+калькуляции!A5200+калькуляции!A9702+калькуляции!A6657+калькуляции!A6871+калькуляции!A6889+калькуляции!A6906+калькуляции!A6920+калькуляции!A6929+калькуляции!A6935+калькуляции!A6946+калькуляции!A6957+калькуляции!A6965+калькуляции!A6979+калькуляции!A6985+калькуляции!A7236+калькуляции!A7313+калькуляции!A1305+калькуляции!A1574+калькуляции!A12798+калькуляции!A7116+калькуляции!A7134+калькуляции!A7150+калькуляции!A7241</f>
        <v>0</v>
      </c>
      <c r="C313">
        <v>1</v>
      </c>
    </row>
    <row r="314" spans="1:3" x14ac:dyDescent="0.25">
      <c r="A314" s="45" t="s">
        <v>1806</v>
      </c>
      <c r="B314" s="356">
        <f>калькуляции!A2351</f>
        <v>0</v>
      </c>
      <c r="C314">
        <v>1</v>
      </c>
    </row>
    <row r="315" spans="1:3" x14ac:dyDescent="0.25">
      <c r="A315" s="45" t="s">
        <v>1807</v>
      </c>
      <c r="B315" s="356">
        <f>калькуляции!A844+калькуляции!A898+калькуляции!A1067+калькуляции!A5108+калькуляции!A2309+калькуляции!A3013+калькуляции!A3145+калькуляции!A3482+калькуляции!A3541+калькуляции!A3574+калькуляции!A3653+калькуляции!A3697+калькуляции!A3744+калькуляции!A3898+калькуляции!A4050+калькуляции!A4074+калькуляции!A4081+калькуляции!A4271+калькуляции!A4612+калькуляции!A4636+калькуляции!A7425+калькуляции!A7550+калькуляции!A5811+калькуляции!A3917+калькуляции!A3438+калькуляции!A11619+калькуляции!A11570+калькуляции!A11674+калькуляции!A11731+калькуляции!A11701+калькуляции!A11630+калькуляции!A11640+калькуляции!A11646+калькуляции!A6378+калькуляции!A12349+калькуляции!A11712+калькуляции!A10840+калькуляции!A11909+калькуляции!A372+калькуляции!A9215</f>
        <v>0</v>
      </c>
      <c r="C315">
        <v>1</v>
      </c>
    </row>
    <row r="316" spans="1:3" x14ac:dyDescent="0.25">
      <c r="A316" s="45" t="s">
        <v>1808</v>
      </c>
      <c r="B316" s="356">
        <f>калькуляции!A1482</f>
        <v>0</v>
      </c>
      <c r="C316">
        <v>1</v>
      </c>
    </row>
    <row r="317" spans="1:3" x14ac:dyDescent="0.25">
      <c r="A317" s="45" t="s">
        <v>1809</v>
      </c>
      <c r="B317" s="356">
        <f>калькуляции!A1130+калькуляции!A7257+калькуляции!A7270+калькуляции!A1383+калькуляции!A1542+калькуляции!A1767+калькуляции!A1813+калькуляции!A1829+калькуляции!A5773+калькуляции!A1893+калькуляции!A10154+калькуляции!A10167+калькуляции!A10173+калькуляции!A12046+калькуляции!A12102+калькуляции!A9386+калькуляции!A11195</f>
        <v>0</v>
      </c>
      <c r="C317">
        <v>1</v>
      </c>
    </row>
    <row r="318" spans="1:3" x14ac:dyDescent="0.25">
      <c r="A318" s="45" t="s">
        <v>1810</v>
      </c>
      <c r="B318" s="356">
        <f>калькуляции!A1748</f>
        <v>0</v>
      </c>
      <c r="C318">
        <v>1</v>
      </c>
    </row>
    <row r="319" spans="1:3" x14ac:dyDescent="0.25">
      <c r="A319" s="45" t="s">
        <v>1811</v>
      </c>
      <c r="B319" s="356">
        <f>калькуляции!A7+калькуляции!A13+калькуляции!A19+калькуляции!A642+калькуляции!A649+калькуляции!A876+калькуляции!A1002+калькуляции!A6712+калькуляции!A7174+калькуляции!A7214+калькуляции!A1320+калькуляции!A1348+калькуляции!A1465+калькуляции!A1512+калькуляции!A1533+калькуляции!A1573+калькуляции!A1603+калькуляции!A1710+калькуляции!A2485+калькуляции!A12004+калькуляции!A12469+калькуляции!A12797+калькуляции!A10657+калькуляции!A10740+калькуляции!A10829+калькуляции!A11406+калькуляции!A11412+калькуляции!A11421+калькуляции!A7083+калькуляции!A7093+калькуляции!A7101+калькуляции!A11395</f>
        <v>0</v>
      </c>
      <c r="C319">
        <v>1</v>
      </c>
    </row>
    <row r="320" spans="1:3" x14ac:dyDescent="0.25">
      <c r="A320" s="45" t="s">
        <v>1812</v>
      </c>
      <c r="B320" s="356">
        <f>калькуляции!A1436+калькуляции!A1711</f>
        <v>0</v>
      </c>
      <c r="C320">
        <v>1</v>
      </c>
    </row>
    <row r="321" spans="1:3" x14ac:dyDescent="0.25">
      <c r="A321" s="45" t="s">
        <v>1813</v>
      </c>
      <c r="B321" s="356">
        <f>калькуляции!A412+калькуляции!A542+калькуляции!A1682+калькуляции!A1705+калькуляции!A1725+калькуляции!A1756+калькуляции!A1865+калькуляции!A1892+калькуляции!A5814+калькуляции!A6245+калькуляции!A12045+калькуляции!A11194+калькуляции!A11541+калькуляции!A11547+калькуляции!A11553+калькуляции!A11560+калькуляции!A6449+калькуляции!A6455+калькуляции!A6461+калькуляции!A6468+калькуляции!A6758</f>
        <v>0</v>
      </c>
      <c r="C321">
        <v>1</v>
      </c>
    </row>
    <row r="322" spans="1:3" x14ac:dyDescent="0.25">
      <c r="A322" s="45" t="s">
        <v>1814</v>
      </c>
      <c r="B322" s="356">
        <f>калькуляции!A1452</f>
        <v>0</v>
      </c>
      <c r="C322">
        <v>1</v>
      </c>
    </row>
    <row r="323" spans="1:3" x14ac:dyDescent="0.25">
      <c r="A323" s="45" t="s">
        <v>1815</v>
      </c>
      <c r="B323" s="356">
        <f>калькуляции!A162+калькуляции!A5075+калькуляции!A5163+калькуляции!A9709+калькуляции!A7182+калькуляции!A7207+калькуляции!A1466+калькуляции!A1572+калькуляции!A2308+калькуляции!A4103+калькуляции!A10314+калькуляции!A10322+калькуляции!A5909+калькуляции!A5918+калькуляции!A12796+калькуляции!A195+калькуляции!A200+калькуляции!A520+калькуляции!A633+калькуляции!A889+калькуляции!A991+калькуляции!A1030+калькуляции!A1043+калькуляции!A1056+калькуляции!A1078+калькуляции!A1088+калькуляции!A1107+калькуляции!A1118+калькуляции!A1125+калькуляции!A4946+калькуляции!A4961+калькуляции!A5016+калькуляции!A5025+калькуляции!A5057+калькуляции!A5088+калькуляции!A5189+калькуляции!A5209+калькуляции!A5380+калькуляции!A6614+калькуляции!A6665+калькуляции!A6671+калькуляции!A6684+калькуляции!A6736+калькуляции!A7191+калькуляции!A7296+калькуляции!A7304</f>
        <v>0</v>
      </c>
      <c r="C323">
        <v>1</v>
      </c>
    </row>
    <row r="324" spans="1:3" x14ac:dyDescent="0.25">
      <c r="A324" s="45" t="s">
        <v>1816</v>
      </c>
      <c r="B324" s="356">
        <f>калькуляции!A2093</f>
        <v>0</v>
      </c>
      <c r="C324">
        <v>1</v>
      </c>
    </row>
    <row r="325" spans="1:3" x14ac:dyDescent="0.25">
      <c r="A325" s="45" t="s">
        <v>1817</v>
      </c>
      <c r="B325" s="356">
        <f>калькуляции!A1349+калькуляции!A12470</f>
        <v>0</v>
      </c>
      <c r="C325">
        <v>1</v>
      </c>
    </row>
    <row r="326" spans="1:3" x14ac:dyDescent="0.25">
      <c r="A326" s="45" t="s">
        <v>1818</v>
      </c>
      <c r="B326" s="356">
        <f>калькуляции!A12563+калькуляции!A11291+калькуляции!A11336+калькуляции!A11340+калькуляции!A5598+калькуляции!A6489+калькуляции!A6493</f>
        <v>0</v>
      </c>
      <c r="C326">
        <v>1</v>
      </c>
    </row>
    <row r="327" spans="1:3" x14ac:dyDescent="0.25">
      <c r="A327" s="45" t="s">
        <v>1819</v>
      </c>
      <c r="B327" s="356">
        <f>калькуляции!A9354</f>
        <v>0</v>
      </c>
      <c r="C327">
        <v>1</v>
      </c>
    </row>
    <row r="328" spans="1:3" x14ac:dyDescent="0.25">
      <c r="A328" s="45" t="s">
        <v>1820</v>
      </c>
      <c r="B328" s="356">
        <f>калькуляции!A824+калькуляции!A1779+калькуляции!A3924+калькуляции!A4487+калькуляции!A4638+калькуляции!A4834+калькуляции!A7387+калькуляции!A8765+калькуляции!A12126+калькуляции!A9188</f>
        <v>0</v>
      </c>
      <c r="C328">
        <v>1</v>
      </c>
    </row>
    <row r="329" spans="1:3" x14ac:dyDescent="0.25">
      <c r="A329" s="45" t="s">
        <v>1821</v>
      </c>
      <c r="B329" s="356">
        <f>калькуляции!A2034+калькуляции!A2058+калькуляции!A10385+калькуляции!A6163</f>
        <v>0</v>
      </c>
      <c r="C329">
        <v>1</v>
      </c>
    </row>
    <row r="330" spans="1:3" x14ac:dyDescent="0.25">
      <c r="A330" s="45" t="s">
        <v>1822</v>
      </c>
      <c r="B330" s="356">
        <f>калькуляции!A7372+калькуляции!A12576</f>
        <v>0</v>
      </c>
      <c r="C330">
        <v>1</v>
      </c>
    </row>
    <row r="331" spans="1:3" x14ac:dyDescent="0.25">
      <c r="A331" s="45" t="s">
        <v>1275</v>
      </c>
      <c r="B331" s="356">
        <f>калькуляции!A4305+калькуляции!A258+калькуляции!A5657+калькуляции!A5632+калькуляции!A5765+калькуляции!A5787+калькуляции!A5793+калькуляции!A10028+калькуляции!A10035+калькуляции!A10049+калькуляции!A10056+калькуляции!A10094+калькуляции!A10099+калькуляции!A10107+калькуляции!A10113+калькуляции!A10067+калькуляции!A10073+калькуляции!A10079+калькуляции!A9889+калькуляции!A9895+калькуляции!A9901+калькуляции!A9908+калькуляции!A9974+калькуляции!A9980+калькуляции!A9987+калькуляции!A9992+калькуляции!A10002+калькуляции!A10009+калькуляции!A10015+калькуляции!A10021+калькуляции!A9952+калькуляции!A9959+калькуляции!A9966+калькуляции!A9919+калькуляции!A9924+калькуляции!A9929+калькуляции!A9934+калькуляции!A10274+калькуляции!A10285+калькуляции!A5852+калькуляции!A10294+калькуляции!A10329+калькуляции!A11228+калькуляции!A5858+калькуляции!A5870+калькуляции!A5876+калькуляции!A5884+калькуляции!A5901+калькуляции!A5927+калькуляции!A12943+калькуляции!A12978+калькуляции!A12969+калькуляции!A1935+калькуляции!A1942+калькуляции!A5960+калькуляции!A5713+калькуляции!A12912+калькуляции!A12920+калькуляции!A12928+калькуляции!A4976+калькуляции!A10309+калькуляции!A12936+калькуляции!A12961+калькуляции!A10086+калькуляции!A6240+калькуляции!A6256+калькуляции!A6271+калькуляции!A6291+калькуляции!A6316+калькуляции!A6329+калькуляции!A6346+калькуляции!A6359+калькуляции!A6365+калькуляции!A6281+калькуляции!A6281+калькуляции!A6380+калькуляции!A6386+калькуляции!A6395+калькуляции!A6401+калькуляции!A5456+калькуляции!A5466+калькуляции!A5486+калькуляции!A10351+калькуляции!A10400+калькуляции!A10446+калькуляции!A5512+калькуляции!A5518+калькуляции!A5539+калькуляции!A2226+калькуляции!A6076+калькуляции!A6082+калькуляции!A6106+калькуляции!A6125+калькуляции!A6197+калькуляции!A6209+калькуляции!A4853+калькуляции!A4674+калькуляции!A10421+калькуляции!A10300+калькуляции!A12630+калькуляции!A12569+калькуляции!A4864+калькуляции!A10663+калькуляции!A11235+калькуляции!A11241+калькуляции!A11254+калькуляции!A11264+калькуляции!A11279+калькуляции!A11288+калькуляции!A11300+калькуляции!A11307+калькуляции!A5544+калькуляции!A5550+калькуляции!A5563+калькуляции!A5573+калькуляции!A5586+калькуляции!A5595+калькуляции!A5607+калькуляции!A5614+калькуляции!A258+калькуляции!A4903+калькуляции!A4909+калькуляции!A5038+калькуляции!A5089+калькуляции!A5099+калькуляции!A5118+калькуляции!A5135+калькуляции!A5143+калькуляции!A5214+калькуляции!A5401+калькуляции!A5408+калькуляции!A5415+калькуляции!A13547+калькуляции!A5428+калькуляции!A5440+калькуляции!A5449+калькуляции!A7183+калькуляции!A7199+калькуляции!A7215+калькуляции!A5149+калькуляции!A776+калькуляции!A9203+калькуляции!A9219+калькуляции!A9298+калькуляции!A9264+калькуляции!A6529+калькуляции!A6543+калькуляции!A11439+калькуляции!A11459+калькуляции!A11465+калькуляции!A5476+калькуляции!A6118+калькуляции!A6217+калькуляции!A6056+калькуляции!A6528+калькуляции!A11438+калькуляции!A5680+калькуляции!A5687+калькуляции!A5864+калькуляции!A6549+калькуляции!A6571+калькуляции!A6576+калькуляции!A6585+калькуляции!A6592</f>
        <v>0</v>
      </c>
      <c r="C331">
        <v>1</v>
      </c>
    </row>
    <row r="332" spans="1:3" x14ac:dyDescent="0.25">
      <c r="A332" s="45" t="s">
        <v>1823</v>
      </c>
      <c r="B332" s="356">
        <f>калькуляции!A212</f>
        <v>0</v>
      </c>
      <c r="C332">
        <v>1</v>
      </c>
    </row>
    <row r="333" spans="1:3" x14ac:dyDescent="0.25">
      <c r="A333" s="45" t="s">
        <v>1824</v>
      </c>
      <c r="B333" s="356">
        <f>калькуляции!A1648+калькуляции!A1698+калькуляции!A1724+калькуляции!A1794+калькуляции!A1801+калькуляции!A1845+калькуляции!A8893+калькуляции!A1930+калькуляции!A1940+калькуляции!A2006+калькуляции!A2019+калькуляции!A2044+калькуляции!A2081+калькуляции!A1973+калькуляции!A1994+калькуляции!A11962+калькуляции!A12625+калькуляции!A12497+калькуляции!A12543+калькуляции!A9304+калькуляции!A9328+калькуляции!A9378+калькуляции!A12585+калькуляции!A11107+калькуляции!A11123+калькуляции!A11135+калькуляции!A11152+калькуляции!A11164+калькуляции!A11177+калькуляции!A1215+калькуляции!A1219+калькуляции!A1230+калькуляции!A1246+калькуляции!A9396+калькуляции!A9418+калькуляции!A9430+калькуляции!A1175+калькуляции!A1187+калькуляции!A1200+калькуляции!A11214+калькуляции!A11220+калькуляции!A13559</f>
        <v>0</v>
      </c>
      <c r="C333">
        <v>1</v>
      </c>
    </row>
    <row r="334" spans="1:3" x14ac:dyDescent="0.25">
      <c r="A334" s="45" t="s">
        <v>1825</v>
      </c>
      <c r="B334" s="356">
        <f>калькуляции!A3660</f>
        <v>0</v>
      </c>
      <c r="C334">
        <v>1</v>
      </c>
    </row>
    <row r="335" spans="1:3" s="12" customFormat="1" x14ac:dyDescent="0.25">
      <c r="C335"/>
    </row>
    <row r="336" spans="1:3" s="12" customFormat="1" x14ac:dyDescent="0.25">
      <c r="C336"/>
    </row>
    <row r="337" spans="1:3" s="12" customFormat="1" x14ac:dyDescent="0.25">
      <c r="C337"/>
    </row>
    <row r="338" spans="1:3" s="12" customFormat="1" ht="20.25" x14ac:dyDescent="0.3">
      <c r="A338" s="65" t="s">
        <v>1006</v>
      </c>
      <c r="C338"/>
    </row>
    <row r="339" spans="1:3" x14ac:dyDescent="0.25">
      <c r="A339" s="39" t="s">
        <v>1843</v>
      </c>
      <c r="B339" s="356"/>
    </row>
    <row r="340" spans="1:3" x14ac:dyDescent="0.25">
      <c r="A340" s="40" t="s">
        <v>1826</v>
      </c>
      <c r="B340" s="356">
        <f>калькуляции!A875+калькуляции!A896</f>
        <v>0</v>
      </c>
      <c r="C340">
        <v>1</v>
      </c>
    </row>
    <row r="341" spans="1:3" x14ac:dyDescent="0.25">
      <c r="A341" s="40" t="s">
        <v>321</v>
      </c>
      <c r="B341" s="356">
        <f>калькуляции!A964</f>
        <v>0</v>
      </c>
      <c r="C341">
        <v>1</v>
      </c>
    </row>
    <row r="342" spans="1:3" x14ac:dyDescent="0.25">
      <c r="A342" s="40" t="s">
        <v>1842</v>
      </c>
      <c r="B342" s="356">
        <f>калькуляции!A871+калькуляции!A895</f>
        <v>0</v>
      </c>
      <c r="C342">
        <v>1</v>
      </c>
    </row>
    <row r="343" spans="1:3" x14ac:dyDescent="0.25">
      <c r="A343" s="40" t="s">
        <v>1827</v>
      </c>
      <c r="B343" s="356">
        <f>калькуляции!A874</f>
        <v>0</v>
      </c>
      <c r="C343">
        <v>1</v>
      </c>
    </row>
    <row r="344" spans="1:3" x14ac:dyDescent="0.25">
      <c r="A344" s="40" t="s">
        <v>1828</v>
      </c>
      <c r="B344" s="356">
        <f>калькуляции!A879+калькуляции!A954+калькуляции!A3264</f>
        <v>0</v>
      </c>
      <c r="C344">
        <v>1</v>
      </c>
    </row>
    <row r="345" spans="1:3" x14ac:dyDescent="0.25">
      <c r="A345" s="40" t="s">
        <v>1829</v>
      </c>
      <c r="B345" s="356">
        <f>калькуляции!A872+калькуляции!A894</f>
        <v>0</v>
      </c>
      <c r="C345">
        <v>1</v>
      </c>
    </row>
    <row r="346" spans="1:3" x14ac:dyDescent="0.25">
      <c r="A346" s="40" t="s">
        <v>1830</v>
      </c>
      <c r="B346" s="356">
        <f>калькуляции!A903</f>
        <v>0</v>
      </c>
      <c r="C346">
        <v>1</v>
      </c>
    </row>
    <row r="347" spans="1:3" x14ac:dyDescent="0.25">
      <c r="A347" s="40" t="s">
        <v>319</v>
      </c>
      <c r="B347" s="356">
        <f>калькуляции!A958+калькуляции!A6631</f>
        <v>0</v>
      </c>
      <c r="C347">
        <v>1</v>
      </c>
    </row>
    <row r="348" spans="1:3" x14ac:dyDescent="0.25">
      <c r="A348" s="40" t="s">
        <v>260</v>
      </c>
      <c r="B348" s="356">
        <f>калькуляции!A74+калькуляции!A194+калькуляции!A8844</f>
        <v>0</v>
      </c>
      <c r="C348">
        <v>1</v>
      </c>
    </row>
    <row r="349" spans="1:3" x14ac:dyDescent="0.25">
      <c r="A349" s="40" t="s">
        <v>320</v>
      </c>
      <c r="B349" s="356">
        <f>калькуляции!A870+калькуляции!A887+калькуляции!A893+калькуляции!A961+калькуляции!A5208+калькуляции!A7223+калькуляции!A11041+калькуляции!A11546+калькуляции!A11558+калькуляции!A1234+калькуляции!A6436+калькуляции!A6454+калькуляции!A6466</f>
        <v>0</v>
      </c>
      <c r="C349">
        <v>1</v>
      </c>
    </row>
    <row r="350" spans="1:3" x14ac:dyDescent="0.25">
      <c r="A350" s="40" t="s">
        <v>1831</v>
      </c>
      <c r="B350" s="356">
        <f>калькуляции!A1269</f>
        <v>0</v>
      </c>
      <c r="C350">
        <v>1</v>
      </c>
    </row>
    <row r="351" spans="1:3" x14ac:dyDescent="0.25">
      <c r="A351" s="40" t="s">
        <v>1832</v>
      </c>
      <c r="B351" s="356">
        <f>калькуляции!A402+калькуляции!A880+калькуляции!A993+калькуляции!A1051+калькуляции!A6877+калькуляции!A7235+калькуляции!A7256+калькуляции!A7269+калькуляции!A7316+калькуляции!A2844+калькуляции!A4598+калькуляции!A8727+калькуляции!A8821+калькуляции!A5882+калькуляции!A10153+калькуляции!A10166+калькуляции!A6255+калькуляции!A12434+калькуляции!A10752+калькуляции!A10884+калькуляции!A1247+калькуляции!A11501+калькуляции!A11518+калькуляции!A7136+калькуляции!A7152</f>
        <v>0</v>
      </c>
      <c r="C351">
        <v>1</v>
      </c>
    </row>
    <row r="352" spans="1:3" x14ac:dyDescent="0.25">
      <c r="A352" s="40" t="s">
        <v>1833</v>
      </c>
      <c r="B352" s="356">
        <f>калькуляции!A902+калькуляции!A1027+калькуляции!A3800+калькуляции!A8879+калькуляции!A12182</f>
        <v>0</v>
      </c>
      <c r="C352">
        <v>1</v>
      </c>
    </row>
    <row r="353" spans="1:3" x14ac:dyDescent="0.25">
      <c r="A353" s="40" t="s">
        <v>317</v>
      </c>
      <c r="B353" s="356">
        <f>калькуляции!A948</f>
        <v>0</v>
      </c>
      <c r="C353">
        <v>1</v>
      </c>
    </row>
    <row r="354" spans="1:3" x14ac:dyDescent="0.25">
      <c r="A354" s="40" t="s">
        <v>1834</v>
      </c>
      <c r="B354" s="356">
        <f>калькуляции!A881+калькуляции!A901</f>
        <v>0</v>
      </c>
      <c r="C354">
        <v>1</v>
      </c>
    </row>
    <row r="355" spans="1:3" x14ac:dyDescent="0.25">
      <c r="A355" s="40" t="s">
        <v>1835</v>
      </c>
      <c r="B355" s="356">
        <f>калькуляции!A942</f>
        <v>0</v>
      </c>
      <c r="C355">
        <v>1</v>
      </c>
    </row>
    <row r="356" spans="1:3" x14ac:dyDescent="0.25">
      <c r="A356" s="40" t="s">
        <v>1836</v>
      </c>
      <c r="B356" s="356">
        <f>калькуляции!A904+калькуляции!A6633+калькуляции!A1657</f>
        <v>0</v>
      </c>
      <c r="C356">
        <v>1</v>
      </c>
    </row>
    <row r="357" spans="1:3" x14ac:dyDescent="0.25">
      <c r="A357" s="40" t="s">
        <v>1837</v>
      </c>
      <c r="B357" s="356">
        <f>калькуляции!A869</f>
        <v>0</v>
      </c>
      <c r="C357">
        <v>1</v>
      </c>
    </row>
    <row r="358" spans="1:3" x14ac:dyDescent="0.25">
      <c r="A358" s="40" t="s">
        <v>1838</v>
      </c>
      <c r="B358" s="356">
        <f>калькуляции!A861+калькуляции!A905+калькуляции!A4924</f>
        <v>0</v>
      </c>
      <c r="C358">
        <v>1</v>
      </c>
    </row>
    <row r="359" spans="1:3" x14ac:dyDescent="0.25">
      <c r="A359" s="40" t="s">
        <v>1839</v>
      </c>
      <c r="B359" s="356">
        <f>калькуляции!A860</f>
        <v>0</v>
      </c>
      <c r="C359">
        <v>1</v>
      </c>
    </row>
    <row r="360" spans="1:3" x14ac:dyDescent="0.25">
      <c r="A360" s="40" t="s">
        <v>1840</v>
      </c>
      <c r="B360" s="356">
        <f>калькуляции!A10356+калькуляции!A2082+калькуляции!A6150+калькуляции!A4851</f>
        <v>0</v>
      </c>
      <c r="C360">
        <v>1</v>
      </c>
    </row>
    <row r="361" spans="1:3" x14ac:dyDescent="0.25">
      <c r="A361" s="40" t="s">
        <v>1841</v>
      </c>
      <c r="B361" s="356">
        <f>калькуляции!A5475</f>
        <v>0</v>
      </c>
      <c r="C361">
        <v>1</v>
      </c>
    </row>
    <row r="362" spans="1:3" x14ac:dyDescent="0.25">
      <c r="A362" s="33" t="s">
        <v>1847</v>
      </c>
      <c r="B362" s="356"/>
    </row>
    <row r="363" spans="1:3" x14ac:dyDescent="0.25">
      <c r="A363" s="34" t="s">
        <v>1848</v>
      </c>
      <c r="B363" s="356">
        <f>калькуляции!A5312+калькуляции!A1473+калькуляции!A2716+калькуляции!A3695+калькуляции!A7760+калькуляции!A8228+калькуляции!A8359+калькуляции!A6857+калькуляции!A10198+калькуляции!A10177+калькуляции!A6235+калькуляции!A6265+калькуляции!A6334+калькуляции!A2086+калькуляции!A4855+калькуляции!A7040+калькуляции!A11529+калькуляции!A657+калькуляции!A7163+калькуляции!A9722</f>
        <v>0</v>
      </c>
      <c r="C363">
        <v>1</v>
      </c>
    </row>
    <row r="364" spans="1:3" x14ac:dyDescent="0.25">
      <c r="A364" s="34" t="s">
        <v>1849</v>
      </c>
      <c r="B364" s="356">
        <f>калькуляции!A2705+калькуляции!A7780+калькуляции!A8125</f>
        <v>0</v>
      </c>
      <c r="C364">
        <v>1</v>
      </c>
    </row>
    <row r="365" spans="1:3" x14ac:dyDescent="0.25">
      <c r="A365" s="34" t="s">
        <v>1850</v>
      </c>
      <c r="B365" s="356">
        <f>калькуляции!A5+калькуляции!A17+калькуляции!A201+калькуляции!A519+калькуляции!A4725+калькуляции!A828+калькуляции!A4885+калькуляции!A4918+калькуляции!A4952+калькуляции!A4967+калькуляции!A4981+калькуляции!A5064+калькуляции!A5073+калькуляции!A5117+калькуляции!A5123+калькуляции!A5154+калькуляции!A5160+калькуляции!A13533+калькуляции!A5387+калькуляции!A5017+калькуляции!A5326+калькуляции!A5420+калькуляции!A5439+калькуляции!A6868+калькуляции!A6875+калькуляции!A6884+калькуляции!A6933+калькуляции!A6949+калькуляции!A6971+калькуляции!A6976+калькуляции!A6983+калькуляции!A7177+калькуляции!A6988+калькуляции!A7299+калькуляции!A1359+калькуляции!A1454+калькуляции!A2270+калькуляции!A2433+калькуляции!A2491+калькуляции!A2509+калькуляции!A2619+калькуляции!A2760+калькуляции!A3180+калькуляции!A3277+калькуляции!A3742+калькуляции!A3818+калькуляции!A3841+калькуляции!A3844+калькуляции!A3960+калькуляции!A4029+калькуляции!A4066+калькуляции!A4236+калькуляции!A4277+калькуляции!A4304+калькуляции!A4358+калькуляции!A4385+калькуляции!A4422+калькуляции!A4467+калькуляции!A4489+калькуляции!A4496+калькуляции!A4537+калькуляции!A7328+калькуляции!A7336+калькуляции!A7363+калькуляции!A7417+калькуляции!A7447+калькуляции!A7538+калькуляции!A7551+калькуляции!A7690+калькуляции!A7700+калькуляции!A7738+калькуляции!A7793+калькуляции!A7828+калькуляции!A7832+калькуляции!A7842+калькуляции!A7852+калькуляции!A7859+калькуляции!A7869+калькуляции!A7873+калькуляции!A7879+калькуляции!A8112+калькуляции!A7938+калькуляции!A7949+калькуляции!A7960+калькуляции!A7970+калькуляции!A7985+калькуляции!A8001+калькуляции!A8108+калькуляции!A13103+калькуляции!A13112+калькуляции!A8373+калькуляции!A8401+калькуляции!A9001+калькуляции!A9049+калькуляции!A9059+калькуляции!A9069+калькуляции!A9089+калькуляции!A9079+калькуляции!A9100+калькуляции!A728+калькуляции!A4791+калькуляции!A550+калькуляции!A13006+калькуляции!A11656+калькуляции!A11666+калькуляции!A10481+калькуляции!A10488+калькуляции!A10933+калькуляции!A8298+калькуляции!A10548+калькуляции!A10601+калькуляции!A13160+калькуляции!A13173+калькуляции!A6203+калькуляции!A10427+калькуляции!A12038+калькуляции!A12067+калькуляции!A12171+калькуляции!A12251+калькуляции!A12306+калькуляции!A12363+калькуляции!A12604+калькуляции!A12479+калькуляции!A12494+калькуляции!A12512+калькуляции!A12619+калькуляции!A12822+калькуляции!A11872+калькуляции!A11803+калькуляции!A10709+калькуляции!A10777+калькуляции!A10851+калькуляции!A10874+калькуляции!A10948+калькуляции!A13321+калькуляции!A13335+калькуляции!A13352+калькуляции!A13363+калькуляции!A13379+калькуляции!A6903+калькуляции!A6909+калькуляции!A8331+калькуляции!A9707+калькуляции!A11480+калькуляции!A11494+калькуляции!A11511+калькуляции!A11528+калькуляции!A7113+калькуляции!A7129+калькуляции!A7145+калькуляции!A7162+калькуляции!A498+калькуляции!A13530+калькуляции!A6897+калькуляции!A10245+калькуляции!A6195+калькуляции!A10418+калькуляции!A5251+калькуляции!A9941+калькуляции!A13514+калькуляции!A6555+калькуляции!A9736+калькуляции!A9799</f>
        <v>0</v>
      </c>
      <c r="C365">
        <v>1</v>
      </c>
    </row>
    <row r="366" spans="1:3" x14ac:dyDescent="0.25">
      <c r="A366" s="34" t="s">
        <v>2639</v>
      </c>
      <c r="B366" s="356">
        <f>калькуляции!A25+калькуляции!A102+калькуляции!A339+калькуляции!A5237+калькуляции!A13537+калькуляции!A5272+калькуляции!A5283+калькуляции!A5296+калькуляции!A2437+калькуляции!A2609+калькуляции!A3217+калькуляции!A3637+калькуляции!A4033+калькуляции!A4143+калькуляции!A4426+калькуляции!A7418+калькуляции!A7761+калькуляции!A8115+калькуляции!A7930+калькуляции!A7941+калькуляции!A7952+калькуляции!A7963+калькуляции!A7978+калькуляции!A7992+калькуляции!A8006+калькуляции!A8020+калькуляции!A8265+калькуляции!A8960+калькуляции!A8977+калькуляции!A9000+калькуляции!A9007+калькуляции!A9033+калькуляции!A9041+калькуляции!A9050+калькуляции!A9060+калькуляции!A9070+калькуляции!A9090+калькуляции!A9080+калькуляции!A9101+калькуляции!A12945+калькуляции!A8273+калькуляции!A10218+калькуляции!A10230+калькуляции!A10250+калькуляции!A10261+калькуляции!A8282+калькуляции!A10602+калькуляции!A10611+калькуляции!A10625+калькуляции!A10639+калькуляции!A12812+калькуляции!A10778+калькуляции!A5259+калькуляции!A9819+калькуляции!A8316+калькуляции!A13364+калькуляции!A507+калькуляции!A11479+калькуляции!A11493+калькуляции!A11510+калькуляции!A11527+калькуляции!A7112+калькуляции!A7128+калькуляции!A7144+калькуляции!A7161+калькуляции!A8136+калькуляции!A8148+калькуляции!A8159+калькуляции!A8176+калькуляции!A8192+калькуляции!A10900+калькуляции!A10909+калькуляции!A8449</f>
        <v>0</v>
      </c>
      <c r="C366">
        <v>1</v>
      </c>
    </row>
    <row r="367" spans="1:3" x14ac:dyDescent="0.25">
      <c r="A367" s="34" t="s">
        <v>2640</v>
      </c>
      <c r="B367" s="356">
        <f>калькуляции!A8581+калькуляции!A8588+калькуляции!A8575</f>
        <v>0</v>
      </c>
      <c r="C367">
        <v>1</v>
      </c>
    </row>
    <row r="368" spans="1:3" x14ac:dyDescent="0.25">
      <c r="A368" s="34" t="s">
        <v>1851</v>
      </c>
      <c r="B368" s="356">
        <f>калькуляции!A2193+калькуляции!A2354+калькуляции!A5808+калькуляции!A13489</f>
        <v>0</v>
      </c>
      <c r="C368">
        <v>1</v>
      </c>
    </row>
    <row r="369" spans="1:3" x14ac:dyDescent="0.25">
      <c r="A369" s="34" t="s">
        <v>1852</v>
      </c>
      <c r="B369" s="356">
        <f>калькуляции!A13267+калькуляции!A13456</f>
        <v>0</v>
      </c>
      <c r="C369">
        <v>1</v>
      </c>
    </row>
    <row r="370" spans="1:3" x14ac:dyDescent="0.25">
      <c r="A370" s="34" t="s">
        <v>2641</v>
      </c>
      <c r="B370" s="356">
        <f>калькуляции!A214+калькуляции!A257+калькуляции!A344+калькуляции!A409+калькуляции!A717+калькуляции!A798+калькуляции!A811+калькуляции!A5096+калькуляции!A5106+калькуляции!A5114+калькуляции!A5124+калькуляции!A5184+калькуляции!A5324+калькуляции!A1374+калькуляции!A1838+калькуляции!A2413+калькуляции!A2492+калькуляции!A2600+калькуляции!A2618+калькуляции!A2676+калькуляции!A2826+калькуляции!A2850+калькуляции!A2863+калькуляции!A3015+калькуляции!A3737+калькуляции!A3952+калькуляции!A4032+калькуляции!A4174+калькуляции!A4264+калькуляции!A4290+калькуляции!A4370+калькуляции!A4443+калькуляции!A4456+калькуляции!A4497+калькуляции!A4535+калькуляции!A4572+калькуляции!A4632+калькуляции!A4662+калькуляции!A4809+калькуляции!A4825+калькуляции!A4832+калькуляции!A7539+калькуляции!A7545+калькуляции!A7560+калькуляции!A7594+калькуляции!A7662+калькуляции!A7667+калькуляции!A7974+калькуляции!A8221+калькуляции!A8264+калькуляции!A8360+калькуляции!A8370+калькуляции!A8395+калькуляции!A8399+калькуляции!A8671+калькуляции!A8692+калькуляции!A760+калькуляции!A2446+калькуляции!A727+калькуляции!A740+калькуляции!A750+калькуляции!A4802+калькуляции!A9950+калькуляции!A9958+калькуляции!A9965+калькуляции!A9917+калькуляции!A9932+калькуляции!A12946+калькуляции!A779+калькуляции!A790+калькуляции!A558+калькуляции!A5965+калькуляции!A5976+калькуляции!A13010+калькуляции!A10928+калькуляции!A10908+калькуляции!A8293+калькуляции!A10525+калькуляции!A10338+калькуляции!A10345+калькуляции!A5508+калькуляции!A6063+калькуляции!A6070+калькуляции!A12111+калькуляции!A12170+калькуляции!A12408+калькуляции!A12637+калькуляции!A12509+калькуляции!A4878+калькуляции!A12520+калькуляции!A6023+калькуляции!A6037+калькуляции!A6045+калькуляции!A11360+калькуляции!A11374+калькуляции!A11382+калькуляции!A5134+калькуляции!A9226+калькуляции!A9213+калькуляции!A5893+калькуляции!A8348+калькуляции!A8171+калькуляции!A4964+калькуляции!A5041+калькуляции!A5364+калькуляции!A5374+калькуляции!A5402+калькуляции!A5409+калькуляции!A5663+калькуляции!A11992+калькуляции!A12273+калькуляции!A6579+калькуляции!A6586+калькуляции!A13574</f>
        <v>0</v>
      </c>
      <c r="C370">
        <v>1</v>
      </c>
    </row>
    <row r="371" spans="1:3" x14ac:dyDescent="0.25">
      <c r="A371" s="34" t="s">
        <v>2642</v>
      </c>
      <c r="B371" s="356">
        <f>калькуляции!A12252+калькуляции!A12285+калькуляции!A12732+калькуляции!A10843+калькуляции!A9829+калькуляции!A10947+калькуляции!A771+калькуляции!A8333+калькуляции!A8281+калькуляции!A13552+калькуляции!A8448+калькуляции!A10038</f>
        <v>0</v>
      </c>
      <c r="C371">
        <v>1</v>
      </c>
    </row>
    <row r="372" spans="1:3" x14ac:dyDescent="0.25">
      <c r="A372" s="34" t="s">
        <v>2660</v>
      </c>
      <c r="B372" s="356">
        <f>калькуляции!A13024+калькуляции!A10918+калькуляции!A8375</f>
        <v>0</v>
      </c>
      <c r="C372">
        <v>1</v>
      </c>
    </row>
    <row r="373" spans="1:3" x14ac:dyDescent="0.25">
      <c r="A373" s="34" t="s">
        <v>1853</v>
      </c>
      <c r="B373" s="356">
        <f>калькуляции!A5225+калькуляции!A7399</f>
        <v>0</v>
      </c>
      <c r="C373">
        <v>1</v>
      </c>
    </row>
    <row r="374" spans="1:3" x14ac:dyDescent="0.25">
      <c r="A374" s="34" t="s">
        <v>1854</v>
      </c>
      <c r="B374" s="356">
        <f>калькуляции!A4721</f>
        <v>0</v>
      </c>
      <c r="C374">
        <v>1</v>
      </c>
    </row>
    <row r="375" spans="1:3" x14ac:dyDescent="0.25">
      <c r="A375" s="34" t="s">
        <v>1862</v>
      </c>
      <c r="B375" s="356">
        <f>калькуляции!A8212+калькуляции!A8250</f>
        <v>0</v>
      </c>
      <c r="C375">
        <v>1</v>
      </c>
    </row>
    <row r="376" spans="1:3" x14ac:dyDescent="0.25">
      <c r="A376" s="34" t="s">
        <v>1855</v>
      </c>
      <c r="B376" s="356">
        <f>калькуляции!A8587</f>
        <v>0</v>
      </c>
      <c r="C376">
        <v>1</v>
      </c>
    </row>
    <row r="377" spans="1:3" x14ac:dyDescent="0.25">
      <c r="A377" s="67" t="s">
        <v>1856</v>
      </c>
      <c r="B377" s="356">
        <f>калькуляции!A8256</f>
        <v>0</v>
      </c>
      <c r="C377">
        <v>1</v>
      </c>
    </row>
    <row r="378" spans="1:3" x14ac:dyDescent="0.25">
      <c r="A378" s="67" t="s">
        <v>1857</v>
      </c>
      <c r="B378" s="356">
        <f>калькуляции!A13196+калькуляции!A13222+калькуляции!A13230</f>
        <v>0</v>
      </c>
      <c r="C378">
        <v>1</v>
      </c>
    </row>
    <row r="379" spans="1:3" x14ac:dyDescent="0.25">
      <c r="A379" s="34" t="s">
        <v>1858</v>
      </c>
      <c r="B379" s="356">
        <f>калькуляции!A236+калькуляции!A669+калькуляции!A5219+калькуляции!A5284+калькуляции!A1652+калькуляции!A2592+калькуляции!A2706+калькуляции!A4571+калькуляции!A7727+калькуляции!A7754+калькуляции!A7861+калькуляции!A13520+калькуляции!A7889+калькуляции!A7948+калькуляции!A8016+калькуляции!A8745+калькуляции!A8839+калькуляции!A9018+калькуляции!A9027+калькуляции!A9048+калькуляции!A9058+калькуляции!A9068+калькуляции!A9088+калькуляции!A9078+калькуляции!A9099+калькуляции!A12996+калькуляции!A12095+калькуляции!A12186+калькуляции!A1239+калькуляции!A8141+калькуляции!A8153+калькуляции!A8164+калькуляции!A8181+калькуляции!A8198+калькуляции!A13511</f>
        <v>0</v>
      </c>
      <c r="C379">
        <v>1</v>
      </c>
    </row>
    <row r="380" spans="1:3" x14ac:dyDescent="0.25">
      <c r="A380" s="34" t="s">
        <v>2643</v>
      </c>
      <c r="B380" s="356">
        <f>калькуляции!A668+калькуляции!A7856+калькуляции!A8013+калькуляции!A9014+калькуляции!A9022+калькуляции!A13013+калькуляции!A11013+калькуляции!A11037+калькуляции!A11049+калькуляции!A11037+калькуляции!A6414+калькуляции!A6424+калькуляции!A6434+калькуляции!A6444+калькуляции!A6780+калькуляции!A9415+калькуляции!A8353+калькуляции!A8132+калькуляции!A9796</f>
        <v>0</v>
      </c>
      <c r="C380">
        <v>1</v>
      </c>
    </row>
    <row r="381" spans="1:3" x14ac:dyDescent="0.25">
      <c r="A381" s="34" t="s">
        <v>1859</v>
      </c>
      <c r="B381" s="356">
        <f>калькуляции!A8368+калькуляции!A10926+калькуляции!A8291</f>
        <v>0</v>
      </c>
      <c r="C381">
        <v>1</v>
      </c>
    </row>
    <row r="382" spans="1:3" x14ac:dyDescent="0.25">
      <c r="A382" s="34" t="s">
        <v>2602</v>
      </c>
      <c r="B382" s="356">
        <f>калькуляции!A4686+калькуляции!A8144</f>
        <v>0</v>
      </c>
      <c r="C382">
        <v>1</v>
      </c>
    </row>
    <row r="383" spans="1:3" x14ac:dyDescent="0.25">
      <c r="A383" s="34" t="s">
        <v>1861</v>
      </c>
      <c r="B383" s="356">
        <f>калькуляции!A7884</f>
        <v>0</v>
      </c>
      <c r="C383">
        <v>1</v>
      </c>
    </row>
    <row r="384" spans="1:3" x14ac:dyDescent="0.25">
      <c r="A384" s="34" t="s">
        <v>1863</v>
      </c>
      <c r="B384" s="356">
        <f>калькуляции!A9185</f>
        <v>0</v>
      </c>
      <c r="C384">
        <v>1</v>
      </c>
    </row>
    <row r="385" spans="1:3" x14ac:dyDescent="0.25">
      <c r="A385" s="34" t="s">
        <v>1864</v>
      </c>
      <c r="B385" s="356">
        <f>калькуляции!A11009+калькуляции!A11021+калькуляции!A11045+калькуляции!A11033+калькуляции!A6410+калькуляции!A6420+калькуляции!A6430+калькуляции!A6440+калькуляции!A6776+калькуляции!A9411</f>
        <v>0</v>
      </c>
      <c r="C385">
        <v>1</v>
      </c>
    </row>
    <row r="386" spans="1:3" x14ac:dyDescent="0.25">
      <c r="A386" s="25" t="s">
        <v>2519</v>
      </c>
      <c r="B386" s="356"/>
    </row>
    <row r="387" spans="1:3" x14ac:dyDescent="0.25">
      <c r="A387" s="26" t="s">
        <v>1869</v>
      </c>
      <c r="B387" s="356">
        <f>калькуляции!A274+калькуляции!A432+калькуляции!A4998+калькуляции!A5376+калькуляции!A6963+калькуляции!A309</f>
        <v>0</v>
      </c>
      <c r="C387">
        <v>1</v>
      </c>
    </row>
    <row r="388" spans="1:3" x14ac:dyDescent="0.25">
      <c r="A388" s="26" t="s">
        <v>2292</v>
      </c>
      <c r="B388" s="356">
        <f>калькуляции!A362+калькуляции!A531+калькуляции!A6668+калькуляции!A6681+калькуляции!A7259+калькуляции!A7272+калькуляции!A7309+калькуляции!A1369+калькуляции!A1442+калькуляции!A1781+калькуляции!A2254+калькуляции!A2538+калькуляции!A2757+калькуляции!A3189+калькуляции!A3236+калькуляции!A3270+калькуляции!A3370+калькуляции!A3720+калькуляции!A3765+калькуляции!A3798+калькуляции!A3835+калькуляции!A4462+калькуляции!A7523+калькуляции!A7706+калькуляции!A7719+калькуляции!A8094+калькуляции!A8884+калькуляции!A8983+калькуляции!A5721+калькуляции!A1920+калькуляции!A4786+калькуляции!A9955+калькуляции!A560+калькуляции!A10541+калькуляции!A10156+калькуляции!A10169+калькуляции!A6254+калькуляции!A3457+калькуляции!A12060+калькуляции!A12280+калькуляции!A12541+калькуляции!A10745+калькуляции!A11019+калькуляции!A6418+калькуляции!A6774 +калькуляции!A13438+калькуляции!A2887+калькуляции!A1131+калькуляции!A748</f>
        <v>0</v>
      </c>
      <c r="C388">
        <v>1</v>
      </c>
    </row>
    <row r="389" spans="1:3" x14ac:dyDescent="0.25">
      <c r="A389" s="26" t="s">
        <v>2291</v>
      </c>
      <c r="B389" s="356">
        <f>калькуляции!A340+калькуляции!A408+калькуляции!A524+калькуляции!A538+калькуляции!A1015+калькуляции!A1026+калькуляции!A1048+калькуляции!A1082+калькуляции!A1113+калькуляции!A4951+калькуляции!A4957+калькуляции!A5113+калькуляции!A5211+калькуляции!A5267+калькуляции!A5291+калькуляции!A5333+калькуляции!A9700+калькуляции!A6655+калькуляции!A6733+калькуляции!A6924+калькуляции!A7277+калькуляции!A1543+калькуляции!A1395+калькуляции!A2957+калькуляции!A7448+калькуляции!A7628+калькуляции!A7924+калькуляции!A8037+калькуляции!A8820+калькуляции!A8871+калькуляции!A9115+калькуляции!A10224+калькуляции!A10120+калькуляции!A11099+калькуляции!A11304+калькуляции!A6814+калькуляции!A5611+калькуляции!A13343+калькуляции!A13399+калькуляции!A2896+калькуляции!A1358+калькуляции!A6822+калькуляции!A10185+калькуляции!A13149+калькуляции!A6997+калькуляции!A7067+калькуляции!A9916+калькуляции!A5526+калькуляции!A5526+калькуляции!A6788+калькуляции!A6567+калькуляции!A7242</f>
        <v>0</v>
      </c>
      <c r="C389">
        <v>1</v>
      </c>
    </row>
    <row r="390" spans="1:3" x14ac:dyDescent="0.25">
      <c r="A390" s="26" t="s">
        <v>2293</v>
      </c>
      <c r="B390" s="356">
        <f>калькуляции!A360+калькуляции!A4943+калькуляции!A5411+калькуляции!A6664+калькуляции!A6956</f>
        <v>0</v>
      </c>
      <c r="C390">
        <v>1</v>
      </c>
    </row>
    <row r="391" spans="1:3" x14ac:dyDescent="0.25">
      <c r="A391" s="26" t="s">
        <v>2294</v>
      </c>
      <c r="B391" s="356">
        <f>калькуляции!A13324+калькуляции!A13374+калькуляции!A13384</f>
        <v>0</v>
      </c>
      <c r="C391">
        <v>1</v>
      </c>
    </row>
    <row r="392" spans="1:3" x14ac:dyDescent="0.25">
      <c r="A392" s="26" t="s">
        <v>2295</v>
      </c>
      <c r="B392" s="356">
        <f>калькуляции!A272+калькуляции!A13543</f>
        <v>0</v>
      </c>
      <c r="C392">
        <v>1</v>
      </c>
    </row>
    <row r="393" spans="1:3" x14ac:dyDescent="0.25">
      <c r="A393" s="26" t="s">
        <v>2296</v>
      </c>
      <c r="B393" s="356">
        <f>калькуляции!A2958</f>
        <v>0</v>
      </c>
      <c r="C393">
        <v>1</v>
      </c>
    </row>
    <row r="394" spans="1:3" x14ac:dyDescent="0.25">
      <c r="A394" s="26" t="s">
        <v>282</v>
      </c>
      <c r="B394" s="356">
        <f>калькуляции!A273+калькуляции!A488</f>
        <v>0</v>
      </c>
      <c r="C394">
        <v>1</v>
      </c>
    </row>
    <row r="395" spans="1:3" x14ac:dyDescent="0.25">
      <c r="A395" s="26" t="s">
        <v>2297</v>
      </c>
      <c r="B395" s="356">
        <f>калькуляции!A4906+калькуляции!A8095+калькуляции!A5783+калькуляции!A10085+калькуляции!A6839+калькуляции!A13126+калькуляции!A13141+калькуляции!A5516+калькуляции!A7017+калькуляции!A11073+калькуляции!A11404+калькуляции!A7091+калькуляции!A6336</f>
        <v>0</v>
      </c>
      <c r="C395">
        <v>1</v>
      </c>
    </row>
    <row r="396" spans="1:3" x14ac:dyDescent="0.25">
      <c r="A396" s="26" t="s">
        <v>2811</v>
      </c>
      <c r="B396" s="356">
        <f>калькуляции!A375+калькуляции!A10449</f>
        <v>0</v>
      </c>
      <c r="C396">
        <v>1</v>
      </c>
    </row>
    <row r="397" spans="1:3" x14ac:dyDescent="0.25">
      <c r="A397" s="26" t="s">
        <v>2298</v>
      </c>
      <c r="B397" s="356">
        <f>калькуляции!A5873</f>
        <v>0</v>
      </c>
      <c r="C397">
        <v>1</v>
      </c>
    </row>
    <row r="398" spans="1:3" x14ac:dyDescent="0.25">
      <c r="A398" s="26" t="s">
        <v>2685</v>
      </c>
      <c r="B398" s="356">
        <f>калькуляции!A6573</f>
        <v>0</v>
      </c>
    </row>
    <row r="399" spans="1:3" x14ac:dyDescent="0.25">
      <c r="A399" s="26" t="s">
        <v>2299</v>
      </c>
      <c r="B399" s="356">
        <f>калькуляции!A7222+калькуляции!A3369+калькуляции!A9815</f>
        <v>0</v>
      </c>
      <c r="C399">
        <v>1</v>
      </c>
    </row>
    <row r="400" spans="1:3" x14ac:dyDescent="0.25">
      <c r="A400" s="26" t="s">
        <v>2300</v>
      </c>
      <c r="B400" s="356">
        <f>калькуляции!A7522+калькуляции!A8093</f>
        <v>0</v>
      </c>
      <c r="C400">
        <v>1</v>
      </c>
    </row>
    <row r="401" spans="1:3" x14ac:dyDescent="0.25">
      <c r="A401" s="26" t="s">
        <v>2301</v>
      </c>
      <c r="B401" s="356">
        <f>калькуляции!A2279</f>
        <v>0</v>
      </c>
      <c r="C401">
        <v>1</v>
      </c>
    </row>
    <row r="402" spans="1:3" x14ac:dyDescent="0.25">
      <c r="A402" s="26" t="s">
        <v>2302</v>
      </c>
      <c r="B402" s="356">
        <f>калькуляции!A369+калькуляции!A376+калькуляции!A5397+калькуляции!A5717+калькуляции!A10025+калькуляции!A10055+калькуляции!A10076+калькуляции!A12924+калькуляции!A6279+калькуляции!A10444+калькуляции!A6123+калькуляции!A6207+калькуляции!A1978+калькуляции!A6606+калькуляции!A11079+калькуляции!A1221+калькуляции!A6042+калькуляции!A6794+калькуляции!A11379+калькуляции!A7212+калькуляции!A11413+калькуляции!A7084+калькуляции!A5022+калькуляции!A5343+калькуляции!A1386+калькуляции!A3923+калькуляции!A10033+калькуляции!A10047+калькуляции!A9999+калькуляции!A12955+калькуляции!A6598+калькуляции!A5711+калькуляции!A10450+калькуляции!A13561</f>
        <v>0</v>
      </c>
      <c r="C402">
        <v>1</v>
      </c>
    </row>
    <row r="403" spans="1:3" x14ac:dyDescent="0.25">
      <c r="A403" s="26" t="s">
        <v>2303</v>
      </c>
      <c r="B403" s="356">
        <f>калькуляции!A5005</f>
        <v>0</v>
      </c>
      <c r="C403">
        <v>1</v>
      </c>
    </row>
    <row r="404" spans="1:3" x14ac:dyDescent="0.25">
      <c r="A404" s="26" t="s">
        <v>2304</v>
      </c>
      <c r="B404" s="356">
        <f>калькуляции!A361+калькуляции!A5404+калькуляции!A6977+калькуляции!A9973+калькуляции!A12911+калькуляции!A6581</f>
        <v>0</v>
      </c>
      <c r="C404">
        <v>1</v>
      </c>
    </row>
    <row r="405" spans="1:3" x14ac:dyDescent="0.25">
      <c r="A405" s="26" t="s">
        <v>2305</v>
      </c>
      <c r="B405" s="356">
        <f>калькуляции!A532</f>
        <v>0</v>
      </c>
      <c r="C405">
        <v>1</v>
      </c>
    </row>
    <row r="406" spans="1:3" x14ac:dyDescent="0.25">
      <c r="A406" s="27" t="s">
        <v>2306</v>
      </c>
      <c r="B406" s="356">
        <f>калькуляции!A374</f>
        <v>0</v>
      </c>
      <c r="C406">
        <v>1</v>
      </c>
    </row>
    <row r="407" spans="1:3" x14ac:dyDescent="0.25">
      <c r="A407" s="27" t="s">
        <v>2307</v>
      </c>
      <c r="B407" s="356">
        <f>калькуляции!A367</f>
        <v>0</v>
      </c>
      <c r="C407">
        <v>1</v>
      </c>
    </row>
    <row r="408" spans="1:3" x14ac:dyDescent="0.25">
      <c r="A408" s="26" t="s">
        <v>2308</v>
      </c>
      <c r="B408" s="356">
        <f>калькуляции!A368</f>
        <v>0</v>
      </c>
      <c r="C408">
        <v>1</v>
      </c>
    </row>
    <row r="409" spans="1:3" x14ac:dyDescent="0.25">
      <c r="A409" s="26" t="s">
        <v>921</v>
      </c>
      <c r="B409" s="356">
        <f>калькуляции!A10453</f>
        <v>0</v>
      </c>
      <c r="C409">
        <v>1</v>
      </c>
    </row>
    <row r="410" spans="1:3" x14ac:dyDescent="0.25">
      <c r="A410" s="26" t="s">
        <v>919</v>
      </c>
      <c r="B410" s="356">
        <f>калькуляции!A10451</f>
        <v>0</v>
      </c>
      <c r="C410">
        <v>1</v>
      </c>
    </row>
    <row r="411" spans="1:3" x14ac:dyDescent="0.25">
      <c r="A411" s="26" t="s">
        <v>920</v>
      </c>
      <c r="B411" s="356">
        <f>калькуляции!A10452</f>
        <v>0</v>
      </c>
      <c r="C411">
        <v>1</v>
      </c>
    </row>
    <row r="412" spans="1:3" x14ac:dyDescent="0.25">
      <c r="A412" s="26" t="s">
        <v>2309</v>
      </c>
      <c r="B412" s="356">
        <f>калькуляции!A7172</f>
        <v>0</v>
      </c>
      <c r="C412">
        <v>1</v>
      </c>
    </row>
    <row r="413" spans="1:3" x14ac:dyDescent="0.25">
      <c r="A413" s="26" t="s">
        <v>2310</v>
      </c>
      <c r="B413" s="356">
        <f>калькуляции!A7180</f>
        <v>0</v>
      </c>
      <c r="C413">
        <v>1</v>
      </c>
    </row>
    <row r="414" spans="1:3" x14ac:dyDescent="0.25">
      <c r="A414" s="26" t="s">
        <v>2311</v>
      </c>
      <c r="B414" s="356">
        <f>калькуляции!A7188</f>
        <v>0</v>
      </c>
      <c r="C414">
        <v>1</v>
      </c>
    </row>
    <row r="415" spans="1:3" x14ac:dyDescent="0.25">
      <c r="A415" s="26" t="s">
        <v>2312</v>
      </c>
      <c r="B415" s="356">
        <f>калькуляции!A7196</f>
        <v>0</v>
      </c>
      <c r="C415">
        <v>1</v>
      </c>
    </row>
    <row r="416" spans="1:3" x14ac:dyDescent="0.25">
      <c r="A416" s="26" t="s">
        <v>2313</v>
      </c>
      <c r="B416" s="356">
        <f>калькуляции!A7205</f>
        <v>0</v>
      </c>
      <c r="C416">
        <v>1</v>
      </c>
    </row>
    <row r="417" spans="1:3" x14ac:dyDescent="0.25">
      <c r="A417" s="26" t="s">
        <v>2314</v>
      </c>
      <c r="B417" s="356">
        <f>калькуляции!A382+калькуляции!A442</f>
        <v>0</v>
      </c>
      <c r="C417">
        <v>1</v>
      </c>
    </row>
    <row r="418" spans="1:3" x14ac:dyDescent="0.25">
      <c r="A418" s="26" t="s">
        <v>2315</v>
      </c>
      <c r="B418" s="356">
        <f>калькуляции!A383</f>
        <v>0</v>
      </c>
      <c r="C418">
        <v>1</v>
      </c>
    </row>
    <row r="419" spans="1:3" x14ac:dyDescent="0.25">
      <c r="A419" s="26" t="s">
        <v>2316</v>
      </c>
      <c r="B419" s="356">
        <f>калькуляции!A1007+калькуляции!A1157+калькуляции!A5035+калькуляции!A9704+калькуляции!A7591+калькуляции!A10064+калькуляции!A5484+калькуляции!A11311+калькуляции!A11167+калькуляции!A11552+калькуляции!A6022+калькуляции!A1190+калькуляции!A6460+калькуляции!A5618+калькуляции!A11359+калькуляции!A11422+калькуляции!A7102+калькуляции!A5112+калькуляции!A5391+калькуляции!A9915+калькуляции!A6399+калькуляции!A6561</f>
        <v>0</v>
      </c>
      <c r="C419">
        <v>1</v>
      </c>
    </row>
    <row r="420" spans="1:3" x14ac:dyDescent="0.25">
      <c r="A420" s="26" t="s">
        <v>1949</v>
      </c>
      <c r="B420" s="356">
        <f>калькуляции!A311</f>
        <v>0</v>
      </c>
      <c r="C420">
        <v>1</v>
      </c>
    </row>
    <row r="421" spans="1:3" x14ac:dyDescent="0.25">
      <c r="A421" s="26" t="s">
        <v>2317</v>
      </c>
      <c r="B421" s="356">
        <f>калькуляции!A275</f>
        <v>0</v>
      </c>
      <c r="C421">
        <v>1</v>
      </c>
    </row>
    <row r="422" spans="1:3" x14ac:dyDescent="0.25">
      <c r="A422" s="26" t="s">
        <v>2318</v>
      </c>
      <c r="B422" s="356">
        <f>калькуляции!A10012</f>
        <v>0</v>
      </c>
      <c r="C422">
        <v>1</v>
      </c>
    </row>
    <row r="423" spans="1:3" x14ac:dyDescent="0.25">
      <c r="A423" s="26" t="s">
        <v>1047</v>
      </c>
      <c r="B423" s="356">
        <f>калькуляции!A13164+калькуляции!A13322</f>
        <v>0</v>
      </c>
      <c r="C423">
        <v>1</v>
      </c>
    </row>
    <row r="424" spans="1:3" x14ac:dyDescent="0.25">
      <c r="A424" s="28" t="s">
        <v>230</v>
      </c>
      <c r="B424" s="356"/>
    </row>
    <row r="425" spans="1:3" x14ac:dyDescent="0.25">
      <c r="A425" s="29" t="s">
        <v>1865</v>
      </c>
      <c r="B425" s="356">
        <f>калькуляции!A10215</f>
        <v>0</v>
      </c>
      <c r="C425">
        <v>1</v>
      </c>
    </row>
    <row r="426" spans="1:3" x14ac:dyDescent="0.25">
      <c r="A426" s="29" t="s">
        <v>1866</v>
      </c>
      <c r="B426" s="356">
        <f>калькуляции!A3225+калькуляции!A10678</f>
        <v>0</v>
      </c>
      <c r="C426">
        <v>1</v>
      </c>
    </row>
    <row r="427" spans="1:3" x14ac:dyDescent="0.25">
      <c r="A427" s="29" t="s">
        <v>1867</v>
      </c>
      <c r="B427" s="356">
        <f>калькуляции!A3226+калькуляции!A10679</f>
        <v>0</v>
      </c>
      <c r="C427">
        <v>1</v>
      </c>
    </row>
    <row r="428" spans="1:3" x14ac:dyDescent="0.25">
      <c r="A428" s="29" t="s">
        <v>1868</v>
      </c>
      <c r="B428" s="356">
        <f>калькуляции!A3227+калькуляции!A10680</f>
        <v>0</v>
      </c>
      <c r="C428">
        <v>1</v>
      </c>
    </row>
    <row r="429" spans="1:3" x14ac:dyDescent="0.25">
      <c r="A429" s="28" t="s">
        <v>2520</v>
      </c>
      <c r="B429" s="356"/>
    </row>
    <row r="430" spans="1:3" x14ac:dyDescent="0.25">
      <c r="A430" s="29" t="s">
        <v>1870</v>
      </c>
      <c r="B430" s="356">
        <f>калькуляции!A1939+калькуляции!A12644</f>
        <v>0</v>
      </c>
      <c r="C430">
        <v>1</v>
      </c>
    </row>
    <row r="431" spans="1:3" x14ac:dyDescent="0.25">
      <c r="A431" s="29" t="s">
        <v>1871</v>
      </c>
      <c r="B431" s="356">
        <f>калькуляции!A3752+калькуляции!A4309+калькуляции!A4451+калькуляции!A7410</f>
        <v>0</v>
      </c>
      <c r="C431">
        <v>1</v>
      </c>
    </row>
    <row r="432" spans="1:3" x14ac:dyDescent="0.25">
      <c r="A432" s="29" t="s">
        <v>1872</v>
      </c>
      <c r="B432" s="356">
        <f>калькуляции!A7536</f>
        <v>0</v>
      </c>
      <c r="C432">
        <v>1</v>
      </c>
    </row>
    <row r="433" spans="1:3" x14ac:dyDescent="0.25">
      <c r="A433" s="29" t="s">
        <v>2657</v>
      </c>
      <c r="B433" s="356">
        <f>калькуляции!A13319+калькуляции!A13394</f>
        <v>0</v>
      </c>
    </row>
    <row r="434" spans="1:3" x14ac:dyDescent="0.25">
      <c r="A434" s="29" t="s">
        <v>1050</v>
      </c>
      <c r="B434" s="356">
        <f>калькуляции!A974+калькуляции!A2370+калькуляции!A7320+калькуляции!A7443+калькуляции!A7503+калькуляции!A7520+калькуляции!A8964+калькуляции!A1878+калькуляции!A5815+калькуляции!A9977+калькуляции!A13172+калькуляции!A12534+калькуляции!A12614+калькуляции!A12819+калькуляции!A9193+калькуляции!A12184+калькуляции!A9238</f>
        <v>0</v>
      </c>
      <c r="C434">
        <v>1</v>
      </c>
    </row>
    <row r="435" spans="1:3" x14ac:dyDescent="0.25">
      <c r="A435" s="29" t="s">
        <v>2652</v>
      </c>
      <c r="B435" s="356">
        <f>калькуляции!A7492+калькуляции!A12560+калькуляции!A9739</f>
        <v>0</v>
      </c>
    </row>
    <row r="436" spans="1:3" x14ac:dyDescent="0.25">
      <c r="A436" s="29" t="s">
        <v>1873</v>
      </c>
      <c r="B436" s="356">
        <f>калькуляции!A12169</f>
        <v>0</v>
      </c>
      <c r="C436">
        <v>1</v>
      </c>
    </row>
    <row r="437" spans="1:3" x14ac:dyDescent="0.25">
      <c r="A437" s="29" t="s">
        <v>1364</v>
      </c>
      <c r="B437" s="356">
        <f>калькуляции!A3157+калькуляции!A13334</f>
        <v>0</v>
      </c>
      <c r="C437">
        <v>1</v>
      </c>
    </row>
    <row r="438" spans="1:3" x14ac:dyDescent="0.25">
      <c r="A438" s="29" t="s">
        <v>1874</v>
      </c>
      <c r="B438" s="356">
        <f>калькуляции!A7786+калькуляции!A12703</f>
        <v>0</v>
      </c>
      <c r="C438">
        <v>1</v>
      </c>
    </row>
    <row r="439" spans="1:3" x14ac:dyDescent="0.25">
      <c r="A439" s="29" t="s">
        <v>1875</v>
      </c>
      <c r="B439" s="356">
        <f>калькуляции!A7659</f>
        <v>0</v>
      </c>
      <c r="C439">
        <v>1</v>
      </c>
    </row>
    <row r="440" spans="1:3" x14ac:dyDescent="0.25">
      <c r="A440" s="29" t="s">
        <v>1876</v>
      </c>
      <c r="B440" s="356">
        <f>калькуляции!A7666+калькуляции!A12731+калькуляции!A9444</f>
        <v>0</v>
      </c>
      <c r="C440">
        <v>1</v>
      </c>
    </row>
    <row r="441" spans="1:3" x14ac:dyDescent="0.25">
      <c r="A441" s="29" t="s">
        <v>1174</v>
      </c>
      <c r="B441" s="356">
        <f>калькуляции!A7679+калькуляции!A12477+калькуляции!A9519</f>
        <v>0</v>
      </c>
      <c r="C441">
        <v>1</v>
      </c>
    </row>
    <row r="442" spans="1:3" x14ac:dyDescent="0.25">
      <c r="A442" s="29" t="s">
        <v>1877</v>
      </c>
      <c r="B442" s="356">
        <f>калькуляции!A12956+калькуляции!A10904+калькуляции!A8277</f>
        <v>0</v>
      </c>
      <c r="C442">
        <v>1</v>
      </c>
    </row>
    <row r="443" spans="1:3" x14ac:dyDescent="0.25">
      <c r="A443" s="29" t="s">
        <v>1878</v>
      </c>
      <c r="B443" s="356">
        <f>калькуляции!A13492</f>
        <v>0</v>
      </c>
      <c r="C443">
        <v>1</v>
      </c>
    </row>
    <row r="444" spans="1:3" x14ac:dyDescent="0.25">
      <c r="A444" s="29" t="s">
        <v>1879</v>
      </c>
      <c r="B444" s="356">
        <f>калькуляции!A1929+калькуляции!A12624+калькуляции!A9341</f>
        <v>0</v>
      </c>
      <c r="C444">
        <v>1</v>
      </c>
    </row>
    <row r="445" spans="1:3" x14ac:dyDescent="0.25">
      <c r="A445" s="29" t="s">
        <v>1880</v>
      </c>
      <c r="B445" s="356">
        <f>калькуляции!A13016</f>
        <v>0</v>
      </c>
      <c r="C445">
        <v>1</v>
      </c>
    </row>
    <row r="446" spans="1:3" x14ac:dyDescent="0.25">
      <c r="A446" s="29" t="s">
        <v>1881</v>
      </c>
      <c r="B446" s="356">
        <f>калькуляции!A12317</f>
        <v>0</v>
      </c>
      <c r="C446">
        <v>1</v>
      </c>
    </row>
    <row r="447" spans="1:3" x14ac:dyDescent="0.25">
      <c r="A447" s="29" t="s">
        <v>1882</v>
      </c>
      <c r="B447" s="356">
        <f>калькуляции!A12651</f>
        <v>0</v>
      </c>
      <c r="C447">
        <v>1</v>
      </c>
    </row>
    <row r="448" spans="1:3" x14ac:dyDescent="0.25">
      <c r="A448" s="29" t="s">
        <v>1883</v>
      </c>
      <c r="B448" s="356">
        <f>калькуляции!A12741</f>
        <v>0</v>
      </c>
      <c r="C448">
        <v>1</v>
      </c>
    </row>
    <row r="449" spans="1:3" x14ac:dyDescent="0.25">
      <c r="A449" s="29" t="s">
        <v>1884</v>
      </c>
      <c r="B449" s="356">
        <f>калькуляции!A13238</f>
        <v>0</v>
      </c>
      <c r="C449">
        <v>1</v>
      </c>
    </row>
    <row r="450" spans="1:3" x14ac:dyDescent="0.25">
      <c r="A450" s="28" t="s">
        <v>2521</v>
      </c>
      <c r="B450" s="356"/>
    </row>
    <row r="451" spans="1:3" x14ac:dyDescent="0.25">
      <c r="A451" s="29" t="s">
        <v>1885</v>
      </c>
      <c r="B451" s="356">
        <f>калькуляции!A13047+калькуляции!A13054+калькуляции!A13062+калькуляции!A13071+калькуляции!A13079+калькуляции!A13088+калькуляции!A9184+калькуляции!A4866+калькуляции!A11324+калькуляции!A6479</f>
        <v>0</v>
      </c>
      <c r="C451">
        <v>1</v>
      </c>
    </row>
    <row r="452" spans="1:3" x14ac:dyDescent="0.25">
      <c r="A452" s="29" t="s">
        <v>1886</v>
      </c>
      <c r="B452" s="356">
        <f>калькуляции!A13048+калькуляции!A13055+калькуляции!A13063+калькуляции!A13072+калькуляции!A13080+калькуляции!A13089+калькуляции!A4605+калькуляции!A4329+калькуляции!A5810+калькуляции!A9978+калькуляции!A12561+калькуляции!A9189+калькуляции!A9197+калькуляции!A13315+калькуляции!A9239+калькуляции!A6477+калькуляции!A11322</f>
        <v>0</v>
      </c>
      <c r="C452">
        <v>1</v>
      </c>
    </row>
    <row r="453" spans="1:3" x14ac:dyDescent="0.25">
      <c r="A453" s="29" t="s">
        <v>1887</v>
      </c>
      <c r="B453" s="356">
        <f>калькуляции!A4551+калькуляции!A4331+калькуляции!A9979+калькуляции!A2223+калькуляции!A12019+калькуляции!A12296+калькуляции!A10660+калькуляции!A9245</f>
        <v>0</v>
      </c>
      <c r="C453">
        <v>1</v>
      </c>
    </row>
    <row r="454" spans="1:3" x14ac:dyDescent="0.25">
      <c r="A454" s="29" t="s">
        <v>1888</v>
      </c>
      <c r="B454" s="356">
        <f>калькуляции!A3395+калькуляции!A1879+калькуляции!A11325+калькуляции!A6480</f>
        <v>0</v>
      </c>
      <c r="C454">
        <v>1</v>
      </c>
    </row>
    <row r="455" spans="1:3" x14ac:dyDescent="0.25">
      <c r="A455" s="29" t="s">
        <v>1483</v>
      </c>
      <c r="B455" s="356">
        <f>калькуляции!A1876+калькуляции!A2837+калькуляции!A4650+калькуляции!A1881</f>
        <v>0</v>
      </c>
      <c r="C455">
        <v>1</v>
      </c>
    </row>
    <row r="456" spans="1:3" x14ac:dyDescent="0.25">
      <c r="A456" s="29" t="s">
        <v>1889</v>
      </c>
      <c r="B456" s="356">
        <f>калькуляции!A4651</f>
        <v>0</v>
      </c>
      <c r="C456">
        <v>1</v>
      </c>
    </row>
    <row r="457" spans="1:3" x14ac:dyDescent="0.25">
      <c r="A457" s="28" t="s">
        <v>2522</v>
      </c>
      <c r="B457" s="356"/>
    </row>
    <row r="458" spans="1:3" x14ac:dyDescent="0.25">
      <c r="A458" s="29" t="s">
        <v>1890</v>
      </c>
      <c r="B458" s="356">
        <f>калькуляции!A223</f>
        <v>0</v>
      </c>
      <c r="C458">
        <v>1</v>
      </c>
    </row>
    <row r="459" spans="1:3" x14ac:dyDescent="0.25">
      <c r="A459" s="29" t="s">
        <v>1891</v>
      </c>
      <c r="B459" s="356">
        <f>калькуляции!A8056+калькуляции!A8071+калькуляции!A8087+калькуляции!A13463</f>
        <v>0</v>
      </c>
      <c r="C459">
        <v>1</v>
      </c>
    </row>
    <row r="460" spans="1:3" x14ac:dyDescent="0.25">
      <c r="A460" s="29" t="s">
        <v>1892</v>
      </c>
      <c r="B460" s="356">
        <f>калькуляции!A9051+калькуляции!A9061+калькуляции!A9071+калькуляции!A9091+калькуляции!A9081+калькуляции!A9102+калькуляции!A11474+калькуляции!A11488+калькуляции!A11505+калькуляции!A11522+калькуляции!A7107+калькуляции!A7123+калькуляции!A7139+калькуляции!A7156</f>
        <v>0</v>
      </c>
      <c r="C460">
        <v>1</v>
      </c>
    </row>
    <row r="461" spans="1:3" x14ac:dyDescent="0.25">
      <c r="A461" s="29" t="s">
        <v>1893</v>
      </c>
      <c r="B461" s="356">
        <f>калькуляции!A1629</f>
        <v>0</v>
      </c>
      <c r="C461">
        <v>1</v>
      </c>
    </row>
    <row r="462" spans="1:3" x14ac:dyDescent="0.25">
      <c r="A462" s="29" t="s">
        <v>1894</v>
      </c>
      <c r="B462" s="356">
        <f>калькуляции!A11538+калькуляции!A11545+калькуляции!A11551+калькуляции!A11557+калькуляции!A6446+калькуляции!A6453+калькуляции!A6459+калькуляции!A6465+калькуляции!A6518+калькуляции!A11428</f>
        <v>0</v>
      </c>
      <c r="C462">
        <v>1</v>
      </c>
    </row>
    <row r="463" spans="1:3" x14ac:dyDescent="0.25">
      <c r="A463" s="29" t="s">
        <v>1896</v>
      </c>
      <c r="B463" s="356">
        <f>калькуляции!A11951+калькуляции!A12225</f>
        <v>0</v>
      </c>
      <c r="C463">
        <v>1</v>
      </c>
    </row>
    <row r="464" spans="1:3" x14ac:dyDescent="0.25">
      <c r="A464" s="29" t="s">
        <v>1897</v>
      </c>
      <c r="B464" s="356">
        <f>калькуляции!A7605</f>
        <v>0</v>
      </c>
      <c r="C464">
        <v>1</v>
      </c>
    </row>
    <row r="465" spans="1:3" x14ac:dyDescent="0.25">
      <c r="A465" s="29" t="s">
        <v>1898</v>
      </c>
      <c r="B465" s="356">
        <f>калькуляции!A4795</f>
        <v>0</v>
      </c>
      <c r="C465">
        <v>1</v>
      </c>
    </row>
    <row r="466" spans="1:3" x14ac:dyDescent="0.25">
      <c r="A466" s="29" t="s">
        <v>1899</v>
      </c>
      <c r="B466" s="356">
        <f>калькуляции!A7554+калькуляции!A7570+калькуляции!A7590+калькуляции!A7620+калькуляции!A7638+калькуляции!A12212</f>
        <v>0</v>
      </c>
      <c r="C466">
        <v>1</v>
      </c>
    </row>
    <row r="467" spans="1:3" x14ac:dyDescent="0.25">
      <c r="A467" s="29" t="s">
        <v>1900</v>
      </c>
      <c r="B467" s="356">
        <f>калькуляции!A13378</f>
        <v>0</v>
      </c>
      <c r="C467">
        <v>1</v>
      </c>
    </row>
    <row r="468" spans="1:3" x14ac:dyDescent="0.25">
      <c r="A468" s="29" t="s">
        <v>1901</v>
      </c>
      <c r="B468" s="356">
        <f>калькуляции!A8217+калькуляции!A13108+калькуляции!A13117+калькуляции!A13003+калькуляции!A13028+калькуляции!A10922+калькуляции!A8379+калькуляции!A13454+калькуляции!A13480</f>
        <v>0</v>
      </c>
      <c r="C468">
        <v>1</v>
      </c>
    </row>
    <row r="469" spans="1:3" x14ac:dyDescent="0.25">
      <c r="A469" s="29" t="s">
        <v>1902</v>
      </c>
      <c r="B469" s="356">
        <f>калькуляции!A797+калькуляции!A5187+калькуляции!A1459+калькуляции!A2360+калькуляции!A2420+калькуляции!A2506+калькуляции!A2533+калькуляции!A2663+калькуляции!A3000+калькуляции!A3423+калькуляции!A3691+калькуляции!A3768+калькуляции!A3954+калькуляции!A4373+калькуляции!A4387+калькуляции!A8123+калькуляции!A8938+калькуляции!A4678+калькуляции!A12201+калькуляции!A10845</f>
        <v>0</v>
      </c>
      <c r="C469">
        <v>1</v>
      </c>
    </row>
    <row r="470" spans="1:3" x14ac:dyDescent="0.25">
      <c r="A470" s="29" t="s">
        <v>1903</v>
      </c>
      <c r="B470" s="356">
        <f>калькуляции!A6101+калькуляции!A6131+калькуляции!A8189</f>
        <v>0</v>
      </c>
      <c r="C470">
        <v>1</v>
      </c>
    </row>
    <row r="471" spans="1:3" x14ac:dyDescent="0.25">
      <c r="A471" s="29" t="s">
        <v>1179</v>
      </c>
      <c r="B471" s="356">
        <f>калькуляции!A12522</f>
        <v>0</v>
      </c>
      <c r="C471">
        <v>1</v>
      </c>
    </row>
    <row r="472" spans="1:3" x14ac:dyDescent="0.25">
      <c r="A472" s="29" t="s">
        <v>1904</v>
      </c>
      <c r="B472" s="356">
        <f>калькуляции!A13351</f>
        <v>0</v>
      </c>
      <c r="C472">
        <v>1</v>
      </c>
    </row>
    <row r="473" spans="1:3" x14ac:dyDescent="0.25">
      <c r="A473" s="29" t="s">
        <v>1489</v>
      </c>
      <c r="B473" s="356">
        <f>калькуляции!A161+калькуляции!A234+калькуляции!A829+калькуляции!A840+калькуляции!A1139+калькуляции!A5024+калькуляции!A5328+калькуляции!A5358+калькуляции!A1329+калькуляции!A1337+калькуляции!A1346+калькуляции!A1387+калькуляции!A1408+калькуляции!A1421+калькуляции!A1468+калькуляции!A1498+калькуляции!A1514+калькуляции!A1539+калькуляции!A1551+калькуляции!A1565+калькуляции!A1581+калькуляции!A1622+калькуляции!A1634+калькуляции!A1685+калькуляции!A1727+калькуляции!A1764+калькуляции!A1772+калькуляции!A1808+калькуляции!A1823+калькуляции!A1859+калькуляции!A2269+калькуляции!A2284+калькуляции!A2383+калькуляции!A2725+калькуляции!A3252+калькуляции!A3261+калькуляции!A3815+калькуляции!A3825+калькуляции!A1798+калькуляции!A2828+калькуляции!A2933+калькуляции!A2961+калькуляции!A3202+калькуляции!A3407+калькуляции!A3483+калькуляции!A3507+калькуляции!A3516+калькуляции!A3623+калькуляции!A3699+калькуляции!A3733+калькуляции!A3897+калькуляции!A3908+калькуляции!A3980+калькуляции!A4042+калькуляции!A4158+калькуляции!A4166+калькуляции!A4183+калькуляции!A4210+калькуляции!A4230+калькуляции!A4275+калькуляции!A4319+калькуляции!A4341+калькуляции!A4480+калькуляции!A4490+калькуляции!A4517+калькуляции!A4558+калькуляции!A4641+калькуляции!A4714+калькуляции!A7322+калькуляции!A7391+калькуляции!A7403+калькуляции!A7426+калькуляции!A7435+калькуляции!A7510+калькуляции!A7558+калькуляции!A7587+калькуляции!A7601+калькуляции!A7618+калькуляции!A7625+калькуляции!A7642+калькуляции!A7660+калькуляции!A7762+калькуляции!A8057+калькуляции!A8072+калькуляции!A8088+калькуляции!A8677+калькуляции!A8682+калькуляции!A8687+калькуляции!A8899+калькуляции!A5764+калькуляции!A1897+калькуляции!A1911+калькуляции!A5747+калькуляции!A5755+калькуляции!A11622+калькуляции!A11572+калькуляции!A11585+калькуляции!A11611+калькуляции!A11673+калькуляции!A11576+калькуляции!A11593+калькуляции!A11603+калькуляции!A11721+калькуляции!A11729+калькуляции!A11681+калькуляции!A11691+калькуляции!A11702+калькуляции!A11629+калькуляции!A11639+калькуляции!A11648+калькуляции!A11768+калькуляции!A11736+калькуляции!A11748+калькуляции!A11773+калькуляции!A11783+калькуляции!A10480+калькуляции!A10487+калькуляции!A10509+калькуляции!A6341+калькуляции!A2013+калькуляции!A2025+калькуляции!A2054+калькуляции!A2103+калькуляции!A6111+калькуляции!A2002+калькуляции!A11957+калькуляции!A11966+калькуляции!A12005+калькуляции!A12050+калькуляции!A12147+калькуляции!A12192+калькуляции!A12216+калькуляции!A12240+калькуляции!A12263+калькуляции!A12350+калькуляции!A12401+калькуляции!A12423+калькуляции!A12467+калькуляции!A12663+калькуляции!A12675+калькуляции!A12805+калькуляции!A12544+калькуляции!A11711+калькуляции!A11828+калькуляции!A11837+калькуляции!A11847+калькуляции!A11851+калькуляции!A11861+калькуляции!A11879+калькуляции!A11884+калькуляции!A11794+калькуляции!A11809+калькуляции!A11814+калькуляции!A11820+калькуляции!A9169+калькуляции!A9305+калькуляции!A9313+калькуляции!A9325+калькуляции!A9350+калькуляции!A9360+калькуляции!A9367+калькуляции!A9390+калькуляции!A9465+калькуляции!A9517+калькуляции!A5660+калькуляции!A10832+калькуляции!A11893+калькуляции!A11902+калькуляции!A11910+калькуляции!A11913+калькуляции!A11919+калькуляции!A11927+калькуляции!A11936+калькуляции!A11941+калькуляции!A1263+калькуляции!A675+калькуляции!A11199+калькуляции!A11210+калькуляции!A11224+калькуляции!A9283+калькуляции!A9293+калькуляции!A7087+калькуляции!A11476+калькуляции!A11490+калькуляции!A11507+калькуляции!A11524+калькуляции!A7109+калькуляции!A7125+калькуляции!A7141+калькуляции!A7158+калькуляции!A8700+калькуляции!A10878</f>
        <v>0</v>
      </c>
      <c r="C473">
        <v>1</v>
      </c>
    </row>
    <row r="474" spans="1:3" x14ac:dyDescent="0.25">
      <c r="A474" s="29" t="s">
        <v>2591</v>
      </c>
      <c r="B474" s="356">
        <f>калькуляции!A29+калькуляции!A51+калькуляции!A58+калькуляции!A63+калькуляции!A103+калькуляции!A140+калькуляции!A147+калькуляции!A169+калькуляции!A286+калькуляции!A293+калькуляции!A300+калькуляции!A326+калькуляции!A345+калькуляции!A357+калькуляции!A396+калькуляции!A3662+калькуляции!A425+калькуляции!A800+калькуляции!A819+калькуляции!A851+калькуляции!A865+калькуляции!A882+калькуляции!A888+калькуляции!A921+калькуляции!A955+калькуляции!A1032+калькуляции!A1054+калькуляции!A1150+калькуляции!A5047+калькуляции!A5065+калькуляции!A5081+калькуляции!A5197+калькуляции!A5205+калькуляции!A5241+калькуляции!A13541+калькуляции!A5276+калькуляции!A5288+калькуляции!A5300+калькуляции!A6670+калькуляции!A7255+калькуляции!A7268+калькуляции!A7285+калькуляции!A1306+калькуляции!A1362+калькуляции!A1380+калькуляции!A1401+калькуляции!A1448+калькуляции!A1660+калькуляции!A1671+калькуляции!A1704+калькуляции!A1743+калькуляции!A1784+калькуляции!A1875+калькуляции!A2199+калькуляции!A2220+калькуляции!A2260+калькуляции!A2295+калькуляции!A2310+калькуляции!A2318+калькуляции!A2325+калькуляции!A2340+калькуляции!A2352+калькуляции!A2374+калькуляции!A2414+калькуляции!A2434+калькуляции!A2456+калькуляции!A2473+калькуляции!A2478+калькуляции!A2510+калькуляции!A2523+калькуляции!A2540+калькуляции!A2551+калькуляции!A2560+калькуляции!A2568+калькуляции!A2579+калькуляции!A2593+калькуляции!A2605+калькуляции!A2613+калькуляции!A2633+калькуляции!A2669+калькуляции!A2689+калькуляции!A2697+калькуляции!A2739+калькуляции!A2764+калькуляции!A2770+калькуляции!A2785+калькуляции!A2836+калькуляции!A2906+калькуляции!A2924+калькуляции!A2988+калькуляции!A3010+калькуляции!A3027+калькуляции!A3048+калькуляции!A3059+калькуляции!A3089+калькуляции!A3101+калькуляции!A3110+калькуляции!A3138+калькуляции!A3146+калькуляции!A3162+калькуляции!A3190+калькуляции!A3222+калькуляции!A3232+калькуляции!A3237+калькуляции!A3321+калькуляции!A3324+калькуляции!A3357+калькуляции!A3383+калькуляции!A3410+калькуляции!A3400+калькуляции!A3476+калькуляции!A3498+калькуляции!A3530+калькуляции!A3545+калькуляции!A3551+калькуляции!A3576+калькуляции!A3592+калькуляции!A3603+калькуляции!A3612+калькуляции!A3635+калькуляции!A3650+калькуляции!A3675+калькуляции!A3711+калькуляции!A3727+калькуляции!A3736+калькуляции!A3758+калькуляции!A3766+калькуляции!A3781+калькуляции!A3806+калькуляции!A3838+калькуляции!A3851+калькуляции!A3867+калькуляции!A3932+калькуляции!A3961+калькуляции!A3974+калькуляции!A3999+калькуляции!A4011+калькуляции!A4023+калькуляции!A4078+калькуляции!A4087+калькуляции!A4104+калькуляции!A4111+калькуляции!A4116+калькуляции!A4130+калькуляции!A4141+калькуляции!A4202+калькуляции!A4228+калькуляции!A4243+калькуляции!A4261+калькуляции!A4357+калькуляции!A4365+калькуляции!A4377+калькуляции!A4430+калькуляции!A4439+калькуляции!A4507+калькуляции!A4547+калькуляции!A4576+калькуляции!A4585+калькуляции!A4615+калькуляции!A4648+калькуляции!A4656+калькуляции!A4735+калькуляции!A4744+калькуляции!A4758+калькуляции!A4766+калькуляции!A4811+калькуляции!A4817+калькуляции!A7349+калькуляции!A7356+калькуляции!A7376+калькуляции!A7384+калькуляции!A7412+калькуляции!A7452+калькуляции!A7459+калькуляции!A7467+калькуляции!A7475+калькуляции!A7495+калькуляции!A7529+калькуляции!A7630+калькуляции!A7680+калькуляции!A7792+калькуляции!A7805+калькуляции!A7837+калькуляции!A7847+калькуляции!A7867+калькуляции!A7874+калькуляции!A7880+калькуляции!A13522+калькуляции!A7887+калькуляции!A7918+калькуляции!A8119+калькуляции!A7934+калькуляции!A7945+калькуляции!A7956+калькуляции!A7967+калькуляции!A7982+калькуляции!A7989+калькуляции!A7996+калькуляции!A8010+калькуляции!A8024+калькуляции!A8029+калькуляции!A8038+калькуляции!A8220+калькуляции!A8697+калькуляции!A8706+калькуляции!A8712+калькуляции!A8774+калькуляции!A8782+калькуляции!A8789+калькуляции!A8817+калькуляции!A8847+калькуляции!A8863+калькуляции!A8890+калькуляции!A8908+калькуляции!A8918+калькуляции!A8927+калькуляции!A8936+калькуляции!A8944+калькуляции!A8953+калькуляции!A8968+калькуляции!A8979+калькуляции!A8992+калькуляции!A9010+калькуляции!A9032+калькуляции!A9040+калькуляции!A765+калькуляции!A4327+калькуляции!A5812+калькуляции!A3918+калькуляции!A3348+калькуляции!A744+калькуляции!A754+калькуляции!A5740+калькуляции!A10222+калькуляции!A10234+калькуляции!A10254+калькуляции!A10265+калькуляции!A10506+калькуляции!A10569+калькуляции!A10595+калькуляции!A10584+калькуляции!A10623+калькуляции!A10637+калькуляции!A10609+калькуляции!A10152+калькуляции!A10165+калькуляции!A6354+калькуляции!A6304+калькуляции!A2062+калькуляции!A10404+калькуляции!A6086+калькуляции!A1983+калькуляции!A11982+калькуляции!A12017+калькуляции!A12039+калькуляции!A12080+калькуляции!A12123+калькуляции!A12291+калькуляции!A12274+калькуляции!A12320+калькуляции!A12333+калькуляции!A12339+калькуляции!A12372+калькуляции!A12387+калькуляции!A12440+калькуляции!A12455+калькуляции!A12511+калькуляции!A12580+калькуляции!A12723+калькуляции!A9137+калькуляции!A9146+калькуляции!A13250+калькуляции!A9461+калькуляции!A9493+калькуляции!A9501+калькуляции!A9526+калькуляции!A10685+калькуляции!A10695+калькуляции!A10702+калькуляции!A10762+калькуляции!A10771+калькуляции!A10785+калькуляции!A10795+калькуляции!A10810+калькуляции!A10852+калькуляции!A10857+калькуляции!A5263+калькуляции!A9824+калькуляции!A13313+калькуляции!A11059+калькуляции!A11084+калькуляции!A11113+калькуляции!A11130+калькуляции!A11143+калькуляции!A11159+калькуляции!A11172+калькуляции!A11185+калькуляции!A11271+калькуляции!A11286+калькуляции!A11298+калькуляции!A11351+калькуляции!A3430+калькуляции!A6766+калькуляции!A6799+калькуляции!A9402+калькуляции!A9425+калькуляции!A9438+калькуляции!A1182+калькуляции!A1195+калькуляции!A1208+калькуляции!A5580+калькуляции!A5593+калькуляции!A5605+калькуляции!A6504+калькуляции!A13329+калькуляции!A13339+калькуляции!A13357+калькуляции!A13369+калькуляции!A13389+калькуляции!A13406+калькуляции!A13416+калькуляции!A509+калькуляции!A5191+калькуляции!A13430+калькуляции!A13465+калькуляции!A9251+калькуляции!A9271+калькуляции!A2894+калькуляции!A6542+калькуляции!A11447+калькуляции!A11458+калькуляции!A11468+калькуляции!A11496+калькуляции!A11524+калькуляции!A11513+калькуляции!A11534+калькуляции!A7131+калькуляции!A7147+калькуляции!A7168+калькуляции!A8140+калькуляции!A8152+калькуляции!A8163+калькуляции!A8180+калькуляции!A8197+калькуляции!A497+калькуляции!A13529+калькуляции!A6896+калькуляции!A10244+калькуляции!A6194+калькуляции!A10417+калькуляции!A5250+калькуляции!A9940+калькуляции!A6552+калькуляции!A13579</f>
        <v>0</v>
      </c>
      <c r="C474">
        <v>1</v>
      </c>
    </row>
    <row r="475" spans="1:3" x14ac:dyDescent="0.25">
      <c r="A475" s="29" t="s">
        <v>1905</v>
      </c>
      <c r="B475" s="356">
        <f>калькуляции!A2401+калькуляции!A4188+калькуляции!A6376</f>
        <v>0</v>
      </c>
      <c r="C475">
        <v>1</v>
      </c>
    </row>
    <row r="476" spans="1:3" x14ac:dyDescent="0.25">
      <c r="A476" s="29" t="s">
        <v>1906</v>
      </c>
      <c r="B476" s="356">
        <f>калькуляции!A1296+калькуляции!A1874+калькуляции!A2250+калькуляции!A2800+калькуляции!A2835+калькуляции!A7824+калькуляции!A2028+калькуляции!A12762</f>
        <v>0</v>
      </c>
      <c r="C476">
        <v>1</v>
      </c>
    </row>
    <row r="477" spans="1:3" x14ac:dyDescent="0.25">
      <c r="A477" s="29" t="s">
        <v>1907</v>
      </c>
      <c r="B477" s="356">
        <f>калькуляции!A5316</f>
        <v>0</v>
      </c>
      <c r="C477">
        <v>1</v>
      </c>
    </row>
    <row r="478" spans="1:3" x14ac:dyDescent="0.25">
      <c r="A478" s="29" t="s">
        <v>1908</v>
      </c>
      <c r="B478" s="356">
        <f>калькуляции!A2203</f>
        <v>0</v>
      </c>
      <c r="C478">
        <v>1</v>
      </c>
    </row>
    <row r="479" spans="1:3" x14ac:dyDescent="0.25">
      <c r="A479" s="29" t="s">
        <v>1909</v>
      </c>
      <c r="B479" s="356">
        <f>калькуляции!A2948</f>
        <v>0</v>
      </c>
      <c r="C479">
        <v>1</v>
      </c>
    </row>
    <row r="480" spans="1:3" x14ac:dyDescent="0.25">
      <c r="A480" s="29" t="s">
        <v>1910</v>
      </c>
      <c r="B480" s="356">
        <v>0</v>
      </c>
      <c r="C480">
        <v>1</v>
      </c>
    </row>
    <row r="481" spans="1:3" x14ac:dyDescent="0.25">
      <c r="A481" s="29" t="s">
        <v>1911</v>
      </c>
      <c r="B481" s="356">
        <f>калькуляции!A3435</f>
        <v>0</v>
      </c>
      <c r="C481">
        <v>1</v>
      </c>
    </row>
    <row r="482" spans="1:3" x14ac:dyDescent="0.25">
      <c r="A482" s="29" t="s">
        <v>1912</v>
      </c>
      <c r="B482" s="356">
        <f>калькуляции!A13455</f>
        <v>0</v>
      </c>
      <c r="C482">
        <v>1</v>
      </c>
    </row>
    <row r="483" spans="1:3" x14ac:dyDescent="0.25">
      <c r="A483" s="29" t="s">
        <v>925</v>
      </c>
      <c r="B483" s="356">
        <f>калькуляции!A160+калькуляции!A584+калькуляции!A622+калькуляции!A9706+калькуляции!A1274+калькуляции!A1455+калькуляции!A1489+калькуляции!A1610+калькуляции!A1686+калькуляции!A1726+калькуляции!A1832+калькуляции!A1860+калькуляции!A2365+калькуляции!A2424+калькуляции!A3096+калькуляции!A3134+калькуляции!A3147+калькуляции!A3379+калькуляции!A3391+калькуляции!A3413+калькуляции!A3676+калькуляции!A3710+калькуляции!A4056+калькуляции!A4110+калькуляции!A7937+калькуляции!A8227+калькуляции!A8702+калькуляции!A8909+калькуляции!A5777+калькуляции!A1898+калькуляции!A12985+калькуляции!A8276+калькуляции!A10471+калькуляции!A10903+калькуляции!A6326+калькуляции!A2016+калькуляции!A2031+калькуляции!A2053+калькуляции!A2064+калькуляции!A10377+калькуляции!A6144+калькуляции!A6201+калькуляции!A2003+калькуляции!A10425+калькуляции!A12051+калькуляции!A12105+калькуляции!A12205+калькуляции!A12241+калькуляции!A12715+калькуляции!A9339+калькуляции!A9466+калькуляции!A12589+калькуляции!A10438+калькуляции!A6181+калькуляции!A10758+калькуляции!A10880+калькуляции!A11066+калькуляции!A11120+калькуляции!A6050+калькуляции!A6773+калькуляции!A9409+калькуляции!A574+калькуляции!A598+калькуляции!A607+калькуляции!A617+калькуляции!A11200+калькуляции!A11387+калькуляции!A9225+калькуляции!A7085+калькуляции!A13570+калькуляции!A1228</f>
        <v>0</v>
      </c>
      <c r="C483">
        <v>1</v>
      </c>
    </row>
    <row r="484" spans="1:3" x14ac:dyDescent="0.25">
      <c r="A484" s="29" t="s">
        <v>1492</v>
      </c>
      <c r="B484" s="356">
        <f>калькуляции!A24+калькуляции!A57+калькуляции!A5236+калькуляции!A13536+калькуляции!A5271+калькуляции!A5282+калькуляции!A5295+калькуляции!A1443+калькуляции!A1774+калькуляции!A2263+калькуляции!A2426+калькуляции!A2432+калькуляции!A2463+калькуляции!A2493+калькуляции!A2578+калькуляции!A2601+калькуляции!A2608+калькуляции!A2624+калькуляции!A2751+калькуляции!A2840+калькуляции!A2859+калькуляции!A3049+калькуляции!A3182+калькуляции!A3638+калькуляции!A3757+калькуляции!A3779+калькуляции!A3840+калькуляции!A3845+калькуляции!A4031+калькуляции!A4123+калькуляции!A4129+калькуляции!A4140+калькуляции!A4225+калькуляции!A4262+калькуляции!A4278+калькуляции!A4301+калькуляции!A4425+калькуляции!A4438+калькуляции!A4625+калькуляции!A4753+калькуляции!A7481+калькуляции!A7808+калькуляции!A7857+калькуляции!A7885+калькуляции!A7919+калькуляции!A8114+калькуляции!A7929+калькуляции!A7940+калькуляции!A7951+калькуляции!A7962+калькуляции!A7977+калькуляции!A7991+калькуляции!A8005+калькуляции!A8019+калькуляции!A8122+калькуляции!A8031+калькуляции!A8039+калькуляции!A8060+калькуляции!A8075+калькуляции!A8091+калькуляции!A13106+калькуляции!A13115+калькуляции!A8364+калькуляции!A8995+калькуляции!A9015+калькуляции!A9023+калькуляции!A9030+калькуляции!A9038+калькуляции!A9047+калькуляции!A9057+калькуляции!A9067+калькуляции!A9087+калькуляции!A9077+калькуляции!A9098+калькуляции!A13004+калькуляции!A13015+калькуляции!A10217+калькуляции!A10229+калькуляции!A10249+калькуляции!A10260+калькуляции!A10579+калькуляции!A10608+калькуляции!A10622+калькуляции!A10636+калькуляции!A4677+калькуляции!A12207+калькуляции!A12253+калькуляции!A12430+калькуляции!A12458+калькуляции!A9455+калькуляции!A4874+калькуляции!A5258+калькуляции!A9818+калькуляции!A13382+калькуляции!A508+калькуляции!A13453+калькуляции!A13464+калькуляции!A4693+калькуляции!A4703+калькуляции!A11473+калькуляции!A11487+калькуляции!A11504+калькуляции!A11521+калькуляции!A7106+калькуляции!A7122+калькуляции!A7138+калькуляции!A7155+калькуляции!A8135+калькуляции!A8147+калькуляции!A8158+калькуляции!A8175+калькуляции!A8191+калькуляции!A9797</f>
        <v>0</v>
      </c>
      <c r="C484">
        <v>1</v>
      </c>
    </row>
    <row r="485" spans="1:3" x14ac:dyDescent="0.25">
      <c r="A485" s="29" t="s">
        <v>1913</v>
      </c>
      <c r="B485" s="356">
        <f>калькуляции!A3120+калькуляции!A3205+калькуляции!A9817</f>
        <v>0</v>
      </c>
      <c r="C485">
        <v>1</v>
      </c>
    </row>
    <row r="486" spans="1:3" x14ac:dyDescent="0.25">
      <c r="A486" s="29" t="s">
        <v>1914</v>
      </c>
      <c r="B486" s="356">
        <f>калькуляции!A9479+калькуляции!A9488</f>
        <v>0</v>
      </c>
      <c r="C486">
        <v>1</v>
      </c>
    </row>
    <row r="487" spans="1:3" x14ac:dyDescent="0.25">
      <c r="A487" s="29" t="s">
        <v>1915</v>
      </c>
      <c r="B487" s="356">
        <f>калькуляции!A916+калькуляции!A863+калькуляции!A9284+калькуляции!A9294+калькуляции!A10039</f>
        <v>0</v>
      </c>
      <c r="C487">
        <v>1</v>
      </c>
    </row>
    <row r="488" spans="1:3" x14ac:dyDescent="0.25">
      <c r="A488" s="29" t="s">
        <v>1280</v>
      </c>
      <c r="B488" s="356">
        <f>калькуляции!A28+калькуляции!A66+калькуляции!A141+калькуляции!A149+калькуляции!A209+калькуляции!A864+калькуляции!A956+калькуляции!A5226+калькуляции!A5240+калькуляции!A13540+калькуляции!A5275+калькуляции!A5287+калькуляции!A5299+калькуляции!A1364+калькуляции!A1445+калькуляции!A1753+калькуляции!A1758+калькуляции!A2202+калькуляции!A2218+калькуляции!A3575+калькуляции!A2612+калькуляции!A2750+калькуляции!A2642+калькуляции!A2659+калькуляции!A2765+калькуляции!A3259+калькуляции!A3422+калькуляции!A3826+калькуляции!A4235+калькуляции!A4359+калькуляции!A4386+калькуляции!A4429+калькуляции!A4493+калькуляции!A7575+калькуляции!A7806+калькуляции!A7853+калькуляции!A7858+калькуляции!A7886+калькуляции!A8118+калькуляции!A7933+калькуляции!A7944+калькуляции!A7955+калькуляции!A7966+калькуляции!A7981+калькуляции!A7995+калькуляции!A8009+калькуляции!A8017+калькуляции!A8023+калькуляции!A8127+калькуляции!A8218+калькуляции!A8233+калькуляции!A8266+калькуляции!A13105+калькуляции!A13114+калькуляции!A8362+калькуляции!A8392+калькуляции!A8621+калькуляции!A9017+калькуляции!A9025+калькуляции!A9031+калькуляции!A9039+калькуляции!A9052+калькуляции!A9062+калькуляции!A9072+калькуляции!A9092+калькуляции!A9082+калькуляции!A9103+калькуляции!A5629+калькуляции!A1880+калькуляции!A1913+калькуляции!A3920+калькуляции!A3920+калькуляции!A3351+калькуляции!A553+калькуляции!A10276+калькуляции!A5903+калькуляции!A5886+калькуляции!A12975+калькуляции!A12959+калькуляции!A12959+калькуляции!A12997+калькуляции!A13007+калькуляции!A11746+калькуляции!A12966+калькуляции!A10910+калькуляции!A10221+калькуляции!A10233+калькуляции!A10253+калькуляции!A10264+калькуляции!A8283+калькуляции!A10504+калькуляции!A8633+калькуляции!A8638+калькуляции!A8644+калькуляции!A8649+калькуляции!A8654+калькуляции!A8659+калькуляции!A8665+калькуляции!A6314+калькуляции!A6343+калькуляции!A2077+калькуляции!A6100+калькуляции!A6130+калькуляции!A6221+калькуляции!A1988+калькуляции!A12456+калькуляции!A12863+калькуляции!A12868+калькуляции!A12877+калькуляции!A12883+калькуляции!A11835+калькуляции!A11859+калькуляции!A5661+калькуляции!A5262+калькуляции!A9821+калькуляции!A11327+калькуляции!A11355+калькуляции!A11237+калькуляции!A8321+калькуляции!A5546+калькуляции!A6482+калькуляции!A6508+калькуляции!A11226+калькуляции!A915+калькуляции!A511+калькуляции!A2890+калькуляции!A13467+калькуляции!A9214+калькуляции!A8345+калькуляции!A8329+калькуляции!A8338+калькуляции!A11477+калькуляции!A11491+калькуляции!A11508+калькуляции!A11525+калькуляции!A4667+калькуляции!A7110+калькуляции!A7126+калькуляции!A7142+калькуляции!A7159+калькуляции!A8139+калькуляции!A8151+калькуляции!A8162+калькуляции!A8179+калькуляции!A8186+калькуляции!A8196+калькуляции!A12844+калькуляции!A12901+калькуляции!A12836+калькуляции!A12850+калькуляции!A12894+калькуляции!A12830+калькуляции!A12888+калькуляции!A12856+калькуляции!A8450+калькуляции!A8625+калькуляции!A9798</f>
        <v>0</v>
      </c>
      <c r="C488">
        <v>1</v>
      </c>
    </row>
    <row r="489" spans="1:3" x14ac:dyDescent="0.25">
      <c r="A489" s="29" t="s">
        <v>1916</v>
      </c>
      <c r="B489" s="356">
        <f>калькуляции!A8564+калькуляции!A8569+калькуляции!A8580+калькуляции!A8586+калькуляции!A8574</f>
        <v>0</v>
      </c>
      <c r="C489">
        <v>1</v>
      </c>
    </row>
    <row r="490" spans="1:3" x14ac:dyDescent="0.25">
      <c r="A490" s="29" t="s">
        <v>1917</v>
      </c>
      <c r="B490" s="356">
        <f>калькуляции!A5327+калькуляции!A1488+калькуляции!A2470+калькуляции!A2937+калькуляции!A3003+калькуляции!A3123+калькуляции!A3177+калькуляции!A3208+калькуляции!A3681+калькуляции!A4219+калькуляции!A8206+калькуляции!A8211</f>
        <v>0</v>
      </c>
      <c r="C490">
        <v>1</v>
      </c>
    </row>
    <row r="491" spans="1:3" x14ac:dyDescent="0.25">
      <c r="A491" s="29" t="s">
        <v>2580</v>
      </c>
      <c r="B491" s="356">
        <f>калькуляции!A8396</f>
        <v>0</v>
      </c>
      <c r="C491">
        <v>1</v>
      </c>
    </row>
    <row r="492" spans="1:3" x14ac:dyDescent="0.25">
      <c r="A492" s="29" t="s">
        <v>1918</v>
      </c>
      <c r="B492" s="356">
        <f>калькуляции!A8369+калькуляции!A13521+калькуляции!A7890+калькуляции!A8260+калькуляции!A9111+калькуляции!A9122+калькуляции!A10929+калькуляции!A8292+калькуляции!A10966+калькуляции!A13458+калькуляции!A8334</f>
        <v>0</v>
      </c>
      <c r="C492">
        <v>1</v>
      </c>
    </row>
    <row r="493" spans="1:3" x14ac:dyDescent="0.25">
      <c r="A493" s="29" t="s">
        <v>1919</v>
      </c>
      <c r="B493" s="356">
        <f>калькуляции!A5031+калькуляции!A13061+калькуляции!A1871+калькуляции!A2832+калькуляции!A3388+калькуляции!A3976+калькуляции!A4115+калькуляции!A4227+калькуляции!A4549+калькуляции!A4622+калькуляции!A4330+калькуляции!A1887+калькуляции!A5802+калькуляции!A2240+калькуляции!A5837+калькуляции!A2032+калькуляции!A10350+калькуляции!A2225+калькуляции!A6075+калькуляции!A12587+калькуляции!A12297+калькуляции!A10662</f>
        <v>0</v>
      </c>
      <c r="C493">
        <v>1</v>
      </c>
    </row>
    <row r="494" spans="1:3" x14ac:dyDescent="0.25">
      <c r="A494" s="29" t="s">
        <v>1920</v>
      </c>
      <c r="B494" s="356">
        <f>калькуляции!A4550+калькуляции!A4623+калькуляции!A12783+калькуляции!A11030+калькуляции!A11321+калькуляции!A11335+калькуляции!A6427+калькуляции!A6476+калькуляции!A6488+калькуляции!A11222</f>
        <v>0</v>
      </c>
      <c r="C494">
        <v>1</v>
      </c>
    </row>
    <row r="495" spans="1:3" x14ac:dyDescent="0.25">
      <c r="A495" s="29" t="s">
        <v>1921</v>
      </c>
      <c r="B495" s="356">
        <f>калькуляции!A8274+калькуляции!A10901+калькуляции!A13488</f>
        <v>0</v>
      </c>
      <c r="C495">
        <v>1</v>
      </c>
    </row>
    <row r="496" spans="1:3" x14ac:dyDescent="0.25">
      <c r="A496" s="29" t="s">
        <v>1922</v>
      </c>
      <c r="B496" s="356">
        <f>калькуляции!A9324+калькуляции!A11109+калькуляции!A1216+калькуляции!A1223+калькуляции!A9398</f>
        <v>0</v>
      </c>
      <c r="C496">
        <v>1</v>
      </c>
    </row>
    <row r="497" spans="1:3" x14ac:dyDescent="0.25">
      <c r="A497" s="29" t="s">
        <v>1923</v>
      </c>
      <c r="B497" s="356">
        <f>калькуляции!A11126+калькуляции!A9421</f>
        <v>0</v>
      </c>
      <c r="C497">
        <v>1</v>
      </c>
    </row>
    <row r="498" spans="1:3" x14ac:dyDescent="0.25">
      <c r="A498" s="29" t="s">
        <v>1924</v>
      </c>
      <c r="B498" s="356">
        <f>калькуляции!A2842+калькуляции!A4189+калькуляции!A4440+калькуляции!A4755+калькуляции!A8919+калькуляции!A8980+калькуляции!A9011+калькуляции!A4798+калькуляции!A10581+калькуляции!A12432+калькуляции!A12553+калькуляции!A2897+калькуляции!A2849+калькуляции!A10524+калькуляции!A12636+калькуляции!A9879+калькуляции!A9828</f>
        <v>0</v>
      </c>
      <c r="C498">
        <v>1</v>
      </c>
    </row>
    <row r="499" spans="1:3" x14ac:dyDescent="0.25">
      <c r="A499" s="29" t="s">
        <v>1926</v>
      </c>
      <c r="B499" s="356">
        <f>калькуляции!A1782+калькуляции!A8889+калькуляции!A12037+калькуляции!A9391</f>
        <v>0</v>
      </c>
      <c r="C499">
        <v>1</v>
      </c>
    </row>
    <row r="500" spans="1:3" x14ac:dyDescent="0.25">
      <c r="A500" s="29" t="s">
        <v>1925</v>
      </c>
      <c r="B500" s="356">
        <f>калькуляции!A4875+калькуляции!A11282+калькуляции!A5589+калькуляции!A4694+калькуляции!A4704</f>
        <v>0</v>
      </c>
      <c r="C500">
        <v>1</v>
      </c>
    </row>
    <row r="501" spans="1:3" x14ac:dyDescent="0.25">
      <c r="A501" s="29" t="s">
        <v>1943</v>
      </c>
      <c r="B501" s="356">
        <f>калькуляции!A1132+калькуляции!A5010+калькуляции!A5018+калькуляции!A5161+калькуляции!A5174</f>
        <v>0</v>
      </c>
      <c r="C501">
        <v>1</v>
      </c>
    </row>
    <row r="502" spans="1:3" x14ac:dyDescent="0.25">
      <c r="A502" s="29" t="s">
        <v>1944</v>
      </c>
      <c r="B502" s="356">
        <f>калькуляции!A8128+калькуляции!A13109+калькуляции!A13118+калькуляции!A4679+калькуляции!A9480+калькуляции!A13457</f>
        <v>0</v>
      </c>
      <c r="C502">
        <v>1</v>
      </c>
    </row>
    <row r="503" spans="1:3" x14ac:dyDescent="0.25">
      <c r="A503" s="29" t="s">
        <v>1930</v>
      </c>
      <c r="B503" s="356">
        <f>калькуляции!A12998</f>
        <v>0</v>
      </c>
      <c r="C503">
        <v>1</v>
      </c>
    </row>
    <row r="504" spans="1:3" x14ac:dyDescent="0.25">
      <c r="A504" s="29" t="s">
        <v>1927</v>
      </c>
      <c r="B504" s="356">
        <f>калькуляции!A4149+калькуляции!A10617+калькуляции!A10631+калькуляции!A10645+калькуляции!A9459+калькуляции!A9823</f>
        <v>0</v>
      </c>
      <c r="C504">
        <v>1</v>
      </c>
    </row>
    <row r="505" spans="1:3" x14ac:dyDescent="0.25">
      <c r="A505" s="29" t="s">
        <v>1945</v>
      </c>
      <c r="B505" s="356">
        <f>калькуляции!A5351+калькуляции!A2317+калькуляции!A3229+калькуляции!A10682+калькуляции!A10770</f>
        <v>0</v>
      </c>
      <c r="C505">
        <v>1</v>
      </c>
    </row>
    <row r="506" spans="1:3" x14ac:dyDescent="0.25">
      <c r="A506" s="29" t="s">
        <v>1928</v>
      </c>
      <c r="B506" s="356">
        <f>калькуляции!A13111</f>
        <v>0</v>
      </c>
      <c r="C506">
        <v>1</v>
      </c>
    </row>
    <row r="507" spans="1:3" x14ac:dyDescent="0.25">
      <c r="A507" s="29" t="s">
        <v>1929</v>
      </c>
      <c r="B507" s="356">
        <f>калькуляции!A6749+калькуляции!A8216+калькуляции!A13102+калькуляции!A8257+калькуляции!A8371+калькуляции!A8400+калькуляции!A12950+калькуляции!A13009+калькуляции!A10929+калькуляции!A8294+калькуляции!A10946+калькуляции!A10952+калькуляции!A8240+калькуляции!A8246</f>
        <v>0</v>
      </c>
      <c r="C507">
        <v>1</v>
      </c>
    </row>
    <row r="508" spans="1:3" x14ac:dyDescent="0.25">
      <c r="A508" s="29" t="s">
        <v>1931</v>
      </c>
      <c r="B508" s="356">
        <f>калькуляции!A4683</f>
        <v>0</v>
      </c>
      <c r="C508">
        <v>1</v>
      </c>
    </row>
    <row r="509" spans="1:3" x14ac:dyDescent="0.25">
      <c r="A509" s="29" t="s">
        <v>1932</v>
      </c>
      <c r="B509" s="356">
        <f>калькуляции!A4688</f>
        <v>0</v>
      </c>
      <c r="C509">
        <v>1</v>
      </c>
    </row>
    <row r="510" spans="1:3" x14ac:dyDescent="0.25">
      <c r="A510" s="29" t="s">
        <v>1933</v>
      </c>
      <c r="B510" s="356">
        <f>калькуляции!A10277+калькуляции!A5904+калькуляции!A5887+калькуляции!A4668+калькуляции!A12976+калькуляции!A11252+калькуляции!A5561+калькуляции!A6751</f>
        <v>0</v>
      </c>
      <c r="C510">
        <v>1</v>
      </c>
    </row>
    <row r="511" spans="1:3" x14ac:dyDescent="0.25">
      <c r="A511" s="29" t="s">
        <v>2590</v>
      </c>
      <c r="B511" s="356">
        <f>калькуляции!A8156</f>
        <v>0</v>
      </c>
      <c r="C511">
        <v>1</v>
      </c>
    </row>
    <row r="512" spans="1:3" ht="29.25" x14ac:dyDescent="0.25">
      <c r="A512" s="30" t="s">
        <v>2523</v>
      </c>
      <c r="B512" s="356"/>
    </row>
    <row r="513" spans="1:3" x14ac:dyDescent="0.25">
      <c r="A513" s="29" t="s">
        <v>1934</v>
      </c>
      <c r="B513" s="356">
        <f>калькуляции!A999+калькуляции!A1102+калькуляции!A4900+калькуляции!A9713+калькуляции!A9705+калькуляции!A6951+калькуляции!A2247+калькуляции!A7082+калькуляции!A11411</f>
        <v>0</v>
      </c>
      <c r="C513">
        <v>1</v>
      </c>
    </row>
    <row r="514" spans="1:3" x14ac:dyDescent="0.25">
      <c r="A514" s="29" t="s">
        <v>1935</v>
      </c>
      <c r="B514" s="356">
        <f>калькуляции!A8249</f>
        <v>0</v>
      </c>
      <c r="C514">
        <v>1</v>
      </c>
    </row>
    <row r="515" spans="1:3" x14ac:dyDescent="0.25">
      <c r="A515" s="29" t="s">
        <v>1936</v>
      </c>
      <c r="B515" s="356">
        <f>калькуляции!A2460+калькуляции!A8244+калькуляции!A8932+калькуляции!A10445+калькуляции!A6116+калькуляции!A6208+калькуляции!A11092+калькуляции!A6807+калькуляции!A9715+калькуляции!A6605</f>
        <v>0</v>
      </c>
      <c r="C515">
        <v>1</v>
      </c>
    </row>
    <row r="516" spans="1:3" x14ac:dyDescent="0.25">
      <c r="A516" s="29" t="s">
        <v>1937</v>
      </c>
      <c r="B516" s="356">
        <f>калькуляции!A7959+калькуляции!A6093+калькуляции!A6124</f>
        <v>0</v>
      </c>
      <c r="C516">
        <v>1</v>
      </c>
    </row>
    <row r="517" spans="1:3" x14ac:dyDescent="0.25">
      <c r="A517" s="29" t="s">
        <v>2922</v>
      </c>
      <c r="B517" s="356">
        <f>калькуляции!A8663+калькуляции!A12899</f>
        <v>0</v>
      </c>
      <c r="C517">
        <v>1</v>
      </c>
    </row>
    <row r="518" spans="1:3" x14ac:dyDescent="0.25">
      <c r="A518" s="29" t="s">
        <v>1938</v>
      </c>
      <c r="B518" s="356">
        <f>калькуляции!A3122+калькуляции!A3207</f>
        <v>0</v>
      </c>
      <c r="C518">
        <v>1</v>
      </c>
    </row>
    <row r="519" spans="1:3" x14ac:dyDescent="0.25">
      <c r="A519" s="29" t="s">
        <v>1939</v>
      </c>
      <c r="B519" s="356">
        <f>калькуляции!A10306+калькуляции!A10273+калькуляции!A5898+калькуляции!A5190+калькуляции!A5851+калькуляции!A8382</f>
        <v>0</v>
      </c>
      <c r="C519">
        <v>1</v>
      </c>
    </row>
    <row r="520" spans="1:3" x14ac:dyDescent="0.25">
      <c r="A520" s="29" t="s">
        <v>1940</v>
      </c>
      <c r="B520" s="356">
        <f>калькуляции!A10238+калькуляции!A5256+калькуляции!A8451</f>
        <v>0</v>
      </c>
      <c r="C520">
        <v>1</v>
      </c>
    </row>
    <row r="521" spans="1:3" x14ac:dyDescent="0.25">
      <c r="A521" s="29" t="s">
        <v>1941</v>
      </c>
      <c r="B521" s="356">
        <f>калькуляции!A9075+калькуляции!A9110</f>
        <v>0</v>
      </c>
      <c r="C521">
        <v>1</v>
      </c>
    </row>
    <row r="522" spans="1:3" x14ac:dyDescent="0.25">
      <c r="A522" s="29" t="s">
        <v>1942</v>
      </c>
      <c r="B522" s="356">
        <f>калькуляции!A211</f>
        <v>0</v>
      </c>
      <c r="C522">
        <v>1</v>
      </c>
    </row>
    <row r="523" spans="1:3" x14ac:dyDescent="0.25">
      <c r="A523" s="29" t="s">
        <v>2193</v>
      </c>
      <c r="B523" s="356">
        <f>калькуляции!A897+калькуляции!A4890+калькуляции!A5844+калькуляции!A1882+калькуляции!A5817+калькуляции!A10092+калькуляции!A12564</f>
        <v>0</v>
      </c>
      <c r="C523">
        <v>1</v>
      </c>
    </row>
    <row r="524" spans="1:3" x14ac:dyDescent="0.25">
      <c r="A524" s="342" t="s">
        <v>2194</v>
      </c>
      <c r="B524" s="358">
        <f>калькуляции!A11007+калькуляции!A6408</f>
        <v>0</v>
      </c>
      <c r="C524">
        <v>1</v>
      </c>
    </row>
    <row r="525" spans="1:3" x14ac:dyDescent="0.25">
      <c r="A525" s="29" t="s">
        <v>2195</v>
      </c>
      <c r="B525" s="356">
        <f>калькуляции!A5168+калькуляции!A1659+калькуляции!A1740</f>
        <v>0</v>
      </c>
      <c r="C525">
        <v>1</v>
      </c>
    </row>
    <row r="526" spans="1:3" x14ac:dyDescent="0.25">
      <c r="A526" s="29" t="s">
        <v>2196</v>
      </c>
      <c r="B526" s="356">
        <f>калькуляции!A848+калькуляции!A910+калькуляции!A5169</f>
        <v>0</v>
      </c>
      <c r="C526">
        <v>1</v>
      </c>
    </row>
    <row r="527" spans="1:3" x14ac:dyDescent="0.25">
      <c r="A527" s="29" t="s">
        <v>2197</v>
      </c>
      <c r="B527" s="356">
        <f>калькуляции!A850+калькуляции!A911+калькуляции!A3266+калькуляции!A1050</f>
        <v>0</v>
      </c>
      <c r="C527">
        <v>1</v>
      </c>
    </row>
    <row r="528" spans="1:3" x14ac:dyDescent="0.25">
      <c r="A528" s="29" t="s">
        <v>2198</v>
      </c>
      <c r="B528" s="356">
        <f>калькуляции!A4743</f>
        <v>0</v>
      </c>
      <c r="C528">
        <v>1</v>
      </c>
    </row>
    <row r="529" spans="1:3" x14ac:dyDescent="0.25">
      <c r="A529" s="29" t="s">
        <v>2199</v>
      </c>
      <c r="B529" s="356">
        <f>калькуляции!A3739+калькуляции!A4028</f>
        <v>0</v>
      </c>
      <c r="C529">
        <v>1</v>
      </c>
    </row>
    <row r="530" spans="1:3" x14ac:dyDescent="0.25">
      <c r="A530" s="29" t="s">
        <v>2200</v>
      </c>
      <c r="B530" s="356">
        <f>калькуляции!A909+калькуляции!A5429+калькуляции!A1795</f>
        <v>0</v>
      </c>
      <c r="C530">
        <v>1</v>
      </c>
    </row>
    <row r="531" spans="1:3" x14ac:dyDescent="0.25">
      <c r="A531" s="29" t="s">
        <v>2201</v>
      </c>
      <c r="B531" s="389">
        <f>калькуляции!A816+калькуляции!A918+калькуляции!A1115+калькуляции!A1148+калькуляции!A1156+калькуляции!A1168+калькуляции!A5054+калькуляции!A5079+калькуляции!A5167+калькуляции!A5213+калькуляции!A6632+калькуляции!A6934+калькуляции!A1397+калькуляции!A8907+калькуляции!A11042+калькуляции!A11097+калькуляции!A6437+калькуляции!A6812+калькуляции!A11963+калькуляции!A849</f>
        <v>0</v>
      </c>
      <c r="C531">
        <v>1</v>
      </c>
    </row>
    <row r="532" spans="1:3" x14ac:dyDescent="0.25">
      <c r="A532" s="29" t="s">
        <v>2202</v>
      </c>
      <c r="B532" s="356">
        <f>калькуляции!A1641</f>
        <v>0</v>
      </c>
      <c r="C532">
        <v>1</v>
      </c>
    </row>
    <row r="533" spans="1:3" x14ac:dyDescent="0.25">
      <c r="A533" s="29" t="s">
        <v>2203</v>
      </c>
      <c r="B533" s="356">
        <f>калькуляции!A6914+калькуляции!A5797</f>
        <v>0</v>
      </c>
      <c r="C533">
        <v>1</v>
      </c>
    </row>
    <row r="534" spans="1:3" x14ac:dyDescent="0.25">
      <c r="A534" s="29" t="s">
        <v>2204</v>
      </c>
      <c r="B534" s="356">
        <f>калькуляции!A13041+калькуляции!A1817+калькуляции!A5819+калькуляции!A9985+калькуляции!A10312+калькуляции!A5907</f>
        <v>0</v>
      </c>
      <c r="C534">
        <v>1</v>
      </c>
    </row>
    <row r="535" spans="1:3" x14ac:dyDescent="0.25">
      <c r="A535" s="29" t="s">
        <v>2205</v>
      </c>
      <c r="B535" s="356">
        <f>калькуляции!A1495</f>
        <v>0</v>
      </c>
      <c r="C535">
        <v>1</v>
      </c>
    </row>
    <row r="536" spans="1:3" x14ac:dyDescent="0.25">
      <c r="A536" s="29" t="s">
        <v>2206</v>
      </c>
      <c r="B536" s="356">
        <f>калькуляции!A996+калькуляции!A1560</f>
        <v>0</v>
      </c>
      <c r="C536">
        <v>1</v>
      </c>
    </row>
    <row r="537" spans="1:3" x14ac:dyDescent="0.25">
      <c r="A537" s="29" t="s">
        <v>2207</v>
      </c>
      <c r="B537" s="356">
        <f>калькуляции!A1101+калькуляции!A6650+калькуляции!A5842+калькуляции!A1883</f>
        <v>0</v>
      </c>
      <c r="C537">
        <v>1</v>
      </c>
    </row>
    <row r="538" spans="1:3" x14ac:dyDescent="0.25">
      <c r="A538" s="29" t="s">
        <v>2208</v>
      </c>
      <c r="B538" s="356">
        <f>калькуляции!A1618</f>
        <v>0</v>
      </c>
      <c r="C538">
        <v>1</v>
      </c>
    </row>
    <row r="539" spans="1:3" x14ac:dyDescent="0.25">
      <c r="A539" s="29" t="s">
        <v>2209</v>
      </c>
      <c r="B539" s="356">
        <f>калькуляции!A337+калькуляции!A988+калькуляции!A1052+калькуляции!A1532+калькуляции!A2479+калькуляции!A2960+калькуляции!A8854+калькуляции!A1958+калькуляции!A1968+калькуляции!A9476</f>
        <v>0</v>
      </c>
      <c r="C539">
        <v>1</v>
      </c>
    </row>
    <row r="540" spans="1:3" x14ac:dyDescent="0.25">
      <c r="A540" s="29" t="s">
        <v>2210</v>
      </c>
      <c r="B540" s="356">
        <f>калькуляции!A399+калькуляции!A4968+калькуляции!A5006+калькуляции!A5368+калькуляции!A6958+калькуляции!A1271+калькуляции!A2398+калькуляции!A3023+калькуляции!A3696+калькуляции!A4170+калькуляции!A8028+калькуляции!A10006+калькуляции!A6603+калькуляции!A5455+калькуляции!A11100+калькуляции!A6815+калькуляции!A4939+калькуляции!A4994</f>
        <v>0</v>
      </c>
      <c r="C540">
        <v>1</v>
      </c>
    </row>
    <row r="541" spans="1:3" x14ac:dyDescent="0.25">
      <c r="A541" s="29" t="s">
        <v>2211</v>
      </c>
      <c r="B541" s="356">
        <f>калькуляции!A6651</f>
        <v>0</v>
      </c>
      <c r="C541">
        <v>1</v>
      </c>
    </row>
    <row r="542" spans="1:3" x14ac:dyDescent="0.25">
      <c r="A542" s="29" t="s">
        <v>1265</v>
      </c>
      <c r="B542" s="356">
        <f>калькуляции!A4917+калькуляции!A5139+калькуляции!A13544+калькуляции!A5448+калькуляции!A6630+калькуляции!A7173+калькуляции!A2319+калькуляции!A9933+калькуляции!A10772+калькуляции!A11070+калькуляции!A11280+калькуляции!A6785+калькуляции!A5587+калькуляции!A11407+калькуляции!A7094+калькуляции!A6568+калькуляции!A6582</f>
        <v>0</v>
      </c>
      <c r="C542">
        <v>1</v>
      </c>
    </row>
    <row r="543" spans="1:3" x14ac:dyDescent="0.25">
      <c r="A543" s="29" t="s">
        <v>2212</v>
      </c>
      <c r="B543" s="356">
        <f>калькуляции!A4944+калькуляции!A1270</f>
        <v>0</v>
      </c>
      <c r="C543">
        <v>1</v>
      </c>
    </row>
    <row r="544" spans="1:3" x14ac:dyDescent="0.25">
      <c r="A544" s="29" t="s">
        <v>2213</v>
      </c>
      <c r="B544" s="356">
        <f>калькуляции!A973+калькуляции!A1311+калькуляции!A7385+калькуляции!A8845+калькуляции!A8853+калькуляции!A12124+калькуляции!A9164+калькуляции!A9346+калькуляции!A9475+калькуляции!A9229</f>
        <v>0</v>
      </c>
      <c r="C544">
        <v>1</v>
      </c>
    </row>
    <row r="545" spans="1:3" x14ac:dyDescent="0.25">
      <c r="A545" s="29" t="s">
        <v>2214</v>
      </c>
      <c r="B545" s="356">
        <f>калькуляции!A3658</f>
        <v>0</v>
      </c>
      <c r="C545">
        <v>1</v>
      </c>
    </row>
    <row r="546" spans="1:3" x14ac:dyDescent="0.25">
      <c r="A546" s="29" t="s">
        <v>2215</v>
      </c>
      <c r="B546" s="356">
        <f>калькуляции!A5023+калькуляции!A10001+калькуляции!A10083</f>
        <v>0</v>
      </c>
      <c r="C546">
        <v>1</v>
      </c>
    </row>
    <row r="547" spans="1:3" x14ac:dyDescent="0.25">
      <c r="A547" s="29" t="s">
        <v>2216</v>
      </c>
      <c r="B547" s="356">
        <f>калькуляции!A7663+калькуляции!A9894+калькуляции!A10313+калькуляции!A12917+калькуляции!A12925+калькуляции!A5908+калькуляции!A12498+калькуляции!A1793+калькуляции!A1809+калькуляции!A1918+калькуляции!A10458+калькуляции!A10467+калькуляции!A10495+калькуляции!A13128+калькуляции!A2083+калькуляции!A5465+калькуляции!A10399+калькуляции!A5528+калькуляции!A6081+калькуляции!A1998+калькуляции!A11961+калькуляции!A6026+калькуляции!A11363+калькуляции!A9201+калькуляции!A9275+калькуляции!A6562+калькуляции!A6759</f>
        <v>0</v>
      </c>
      <c r="C547">
        <v>1</v>
      </c>
    </row>
    <row r="548" spans="1:3" x14ac:dyDescent="0.25">
      <c r="A548" s="29" t="s">
        <v>2217</v>
      </c>
      <c r="B548" s="356">
        <f>калькуляции!A7607</f>
        <v>0</v>
      </c>
      <c r="C548">
        <v>1</v>
      </c>
    </row>
    <row r="549" spans="1:3" x14ac:dyDescent="0.25">
      <c r="A549" s="29" t="s">
        <v>2218</v>
      </c>
      <c r="B549" s="356">
        <f>калькуляции!A845</f>
        <v>0</v>
      </c>
      <c r="C549">
        <v>1</v>
      </c>
    </row>
    <row r="550" spans="1:3" x14ac:dyDescent="0.25">
      <c r="A550" s="29" t="s">
        <v>198</v>
      </c>
      <c r="B550" s="356">
        <f>калькуляции!A7383+калькуляции!A8761+калькуляции!A12122+калькуляции!A9148+калькуляции!A10722+калькуляции!A11449</f>
        <v>0</v>
      </c>
      <c r="C550">
        <v>1</v>
      </c>
    </row>
    <row r="551" spans="1:3" x14ac:dyDescent="0.25">
      <c r="A551" s="29" t="s">
        <v>2219</v>
      </c>
      <c r="B551" s="356">
        <f>калькуляции!A39+калькуляции!A79+калькуляции!A115+калькуляции!A181+калькуляции!A190+калькуляции!A250+калькуляции!A385+калькуляции!A939+калькуляции!A6652+калькуляции!A7189+калькуляции!A7293+калькуляции!A7301+калькуляции!A1316+калькуляции!A1328+калькуляции!A1407+калькуляции!A1426+калькуляции!A1522+калькуляции!A1819+калькуляции!A3022+калькуляции!A3968+калькуляции!A3993+калькуляции!A4268+калькуляции!A4510+калькуляции!A7567+калькуляции!A7629+калькуляции!A8102+калькуляции!A5763+калькуляции!A9899+калькуляции!A12146+калькуляции!A12422+калькуляции!A12668+калькуляции!A11209+калькуляции!A9234</f>
        <v>0</v>
      </c>
      <c r="C551">
        <v>1</v>
      </c>
    </row>
    <row r="552" spans="1:3" x14ac:dyDescent="0.25">
      <c r="A552" s="29" t="s">
        <v>2220</v>
      </c>
      <c r="B552" s="389">
        <f>калькуляции!A38+калькуляции!A384+калькуляции!A938+калькуляции!A1169+калькуляции!A1410+калькуляции!A3926+калькуляции!A4284+калькуляции!A8067+калькуляции!A8083+калькуляции!A5762+калькуляции!A5845+калькуляции!A10105+калькуляции!A9900+калькуляции!A10457+калькуляции!A10465+калькуляции!A10493+калькуляции!A12149+калькуляции!A11004+калькуляции!A11071+калькуляции!A11080+калькуляции!A11168+калькуляции!A11347+калькуляции!A6405+калькуляции!A6786+калькуляции!A6795+калькуляции!A1191+калькуляции!A6500+калькуляции!A11212+калькуляции!A13472+калькуляции!A5685+калькуляции!A6559</f>
        <v>0</v>
      </c>
      <c r="C552">
        <v>1</v>
      </c>
    </row>
    <row r="553" spans="1:3" x14ac:dyDescent="0.25">
      <c r="A553" s="29" t="s">
        <v>927</v>
      </c>
      <c r="B553" s="356">
        <f>калькуляции!A10456</f>
        <v>0</v>
      </c>
      <c r="C553">
        <v>1</v>
      </c>
    </row>
    <row r="554" spans="1:3" x14ac:dyDescent="0.25">
      <c r="A554" s="29" t="s">
        <v>2221</v>
      </c>
      <c r="B554" s="356">
        <f>калькуляции!A837</f>
        <v>0</v>
      </c>
      <c r="C554">
        <v>1</v>
      </c>
    </row>
    <row r="555" spans="1:3" x14ac:dyDescent="0.25">
      <c r="A555" s="29" t="s">
        <v>2222</v>
      </c>
      <c r="B555" s="356">
        <f>калькуляции!A838</f>
        <v>0</v>
      </c>
      <c r="C555">
        <v>1</v>
      </c>
    </row>
    <row r="556" spans="1:3" x14ac:dyDescent="0.25">
      <c r="A556" s="29" t="s">
        <v>2223</v>
      </c>
      <c r="B556" s="356">
        <f>калькуляции!A6711</f>
        <v>0</v>
      </c>
      <c r="C556">
        <v>1</v>
      </c>
    </row>
    <row r="557" spans="1:3" x14ac:dyDescent="0.25">
      <c r="A557" s="29" t="s">
        <v>2224</v>
      </c>
      <c r="B557" s="356">
        <f>калькуляции!A4308</f>
        <v>0</v>
      </c>
      <c r="C557">
        <v>1</v>
      </c>
    </row>
    <row r="558" spans="1:3" x14ac:dyDescent="0.25">
      <c r="A558" s="342" t="s">
        <v>2226</v>
      </c>
      <c r="B558" s="358">
        <f>калькуляции!A5140</f>
        <v>0</v>
      </c>
      <c r="C558">
        <v>1</v>
      </c>
    </row>
    <row r="559" spans="1:3" x14ac:dyDescent="0.25">
      <c r="A559" s="29" t="s">
        <v>2227</v>
      </c>
      <c r="B559" s="356">
        <f>калькуляции!A1122</f>
        <v>0</v>
      </c>
      <c r="C559">
        <v>1</v>
      </c>
    </row>
    <row r="560" spans="1:3" x14ac:dyDescent="0.25">
      <c r="A560" s="29" t="s">
        <v>2228</v>
      </c>
      <c r="B560" s="356">
        <f>калькуляции!A7718</f>
        <v>0</v>
      </c>
      <c r="C560">
        <v>1</v>
      </c>
    </row>
    <row r="561" spans="1:3" x14ac:dyDescent="0.25">
      <c r="A561" s="29" t="s">
        <v>2229</v>
      </c>
      <c r="B561" s="356">
        <f>калькуляции!A7676+калькуляции!A12693</f>
        <v>0</v>
      </c>
      <c r="C561">
        <v>1</v>
      </c>
    </row>
    <row r="562" spans="1:3" x14ac:dyDescent="0.25">
      <c r="A562" s="29" t="s">
        <v>2230</v>
      </c>
      <c r="B562" s="356">
        <f>калькуляции!A5087</f>
        <v>0</v>
      </c>
      <c r="C562">
        <v>1</v>
      </c>
    </row>
    <row r="563" spans="1:3" x14ac:dyDescent="0.25">
      <c r="A563" s="29" t="s">
        <v>2231</v>
      </c>
      <c r="B563" s="356">
        <f>калькуляции!A5170+калькуляции!A6634</f>
        <v>0</v>
      </c>
      <c r="C563">
        <v>1</v>
      </c>
    </row>
    <row r="564" spans="1:3" x14ac:dyDescent="0.25">
      <c r="A564" s="31" t="s">
        <v>2524</v>
      </c>
      <c r="B564" s="356"/>
    </row>
    <row r="565" spans="1:3" x14ac:dyDescent="0.25">
      <c r="A565" s="29" t="s">
        <v>2232</v>
      </c>
      <c r="B565" s="356">
        <f>калькуляции!A1485+калькуляции!A4217+калькуляции!A733+калькуляции!A12968</f>
        <v>0</v>
      </c>
      <c r="C565">
        <v>1</v>
      </c>
    </row>
    <row r="566" spans="1:3" x14ac:dyDescent="0.25">
      <c r="A566" s="29" t="s">
        <v>2838</v>
      </c>
      <c r="B566" s="356">
        <f>калькуляции!A5322+калькуляции!A10468+калькуляции!A6280+калькуляции!A6032+калькуляции!A623+калькуляции!A11369+калькуляции!A6754</f>
        <v>0</v>
      </c>
      <c r="C566">
        <v>1</v>
      </c>
    </row>
    <row r="567" spans="1:3" x14ac:dyDescent="0.25">
      <c r="A567" s="29" t="s">
        <v>2233</v>
      </c>
      <c r="B567" s="356">
        <f>калькуляции!A8838+калькуляции!A9020+калькуляции!A8133</f>
        <v>0</v>
      </c>
      <c r="C567">
        <v>1</v>
      </c>
    </row>
    <row r="568" spans="1:3" x14ac:dyDescent="0.25">
      <c r="A568" s="29" t="s">
        <v>2246</v>
      </c>
      <c r="B568" s="356">
        <f>калькуляции!A502+калькуляции!A596+калькуляции!A614+калькуляции!A1869+калькуляции!A2830+калькуляции!A731</f>
        <v>0</v>
      </c>
      <c r="C568">
        <v>1</v>
      </c>
    </row>
    <row r="569" spans="1:3" x14ac:dyDescent="0.25">
      <c r="A569" s="29" t="s">
        <v>2247</v>
      </c>
      <c r="B569" s="356">
        <f>калькуляции!A576</f>
        <v>0</v>
      </c>
      <c r="C569">
        <v>1</v>
      </c>
    </row>
    <row r="570" spans="1:3" x14ac:dyDescent="0.25">
      <c r="A570" s="29" t="s">
        <v>2234</v>
      </c>
      <c r="B570" s="356">
        <f>калькуляции!A9224</f>
        <v>0</v>
      </c>
      <c r="C570">
        <v>1</v>
      </c>
    </row>
    <row r="571" spans="1:3" x14ac:dyDescent="0.25">
      <c r="A571" s="29" t="s">
        <v>2248</v>
      </c>
      <c r="B571" s="356">
        <f>калькуляции!A13478</f>
        <v>0</v>
      </c>
      <c r="C571">
        <v>1</v>
      </c>
    </row>
    <row r="572" spans="1:3" x14ac:dyDescent="0.25">
      <c r="A572" s="29" t="s">
        <v>2249</v>
      </c>
      <c r="B572" s="356">
        <f>калькуляции!A2858+калькуляции!A2450+калькуляции!A8313+калькуляции!A10931+калькуляции!A8296+калькуляции!A12115</f>
        <v>0</v>
      </c>
      <c r="C572">
        <v>1</v>
      </c>
    </row>
    <row r="573" spans="1:3" x14ac:dyDescent="0.25">
      <c r="A573" s="29" t="s">
        <v>2245</v>
      </c>
      <c r="B573" s="356">
        <f>калькуляции!A1094+калькуляции!A5315+калькуляции!A1579+калькуляции!A1595+калькуляции!A1752+калькуляции!A3051+калькуляции!A4282+калькуляции!A7766+калькуляции!A2090+калькуляции!A12803+калькуляции!A10949+калькуляции!A13563</f>
        <v>0</v>
      </c>
      <c r="C573">
        <v>1</v>
      </c>
    </row>
    <row r="574" spans="1:3" x14ac:dyDescent="0.25">
      <c r="A574" s="29" t="s">
        <v>1281</v>
      </c>
      <c r="B574" s="356">
        <f>калькуляции!A3544+калькуляции!A11292+калькуляции!A11342+калькуляции!A5599+калькуляции!A6495+калькуляции!A8337</f>
        <v>0</v>
      </c>
      <c r="C574">
        <v>1</v>
      </c>
    </row>
    <row r="575" spans="1:3" x14ac:dyDescent="0.25">
      <c r="A575" s="29" t="s">
        <v>2244</v>
      </c>
      <c r="B575" s="356">
        <f>калькуляции!A631+калькуляции!A796+калькуляции!A825+калькуляции!A5014+калькуляции!A5194+калькуляции!A5218+калькуляции!A5224+калькуляции!A5325+калькуляции!A6683+калькуляции!A1453+калькуляции!A1868+калькуляции!A2409+калькуляции!A2827+калькуляции!A2829+калькуляции!A4506+калькуляции!A7971+калькуляции!A8959+калькуляции!A5771+калькуляции!A12991+калькуляции!A13000+калькуляции!A10472+калькуляции!A6306+калькуляции!A9143+калькуляции!A9153+калькуляции!A9168+калькуляции!A9176+калькуляции!A9327+калькуляции!A12586+калькуляции!A11005+калькуляции!A11055+калькуляции!A6033+калькуляции!A6406+калькуляции!A6762+калькуляции!A577+калькуляции!A11370+калькуляции!A9267+калькуляции!A11444</f>
        <v>0</v>
      </c>
      <c r="C575">
        <v>1</v>
      </c>
    </row>
    <row r="576" spans="1:3" x14ac:dyDescent="0.25">
      <c r="A576" s="29" t="s">
        <v>2243</v>
      </c>
      <c r="B576" s="356">
        <f>калькуляции!A1870+калькуляции!A2831+калькуляции!A4463+калькуляции!A734+калькуляции!A10372+калькуляции!A6139+калькуляции!A1980</f>
        <v>0</v>
      </c>
      <c r="C576">
        <v>1</v>
      </c>
    </row>
    <row r="577" spans="1:3" x14ac:dyDescent="0.25">
      <c r="A577" s="29" t="s">
        <v>2845</v>
      </c>
      <c r="B577" s="356">
        <f>калькуляции!A732+калькуляции!A11018+калькуляции!A6417</f>
        <v>0</v>
      </c>
      <c r="C577">
        <v>1</v>
      </c>
    </row>
    <row r="578" spans="1:3" x14ac:dyDescent="0.25">
      <c r="A578" s="29" t="s">
        <v>2242</v>
      </c>
      <c r="B578" s="356">
        <f>калькуляции!A416+калькуляции!A1093+калькуляции!A4999+калькуляции!A5217+калькуляции!A5223+калькуляции!A6682+калькуляции!A2554+калькуляции!A8984+калькуляции!A12882+калькуляции!A13436</f>
        <v>0</v>
      </c>
      <c r="C578">
        <v>1</v>
      </c>
    </row>
    <row r="579" spans="1:3" x14ac:dyDescent="0.25">
      <c r="A579" s="29" t="s">
        <v>2241</v>
      </c>
      <c r="B579" s="356">
        <f>калькуляции!A8985+калькуляции!A5977+калькуляции!A625+калькуляции!A9223</f>
        <v>0</v>
      </c>
      <c r="C579">
        <v>1</v>
      </c>
    </row>
    <row r="580" spans="1:3" x14ac:dyDescent="0.25">
      <c r="A580" s="29" t="s">
        <v>2240</v>
      </c>
      <c r="B580" s="356">
        <f>калькуляции!A3900+калькуляции!A4027+калькуляции!A7474+калькуляции!A7717+калькуляции!A7816</f>
        <v>0</v>
      </c>
      <c r="C580">
        <v>1</v>
      </c>
    </row>
    <row r="581" spans="1:3" x14ac:dyDescent="0.25">
      <c r="A581" s="29" t="s">
        <v>926</v>
      </c>
      <c r="B581" s="356">
        <f>калькуляции!A5761+калькуляции!A9898+калькуляции!A10492+калькуляции!A6393+калькуляции!A11267+калькуляции!A5576+калькуляции!A9202</f>
        <v>0</v>
      </c>
      <c r="C581">
        <v>1</v>
      </c>
    </row>
    <row r="582" spans="1:3" x14ac:dyDescent="0.25">
      <c r="A582" s="29" t="s">
        <v>2239</v>
      </c>
      <c r="B582" s="356">
        <f>калькуляции!A2021+калькуляции!A2068</f>
        <v>0</v>
      </c>
      <c r="C582">
        <v>1</v>
      </c>
    </row>
    <row r="583" spans="1:3" x14ac:dyDescent="0.25">
      <c r="A583" s="29" t="s">
        <v>2238</v>
      </c>
      <c r="B583" s="356">
        <f>калькуляции!A13479</f>
        <v>0</v>
      </c>
      <c r="C583">
        <v>1</v>
      </c>
    </row>
    <row r="584" spans="1:3" x14ac:dyDescent="0.25">
      <c r="A584" s="29" t="s">
        <v>2237</v>
      </c>
      <c r="B584" s="356">
        <f>калькуляции!A5719+калькуляции!A5715+калькуляции!A10053+калькуляции!A12992+калькуляции!A8311</f>
        <v>0</v>
      </c>
      <c r="C584">
        <v>1</v>
      </c>
    </row>
    <row r="585" spans="1:3" x14ac:dyDescent="0.25">
      <c r="A585" s="29" t="s">
        <v>2236</v>
      </c>
      <c r="B585" s="356">
        <f>калькуляции!A5726+калькуляции!A5723</f>
        <v>0</v>
      </c>
      <c r="C585">
        <v>1</v>
      </c>
    </row>
    <row r="586" spans="1:3" x14ac:dyDescent="0.25">
      <c r="A586" s="29" t="s">
        <v>2235</v>
      </c>
      <c r="B586" s="356">
        <f>калькуляции!A12880</f>
        <v>0</v>
      </c>
      <c r="C586">
        <v>1</v>
      </c>
    </row>
    <row r="587" spans="1:3" x14ac:dyDescent="0.25">
      <c r="A587" s="29" t="s">
        <v>2250</v>
      </c>
      <c r="B587" s="356">
        <f>калькуляции!A12881</f>
        <v>0</v>
      </c>
      <c r="C587">
        <v>1</v>
      </c>
    </row>
    <row r="588" spans="1:3" x14ac:dyDescent="0.25">
      <c r="A588" s="46" t="s">
        <v>2525</v>
      </c>
      <c r="B588" s="356"/>
    </row>
    <row r="589" spans="1:3" x14ac:dyDescent="0.25">
      <c r="A589" s="47" t="s">
        <v>2251</v>
      </c>
      <c r="B589" s="356">
        <f>калькуляции!A8237</f>
        <v>0</v>
      </c>
      <c r="C589">
        <v>1</v>
      </c>
    </row>
    <row r="590" spans="1:3" x14ac:dyDescent="0.25">
      <c r="A590" s="47" t="s">
        <v>2252</v>
      </c>
      <c r="B590" s="356">
        <f>калькуляции!A10489</f>
        <v>0</v>
      </c>
      <c r="C590">
        <v>1</v>
      </c>
    </row>
    <row r="591" spans="1:3" x14ac:dyDescent="0.25">
      <c r="A591" s="47" t="s">
        <v>2253</v>
      </c>
      <c r="B591" s="356">
        <f>калькуляции!A8245</f>
        <v>0</v>
      </c>
      <c r="C591">
        <v>1</v>
      </c>
    </row>
    <row r="592" spans="1:3" x14ac:dyDescent="0.25">
      <c r="A592" s="47" t="s">
        <v>2254</v>
      </c>
      <c r="B592" s="356">
        <f>калькуляции!A10911+калькуляции!A8284+калькуляции!A10066+калькуляции!A9972</f>
        <v>0</v>
      </c>
      <c r="C592">
        <v>1</v>
      </c>
    </row>
    <row r="593" spans="1:3" x14ac:dyDescent="0.25">
      <c r="A593" s="47" t="s">
        <v>2255</v>
      </c>
      <c r="B593" s="356">
        <f>калькуляции!A2372+калькуляции!A4442+калькуляции!A3343</f>
        <v>0</v>
      </c>
      <c r="C593">
        <v>1</v>
      </c>
    </row>
    <row r="594" spans="1:3" x14ac:dyDescent="0.25">
      <c r="A594" s="47" t="s">
        <v>2256</v>
      </c>
      <c r="B594" s="356">
        <f>калькуляции!A2641+калькуляции!A3824+калькуляции!A10027</f>
        <v>0</v>
      </c>
      <c r="C594">
        <v>1</v>
      </c>
    </row>
    <row r="595" spans="1:3" x14ac:dyDescent="0.25">
      <c r="A595" s="47" t="s">
        <v>2257</v>
      </c>
      <c r="B595" s="356">
        <f>калькуляции!A2997+калькуляции!A3275+калькуляции!A9085+калькуляции!A10546+калькуляции!A6097+калькуляции!A6127+калькуляции!A12065+калькуляции!A8184+калькуляции!A12875</f>
        <v>0</v>
      </c>
      <c r="C595">
        <v>1</v>
      </c>
    </row>
    <row r="596" spans="1:3" x14ac:dyDescent="0.25">
      <c r="A596" s="47" t="s">
        <v>2258</v>
      </c>
      <c r="B596" s="356">
        <f>калькуляции!A2749</f>
        <v>0</v>
      </c>
      <c r="C596">
        <v>1</v>
      </c>
    </row>
    <row r="597" spans="1:3" x14ac:dyDescent="0.25">
      <c r="A597" s="47" t="s">
        <v>2259</v>
      </c>
      <c r="B597" s="356">
        <f>калькуляции!A8363+калькуляции!A8620+калькуляции!A8275+калькуляции!A10902+калькуляции!A12855</f>
        <v>0</v>
      </c>
      <c r="C597">
        <v>1</v>
      </c>
    </row>
    <row r="598" spans="1:3" x14ac:dyDescent="0.25">
      <c r="A598" s="47" t="s">
        <v>2260</v>
      </c>
      <c r="B598" s="356">
        <f>калькуляции!A8658+калькуляции!A12835</f>
        <v>0</v>
      </c>
      <c r="C598">
        <v>1</v>
      </c>
    </row>
    <row r="599" spans="1:3" x14ac:dyDescent="0.25">
      <c r="A599" s="47" t="s">
        <v>2261</v>
      </c>
      <c r="B599" s="356">
        <f>калькуляции!A1345+калькуляции!A7734+калькуляции!A12466+калькуляции!A12405+калькуляции!A13227</f>
        <v>0</v>
      </c>
      <c r="C599">
        <v>1</v>
      </c>
    </row>
    <row r="600" spans="1:3" x14ac:dyDescent="0.25">
      <c r="A600" s="47" t="s">
        <v>2262</v>
      </c>
      <c r="B600" s="356">
        <f>калькуляции!A1356</f>
        <v>0</v>
      </c>
      <c r="C600">
        <v>1</v>
      </c>
    </row>
    <row r="601" spans="1:3" x14ac:dyDescent="0.25">
      <c r="A601" s="47" t="s">
        <v>2263</v>
      </c>
      <c r="B601" s="356">
        <f>калькуляции!A7514+калькуляции!A12136</f>
        <v>0</v>
      </c>
      <c r="C601">
        <v>1</v>
      </c>
    </row>
    <row r="602" spans="1:3" x14ac:dyDescent="0.25">
      <c r="A602" s="47" t="s">
        <v>2264</v>
      </c>
      <c r="B602" s="356">
        <f>калькуляции!A3050</f>
        <v>0</v>
      </c>
      <c r="C602">
        <v>1</v>
      </c>
    </row>
    <row r="603" spans="1:3" x14ac:dyDescent="0.25">
      <c r="A603" s="47" t="s">
        <v>2265</v>
      </c>
      <c r="B603" s="356">
        <f>калькуляции!A7333</f>
        <v>0</v>
      </c>
      <c r="C603">
        <v>1</v>
      </c>
    </row>
    <row r="604" spans="1:3" x14ac:dyDescent="0.25">
      <c r="A604" s="47" t="s">
        <v>2266</v>
      </c>
      <c r="B604" s="356">
        <f>калькуляции!A7334</f>
        <v>0</v>
      </c>
      <c r="C604">
        <v>1</v>
      </c>
    </row>
    <row r="605" spans="1:3" x14ac:dyDescent="0.25">
      <c r="A605" s="47" t="s">
        <v>2289</v>
      </c>
      <c r="B605" s="356">
        <f>калькуляции!A12867+калькуляции!A12873+калькуляции!A8624</f>
        <v>0</v>
      </c>
      <c r="C605">
        <v>1</v>
      </c>
    </row>
    <row r="606" spans="1:3" x14ac:dyDescent="0.25">
      <c r="A606" s="47" t="s">
        <v>2267</v>
      </c>
      <c r="B606" s="356">
        <f>калькуляции!A7335</f>
        <v>0</v>
      </c>
      <c r="C606">
        <v>1</v>
      </c>
    </row>
    <row r="607" spans="1:3" x14ac:dyDescent="0.25">
      <c r="A607" s="47" t="s">
        <v>2268</v>
      </c>
      <c r="B607" s="356">
        <f>калькуляции!A7260+калькуляции!A7273+калькуляции!A7288+калькуляции!A7355+калькуляции!A3433</f>
        <v>0</v>
      </c>
      <c r="C607">
        <v>1</v>
      </c>
    </row>
    <row r="608" spans="1:3" x14ac:dyDescent="0.25">
      <c r="A608" s="47" t="s">
        <v>2269</v>
      </c>
      <c r="B608" s="356">
        <f>калькуляции!A2758+калькуляции!A4631+калькуляции!A4823+калькуляции!A739+калькуляции!A9949+калькуляции!A6521+калькуляции!A6537+калькуляции!A11431+калькуляции!A11453+калькуляции!A13549</f>
        <v>0</v>
      </c>
      <c r="C608">
        <v>1</v>
      </c>
    </row>
    <row r="609" spans="1:3" x14ac:dyDescent="0.25">
      <c r="A609" s="47" t="s">
        <v>2270</v>
      </c>
      <c r="B609" s="356">
        <f>калькуляции!A12260</f>
        <v>0</v>
      </c>
      <c r="C609">
        <v>1</v>
      </c>
    </row>
    <row r="610" spans="1:3" x14ac:dyDescent="0.25">
      <c r="A610" s="47" t="s">
        <v>2271</v>
      </c>
      <c r="B610" s="356">
        <f>калькуляции!A84+калькуляции!A972+калькуляции!A6943+калькуляции!A1309</f>
        <v>0</v>
      </c>
      <c r="C610">
        <v>1</v>
      </c>
    </row>
    <row r="611" spans="1:3" x14ac:dyDescent="0.25">
      <c r="A611" s="47" t="s">
        <v>2272</v>
      </c>
      <c r="B611" s="356">
        <f>калькуляции!A1604+калькуляции!A1618+калькуляции!A8082</f>
        <v>0</v>
      </c>
      <c r="C611">
        <v>1</v>
      </c>
    </row>
    <row r="612" spans="1:3" x14ac:dyDescent="0.25">
      <c r="A612" s="47" t="s">
        <v>2273</v>
      </c>
      <c r="B612" s="356">
        <f>калькуляции!A4077</f>
        <v>0</v>
      </c>
      <c r="C612">
        <v>1</v>
      </c>
    </row>
    <row r="613" spans="1:3" x14ac:dyDescent="0.25">
      <c r="A613" s="47" t="s">
        <v>2274</v>
      </c>
      <c r="B613" s="356">
        <f>калькуляции!A4084+калькуляции!A10854</f>
        <v>0</v>
      </c>
      <c r="C613">
        <v>1</v>
      </c>
    </row>
    <row r="614" spans="1:3" x14ac:dyDescent="0.25">
      <c r="A614" s="47" t="s">
        <v>2275</v>
      </c>
      <c r="B614" s="356">
        <f>калькуляции!A3735+калькуляции!A7916+калькуляции!A8026+калькуляции!A8048+калькуляции!A8106+калькуляции!A9109+калькуляции!A9114+калькуляции!A9119+калькуляции!A9125+калькуляции!A8381</f>
        <v>0</v>
      </c>
      <c r="C614">
        <v>1</v>
      </c>
    </row>
    <row r="615" spans="1:3" x14ac:dyDescent="0.25">
      <c r="A615" s="47" t="s">
        <v>2276</v>
      </c>
      <c r="B615" s="356">
        <f>калькуляции!A8035+калькуляции!A9247</f>
        <v>0</v>
      </c>
      <c r="C615">
        <v>1</v>
      </c>
    </row>
    <row r="616" spans="1:3" x14ac:dyDescent="0.25">
      <c r="A616" s="47" t="s">
        <v>2277</v>
      </c>
      <c r="B616" s="356">
        <f>калькуляции!A9205+калькуляции!A9228</f>
        <v>0</v>
      </c>
      <c r="C616">
        <v>1</v>
      </c>
    </row>
    <row r="617" spans="1:3" x14ac:dyDescent="0.25">
      <c r="A617" s="47" t="s">
        <v>2278</v>
      </c>
      <c r="B617" s="356">
        <f>калькуляции!A768</f>
        <v>0</v>
      </c>
      <c r="C617">
        <v>1</v>
      </c>
    </row>
    <row r="618" spans="1:3" x14ac:dyDescent="0.25">
      <c r="A618" s="47" t="s">
        <v>2290</v>
      </c>
      <c r="B618" s="356">
        <f>калькуляции!A7827</f>
        <v>0</v>
      </c>
      <c r="C618">
        <v>1</v>
      </c>
    </row>
    <row r="619" spans="1:3" x14ac:dyDescent="0.25">
      <c r="A619" s="47" t="s">
        <v>2279</v>
      </c>
      <c r="B619" s="356">
        <f>калькуляции!A7831</f>
        <v>0</v>
      </c>
      <c r="C619">
        <v>1</v>
      </c>
    </row>
    <row r="620" spans="1:3" x14ac:dyDescent="0.25">
      <c r="A620" s="47" t="s">
        <v>2280</v>
      </c>
      <c r="B620" s="356">
        <f>калькуляции!A7835</f>
        <v>0</v>
      </c>
      <c r="C620">
        <v>1</v>
      </c>
    </row>
    <row r="621" spans="1:3" x14ac:dyDescent="0.25">
      <c r="A621" s="47" t="s">
        <v>2281</v>
      </c>
      <c r="B621" s="356">
        <f>калькуляции!A7841</f>
        <v>0</v>
      </c>
      <c r="C621">
        <v>1</v>
      </c>
    </row>
    <row r="622" spans="1:3" x14ac:dyDescent="0.25">
      <c r="A622" s="47" t="s">
        <v>2282</v>
      </c>
      <c r="B622" s="356">
        <f>калькуляции!A7845</f>
        <v>0</v>
      </c>
      <c r="C622">
        <v>1</v>
      </c>
    </row>
    <row r="623" spans="1:3" x14ac:dyDescent="0.25">
      <c r="A623" s="47" t="s">
        <v>2283</v>
      </c>
      <c r="B623" s="356">
        <f>калькуляции!A7851</f>
        <v>0</v>
      </c>
      <c r="C623">
        <v>1</v>
      </c>
    </row>
    <row r="624" spans="1:3" x14ac:dyDescent="0.25">
      <c r="A624" s="47" t="s">
        <v>2284</v>
      </c>
      <c r="B624" s="356">
        <f>калькуляции!A7866</f>
        <v>0</v>
      </c>
      <c r="C624">
        <v>1</v>
      </c>
    </row>
    <row r="625" spans="1:3" x14ac:dyDescent="0.25">
      <c r="A625" s="47" t="s">
        <v>2285</v>
      </c>
      <c r="B625" s="356">
        <f>калькуляции!A7872</f>
        <v>0</v>
      </c>
      <c r="C625">
        <v>1</v>
      </c>
    </row>
    <row r="626" spans="1:3" x14ac:dyDescent="0.25">
      <c r="A626" s="47" t="s">
        <v>2286</v>
      </c>
      <c r="B626" s="356">
        <f>калькуляции!A7878</f>
        <v>0</v>
      </c>
      <c r="C626">
        <v>1</v>
      </c>
    </row>
    <row r="627" spans="1:3" x14ac:dyDescent="0.25">
      <c r="A627" s="47" t="s">
        <v>2287</v>
      </c>
      <c r="B627" s="356">
        <f>калькуляции!A13519</f>
        <v>0</v>
      </c>
      <c r="C627">
        <v>1</v>
      </c>
    </row>
    <row r="628" spans="1:3" x14ac:dyDescent="0.25">
      <c r="A628" s="47" t="s">
        <v>1362</v>
      </c>
      <c r="B628" s="356">
        <f>калькуляции!A13320+калькуляции!A7321+калькуляции!A12645+калькуляции!A7681+калькуляции!A9740</f>
        <v>0</v>
      </c>
      <c r="C628">
        <v>1</v>
      </c>
    </row>
    <row r="629" spans="1:3" x14ac:dyDescent="0.25">
      <c r="A629" s="47" t="s">
        <v>2288</v>
      </c>
      <c r="B629" s="356">
        <f>калькуляции!A11403+калькуляции!A11410+калькуляции!A11419+калькуляции!A7081+калькуляции!A7090+калькуляции!A7099</f>
        <v>0</v>
      </c>
      <c r="C629">
        <v>1</v>
      </c>
    </row>
    <row r="630" spans="1:3" x14ac:dyDescent="0.25">
      <c r="A630" s="48" t="s">
        <v>2526</v>
      </c>
      <c r="B630" s="356"/>
    </row>
    <row r="631" spans="1:3" x14ac:dyDescent="0.25">
      <c r="A631" s="49" t="s">
        <v>798</v>
      </c>
      <c r="B631" s="356">
        <f>калькуляции!A243+калькуляции!A280+калькуляции!A313+калькуляции!A321+калькуляции!A351+калькуляции!A453+калькуляции!A485+калькуляции!A4945+калькуляции!A5450+калькуляции!A7231+калькуляции!A7315+калькуляции!A1389+калькуляции!A1469+калькуляции!A1663+калькуляции!A3374+калькуляции!A3378+калькуляции!A3780+калькуляции!A3804+калькуляции!A4283+калькуляции!A4483+калькуляции!A7753+калькуляции!A8755+калькуляции!A8800+калькуляции!A6253+калькуляции!A6353+калькуляции!A2063+калькуляции!A2104+калькуляции!A6089+калькуляции!A1986+калькуляции!A12094+калькуляции!A10407+калькуляции!A9337+калькуляции!A10751+калькуляции!A4927+калькуляции!A7086</f>
        <v>0</v>
      </c>
      <c r="C631">
        <v>1</v>
      </c>
    </row>
    <row r="632" spans="1:3" x14ac:dyDescent="0.25">
      <c r="A632" s="49" t="s">
        <v>2319</v>
      </c>
      <c r="B632" s="356">
        <f>калькуляции!A4959+калькуляции!A5305+калькуляции!A7221+калькуляции!A1294+калькуляции!A1474+калькуляции!A1683+калькуляции!A1861+калькуляции!A2947+калькуляции!A3381+калькуляции!A5515+калькуляции!A12052+калькуляции!A12242+калькуляции!A12760+калькуляции!A12714+калькуляции!A12588+калькуляции!A11064+калькуляции!A11118+калькуляции!A1243+калькуляции!A6771+калькуляции!A9407+калькуляции!A11201+калькуляции!A4996+калькуляции!A13568+калькуляции!A1226</f>
        <v>0</v>
      </c>
      <c r="C632">
        <v>1</v>
      </c>
    </row>
    <row r="633" spans="1:3" x14ac:dyDescent="0.25">
      <c r="A633" s="49" t="s">
        <v>1263</v>
      </c>
      <c r="B633" s="356">
        <f>калькуляции!A11063+калькуляции!A11117+калькуляции!A6770+калькуляции!A11405+калькуляции!A7092+калькуляции!A13567+калькуляции!A1225</f>
        <v>0</v>
      </c>
      <c r="C633">
        <v>1</v>
      </c>
    </row>
    <row r="634" spans="1:3" x14ac:dyDescent="0.25">
      <c r="A634" s="49" t="s">
        <v>2320</v>
      </c>
      <c r="B634" s="356">
        <f>калькуляции!A2212+калькуляции!A4468+калькуляции!A3037+калькуляции!A3375+калькуляции!A3981+калькуляции!A4286+калькуляции!A1899</f>
        <v>0</v>
      </c>
      <c r="C634">
        <v>1</v>
      </c>
    </row>
    <row r="635" spans="1:3" x14ac:dyDescent="0.25">
      <c r="A635" s="49" t="s">
        <v>1268</v>
      </c>
      <c r="B635" s="389">
        <f>калькуляции!A276+калькуляции!A320+калькуляции!A401+калькуляции!A977+калькуляции!A990+калькуляции!A1000+калькуляции!A1009+калькуляции!A1019+калькуляции!A1041+калькуляции!A1053+калькуляции!A1063+калькуляции!A1074+калькуляции!A1085+калькуляции!A1097+калькуляции!A1105+калькуляции!A1116+калькуляции!A1133+калькуляции!A1160+калькуляции!A1170+калькуляции!A4991+калькуляции!A5009+калькуляции!A5198+калькуляции!A6612+калькуляции!A9701+калькуляции!A6910+калькуляции!A6962+калькуляции!A7220+калькуляции!A7230+калькуляции!A7254+калькуляции!A7267+калькуляции!A7275+калькуляции!A7314+калькуляции!A1284+калькуляции!A1303+калькуляции!A1313+калькуляции!A1398+калькуляции!A1499+калькуляции!A1527+калькуляции!A1545+калькуляции!A1589+калькуляции!A1600+калькуляции!A1635+калькуляции!A1703+калькуляции!A1717+калькуляции!A1830+калькуляции!A1846+калькуляции!A2306+калькуляции!A2522+калькуляции!A2539+калькуляции!A2545+калькуляции!A2558+калькуляции!A2843+калькуляции!A2912+калькуляции!A2982+калькуляции!A3168+калькуляции!A3191+калькуляции!A3373+калькуляции!A3492+калькуляции!A3597+калькуляции!A3704+калькуляции!A3792+калькуляции!A4005+калькуляции!A4017+калькуляции!A4096+калькуляции!A4150+калькуляции!A4247+калькуляции!A4344+калькуляции!A4531+калькуляции!A4597+калькуляции!A4617+калькуляции!A4759+калькуляции!A8068+калькуляции!A8084+калькуляции!A8103+калькуляции!A8716+калькуляции!A8726+калькуляции!A8731+калькуляции!A8768+калькуляции!A8801+калькуляции!A8807+калькуляции!A8825+калькуляции!A8833+калькуляции!A8857+калькуляции!A8872+калькуляции!A8882+калькуляции!A8926+калькуляции!A8950+калькуляции!A5656+калькуляции!A5776+калькуляции!A1926+калькуляции!A1951+калькуляции!A1957+калькуляции!A1967+калькуляции!A6845+калькуляции!A6852+калькуляции!A6820+калькуляции!A6829+калькуляции!A6837+калькуляции!A10183+калькуляции!A10193+калькуляции!A10202+калькуляции!A13031+калькуляции!A6860+калькуляции!A10585+калькуляции!A10618+калькуляции!A10632+калькуляции!A10646+калькуляции!A10151+калькуляции!A10164+калькуляции!A10118+калькуляции!A10128+калькуляции!A13139+калькуляции!A13147+калькуляции!A4685+калькуляции!A12103+калькуляции!A12330+калькуляции!A12433+калькуляции!A6995+калькуляции!A7005+калькуляции!A7015+калькуляции!A7025+калькуляции!A7035+калькуляции!A7045+калькуляции!A7055+калькуляции!A7065+калькуляции!A10750+калькуляции!A10883+калькуляции!A11011+калькуляции!A11023+калькуляции!A11047+калькуляции!A11035+калькуляции!A11319+калькуляции!A11333+калькуляции!A1238+калькуляции!A6017+калькуляции!A6412+калькуляции!A6422+калькуляции!A6432+калькуляции!A6442+калькуляции!A6778+калькуляции!A9413+калькуляции!A6474+калькуляции!A6486+калькуляции!A213+калькуляции!A521+калькуляции!A4896+калькуляции!A13326+калькуляции!A13345+калькуляции!A13355+калькуляции!A13373+калькуляции!A13386+калькуляции!A13400+калькуляции!A13414+калькуляции!A6928+калькуляции!A6955+калькуляции!A11498+калькуляции!A11515+калькуляции!A7133+калькуляции!A7149+калькуляции!A7240</f>
        <v>0</v>
      </c>
      <c r="C635">
        <v>1</v>
      </c>
    </row>
    <row r="636" spans="1:3" x14ac:dyDescent="0.25">
      <c r="A636" s="49" t="s">
        <v>2541</v>
      </c>
      <c r="B636" s="356">
        <f>калькуляции!A2391+калькуляции!A4080+калькуляции!A10517+калькуляции!A12683</f>
        <v>0</v>
      </c>
      <c r="C636">
        <v>1</v>
      </c>
    </row>
    <row r="637" spans="1:3" x14ac:dyDescent="0.25">
      <c r="A637" s="49" t="s">
        <v>2321</v>
      </c>
      <c r="B637" s="356">
        <f>калькуляции!A9380</f>
        <v>0</v>
      </c>
      <c r="C637">
        <v>1</v>
      </c>
    </row>
    <row r="638" spans="1:3" x14ac:dyDescent="0.25">
      <c r="A638" s="49" t="s">
        <v>2322</v>
      </c>
      <c r="B638" s="356">
        <f>калькуляции!A65+калькуляции!A7804+калькуляции!A8064+калькуляции!A8079+калькуляции!A8101+калькуляции!A8676+калькуляции!A8721+калькуляции!A5735+калькуляции!A11956+калькуляции!A12454+калькуляции!A12618+калькуляции!A12821+калькуляции!A13207+калькуляции!A13241+калькуляции!A9489</f>
        <v>0</v>
      </c>
      <c r="C638">
        <v>1</v>
      </c>
    </row>
    <row r="639" spans="1:3" x14ac:dyDescent="0.25">
      <c r="A639" s="49" t="s">
        <v>2323</v>
      </c>
      <c r="B639" s="356">
        <f>калькуляции!A7577+калькуляции!A7621</f>
        <v>0</v>
      </c>
      <c r="C639">
        <v>1</v>
      </c>
    </row>
    <row r="640" spans="1:3" x14ac:dyDescent="0.25">
      <c r="A640" s="49" t="s">
        <v>2324</v>
      </c>
      <c r="B640" s="356">
        <f>калькуляции!A7253+калькуляции!A7266+калькуляции!A7312+калькуляции!A2256+калькуляции!A2685+калькуляции!A2694+калькуляции!A2774+калькуляции!A2789+калькуляции!A2804+калькуляции!A3228+калькуляции!A3308+калькуляции!A3318+калькуляции!A3330+калькуляции!A3356+калькуляции!A3360+калькуляции!A3386+калькуляции!A3579+калькуляции!A3633+калькуляции!A3864+калькуляции!A3878+калькуляции!A4583+калькуляции!A8063+калькуляции!A8078+калькуляции!A8100+калькуляции!A8717+калькуляции!A8736+калькуляции!A8758+калькуляции!A3350+калькуляции!A6849+калькуляции!A6826+калькуляции!A6834+калькуляции!A6842+калькуляции!A10189+калькуляции!A10206+калькуляции!A13037+калькуляции!A6864+калькуляции!A10150+калькуляции!A10163+калькуляции!A10125+калькуляции!A10132+калькуляции!A13144+калькуляции!A13153+калькуляции!A13166+калькуляции!A13178+калькуляции!A7001+калькуляции!A7010+калькуляции!A7020+калькуляции!A7029+калькуляции!A7049+калькуляции!A7059+калькуляции!A7072+калькуляции!A10681+калькуляции!A10713+калькуляции!A10748+калькуляции!A10800+калькуляции!A13325+калькуляции!A13344+калькуляции!A13368+калькуляции!A13385+калькуляции!A13404+калькуляции!A6927+калькуляции!A6959+калькуляции!A6966+калькуляции!A9232+калькуляции!A11497+калькуляции!A11514+калькуляции!A7132+калькуляции!A7148+калькуляции!A7246</f>
        <v>0</v>
      </c>
      <c r="C640">
        <v>1</v>
      </c>
    </row>
    <row r="641" spans="1:3" x14ac:dyDescent="0.25">
      <c r="A641" s="49" t="s">
        <v>2325</v>
      </c>
      <c r="B641" s="356">
        <f>калькуляции!A2992+калькуляции!A3502+калькуляции!A3557+калькуляции!A3607</f>
        <v>0</v>
      </c>
      <c r="C641">
        <v>1</v>
      </c>
    </row>
    <row r="642" spans="1:3" x14ac:dyDescent="0.25">
      <c r="A642" s="49" t="s">
        <v>2326</v>
      </c>
      <c r="B642" s="356">
        <f>калькуляции!A5147</f>
        <v>0</v>
      </c>
      <c r="C642">
        <v>1</v>
      </c>
    </row>
    <row r="643" spans="1:3" x14ac:dyDescent="0.25">
      <c r="A643" s="49" t="s">
        <v>2327</v>
      </c>
      <c r="B643" s="356">
        <f>калькуляции!A11136+калькуляции!A11543+калькуляции!A11341+калькуляции!A9431+калькуляции!A6451+калькуляции!A6494+калькуляции!A6525+калькуляции!A11435</f>
        <v>0</v>
      </c>
      <c r="C643">
        <v>1</v>
      </c>
    </row>
    <row r="644" spans="1:3" x14ac:dyDescent="0.25">
      <c r="A644" s="49" t="s">
        <v>2328</v>
      </c>
      <c r="B644" s="356">
        <f>калькуляции!A2332</f>
        <v>0</v>
      </c>
      <c r="C644">
        <v>1</v>
      </c>
    </row>
    <row r="645" spans="1:3" x14ac:dyDescent="0.25">
      <c r="A645" s="49" t="s">
        <v>2329</v>
      </c>
      <c r="B645" s="356">
        <f>калькуляции!A13469</f>
        <v>0</v>
      </c>
      <c r="C645">
        <v>1</v>
      </c>
    </row>
    <row r="646" spans="1:3" x14ac:dyDescent="0.25">
      <c r="A646" s="49" t="s">
        <v>2330</v>
      </c>
      <c r="B646" s="356">
        <f>калькуляции!A4008+калькуляции!A4020+калькуляции!A10619+калькуляции!A10138+калькуляции!A7075+калькуляции!A11072+калькуляции!A11096+калькуляции!A6787+калькуляции!A6811+калькуляции!A6944+калькуляции!A11420+калькуляции!A7100+калькуляции!A4706+калькуляции!A11482+калькуляции!A7115</f>
        <v>0</v>
      </c>
      <c r="C646">
        <v>1</v>
      </c>
    </row>
    <row r="647" spans="1:3" x14ac:dyDescent="0.25">
      <c r="A647" s="49" t="s">
        <v>196</v>
      </c>
      <c r="B647" s="356">
        <f>калькуляции!A2321+калькуляции!A3253+калькуляции!A3634+калькуляции!A3913+калькуляции!A10774+калькуляции!A11244+калькуляции!A5553</f>
        <v>0</v>
      </c>
      <c r="C647">
        <v>1</v>
      </c>
    </row>
    <row r="648" spans="1:3" x14ac:dyDescent="0.25">
      <c r="A648" s="49" t="s">
        <v>2331</v>
      </c>
      <c r="B648" s="356">
        <f>калькуляции!A208+калькуляции!A1350+калькуляции!A3327+калькуляции!A4352+калькуляции!A9888+калькуляции!A12471</f>
        <v>0</v>
      </c>
      <c r="C648">
        <v>1</v>
      </c>
    </row>
    <row r="649" spans="1:3" x14ac:dyDescent="0.25">
      <c r="A649" s="49" t="s">
        <v>2332</v>
      </c>
      <c r="B649" s="356">
        <f>калькуляции!A11089+калькуляции!A11124+калькуляции!A11178+калькуляции!A11312+калькуляции!A6012+калькуляции!A6804+калькуляции!A9419+калькуляции!A1201+калькуляции!A5619+калькуляции!A6919</f>
        <v>0</v>
      </c>
      <c r="C649">
        <v>1</v>
      </c>
    </row>
    <row r="650" spans="1:3" x14ac:dyDescent="0.25">
      <c r="A650" s="49" t="s">
        <v>2333</v>
      </c>
      <c r="B650" s="356">
        <f>калькуляции!A1511+калькуляции!A12003+калькуляции!A392+калькуляции!A547+калькуляции!A13564</f>
        <v>0</v>
      </c>
      <c r="C650">
        <v>1</v>
      </c>
    </row>
    <row r="651" spans="1:3" x14ac:dyDescent="0.25">
      <c r="A651" s="49" t="s">
        <v>2334</v>
      </c>
      <c r="B651" s="356">
        <f>калькуляции!A158+калькуляции!A3664+калькуляции!A427+калькуляции!A1033+калькуляции!A1699+калькуляции!A1783+калькуляции!A2293+калькуляции!A2315+калькуляции!A3077+калькуляции!A3677+калькуляции!A3969+калькуляции!A3994+калькуляции!A4061+калькуляции!A4778+калькуляции!A7351+калькуляции!A8684+калькуляции!A8703+калькуляции!A5626+калькуляции!A1924+калькуляции!A10597+калькуляции!A12082+калькуляции!A10697+калькуляции!A10768+калькуляции!A10797+калькуляции!A10866+калькуляции!A10881</f>
        <v>0</v>
      </c>
      <c r="C651">
        <v>1</v>
      </c>
    </row>
    <row r="652" spans="1:3" x14ac:dyDescent="0.25">
      <c r="A652" s="49" t="s">
        <v>2335</v>
      </c>
      <c r="B652" s="356">
        <f>калькуляции!A3042+калькуляции!A5756</f>
        <v>0</v>
      </c>
      <c r="C652">
        <v>1</v>
      </c>
    </row>
    <row r="653" spans="1:3" x14ac:dyDescent="0.25">
      <c r="A653" s="49" t="s">
        <v>2336</v>
      </c>
      <c r="B653" s="356">
        <f>калькуляции!A3111+калькуляции!A3848+калькуляции!A3942+калькуляции!A10565</f>
        <v>0</v>
      </c>
      <c r="C653">
        <v>1</v>
      </c>
    </row>
    <row r="654" spans="1:3" x14ac:dyDescent="0.25">
      <c r="A654" s="49" t="s">
        <v>2337</v>
      </c>
      <c r="B654" s="356">
        <f>калькуляции!A54+калькуляции!A159+калькуляции!A207+калькуляции!A3661+калькуляции!A9708+калькуляции!A6660+калькуляции!A1275+калькуляции!A1376+калькуляции!A1621+калькуляции!A1687+калькуляции!A1702+калькуляции!A1718+калькуляции!A2217+калькуляции!A2246+калькуляции!A2259+калькуляции!A2292+калькуляции!A2304+калькуляции!A2314+калькуляции!A2363+калькуляции!A2428+калькуляции!A2524+калькуляции!A2534+калькуляции!A2549+калькуляции!A2559+калькуляции!A2656+калькуляции!A2709+калькуляции!A2734+калькуляции!A2799+калькуляции!A2907+калькуляции!A3079+калькуляции!A3095+калькуляции!A3106+калькуляции!A3137+калькуляции!A3151+калькуляции!A3260+калькуляции!A3380+калькуляции!A3396+калькуляции!A3420+калькуляции!A3554+калькуляции!A3611+калькуляции!A3647+калькуляции!A3674+калькуляции!A3680+калькуляции!A3709+калькуляции!A3726+калькуляции!A4055+калькуляции!A4069+калькуляции!A4133+калькуляции!A4212+калькуляции!A4315+калькуляции!A4337+калькуляции!A4351+калькуляции!A4396+калькуляции!A4407+калькуляции!A4530+калькуляции!A4649+калькуляции!A4782+калькуляции!A8679+калькуляции!A8708+калькуляции!A8722+калькуляции!A8900+калькуляции!A3912+калькуляции!A3436+калькуляции!A4670+калькуляции!A2871+калькуляции!A3450+калькуляции!A11669+калькуляции!A11694+калькуляции!A11755+калькуляции!A10568+калькуляции!A2030+калькуляции!A2065+калькуляции!A2074+калькуляции!A6219+калькуляции!A2001+калькуляции!A12209+калькуляции!A12287+калькуляции!A12338+калькуляции!A12780+калькуляции!A9338+калькуляции!A9468+калькуляции!A10503+калькуляции!A10761+калькуляции!A10767+калькуляции!A10870+калькуляции!A9244+калькуляции!A9216</f>
        <v>0</v>
      </c>
      <c r="C654">
        <v>1</v>
      </c>
    </row>
    <row r="655" spans="1:3" x14ac:dyDescent="0.25">
      <c r="A655" s="49" t="s">
        <v>2338</v>
      </c>
      <c r="B655" s="356">
        <f>калькуляции!A2820+калькуляции!A3894+калькуляции!A705</f>
        <v>0</v>
      </c>
      <c r="C655">
        <v>1</v>
      </c>
    </row>
    <row r="656" spans="1:3" x14ac:dyDescent="0.25">
      <c r="A656" s="49" t="s">
        <v>2339</v>
      </c>
      <c r="B656" s="356">
        <f>калькуляции!A2913+калькуляции!A2977+калькуляции!A3299+калькуляции!A3474+калькуляции!A10536+калькуляции!A10675</f>
        <v>0</v>
      </c>
      <c r="C656">
        <v>1</v>
      </c>
    </row>
    <row r="657" spans="1:3" x14ac:dyDescent="0.25">
      <c r="A657" s="49" t="s">
        <v>2340</v>
      </c>
      <c r="B657" s="356">
        <f>калькуляции!A2923</f>
        <v>0</v>
      </c>
      <c r="C657">
        <v>1</v>
      </c>
    </row>
    <row r="658" spans="1:3" x14ac:dyDescent="0.25">
      <c r="A658" s="49" t="s">
        <v>2341</v>
      </c>
      <c r="B658" s="356">
        <f>калькуляции!A545+калькуляции!A1513+калькуляции!A3512+калькуляции!A3570+калькуляции!A3936+калькуляции!A4831+калькуляции!A10048+калькуляции!A10315+калькуляции!A10326+калькуляции!A5867+калькуляции!A5924+калькуляции!A4848+калькуляции!A5712+калькуляции!A10298+калькуляции!A5910+калькуляции!A6288+калькуляции!A6319+калькуляции!A6372+калькуляции!A6398+калькуляции!A13125+калькуляции!A2035+калькуляции!A5463+калькуляции!A5535+калькуляции!A11077+калькуляции!A11165+калькуляции!A6027+калькуляции!A6055+калькуляции!A6792+калькуляции!A1188+калькуляции!A11364+калькуляции!A5894+калькуляции!A11530+калькуляции!A7164+калькуляции!A5861+калькуляции!A6590</f>
        <v>0</v>
      </c>
      <c r="C658">
        <v>1</v>
      </c>
    </row>
    <row r="659" spans="1:3" x14ac:dyDescent="0.25">
      <c r="A659" s="49" t="s">
        <v>2342</v>
      </c>
      <c r="B659" s="356">
        <f>калькуляции!A1487</f>
        <v>0</v>
      </c>
      <c r="C659">
        <v>1</v>
      </c>
    </row>
    <row r="660" spans="1:3" x14ac:dyDescent="0.25">
      <c r="A660" s="49" t="s">
        <v>2343</v>
      </c>
      <c r="B660" s="356">
        <f>калькуляции!A3127+калькуляции!A3204+калькуляции!A2239+калькуляции!A11584+калькуляции!A11670+калькуляции!A12767+калькуляции!A11878+калькуляции!A11901+калькуляции!A11935</f>
        <v>0</v>
      </c>
      <c r="C660">
        <v>1</v>
      </c>
    </row>
    <row r="661" spans="1:3" x14ac:dyDescent="0.25">
      <c r="A661" s="49" t="s">
        <v>2344</v>
      </c>
      <c r="B661" s="356">
        <f>калькуляции!A2200+калькуляции!A3094+калькуляции!A3673</f>
        <v>0</v>
      </c>
      <c r="C661">
        <v>1</v>
      </c>
    </row>
    <row r="662" spans="1:3" x14ac:dyDescent="0.25">
      <c r="A662" s="49" t="s">
        <v>2345</v>
      </c>
      <c r="B662" s="356">
        <f>калькуляции!A3445+калькуляции!A10556</f>
        <v>0</v>
      </c>
      <c r="C662">
        <v>1</v>
      </c>
    </row>
    <row r="663" spans="1:3" x14ac:dyDescent="0.25">
      <c r="A663" s="49" t="s">
        <v>2346</v>
      </c>
      <c r="B663" s="356">
        <f>калькуляции!A3966+калькуляции!A3991+калькуляции!A10633</f>
        <v>0</v>
      </c>
      <c r="C663">
        <v>1</v>
      </c>
    </row>
    <row r="664" spans="1:3" x14ac:dyDescent="0.25">
      <c r="A664" s="49" t="s">
        <v>2347</v>
      </c>
      <c r="B664" s="356">
        <f>калькуляции!A3987+калькуляции!A4125+калькуляции!A4291</f>
        <v>0</v>
      </c>
      <c r="C664">
        <v>1</v>
      </c>
    </row>
    <row r="665" spans="1:3" x14ac:dyDescent="0.25">
      <c r="A665" s="49" t="s">
        <v>978</v>
      </c>
      <c r="B665" s="356">
        <f>калькуляции!A10647</f>
        <v>0</v>
      </c>
      <c r="C665">
        <v>1</v>
      </c>
    </row>
    <row r="666" spans="1:3" x14ac:dyDescent="0.25">
      <c r="A666" s="49" t="s">
        <v>2348</v>
      </c>
      <c r="B666" s="356">
        <f>калькуляции!A11320+калькуляции!A11334+калькуляции!A6475+калькуляции!A6487</f>
        <v>0</v>
      </c>
      <c r="C666">
        <v>1</v>
      </c>
    </row>
    <row r="667" spans="1:3" x14ac:dyDescent="0.25">
      <c r="A667" s="342" t="s">
        <v>2349</v>
      </c>
      <c r="B667" s="358">
        <f>калькуляции!A10321+калькуляции!A5917+калькуляции!A3945</f>
        <v>0</v>
      </c>
      <c r="C667">
        <v>1</v>
      </c>
    </row>
    <row r="668" spans="1:3" x14ac:dyDescent="0.25">
      <c r="A668" s="49" t="s">
        <v>2350</v>
      </c>
      <c r="B668" s="356">
        <f>калькуляции!A2102</f>
        <v>0</v>
      </c>
      <c r="C668">
        <v>1</v>
      </c>
    </row>
    <row r="669" spans="1:3" x14ac:dyDescent="0.25">
      <c r="A669" s="49" t="s">
        <v>2351</v>
      </c>
      <c r="B669" s="356">
        <f>калькуляции!A12941+калькуляции!A1933+калькуляции!A1943+калькуляции!A12934+калькуляции!A12628</f>
        <v>0</v>
      </c>
      <c r="C669">
        <v>1</v>
      </c>
    </row>
    <row r="670" spans="1:3" x14ac:dyDescent="0.25">
      <c r="A670" s="49" t="s">
        <v>2352</v>
      </c>
      <c r="B670" s="356">
        <f>калькуляции!A11972</f>
        <v>0</v>
      </c>
      <c r="C670">
        <v>1</v>
      </c>
    </row>
    <row r="671" spans="1:3" x14ac:dyDescent="0.25">
      <c r="A671" s="49" t="s">
        <v>1318</v>
      </c>
      <c r="B671" s="356">
        <f>калькуляции!A12502+калькуляции!A1217</f>
        <v>0</v>
      </c>
      <c r="C671">
        <v>1</v>
      </c>
    </row>
    <row r="672" spans="1:3" x14ac:dyDescent="0.25">
      <c r="A672" s="49" t="s">
        <v>2353</v>
      </c>
      <c r="B672" s="356">
        <f>калькуляции!A11154+калькуляции!A11549+калькуляции!A2876+калькуляции!A1177+калькуляции!A6457+калькуляции!A4696</f>
        <v>0</v>
      </c>
      <c r="C672">
        <v>1</v>
      </c>
    </row>
    <row r="673" spans="1:3" x14ac:dyDescent="0.25">
      <c r="A673" s="49" t="s">
        <v>2354</v>
      </c>
      <c r="B673" s="356">
        <f>калькуляции!A9359</f>
        <v>0</v>
      </c>
      <c r="C673">
        <v>1</v>
      </c>
    </row>
    <row r="674" spans="1:3" x14ac:dyDescent="0.25">
      <c r="A674" s="49" t="s">
        <v>2355</v>
      </c>
      <c r="B674" s="356">
        <f>калькуляции!A11555+калькуляции!A11562+калькуляции!A11293+калькуляции!A6463+калькуляции!A6470+калькуляции!A5600</f>
        <v>0</v>
      </c>
      <c r="C674">
        <v>1</v>
      </c>
    </row>
    <row r="675" spans="1:3" x14ac:dyDescent="0.25">
      <c r="A675" s="49" t="s">
        <v>2356</v>
      </c>
      <c r="B675" s="356">
        <f>калькуляции!A1251</f>
        <v>0</v>
      </c>
      <c r="C675">
        <v>1</v>
      </c>
    </row>
    <row r="676" spans="1:3" x14ac:dyDescent="0.25">
      <c r="A676" s="49" t="s">
        <v>2357</v>
      </c>
      <c r="B676" s="356">
        <f>калькуляции!A134+калькуляции!A1339+калькуляции!A1580+калькуляции!A1613+калькуляции!A1728+калькуляции!A1751+калькуляции!A1763+калькуляции!A2674+калькуляции!A2771+калькуляции!A2786+калькуляции!A4108+калькуляции!A4233+калькуляции!A8688+калькуляции!A8707+калькуляции!A5627+калькуляции!A1900+калькуляции!A2026+калькуляции!A2066+калькуляции!A12053+калькуляции!A12194+калькуляции!A12804+калькуляции!A9326+калькуляции!A11202</f>
        <v>0</v>
      </c>
      <c r="C676">
        <v>1</v>
      </c>
    </row>
    <row r="677" spans="1:3" x14ac:dyDescent="0.25">
      <c r="A677" s="49" t="s">
        <v>2358</v>
      </c>
      <c r="B677" s="356">
        <f>калькуляции!A1295+калькуляции!A1388+калькуляции!A1444+калькуляции!A3406+калькуляции!A4190+калькуляции!A6340+калькуляции!A12761+калькуляции!A9154+калькуляции!A9273</f>
        <v>0</v>
      </c>
      <c r="C677">
        <v>1</v>
      </c>
    </row>
    <row r="678" spans="1:3" x14ac:dyDescent="0.25">
      <c r="A678" s="49" t="s">
        <v>2359</v>
      </c>
      <c r="B678" s="356">
        <f>калькуляции!A1361</f>
        <v>0</v>
      </c>
      <c r="C678">
        <v>1</v>
      </c>
    </row>
    <row r="679" spans="1:3" x14ac:dyDescent="0.25">
      <c r="A679" s="49" t="s">
        <v>2360</v>
      </c>
      <c r="B679" s="356">
        <f>калькуляции!A1822</f>
        <v>0</v>
      </c>
      <c r="C679">
        <v>1</v>
      </c>
    </row>
    <row r="680" spans="1:3" x14ac:dyDescent="0.25">
      <c r="A680" s="49" t="s">
        <v>2361</v>
      </c>
      <c r="B680" s="356">
        <f>калькуляции!A2462</f>
        <v>0</v>
      </c>
      <c r="C680">
        <v>1</v>
      </c>
    </row>
    <row r="681" spans="1:3" x14ac:dyDescent="0.25">
      <c r="A681" s="49" t="s">
        <v>2362</v>
      </c>
      <c r="B681" s="356">
        <f>калькуляции!A1273+калькуляции!A1375+калькуляции!A3066+калькуляции!A4321+калькуляции!A8701+калькуляции!A12286+калькуляции!A10879</f>
        <v>0</v>
      </c>
      <c r="C681">
        <v>1</v>
      </c>
    </row>
    <row r="682" spans="1:3" x14ac:dyDescent="0.25">
      <c r="A682" s="49" t="s">
        <v>2363</v>
      </c>
      <c r="B682" s="356">
        <f>калькуляции!A1873+калькуляции!A2834+калькуляции!A6222</f>
        <v>0</v>
      </c>
      <c r="C682">
        <v>1</v>
      </c>
    </row>
    <row r="683" spans="1:3" x14ac:dyDescent="0.25">
      <c r="A683" s="49" t="s">
        <v>2364</v>
      </c>
      <c r="B683" s="356">
        <f>калькуляции!A9263</f>
        <v>0</v>
      </c>
      <c r="C683">
        <v>1</v>
      </c>
    </row>
    <row r="684" spans="1:3" x14ac:dyDescent="0.25">
      <c r="A684" s="49" t="s">
        <v>2365</v>
      </c>
      <c r="B684" s="356">
        <f>калькуляции!A50+калькуляции!A64+калькуляции!A139+калькуляции!A148+калькуляции!A1152+калькуляции!A6659+калькуляции!A7807+калькуляции!A6303+калькуляции!A6315+калькуляции!A12457</f>
        <v>0</v>
      </c>
      <c r="C684">
        <v>1</v>
      </c>
    </row>
    <row r="685" spans="1:3" x14ac:dyDescent="0.25">
      <c r="A685" s="49" t="s">
        <v>2366</v>
      </c>
      <c r="B685" s="356">
        <f>калькуляции!A242+калькуляции!A314+калькуляции!A452+калькуляции!A484+калькуляции!A13546+калькуляции!A8696+калькуляции!A8880+калькуляции!A8751</f>
        <v>0</v>
      </c>
      <c r="C685">
        <v>1</v>
      </c>
    </row>
    <row r="686" spans="1:3" x14ac:dyDescent="0.25">
      <c r="A686" s="49" t="s">
        <v>2367</v>
      </c>
      <c r="B686" s="356">
        <f>калькуляции!A563+калькуляции!A5957</f>
        <v>0</v>
      </c>
      <c r="C686">
        <v>1</v>
      </c>
    </row>
    <row r="687" spans="1:3" x14ac:dyDescent="0.25">
      <c r="A687" s="49" t="s">
        <v>2368</v>
      </c>
      <c r="B687" s="356">
        <f>калькуляции!A4669</f>
        <v>0</v>
      </c>
      <c r="C687">
        <v>1</v>
      </c>
    </row>
    <row r="688" spans="1:3" x14ac:dyDescent="0.25">
      <c r="A688" s="49" t="s">
        <v>2369</v>
      </c>
      <c r="B688" s="356">
        <f>калькуляции!A2075</f>
        <v>0</v>
      </c>
      <c r="C688">
        <v>1</v>
      </c>
    </row>
    <row r="689" spans="1:3" x14ac:dyDescent="0.25">
      <c r="A689" s="49" t="s">
        <v>2370</v>
      </c>
      <c r="B689" s="356">
        <f>калькуляции!A564</f>
        <v>0</v>
      </c>
      <c r="C689">
        <v>1</v>
      </c>
    </row>
    <row r="690" spans="1:3" x14ac:dyDescent="0.25">
      <c r="A690" s="49" t="s">
        <v>2581</v>
      </c>
      <c r="B690" s="356">
        <f>калькуляции!A5806</f>
        <v>0</v>
      </c>
      <c r="C690">
        <v>1</v>
      </c>
    </row>
    <row r="691" spans="1:3" x14ac:dyDescent="0.25">
      <c r="A691" s="49" t="s">
        <v>2582</v>
      </c>
      <c r="B691" s="356">
        <f>калькуляции!A9991</f>
        <v>0</v>
      </c>
      <c r="C691">
        <v>1</v>
      </c>
    </row>
    <row r="692" spans="1:3" x14ac:dyDescent="0.25">
      <c r="A692" s="49" t="s">
        <v>2584</v>
      </c>
      <c r="B692" s="356">
        <f>калькуляции!A4863</f>
        <v>0</v>
      </c>
      <c r="C692">
        <v>1</v>
      </c>
    </row>
    <row r="693" spans="1:3" x14ac:dyDescent="0.25">
      <c r="A693" s="49" t="s">
        <v>2585</v>
      </c>
      <c r="B693" s="356">
        <f>калькуляции!A4673</f>
        <v>0</v>
      </c>
      <c r="C693">
        <v>1</v>
      </c>
    </row>
    <row r="694" spans="1:3" x14ac:dyDescent="0.25">
      <c r="A694" s="50" t="s">
        <v>2527</v>
      </c>
      <c r="B694" s="356"/>
    </row>
    <row r="695" spans="1:3" x14ac:dyDescent="0.25">
      <c r="A695" s="51" t="s">
        <v>2371</v>
      </c>
      <c r="B695" s="356">
        <f>калькуляции!A3451</f>
        <v>0</v>
      </c>
      <c r="C695">
        <v>1</v>
      </c>
    </row>
    <row r="696" spans="1:3" x14ac:dyDescent="0.25">
      <c r="A696" s="51" t="s">
        <v>2372</v>
      </c>
      <c r="B696" s="356">
        <f>калькуляции!A3437+калькуляции!A2870+калькуляции!A11717+калькуляции!A8328+калькуляции!A8188</f>
        <v>0</v>
      </c>
      <c r="C696">
        <v>1</v>
      </c>
    </row>
    <row r="697" spans="1:3" x14ac:dyDescent="0.25">
      <c r="A697" s="51" t="s">
        <v>2373</v>
      </c>
      <c r="B697" s="356">
        <f>калькуляции!A8015+калькуляции!A8268+калькуляции!A13107+калькуляции!A13116+калькуляции!A8393+калькуляции!A9019+калькуляции!A9026+калькуляции!A10913+калькуляции!A8286+калькуляции!A8320+калькуляции!A8453</f>
        <v>0</v>
      </c>
      <c r="C697">
        <v>1</v>
      </c>
    </row>
    <row r="698" spans="1:3" x14ac:dyDescent="0.25">
      <c r="A698" s="51" t="s">
        <v>2374</v>
      </c>
      <c r="B698" s="356">
        <f>калькуляции!A8235</f>
        <v>0</v>
      </c>
      <c r="C698">
        <v>1</v>
      </c>
    </row>
    <row r="699" spans="1:3" x14ac:dyDescent="0.25">
      <c r="A699" s="51" t="s">
        <v>2375</v>
      </c>
      <c r="B699" s="356">
        <f>калькуляции!A6327+калькуляции!A11261+калькуляции!A5570</f>
        <v>0</v>
      </c>
      <c r="C699">
        <v>1</v>
      </c>
    </row>
    <row r="700" spans="1:3" x14ac:dyDescent="0.25">
      <c r="A700" s="51" t="s">
        <v>2376</v>
      </c>
      <c r="B700" s="356">
        <f>калькуляции!A9121+калькуляции!A12960+калькуляции!A12967+калькуляции!A11722+калькуляции!A6202+калькуляции!A10426+калькуляции!A11250+калькуляции!A5559+калькуляции!A13483+калькуляции!A8344+калькуляции!A8326+калькуляции!A8335+калькуляции!A8187</f>
        <v>0</v>
      </c>
      <c r="C700">
        <v>1</v>
      </c>
    </row>
    <row r="701" spans="1:3" x14ac:dyDescent="0.25">
      <c r="A701" s="51" t="s">
        <v>2377</v>
      </c>
      <c r="B701" s="356">
        <f>калькуляции!A1759+калькуляции!A3179+калькуляции!A3290+калькуляции!A3569+калькуляции!A6328+калькуляции!A11248+калькуляции!A5557+калькуляции!A8327</f>
        <v>0</v>
      </c>
      <c r="C701">
        <v>1</v>
      </c>
    </row>
    <row r="702" spans="1:3" x14ac:dyDescent="0.25">
      <c r="A702" s="51" t="s">
        <v>1316</v>
      </c>
      <c r="B702" s="356">
        <f>калькуляции!A75+калькуляции!A85+калькуляции!A170+калькуляции!A241+калькуляции!A341+калькуляции!A352+калькуляции!A418+калькуляции!A449+калькуляции!A459+калькуляции!A475+калькуляции!A806+калькуляции!A8267+калькуляции!A8361+калькуляции!A8986+калькуляции!A12986+калькуляции!A13011+калькуляции!A10912+калькуляции!A8285+калькуляции!A11262+калькуляции!A8317+калькуляции!A5571+калькуляции!A8330+калькуляции!A8452</f>
        <v>0</v>
      </c>
      <c r="C702">
        <v>1</v>
      </c>
    </row>
    <row r="703" spans="1:3" x14ac:dyDescent="0.25">
      <c r="A703" s="51" t="s">
        <v>2378</v>
      </c>
      <c r="B703" s="356">
        <f>калькуляции!A8239</f>
        <v>0</v>
      </c>
      <c r="C703">
        <v>1</v>
      </c>
    </row>
    <row r="704" spans="1:3" x14ac:dyDescent="0.25">
      <c r="A704" s="51" t="s">
        <v>2379</v>
      </c>
      <c r="B704" s="356">
        <f>калькуляции!A2727</f>
        <v>0</v>
      </c>
      <c r="C704">
        <v>1</v>
      </c>
    </row>
    <row r="705" spans="1:3" x14ac:dyDescent="0.25">
      <c r="A705" s="51" t="s">
        <v>2380</v>
      </c>
      <c r="B705" s="356">
        <f>калькуляции!A8210+калькуляции!A5560</f>
        <v>0</v>
      </c>
      <c r="C705">
        <v>1</v>
      </c>
    </row>
    <row r="706" spans="1:3" x14ac:dyDescent="0.25">
      <c r="A706" s="51" t="s">
        <v>2381</v>
      </c>
      <c r="B706" s="356">
        <f>калькуляции!A301+калькуляции!A810+калькуляции!A2201+калькуляции!A2375+калькуляции!A2505+калькуляции!A2532+калькуляции!A2862+калькуляции!A4618+калькуляции!A4661+калькуляции!A8732+калькуляции!A12513+калькуляции!A9483+калькуляции!A9252</f>
        <v>0</v>
      </c>
      <c r="C706">
        <v>1</v>
      </c>
    </row>
    <row r="707" spans="1:3" x14ac:dyDescent="0.25">
      <c r="A707" s="51" t="s">
        <v>2382</v>
      </c>
      <c r="B707" s="356">
        <f>калькуляции!A2928+калькуляции!A2935+калькуляции!A3090+калькуляции!A11251</f>
        <v>0</v>
      </c>
      <c r="C707">
        <v>1</v>
      </c>
    </row>
    <row r="708" spans="1:3" x14ac:dyDescent="0.25">
      <c r="A708" s="51" t="s">
        <v>2383</v>
      </c>
      <c r="B708" s="356">
        <f>калькуляции!A4208</f>
        <v>0</v>
      </c>
      <c r="C708">
        <v>1</v>
      </c>
    </row>
    <row r="709" spans="1:3" x14ac:dyDescent="0.25">
      <c r="A709" s="51" t="s">
        <v>2384</v>
      </c>
      <c r="B709" s="356">
        <f>калькуляции!A2196+калькуляции!A2728+калькуляции!A9270</f>
        <v>0</v>
      </c>
      <c r="C709">
        <v>1</v>
      </c>
    </row>
    <row r="710" spans="1:3" x14ac:dyDescent="0.25">
      <c r="A710" s="51" t="s">
        <v>2385</v>
      </c>
      <c r="B710" s="356">
        <f>калькуляции!A9389</f>
        <v>0</v>
      </c>
      <c r="C710">
        <v>1</v>
      </c>
    </row>
    <row r="711" spans="1:3" x14ac:dyDescent="0.25">
      <c r="A711" s="51" t="s">
        <v>2387</v>
      </c>
      <c r="B711" s="356">
        <f>калькуляции!A210+калькуляции!A2195+калькуляции!A2729+калькуляции!A7517+калькуляции!A7533+калькуляции!A9349+калькуляции!A9384+калькуляции!A13208+калькуляции!A13246+калькуляции!A9456+калькуляции!A512+калькуляции!A5335</f>
        <v>0</v>
      </c>
      <c r="C711">
        <v>1</v>
      </c>
    </row>
    <row r="712" spans="1:3" x14ac:dyDescent="0.25">
      <c r="A712" s="51" t="s">
        <v>2386</v>
      </c>
      <c r="B712" s="356">
        <f>калькуляции!A466</f>
        <v>0</v>
      </c>
      <c r="C712">
        <v>1</v>
      </c>
    </row>
    <row r="713" spans="1:3" x14ac:dyDescent="0.25">
      <c r="A713" s="51" t="s">
        <v>2388</v>
      </c>
      <c r="B713" s="356">
        <f>калькуляции!A4737+калькуляции!A4746</f>
        <v>0</v>
      </c>
      <c r="C713">
        <v>1</v>
      </c>
    </row>
    <row r="714" spans="1:3" x14ac:dyDescent="0.25">
      <c r="A714" s="51" t="s">
        <v>2389</v>
      </c>
      <c r="B714" s="356">
        <f>калькуляции!A482+калькуляции!A2219+калькуляции!A2962+калькуляции!A3747+калькуляции!A7726+калькуляции!A10505</f>
        <v>0</v>
      </c>
      <c r="C714">
        <v>1</v>
      </c>
    </row>
    <row r="715" spans="1:3" x14ac:dyDescent="0.25">
      <c r="A715" s="51" t="s">
        <v>2390</v>
      </c>
      <c r="B715" s="356">
        <f>калькуляции!A217+калькуляции!A9460</f>
        <v>0</v>
      </c>
      <c r="C715">
        <v>1</v>
      </c>
    </row>
    <row r="716" spans="1:3" x14ac:dyDescent="0.25">
      <c r="A716" s="52" t="s">
        <v>2391</v>
      </c>
      <c r="B716" s="356">
        <f>калькуляции!A292+калькуляции!A333+калькуляции!A450+калькуляции!A2944+калькуляции!A3178+калькуляции!A3220+калькуляции!A3292+калькуляции!A3791+калькуляции!A7688+калькуляции!A7702+калькуляции!A7725+калькуляции!A7789+калькуляции!A8226+калькуляции!A12361+калькуляции!A12397+калькуляции!A12792+калькуляции!A13214+калькуляции!A13247+калькуляции!A13266+калькуляции!A9448+калькуляции!A9513+калькуляции!A12185+калькуляции!A500+калькуляции!A13532+калькуляции!A6899+калькуляции!A10247+калькуляции!A6197+калькуляции!A10420+калькуляции!A5253+калькуляции!A9943</f>
        <v>0</v>
      </c>
      <c r="C716">
        <v>1</v>
      </c>
    </row>
    <row r="717" spans="1:3" x14ac:dyDescent="0.25">
      <c r="A717" s="51" t="s">
        <v>2392</v>
      </c>
      <c r="B717" s="356">
        <f>калькуляции!A2707+калькуляции!A3625+калькуляции!A3837+калькуляции!A8689+калькуляции!A4804+калькуляции!A5739+калькуляции!A13245+калькуляции!A11061+калькуляции!A11115+калькуляции!A11161+калькуляции!A11273+калькуляции!A6768+калькуляции!A9404+калькуляции!A1184+калькуляции!A5582+калькуляции!A6539+калькуляции!A11455</f>
        <v>0</v>
      </c>
      <c r="C717">
        <v>1</v>
      </c>
    </row>
    <row r="718" spans="1:3" x14ac:dyDescent="0.25">
      <c r="A718" s="51" t="s">
        <v>2393</v>
      </c>
      <c r="B718" s="356">
        <f>калькуляции!A302+калькуляции!A4727+калькуляции!A5015+калькуляции!A2569+калькуляции!A2736+калькуляции!A3291+калькуляции!A3495+калькуляции!A3600+калькуляции!A4120+калькуляции!A7445+калькуляции!A7469+калькуляции!A5766+калькуляции!A11984+калькуляции!A12442+калькуляции!A13209+калькуляции!A10704+калькуляции!A10711</f>
        <v>0</v>
      </c>
      <c r="C718">
        <v>1</v>
      </c>
    </row>
    <row r="719" spans="1:3" x14ac:dyDescent="0.25">
      <c r="A719" s="51" t="s">
        <v>2394</v>
      </c>
      <c r="B719" s="356">
        <f>калькуляции!A9484</f>
        <v>0</v>
      </c>
      <c r="C719">
        <v>1</v>
      </c>
    </row>
    <row r="720" spans="1:3" x14ac:dyDescent="0.25">
      <c r="A720" s="51" t="s">
        <v>2395</v>
      </c>
      <c r="B720" s="356">
        <f>калькуляции!A5825+калькуляции!A5794</f>
        <v>0</v>
      </c>
      <c r="C720">
        <v>1</v>
      </c>
    </row>
    <row r="721" spans="1:3" x14ac:dyDescent="0.25">
      <c r="A721" s="51" t="s">
        <v>2396</v>
      </c>
      <c r="B721" s="356">
        <f>калькуляции!A11017+калькуляции!A6416</f>
        <v>0</v>
      </c>
      <c r="C721">
        <v>1</v>
      </c>
    </row>
    <row r="722" spans="1:3" x14ac:dyDescent="0.25">
      <c r="A722" s="51" t="s">
        <v>2397</v>
      </c>
      <c r="B722" s="356">
        <f>калькуляции!A11618+калькуляции!A11728+калькуляции!A11647+калькуляции!A11672</f>
        <v>0</v>
      </c>
      <c r="C722">
        <v>1</v>
      </c>
    </row>
    <row r="723" spans="1:3" x14ac:dyDescent="0.25">
      <c r="A723" s="51" t="s">
        <v>1483</v>
      </c>
      <c r="B723" s="356">
        <f>калькуляции!A4868</f>
        <v>0</v>
      </c>
      <c r="C723">
        <v>1</v>
      </c>
    </row>
    <row r="724" spans="1:3" x14ac:dyDescent="0.25">
      <c r="A724" s="51" t="s">
        <v>2398</v>
      </c>
      <c r="B724" s="356">
        <f>калькуляции!A343+калькуляции!A350+калькуляции!A1141+калькуляции!A5372+калькуляции!A1319+калькуляции!A1414+калькуляции!A1553+калькуляции!A1651+калькуляции!A1701+калькуляции!A1720+калькуляции!A4288+калькуляции!A4318+калькуляции!A4528+калькуляции!A4613+калькуляции!A11759+калькуляции!A11747+калькуляции!A12153+калькуляции!A11836+калькуляции!A11860+калькуляции!A5105+калькуляции!A5186+калькуляции!A5354+калькуляции!A13555+калькуляции!A10040</f>
        <v>0</v>
      </c>
      <c r="C724">
        <v>1</v>
      </c>
    </row>
    <row r="725" spans="1:3" x14ac:dyDescent="0.25">
      <c r="A725" s="51" t="s">
        <v>2399</v>
      </c>
      <c r="B725" s="356">
        <f>калькуляции!A68+калькуляции!A78+калькуляции!A87+калькуляции!A98+калькуляции!A172+калькуляции!A179+калькуляции!A188+калькуляции!A279+калькуляции!A323+калькуляции!A395+калькуляции!A420+калькуляции!A3669+калькуляции!A465+калькуляции!A481+калькуляции!A518+калькуляции!A530+калькуляции!A831+калькуляции!A5050+калькуляции!A5068+калькуляции!A5142+калькуляции!A5207+калькуляции!A5318+калькуляции!A5330+калькуляции!A5431+калькуляции!A5447+калькуляции!A1331+калькуляции!A1341+калькуляции!A1352+калькуляции!A1365+калькуляции!A1427+калькуляции!A1440+калькуляции!A1447+калькуляции!A1458+калькуляции!A1477+калькуляции!A1569+калькуляции!A1637+калькуляции!A1825+калькуляции!A2211+калькуляции!A2272+калькуляции!A2286+калькуляции!A2298+калькуляции!A2328+калькуляции!A2342+калькуляции!A2388+калькуляции!A2402+калькуляции!A2439+калькуляции!A2481+калькуляции!A2497+калькуляции!A2520+калькуляции!A2503+калькуляции!A2536+калькуляции!A2548+калькуляции!A2562+калькуляции!A2582+калькуляции!A2591+калькуляции!A2636+калькуляции!A2646+калькуляции!A2688+калькуляции!A2700+калькуляции!A2711+калькуляции!A2720+калькуляции!A2741+калькуляции!A2753+калькуляции!A2769+калькуляции!A2784+калькуляции!A2801+калькуляции!A2911+калькуляции!A2918+калькуляции!A2939+калькуляции!A2951+калькуляции!A2968+калькуляции!A2975+калькуляции!A2985+калькуляции!A3002+калькуляции!A3039+калькуляции!A3061+калькуляции!A3075+калькуляции!A3084+калькуляции!A3098+калькуляции!A3113+калькуляции!A3126+калькуляции!A3150+калькуляции!A3164+калькуляции!A3174+калькуляции!A3195+калькуляции!A3211+калькуляции!A3219+калькуляции!A3297+калькуляции!A3311+калькуляции!A3320+калькуляции!A3471+калькуляции!A3485+калькуляции!A3518+калькуляции!A3525+калькуляции!A3550+калькуляции!A3567+калькуляции!A3626+калькуляции!A3640+калькуляции!A3684+калькуляции!A3714+калькуляции!A3724+калькуляции!A3732+калькуляции!A3771+калькуляции!A3777+калькуляции!A3814+калькуляции!A3823+калькуляции!A3836+калькуляции!A3771+калькуляции!A3790+калькуляции!A3803+калькуляции!A3854+калькуляции!A3866+калькуляции!A3971+калькуляции!A3996+калькуляции!A4007+калькуляции!A4019+калькуляции!A4038+калькуляции!A4048+калькуляции!A4060+калькуляции!A4071+калькуляции!A4106+калькуляции!A4135+калькуляции!A4145+калькуляции!A4160+калькуляции!A4185+калькуляции!A4201+калькуляции!A4224+калькуляции!A4257+калькуляции!A4266+калькуляции!A4340+калькуляции!A4355+калькуляции!A4368+калькуляции!A4380+калькуляции!A4393+калькуляции!A4404+калькуляции!A4415+калькуляции!A4472+калькуляции!A4479+калькуляции!A4492+калькуляции!A4499+калькуляции!A4503+калькуляции!A4515+калькуляции!A4561+калькуляции!A4588+калькуляции!A4595+калькуляции!A4603+калькуляции!A4720+калькуляции!A4757+калькуляции!A4769+калькуляции!A4780+калькуляции!A7374+калькуляции!A7394+калькуляции!A7406+калькуляции!A7429+калькуляции!A7438+калькуляции!A7451+калькуляции!A7498+калькуляции!A7530+калькуляции!A7547+калькуляции!A7563+калькуляции!A7582+калькуляции!A7598+калькуляции!A7613+калькуляции!A7634+калькуляции!A7648+калькуляции!A7692+калькуляции!A7724+калькуляции!A7769+калькуляции!A7782+калькуляции!A7791+калькуляции!A8053+калькуляции!A766+калькуляции!A4332+калькуляции!A1927+калькуляции!A2449+калькуляции!A3347+калькуляции!A725+калькуляции!A745+калькуляции!A755+калькуляции!A5828+калькуляции!A5840+калькуляции!A4789+калькуляции!A5738+калькуляции!A5746+калькуляции!A5757+калькуляции!A11616+калькуляции!A11568+калькуляции!A11583+калькуляции!A11613+калькуляции!A11578+калькуляции!A11605+калькуляции!A11719+калькуляции!A11679+калькуляции!A11693+калькуляции!A11700+калькуляции!A11628+калькуляции!A11637+калькуляции!A11766+калькуляции!A11739+калькуляции!A11654+калькуляции!A11664+калькуляции!A11775+калькуляции!A11785+калькуляции!A10478+калькуляции!A10485+калькуляции!A10514+калькуляции!A10534+калькуляции!A10583+калькуляции!A10613+калькуляции!A10627+калькуляции!A10641+калькуляции!A6344+калькуляции!A2056+калькуляции!A10340+калькуляции!A5510+калькуляции!A6065+калькуляции!A4860+калькуляции!A12016+калькуляции!A12040+калькуляции!A12114+калькуляции!A12139+калькуляции!A12162+калькуляции!A12196+калькуляции!A12222+калькуляции!A12257+калькуляции!A12276+калькуляции!A12322+калькуляции!A12353+калькуляции!A12365+калькуляции!A12385+калькуляции!A12400+калькуляции!A12425+калькуляции!A12473+калькуляции!A12669+калькуляции!A12680+калькуляции!A12414+калькуляции!A12493+калькуляции!A12537+калькуляции!A12546+калькуляции!A12555+калькуляции!A12579+калькуляции!A12648+калькуляции!A12656+калькуляции!A12706+калькуляции!A12717+калькуляции!A12724+калькуляции!A12747+калькуляции!A12769+калькуляции!A12781+калькуляции!A12791+калькуляции!A12823+калькуляции!A11710+калькуляции!A11831+калькуляции!A11845+калькуляции!A11853+калькуляции!A11870+калькуляции!A11877+калькуляции!A11886+калькуляции!A11796+калькуляции!A11801+калькуляции!A11816+калькуляции!A11822+калькуляции!A9135+калькуляции!A9158+калькуляции!A9172+калькуляции!A9180+калькуляции!A9308+калькуляции!A9316+калькуляции!A9369+калькуляции!A9383+калькуляции!A13213+калькуляции!A13221+калькуляции!A13236+калькуляции!A13248+калькуляции!A13269+калькуляции!A9447+калькуляции!A9458+калькуляции!A9469+калькуляции!A9482+калькуляции!A9492+калькуляции!A9503+калькуляции!A9516+калькуляции!A9525+калькуляции!A10673+калькуляции!A10838+калькуляции!A10868+калькуляции!A11895+калькуляции!A11900+калькуляции!A11908+калькуляции!A11915+калькуляции!A11921+калькуляции!A11929+калькуляции!A11934+калькуляции!A11943+калькуляции!A13312+калькуляции!A6029+калькуляции!A6039+калькуляции!A6048+калькуляции!A1242+калькуляции!A1262+калькуляции!A6019+калькуляции!A3429+калькуляции!A438+калькуляции!A451+калькуляции!A11366+калькуляции!A11376+калькуляции!A11385+калькуляции!A1035+калькуляции!A13331+калькуляции!A13341+калькуляции!A13359+калькуляции!A13371+калькуляции!A13391+калькуляции!A13408+калькуляции!A13418+калькуляции!A5098+калькуляции!A5127+калькуляции!A5180+калькуляции!A5202+калькуляции!A6673+калькуляции!A13429+калькуляции!A13440+калькуляции!A9296+калькуляции!A6527+калькуляции!A2899+калькуляции!A4692+калькуляции!A4702+калькуляции!A6541+калькуляции!A11437+калькуляции!A11457+калькуляции!A11467+калькуляции!A8173+калькуляции!A496+калькуляции!A13528+калькуляции!A6895+калькуляции!A10243+калькуляции!A6193+калькуляции!A10416+калькуляции!A5249+калькуляции!A9939+калькуляции!A6551+калькуляции!A13580</f>
        <v>0</v>
      </c>
      <c r="C725">
        <v>1</v>
      </c>
    </row>
    <row r="726" spans="1:3" x14ac:dyDescent="0.25">
      <c r="A726" s="51" t="s">
        <v>2400</v>
      </c>
      <c r="B726" s="356">
        <f>калькуляции!A1776+калькуляции!A3289+калькуляции!A7485+калькуляции!A7689+калькуляции!A8747+калькуляции!A12362</f>
        <v>0</v>
      </c>
      <c r="C726">
        <v>1</v>
      </c>
    </row>
    <row r="727" spans="1:3" x14ac:dyDescent="0.25">
      <c r="A727" s="51" t="s">
        <v>2401</v>
      </c>
      <c r="B727" s="356">
        <f>калькуляции!A2257</f>
        <v>0</v>
      </c>
      <c r="C727">
        <v>1</v>
      </c>
    </row>
    <row r="728" spans="1:3" x14ac:dyDescent="0.25">
      <c r="A728" s="51" t="s">
        <v>2402</v>
      </c>
      <c r="B728" s="356">
        <f>калькуляции!A3568</f>
        <v>0</v>
      </c>
      <c r="C728">
        <v>1</v>
      </c>
    </row>
    <row r="729" spans="1:3" ht="14.25" customHeight="1" x14ac:dyDescent="0.25">
      <c r="A729" s="51" t="s">
        <v>2403</v>
      </c>
      <c r="B729" s="356">
        <f>калькуляции!A5336+калькуляции!A3136+калькуляции!A4171+калькуляции!A10760</f>
        <v>0</v>
      </c>
      <c r="C729">
        <v>1</v>
      </c>
    </row>
    <row r="730" spans="1:3" ht="14.25" customHeight="1" x14ac:dyDescent="0.25">
      <c r="A730" s="51" t="s">
        <v>2404</v>
      </c>
      <c r="B730" s="356">
        <f>калькуляции!A2964+калькуляции!A3610+калькуляции!A552+калькуляции!A3455+калькуляции!A10490+калькуляции!A10567+калькуляции!A11840+калькуляции!A11864+калькуляции!A11793</f>
        <v>0</v>
      </c>
      <c r="C730">
        <v>1</v>
      </c>
    </row>
    <row r="731" spans="1:3" ht="14.25" customHeight="1" x14ac:dyDescent="0.25">
      <c r="A731" s="51" t="s">
        <v>2405</v>
      </c>
      <c r="B731" s="356">
        <f>калькуляции!A76+калькуляции!A4004+калькуляции!A4016+калькуляции!A4353+калькуляции!A4414+калькуляции!A4504+калькуляции!A4526+калькуляции!A101+калькуляции!A168+калькуляции!A247+калькуляции!A13431</f>
        <v>0</v>
      </c>
      <c r="C731">
        <v>1</v>
      </c>
    </row>
    <row r="732" spans="1:3" ht="14.25" customHeight="1" x14ac:dyDescent="0.25">
      <c r="A732" s="51" t="s">
        <v>2406</v>
      </c>
      <c r="B732" s="356">
        <f>калькуляции!A2208+калькуляции!A2305+калькуляции!A2379+калькуляции!A2416+калькуляции!A2546+калькуляции!A2708+калькуляции!A12517+калькуляции!A5432+калькуляции!A7264</f>
        <v>0</v>
      </c>
      <c r="C732">
        <v>1</v>
      </c>
    </row>
    <row r="733" spans="1:3" ht="14.25" customHeight="1" x14ac:dyDescent="0.25">
      <c r="A733" s="51" t="s">
        <v>2407</v>
      </c>
      <c r="B733" s="356">
        <f>калькуляции!A2816+калькуляции!A2983+калькуляции!A3493+калькуляции!A3598+калькуляции!A3890</f>
        <v>0</v>
      </c>
      <c r="C733">
        <v>1</v>
      </c>
    </row>
    <row r="734" spans="1:3" ht="14.25" customHeight="1" x14ac:dyDescent="0.25">
      <c r="A734" s="51" t="s">
        <v>2408</v>
      </c>
      <c r="B734" s="356">
        <f>калькуляции!A2632+калькуляции!A2802+калькуляции!A3099+калькуляции!A3298+калькуляции!A3562+калькуляции!A3649+калькуляции!A12770+калькуляции!A11258+калькуляции!A11284+калькуляции!A11296+калькуляции!A5567+калькуляции!A5591+калькуляции!A5603+калькуляции!A417+калькуляции!A3667+калькуляции!A13419+калькуляции!A5048</f>
        <v>0</v>
      </c>
      <c r="C734">
        <v>1</v>
      </c>
    </row>
    <row r="735" spans="1:3" ht="14.25" customHeight="1" x14ac:dyDescent="0.25">
      <c r="A735" s="51" t="s">
        <v>2409</v>
      </c>
      <c r="B735" s="356">
        <f>калькуляции!A2459</f>
        <v>0</v>
      </c>
      <c r="C735">
        <v>1</v>
      </c>
    </row>
    <row r="736" spans="1:3" ht="14.25" customHeight="1" x14ac:dyDescent="0.25">
      <c r="A736" s="51" t="s">
        <v>2410</v>
      </c>
      <c r="B736" s="356">
        <f>калькуляции!A3506</f>
        <v>0</v>
      </c>
      <c r="C736">
        <v>1</v>
      </c>
    </row>
    <row r="737" spans="1:3" ht="14.25" customHeight="1" x14ac:dyDescent="0.25">
      <c r="A737" s="51" t="s">
        <v>2411</v>
      </c>
      <c r="B737" s="356">
        <f>калькуляции!A3552</f>
        <v>0</v>
      </c>
      <c r="C737">
        <v>1</v>
      </c>
    </row>
    <row r="738" spans="1:3" ht="14.25" customHeight="1" x14ac:dyDescent="0.25">
      <c r="A738" s="51" t="s">
        <v>2412</v>
      </c>
      <c r="B738" s="356">
        <f>калькуляции!A7338</f>
        <v>0</v>
      </c>
      <c r="C738">
        <v>1</v>
      </c>
    </row>
    <row r="739" spans="1:3" ht="14.25" customHeight="1" x14ac:dyDescent="0.25">
      <c r="A739" s="51" t="s">
        <v>2413</v>
      </c>
      <c r="B739" s="356">
        <f>калькуляции!A7461+калькуляции!A7286</f>
        <v>0</v>
      </c>
      <c r="C739">
        <v>1</v>
      </c>
    </row>
    <row r="740" spans="1:3" ht="14.25" customHeight="1" x14ac:dyDescent="0.25">
      <c r="A740" s="51" t="s">
        <v>2414</v>
      </c>
      <c r="B740" s="356">
        <f>калькуляции!A7499+калькуляции!A13405</f>
        <v>0</v>
      </c>
      <c r="C740">
        <v>1</v>
      </c>
    </row>
    <row r="741" spans="1:3" ht="14.25" customHeight="1" x14ac:dyDescent="0.25">
      <c r="A741" s="51" t="s">
        <v>2415</v>
      </c>
      <c r="B741" s="356">
        <f>калькуляции!A783</f>
        <v>0</v>
      </c>
      <c r="C741">
        <v>1</v>
      </c>
    </row>
    <row r="742" spans="1:3" ht="14.25" customHeight="1" x14ac:dyDescent="0.25">
      <c r="A742" s="51" t="s">
        <v>2416</v>
      </c>
      <c r="B742" s="356">
        <f>калькуляции!A3166+калькуляции!A3672+калькуляции!A3703+калькуляции!A3708+калькуляции!A7580+калькуляции!A11986+калькуляции!A12029+калькуляции!A12160+калькуляции!A12264+калькуляции!A9485+калькуляции!A9504+калькуляции!A5662+калькуляции!A11213+калькуляции!A11535+калькуляции!A7169</f>
        <v>0</v>
      </c>
      <c r="C742">
        <v>1</v>
      </c>
    </row>
    <row r="743" spans="1:3" ht="14.25" customHeight="1" x14ac:dyDescent="0.25">
      <c r="A743" s="51" t="s">
        <v>2417</v>
      </c>
      <c r="B743" s="356">
        <f>калькуляции!A2482</f>
        <v>0</v>
      </c>
      <c r="C743">
        <v>1</v>
      </c>
    </row>
    <row r="744" spans="1:3" ht="14.25" customHeight="1" x14ac:dyDescent="0.25">
      <c r="A744" s="51" t="s">
        <v>2418</v>
      </c>
      <c r="B744" s="356">
        <f>калькуляции!A3011+калькуляции!A3750+калькуляции!A3809</f>
        <v>0</v>
      </c>
      <c r="C744">
        <v>1</v>
      </c>
    </row>
    <row r="745" spans="1:3" ht="14.25" customHeight="1" x14ac:dyDescent="0.25">
      <c r="A745" s="51" t="s">
        <v>2419</v>
      </c>
      <c r="B745" s="356">
        <f>калькуляции!A13020</f>
        <v>0</v>
      </c>
      <c r="C745">
        <v>1</v>
      </c>
    </row>
    <row r="746" spans="1:3" x14ac:dyDescent="0.25">
      <c r="A746" s="51" t="s">
        <v>2420</v>
      </c>
      <c r="B746" s="356">
        <f>калькуляции!A4302+калькуляции!A4255</f>
        <v>0</v>
      </c>
      <c r="C746">
        <v>1</v>
      </c>
    </row>
    <row r="747" spans="1:3" x14ac:dyDescent="0.25">
      <c r="A747" s="51" t="s">
        <v>2421</v>
      </c>
      <c r="B747" s="356">
        <f>калькуляции!A11689</f>
        <v>0</v>
      </c>
      <c r="C747">
        <v>1</v>
      </c>
    </row>
    <row r="748" spans="1:3" x14ac:dyDescent="0.25">
      <c r="A748" s="51" t="s">
        <v>1262</v>
      </c>
      <c r="B748" s="356">
        <f>калькуляции!A27+калькуляции!A67+калькуляции!A77+калькуляции!A86+калькуляции!A97+калькуляции!A171+калькуляции!A178+калькуляции!A187+калькуляции!A278+калькуляции!A322+калькуляции!A329+калькуляции!A342+калькуляции!A349+калькуляции!A394+калькуляции!A3668+калькуляции!A429+калькуляции!A439+калькуляции!A464+калькуляции!A480+калькуляции!A517+калькуляции!A529+калькуляции!A830+калькуляции!A890+калькуляции!A1140+калькуляции!A5049+калькуляции!A5067+калькуляции!A5141+калькуляции!A5206+калькуляции!A5239+калькуляции!A13539+калькуляции!A5274+калькуляции!A5317+калькуляции!A5329+калькуляции!A5350+калькуляции!A5371+калькуляции!A5430+калькуляции!A5446+калькуляции!A6658+калькуляции!A1318+калькуляции!A1330+калькуляции!A1340+калькуляции!A1351+калькуляции!A1366+калькуляции!A1413+калькуляции!A1428+калькуляции!A1439+калькуляции!A1446+калькуляции!A1457+калькуляции!A1476+калькуляции!A1552+калькуляции!A1568+калькуляции!A1636+калькуляции!A1650+калькуляции!A1700+калькуляции!A1775+калькуляции!A1824+калькуляции!A2194+калькуляции!A2210+калькуляции!A2258+калькуляции!A2271+калькуляции!A2285+калькуляции!A2297+калькуляции!A2307+калькуляции!A2327+калькуляции!A2341+калькуляции!A2356+калькуляции!A2387+калькуляции!A2403+калькуляции!A2438+калькуляции!A2480+калькуляции!A2495+калькуляции!A2502+калькуляции!A2519+калькуляции!A2535+калькуляции!A2547+калькуляции!A2561+калькуляции!A2571+калькуляции!A2581+калькуляции!A2590+калькуляции!A2604+калькуляции!A2611+калькуляции!A2621+калькуляции!A2635+калькуляции!A2645+калькуляции!A2654+калькуляции!A2667+калькуляции!A2687+калькуляции!A2699+калькуляции!A2710+калькуляции!A2719+калькуляции!A2735+калькуляции!A2740+калькуляции!A2752+калькуляции!A2763+калькуляции!A2910+калькуляции!A2917+калькуляции!A2938+калькуляции!A2950+калькуляции!A2967+калькуляции!A2974+калькуляции!A2984+калькуляции!A3001+калькуляции!A3038+калькуляции!A3053+калькуляции!A3060+калькуляции!A3074+калькуляции!A3083+калькуляции!A3097+калькуляции!A3112+калькуляции!A3125+калькуляции!A3133+калькуляции!A3149+калькуляции!A3163+калькуляции!A3173+калькуляции!A3194+калькуляции!A3210+калькуляции!A3218+калькуляции!A3240+калькуляции!A3246+калькуляции!A3257+калькуляции!A3272+калькуляции!A3288+калькуляции!A3296+калькуляции!A3310+калькуляции!A3470+калькуляции!A3484+калькуляции!A3494+калькуляции!A3509+калькуляции!A3524+калькуляции!A3549+калькуляции!A3566+калькуляции!A3599+калькуляции!A3614+калькуляции!A3624+калькуляции!A3639+калькуляции!A3648+калькуляции!A3683+калькуляции!A3713+калькуляции!A3723+калькуляции!A3731+калькуляции!A3772+калькуляции!A3776+калькуляции!A3789+калькуляции!A3802+калькуляции!A3813+калькуляции!A3822+калькуляции!A3827+калькуляции!A3853+калькуляции!A3970+калькуляции!A3995+калькуляции!A4006+калькуляции!A4018+калькуляции!A4037+калькуляции!A4047+калькуляции!A4059+калькуляции!A4070+калькуляции!A4105+калькуляции!A4119+калькуляции!A4134+калькуляции!A4144+калькуляции!A4159+калькуляции!A4172+калькуляции!A4184+калькуляции!A4200+калькуляции!A4223+калькуляции!A4234+калькуляции!A4256+калькуляции!A4265+калькуляции!A4300+калькуляции!A4317+калькуляции!A4339+калькуляции!A4354+калькуляции!A4367+калькуляции!A4379+калькуляции!A4392+калькуляции!A4413+калькуляции!A4435+калькуляции!A4448+калькуляции!A4470+калькуляции!A4477+калькуляции!A4491+калькуляции!A4498+калькуляции!A4403+калькуляции!A4428+калькуляции!A4502+калькуляции!A4514+калькуляции!A4527+калькуляции!A4546+калькуляции!A4560+калькуляции!A4587+калькуляции!A4719+калькуляции!A4738+калькуляции!A4747+калькуляции!A4756+калькуляции!A4768+калькуляции!A4779+калькуляции!A4827+калькуляции!A7324+калькуляции!A7330+калькуляции!A7348+калькуляции!A7357+калькуляции!A7373+калькуляции!A7393+калькуляции!A7405+калькуляции!A7428+калькуляции!A7450+калькуляции!A7462+калькуляции!A7468+калькуляции!A7497+калькуляции!A7516+калькуляции!A7531+калькуляции!A7540+калькуляции!A7546+калькуляции!A7562+калькуляции!A7581+калькуляции!A7597+калькуляции!A7612+калькуляции!A7633+калькуляции!A7646+калькуляции!A7691+калькуляции!A7723+калькуляции!A7756+калькуляции!A7768+калькуляции!A7781+калькуляции!A7790+калькуляции!A8117+калькуляции!A7932+калькуляции!A7943+калькуляции!A7954+калькуляции!A7965+калькуляции!A7980+калькуляции!A7994+калькуляции!A8008+калькуляции!A8022+калькуляции!A8126+калькуляции!A8058+калькуляции!A8052+калькуляции!A8073+калькуляции!A8089+калькуляции!A13108+калькуляции!A9053+калькуляции!A9063+калькуляции!A9073+калькуляции!A9093+калькуляции!A9083+калькуляции!A9104+калькуляции!A763+калькуляции!A4328+калькуляции!A1901+калькуляции!A1912+калькуляции!A5816+калькуляции!A3916+калькуляции!A2448+калькуляции!A3346+калькуляции!A724+калькуляции!A742+калькуляции!A752+калькуляции!A5827+калькуляции!A5839+калькуляции!A4790+калькуляции!A5737+калькуляции!A5745+калькуляции!A5758+калькуляции!A13017+калькуляции!A11567+калькуляции!A11582+калькуляции!A11612+калькуляции!A11676+калькуляции!A11577+калькуляции!A11592+калькуляции!A11604+калькуляции!A11720+калькуляции!A11727+калькуляции!A11680+калькуляции!A11692+калькуляции!A11699+калькуляции!A11765+калькуляции!A11750+калькуляции!A11653+калькуляции!A11663+калькуляции!A11774+калькуляции!A11784+калькуляции!A10477+калькуляции!A10484+калькуляции!A10220+калькуляции!A10232+калькуляции!A10252+калькуляции!A10263+калькуляции!A10513+калькуляции!A10533+калькуляции!A10543+калькуляции!A10571+калькуляции!A10594+калькуляции!A10582+калькуляции!A10612+калькуляции!A10626+калькуляции!A10640+калькуляции!A6237+калькуляции!A6267+калькуляции!A6342+калькуляции!A6356+калькуляции!A2017+калькуляции!A2055+калькуляции!A2089+калькуляции!A13162+калькуляции!A13174+калькуляции!A6157+калькуляции!A10339+калькуляции!A10346+калькуляции!A10363+калькуляции!A10390+калькуляции!A5498+калькуляции!A5509+калькуляции!A2229+калькуляции!A6064+калькуляции!A6071+калькуляции!A6112+калькуляции!A6168+калькуляции!A4859+калькуляции!A1987+калькуляции!A11983+калькуляции!A11993+калькуляции!A12015+калькуляции!A12041+калькуляции!A12054+калькуляции!A12062+калькуляции!A12079+калькуляции!A12097+калькуляции!A12113+калькуляции!A12138+калькуляции!A12152+калькуляции!A12161+калькуляции!A12195+калькуляции!A12220+калькуляции!A12255+калькуляции!A12308+калькуляции!A12321+калькуляции!A12341+калькуляции!A12352+калькуляции!A12364+калькуляции!A12384+калькуляции!A12399+калькуляции!A12424+калькуляции!A12441+калькуляции!A12472+калькуляции!A12606+калькуляции!A12670+калькуляции!A12679+калькуляции!A12413+калькуляции!A12478+калькуляции!A12492+калькуляции!A12536+калькуляции!A12545+калькуляции!A12554+калькуляции!A12578+калькуляции!A12621+калькуляции!A12647+калькуляции!A12655+калькуляции!A12705+калькуляции!A12716+калькуляции!A12725+калькуляции!A12748+калькуляции!A12768+калькуляции!A12782+калькуляции!A12790+калькуляции!A12824+калькуляции!A11713+калькуляции!A11839+калькуляции!A11844+калькуляции!A11852+калькуляции!A11863+калькуляции!A11869+калькуляции!A11876+калькуляции!A11885+калькуляции!A11795+калькуляции!A11800+калькуляции!A11808+калькуляции!A11815+калькуляции!A11821+калькуляции!A9136+калькуляции!A9159+калькуляции!A9171+калькуляции!A9179+калькуляции!A9307+калькуляции!A9315+калькуляции!A9368+калькуляции!A9382+калькуляции!A13197+калькуляции!A13212+калькуляции!A13220+калькуляции!A13235+калькуляции!A13249+калькуляции!A13268+калькуляции!A9446+калькуляции!A9457+калькуляции!A9470+калькуляции!A9481+калькуляции!A9491+калькуляции!A9502+калькуляции!A9515+калькуляции!A9524+калькуляции!A4869+калькуляции!A4879+калькуляции!A10666+калькуляции!A10672+калькуляции!A10694+калькуляции!A10703+калькуляции!A10757+калькуляции!A10794+калькуляции!A10837+калькуляции!A10867+калькуляции!A5261+калькуляции!A9822+калькуляции!A11894+калькуляции!A11899+калькуляции!A11907+калькуляции!A11914+калькуляции!A11920+калькуляции!A11928+калькуляции!A11933+калькуляции!A11942+калькуляции!A13311+калькуляции!A11060+калькуляции!A11065+калькуляции!A11085+калькуляции!A11114+калькуляции!A11119+калькуляции!A11131+калькуляции!A11144+калькуляции!A11160+калькуляции!A11173+калькуляции!A11186+калькуляции!A11249+калькуляции!A11272+калькуляции!A11285+калькуляции!A11297+калькуляции!A11326+калькуляции!A11352+калькуляции!A6028+калькуляции!A6038+калькуляции!A6047+калькуляции!A1241+калькуляции!A1261+калькуляции!A6018+калькуляции!A3428+калькуляции!A6767+калькуляции!A6772+калькуляции!A6800</f>
        <v>0</v>
      </c>
      <c r="C748">
        <v>1</v>
      </c>
    </row>
    <row r="749" spans="1:3" x14ac:dyDescent="0.25">
      <c r="A749" s="51" t="s">
        <v>2545</v>
      </c>
      <c r="B749" s="356">
        <f>калькуляции!A9403+калькуляции!A9408+калькуляции!A127+калькуляции!A9426+калькуляции!A9439+калькуляции!A1183+калькуляции!A1196+калькуляции!A1209+калькуляции!A5558+калькуляции!A5581+калькуляции!A5592+калькуляции!A5604+калькуляции!A6481+калькуляции!A6505+калькуляции!A659+калькуляции!A689+калькуляции!A11203+калькуляции!A11225+калькуляции!A11365+калькуляции!A11375+калькуляции!A11384+калькуляции!A1034+калькуляции!A13330+калькуляции!A13340+калькуляции!A13358+калькуляции!A13370+калькуляции!A13390+калькуляции!A13407+калькуляции!A13417+калькуляции!A510+калькуляции!A5097+калькуляции!A5128+калькуляции!A5179+калькуляции!A5201+калькуляции!A5362+калькуляции!A6672+калькуляции!A13428+калькуляции!A13439+калькуляции!A773+калькуляции!A13466+калькуляции!A9285+калькуляции!A9253+калькуляции!A9272+калькуляции!A9295+калькуляции!A6526+калькуляции!A4691+калькуляции!A4701+калькуляции!A6540+калькуляции!A11436+калькуляции!A11456+калькуляции!A11466+калькуляции!A11478+калькуляции!A11492+калькуляции!A11509+калькуляции!A11526+калькуляции!A7111+калькуляции!A7127+калькуляции!A7143+калькуляции!A7160+калькуляции!A8138+калькуляции!A8150+калькуляции!A8172+калькуляции!A8161+калькуляции!A8178+калькуляции!A8195+калькуляции!A495+калькуляции!A13527+калькуляции!A6894+калькуляции!A10242+калькуляции!A6192+калькуляции!A10415+калькуляции!A5248+калькуляции!A9938+калькуляции!A13510+калькуляции!A6550+калькуляции!A13554+калькуляции!A13569+калькуляции!A9737+калькуляции!A9741+калькуляции!A13577+калькуляции!A1227+калькуляции!A10041</f>
        <v>0</v>
      </c>
      <c r="C749">
        <v>1</v>
      </c>
    </row>
    <row r="750" spans="1:3" x14ac:dyDescent="0.25">
      <c r="A750" s="51" t="s">
        <v>2422</v>
      </c>
      <c r="B750" s="356">
        <f>калькуляции!A11615+калькуляции!A11636</f>
        <v>0</v>
      </c>
      <c r="C750">
        <v>1</v>
      </c>
    </row>
    <row r="751" spans="1:3" x14ac:dyDescent="0.25">
      <c r="A751" s="51" t="s">
        <v>2423</v>
      </c>
      <c r="B751" s="356">
        <f>калькуляции!A4276+калькуляции!A7437+калькуляции!A11734+калькуляции!A11826</f>
        <v>0</v>
      </c>
      <c r="C751">
        <v>1</v>
      </c>
    </row>
    <row r="752" spans="1:3" x14ac:dyDescent="0.25">
      <c r="A752" s="51" t="s">
        <v>2546</v>
      </c>
      <c r="B752" s="356">
        <f>калькуляции!A1136+калькуляции!A7251+калькуляции!A1377+калькуляции!A1502+калькуляции!A1538+калькуляции!A1548+калькуляции!A1715+калькуляции!A2273+калькуляции!A2287+калькуляции!A2294+калькуляции!A2316+калькуляции!A2329+калькуляции!A2343+калькуляции!A2353+калькуляции!A2367+калькуляции!A2389+калькуляции!A2427+калькуляции!A2454+калькуляции!A2494+калькуляции!A2504+калькуляции!A2521+калькуляции!A2531+калькуляции!A2570+калькуляции!A2583+калькуляции!A2603+калькуляции!A2620+калькуляции!A2647+калькуляции!A2655+калькуляции!A2668+калькуляции!A2686+калькуляции!A2698+калькуляции!A2744+калькуляции!A2909+калькуляции!A2919+калькуляции!A2940+калькуляции!A2953+калькуляции!A2969+калькуляции!A2978+калькуляции!A2999+калькуляции!A3028+калькуляции!A3040+калькуляции!A3052+калькуляции!A3062+калькуляции!A3076+калькуляции!A3085+калькуляции!A3114+калькуляции!A3124+калькуляции!A3139+калькуляции!A3152+калькуляции!A3165+калькуляции!A3192+калькуляции!A3209+калькуляции!A3241+калькуляции!A3247+калькуляции!A3258+калькуляции!A3273+калькуляции!A3309+калькуляции!A3319+калькуляции!A3325+калькуляции!A3385+калькуляции!A3394+калькуляции!A3401+калькуляции!A3411+калькуляции!A3414+калькуляции!A3472+калькуляции!A3487+калькуляции!A3519+калькуляции!A3591+калькуляции!A3628+калькуляции!A3778+калькуляции!A3933+калькуляции!A4436+калькуляции!A3526+калькуляции!A3543+калькуляции!A3641+калькуляции!A3682+калькуляции!A3722+калькуляции!A3759+калькуляции!A3852+калькуляции!A3865+калькуляции!A3899+калькуляции!A3906+калькуляции!A3955+калькуляции!A3972+калькуляции!A3984+калькуляции!A3997+калькуляции!A4044+калькуляции!A4057+калькуляции!A4073+калькуляции!A4093+калькуляции!A4121+калькуляции!A4131+калькуляции!A4161+калькуляции!A4173+калькуляции!A4252+калькуляции!A4267+калькуляции!A4316+калькуляции!A4338+калькуляции!A4366+калькуляции!A4378+калькуляции!A4391+калькуляции!A4402+калькуляции!A4449+калькуляции!A4471+калькуляции!A4548+калькуляции!A4559+калькуляции!A4586+калькуляции!A4594+калькуляции!A4604+калькуляции!A4630+калькуляции!A4643+калькуляции!A4647+калькуляции!A4658+калькуляции!A4781+калькуляции!A4826+калькуляции!A7346+калькуляции!A7358+калькуляции!A7375+калькуляции!A7388+калькуляции!A7413+калькуляции!A7513+калькуляции!A7532+калькуляции!A7564+калькуляции!A7583+калькуляции!A7596+калькуляции!A7611+калькуляции!A7635+калькуляции!A7647+калькуляции!A7668+калькуляции!A7975+калькуляции!A8066+калькуляции!A8081+калькуляции!A8099+калькуляции!A8917+калькуляции!A8928+калькуляции!A8937+калькуляции!A8993+калькуляции!A9004+калькуляции!A10515+калькуляции!A10537+калькуляции!A10544+калькуляции!A10592+калькуляции!A10148+калькуляции!A10161+калькуляции!A12063+калькуляции!A12077+калькуляции!A12127+калькуляции!A12208+калькуляции!A12221+калькуляции!A12254+калькуляции!A12288+калькуляции!A12681+калькуляции!A12733+калькуляции!A10676+калькуляции!A10692+калькуляции!A10763+калькуляции!A10769+калькуляции!A10792+калькуляции!A10834+калькуляции!A10846+калькуляции!A10869</f>
        <v>0</v>
      </c>
      <c r="C752">
        <v>1</v>
      </c>
    </row>
    <row r="753" spans="1:3" x14ac:dyDescent="0.25">
      <c r="A753" s="51" t="s">
        <v>2424</v>
      </c>
      <c r="B753" s="356">
        <f>калькуляции!A4299+калькуляции!A463+калькуляции!A479+калькуляции!A686</f>
        <v>0</v>
      </c>
      <c r="C753">
        <v>1</v>
      </c>
    </row>
    <row r="754" spans="1:3" x14ac:dyDescent="0.25">
      <c r="A754" s="51" t="s">
        <v>2425</v>
      </c>
      <c r="B754" s="356">
        <f>калькуляции!A501+калькуляции!A5220+калькуляции!A5228+калькуляции!A12990+калькуляции!A8310+калькуляции!A13481</f>
        <v>0</v>
      </c>
      <c r="C754">
        <v>1</v>
      </c>
    </row>
    <row r="755" spans="1:3" x14ac:dyDescent="0.25">
      <c r="A755" s="51" t="s">
        <v>2426</v>
      </c>
      <c r="B755" s="356">
        <f>калькуляции!A714+калькуляции!A2197</f>
        <v>0</v>
      </c>
      <c r="C755">
        <v>1</v>
      </c>
    </row>
    <row r="756" spans="1:3" x14ac:dyDescent="0.25">
      <c r="A756" s="51" t="s">
        <v>2427</v>
      </c>
      <c r="B756" s="356">
        <f>калькуляции!A12749</f>
        <v>0</v>
      </c>
      <c r="C756">
        <v>1</v>
      </c>
    </row>
    <row r="757" spans="1:3" x14ac:dyDescent="0.25">
      <c r="A757" s="51" t="s">
        <v>2428</v>
      </c>
      <c r="B757" s="356">
        <f>калькуляции!A2634</f>
        <v>0</v>
      </c>
      <c r="C757">
        <v>1</v>
      </c>
    </row>
    <row r="758" spans="1:3" x14ac:dyDescent="0.25">
      <c r="A758" s="51" t="s">
        <v>1787</v>
      </c>
      <c r="B758" s="356">
        <f>калькуляции!A3008</f>
        <v>0</v>
      </c>
      <c r="C758">
        <v>1</v>
      </c>
    </row>
    <row r="759" spans="1:3" ht="15.75" customHeight="1" x14ac:dyDescent="0.25">
      <c r="A759" s="51" t="s">
        <v>1272</v>
      </c>
      <c r="B759" s="356">
        <f>калькуляции!A2973+калькуляции!A2991+калькуляции!A3501+калькуляции!A3606+калькуляции!A3443+калькуляции!A11620+калькуляции!A11569+калькуляции!A11581+калькуляции!A11608+калькуляции!A11671+калькуляции!A11575+калькуляции!A11594+калькуляции!A11602+калькуляции!A11682+калькуляции!A11695+калькуляции!A11626+калькуляции!A11641+калькуляции!A11645+калькуляции!A11760+калькуляции!A11769+калькуляции!A11737+калькуляции!A11749+калькуляции!A11655+калькуляции!A11665+калькуляции!A11776+калькуляции!A11786+калькуляции!A10532+калькуляции!A10554+калькуляции!A12595+калькуляции!A11709+калькуляции!A11829+калькуляции!A11838+калькуляции!A11848+калькуляции!A11854+калькуляции!A11862+калькуляции!A11871+калькуляции!A11875+калькуляции!A11887+калькуляции!A11791+калькуляции!A11802+калькуляции!A11810+калькуляции!A11817+калькуляции!A11823+калькуляции!A9471+калькуляции!A10671+калькуляции!A11892+калькуляции!A11898+калькуляции!A11916+калькуляции!A11922+калькуляции!A11926+калькуляции!A11932+калькуляции!A11944+калькуляции!A11146+калькуляции!A11188+калькуляции!A11354+калькуляции!A9441+калькуляции!A1211+калькуляции!A6507+калькуляции!A7287+калькуляции!A1787+калькуляции!A3279+калькуляции!A4280+калькуляции!A4494+калькуляции!A10549+калькуляции!A12068+калькуляции!A59</f>
        <v>0</v>
      </c>
      <c r="C759">
        <v>1</v>
      </c>
    </row>
    <row r="760" spans="1:3" ht="15.75" customHeight="1" x14ac:dyDescent="0.25">
      <c r="A760" s="51" t="s">
        <v>2429</v>
      </c>
      <c r="B760" s="356">
        <f>калькуляции!A808+калькуляции!A1760+калькуляции!A2410+калькуляции!A10037</f>
        <v>0</v>
      </c>
      <c r="C760">
        <v>1</v>
      </c>
    </row>
    <row r="761" spans="1:3" ht="15.75" customHeight="1" x14ac:dyDescent="0.25">
      <c r="A761" s="51" t="s">
        <v>2430</v>
      </c>
      <c r="B761" s="356">
        <f>калькуляции!A3392+калькуляции!A11744+калькуляции!A2078+калькуляции!A11833+калькуляции!A11857</f>
        <v>0</v>
      </c>
      <c r="C761">
        <v>1</v>
      </c>
    </row>
    <row r="762" spans="1:3" ht="15.75" customHeight="1" x14ac:dyDescent="0.25">
      <c r="A762" s="51" t="s">
        <v>2431</v>
      </c>
      <c r="B762" s="356">
        <f>калькуляции!A9157+калькуляции!A13211</f>
        <v>0</v>
      </c>
      <c r="C762">
        <v>1</v>
      </c>
    </row>
    <row r="763" spans="1:3" ht="15.75" customHeight="1" x14ac:dyDescent="0.25">
      <c r="A763" s="51" t="s">
        <v>2432</v>
      </c>
      <c r="B763" s="356">
        <f>калькуляции!A6351</f>
        <v>0</v>
      </c>
      <c r="C763">
        <v>1</v>
      </c>
    </row>
    <row r="764" spans="1:3" x14ac:dyDescent="0.25">
      <c r="A764" s="51" t="s">
        <v>2433</v>
      </c>
      <c r="B764" s="356">
        <f>калькуляции!A11621+калькуляции!A11571</f>
        <v>0</v>
      </c>
      <c r="C764">
        <v>1</v>
      </c>
    </row>
    <row r="765" spans="1:3" x14ac:dyDescent="0.25">
      <c r="A765" s="51" t="s">
        <v>2434</v>
      </c>
      <c r="B765" s="356">
        <f>калькуляции!A9134</f>
        <v>0</v>
      </c>
      <c r="C765">
        <v>1</v>
      </c>
    </row>
    <row r="766" spans="1:3" x14ac:dyDescent="0.25">
      <c r="A766" s="53" t="s">
        <v>2528</v>
      </c>
      <c r="B766" s="356"/>
    </row>
    <row r="767" spans="1:3" x14ac:dyDescent="0.25">
      <c r="A767" s="54" t="s">
        <v>2435</v>
      </c>
      <c r="B767" s="356">
        <f>калькуляции!A4974+калькуляции!A10097+калькуляции!A12501</f>
        <v>0</v>
      </c>
      <c r="C767">
        <v>1</v>
      </c>
    </row>
    <row r="768" spans="1:3" x14ac:dyDescent="0.25">
      <c r="A768" s="54" t="s">
        <v>2436</v>
      </c>
      <c r="B768" s="356">
        <f>калькуляции!A5111+калькуляции!A5120+калькуляции!A5131+калькуляции!A9914+калькуляции!A9921+калькуляции!A9931+калькуляции!A5967+калькуляции!A5975+калькуляции!A9926+калькуляции!A5138+калькуляции!A42+калькуляции!A254+калькуляции!A5148</f>
        <v>0</v>
      </c>
      <c r="C768">
        <v>1</v>
      </c>
    </row>
    <row r="769" spans="1:7" x14ac:dyDescent="0.25">
      <c r="A769" s="54" t="s">
        <v>2437</v>
      </c>
      <c r="B769" s="356">
        <f>калькуляции!A5152</f>
        <v>0</v>
      </c>
      <c r="C769">
        <v>1</v>
      </c>
    </row>
    <row r="770" spans="1:7" x14ac:dyDescent="0.25">
      <c r="A770" s="54" t="s">
        <v>211</v>
      </c>
      <c r="B770" s="356">
        <f>калькуляции!A661+калькуляции!A709+калькуляции!A4723+калькуляции!A5303+калькуляции!A2989+калькуляции!A3499+калькуляции!A3604+калькуляции!A4718+калькуляции!A1916+калькуляции!A5729+калькуляции!A10707+калькуляции!A6510</f>
        <v>0</v>
      </c>
      <c r="C770">
        <v>1</v>
      </c>
      <c r="D770" s="19" t="s">
        <v>232</v>
      </c>
      <c r="E770" s="19" t="s">
        <v>56</v>
      </c>
      <c r="F770" s="19" t="s">
        <v>233</v>
      </c>
      <c r="G770" s="19">
        <v>1.75</v>
      </c>
    </row>
    <row r="771" spans="1:7" x14ac:dyDescent="0.25">
      <c r="A771" s="54" t="s">
        <v>2438</v>
      </c>
      <c r="B771" s="356">
        <f>калькуляции!A8554+калькуляции!A709</f>
        <v>0</v>
      </c>
      <c r="C771">
        <v>1</v>
      </c>
      <c r="D771" s="19" t="s">
        <v>2579</v>
      </c>
      <c r="E771" s="19" t="s">
        <v>234</v>
      </c>
      <c r="F771" s="19" t="s">
        <v>235</v>
      </c>
      <c r="G771" s="19">
        <v>1.5</v>
      </c>
    </row>
    <row r="772" spans="1:7" x14ac:dyDescent="0.25">
      <c r="A772" s="54" t="s">
        <v>922</v>
      </c>
      <c r="B772" s="356">
        <f>калькуляции!A7176+калькуляции!A7184+калькуляции!A7192+калькуляции!A7200+калькуляции!A7208+калькуляции!A7216+калькуляции!A10454+калькуляции!A10469+калькуляции!A10497</f>
        <v>0</v>
      </c>
      <c r="C772">
        <v>1</v>
      </c>
    </row>
    <row r="773" spans="1:7" x14ac:dyDescent="0.25">
      <c r="A773" s="54" t="s">
        <v>2440</v>
      </c>
      <c r="B773" s="356">
        <f>калькуляции!A683+калькуляции!A7276+калькуляции!A5958+калькуляции!A1372+калькуляции!A1385+калькуляции!A1544+калькуляции!A1810+калькуляции!A12283</f>
        <v>0</v>
      </c>
      <c r="C773">
        <v>1</v>
      </c>
    </row>
    <row r="774" spans="1:7" x14ac:dyDescent="0.25">
      <c r="A774" s="54" t="s">
        <v>2548</v>
      </c>
      <c r="B774" s="356">
        <f>калькуляции!A4901+калькуляции!A4908+калькуляции!A4942+калькуляции!A4953+калькуляции!A4962+калькуляции!A4971+калькуляции!A5002+калькуляции!A5021+калькуляции!A5055+калькуляции!A5378+калькуляции!A5386+калькуляции!A5393+калькуляции!A5413+калькуляции!A13545+калькуляции!A5419+калькуляции!A5424+калькуляции!A5434+калькуляции!A6867+калькуляции!A6881+калькуляции!A6888+калькуляции!A6901+калькуляции!A6908+калькуляции!A6918+калькуляции!A6923+калькуляции!A6931+калькуляции!A6937+калькуляции!A6948+калькуляции!A6954+калькуляции!A6961+калькуляции!A6942+калькуляции!A6968+калькуляции!A6975+калькуляции!A6981+калькуляции!A6987+калькуляции!A6844+калькуляции!A6851+калькуляции!A6819+калькуляции!A6828+калькуляции!A6836+калькуляции!A13030+калькуляции!A6859+калькуляции!A10182+калькуляции!A10192+калькуляции!A10201+калькуляции!A13138+калькуляции!A13146+калькуляции!A9970+калькуляции!A13323+калькуляции!A13342+калькуляции!A13383+калькуляции!A13398+калькуляции!A5524+калькуляции!A5472+калькуляции!A5492+калькуляции!A5503+калькуляции!A5534+калькуляции!A7239</f>
        <v>0</v>
      </c>
      <c r="C774">
        <v>1</v>
      </c>
    </row>
    <row r="775" spans="1:7" x14ac:dyDescent="0.25">
      <c r="A775" s="54" t="s">
        <v>2549</v>
      </c>
      <c r="B775" s="356">
        <f>калькуляции!A707+калькуляции!A1334+калькуляции!A5653+калькуляции!A5623+калькуляции!A5760+калькуляции!A5768+калькуляции!A5782+калькуляции!A5789+калькуляции!A10102+калькуляции!A10090+калькуляции!A10062+калькуляции!A10069+калькуляции!A10075+калькуляции!A9885+калькуляции!A9891+калькуляции!A9897+калькуляции!A9998+калькуляции!A10004+калькуляции!A10011+калькуляции!A10017+калькуляции!A10269+калькуляции!A10280+калькуляции!A10289+калькуляции!A10304+калькуляции!A10311+калькуляции!A10319+калькуляции!A10324+калькуляции!A5847+калькуляции!A5866+калькуляции!A5872+калькуляции!A5879+калькуляции!A5889+калькуляции!A5896+калькуляции!A5906+калькуляции!A5915+калькуляции!A5922+калькуляции!A12908+калькуляции!A12915+калькуляции!A12925+калькуляции!A5691+калькуляции!A10081+калькуляции!A5399+калькуляции!A5406+калькуляции!A5039+калькуляции!A6058+калькуляции!A6079+калькуляции!A6092+калькуляции!A6103+калькуляции!A6114+калькуляции!A6121+калькуляции!A6134+калькуляции!A6148+калькуляции!A6159+калькуляции!A6178+калькуляции!A6188+калькуляции!A6205+калькуляции!A6232+калькуляции!A6242+калькуляции!A6252+калькуляции!A6262+калькуляции!A6277+калькуляции!A6287+калькуляции!A6297+калькуляции!A6318+калькуляции!A6331+калькуляции!A6348+калькуляции!A6361+калькуляции!A6277+калькуляции!A6371+калькуляции!A6382+калькуляции!A6392+калькуляции!A6397+калькуляции!A13124+калькуляции!A10333+калькуляции!A10354+калькуляции!A10367+калькуляции!A10381+калькуляции!A10397+калькуляции!A10435+калькуляции!A10442+калькуляции!A5356+калькуляции!A5366+калькуляции!A10411+калькуляции!A10296+калькуляции!A12189+калькуляции!A11277+калькуляции!A11289+калькуляции!A11301+калькуляции!A11308+калькуляции!A11232+калькуляции!A11242+калькуляции!A11255+калькуляции!A11265+калькуляции!A11337+калькуляции!A11343+калькуляции!A11348+калькуляции!A1260+калькуляции!A5541+калькуляции!A5551+калькуляции!A5564+калькуляции!A5574+калькуляции!A5584+калькуляции!A5596+калькуляции!A5608+калькуляции!A5615+калькуляции!A6490+калькуляции!A6496+калькуляции!A6501+калькуляции!A9290+калькуляции!A12977+калькуляции!A5676+калькуляции!A5682+калькуляции!A5860+калькуляции!A6554+калькуляции!A6563+калькуляции!A6566+калькуляции!A6575+калькуляции!A6583+калькуляции!A6591</f>
        <v>0</v>
      </c>
      <c r="C775">
        <v>1</v>
      </c>
    </row>
    <row r="776" spans="1:7" x14ac:dyDescent="0.25">
      <c r="A776" s="54" t="s">
        <v>2441</v>
      </c>
      <c r="B776" s="356">
        <f>калькуляции!A710+калькуляции!A4884+калькуляции!A4919+калькуляции!A4925+калькуляции!A4983+калькуляции!A4897</f>
        <v>0</v>
      </c>
      <c r="C776">
        <v>1</v>
      </c>
    </row>
    <row r="777" spans="1:7" x14ac:dyDescent="0.25">
      <c r="A777" s="54" t="s">
        <v>2442</v>
      </c>
      <c r="B777" s="356">
        <f>калькуляции!A8559</f>
        <v>0</v>
      </c>
      <c r="C777">
        <v>1</v>
      </c>
    </row>
    <row r="778" spans="1:7" x14ac:dyDescent="0.25">
      <c r="A778" s="54" t="s">
        <v>2551</v>
      </c>
      <c r="B778" s="356">
        <f>калькуляции!A5435+калькуляции!A5444+калькуляции!A8556+калькуляции!A10109+калькуляции!A10109+калькуляции!A2096+калькуляции!A5452+калькуляции!A5462+калькуляции!A5482+калькуляции!A5514+калькуляции!A6212+калькуляции!A6874+калькуляции!A6014</f>
        <v>0</v>
      </c>
      <c r="C778">
        <v>1</v>
      </c>
    </row>
    <row r="779" spans="1:7" x14ac:dyDescent="0.25">
      <c r="A779" s="54" t="s">
        <v>2443</v>
      </c>
      <c r="B779" s="356">
        <f>калькуляции!A2963</f>
        <v>0</v>
      </c>
      <c r="C779">
        <v>1</v>
      </c>
    </row>
    <row r="780" spans="1:7" x14ac:dyDescent="0.25">
      <c r="A780" s="54" t="s">
        <v>2444</v>
      </c>
      <c r="B780" s="356">
        <f>калькуляции!A9277</f>
        <v>0</v>
      </c>
      <c r="C780">
        <v>1</v>
      </c>
    </row>
    <row r="781" spans="1:7" x14ac:dyDescent="0.25">
      <c r="A781" s="54" t="s">
        <v>2445</v>
      </c>
      <c r="B781" s="356">
        <f>калькуляции!A8551</f>
        <v>0</v>
      </c>
      <c r="C781">
        <v>1</v>
      </c>
    </row>
    <row r="782" spans="1:7" x14ac:dyDescent="0.25">
      <c r="A782" s="54" t="s">
        <v>1366</v>
      </c>
      <c r="B782" s="356">
        <f>калькуляции!A104+калькуляции!A7290+калькуляции!A7298+калькуляции!A8560+калькуляции!A8975+калькуляции!A9003+калькуляции!A12551+калькуляции!A13337+калькуляции!A13354+калькуляции!A5031+калькуляции!A13413+калькуляции!A13372</f>
        <v>0</v>
      </c>
      <c r="C782">
        <v>1</v>
      </c>
    </row>
    <row r="783" spans="1:7" x14ac:dyDescent="0.25">
      <c r="A783" s="54" t="s">
        <v>2446</v>
      </c>
      <c r="B783" s="356">
        <f>калькуляции!A708+калькуляции!A6613+калькуляции!A2281+калькуляции!A3520</f>
        <v>0</v>
      </c>
      <c r="C783">
        <v>1</v>
      </c>
    </row>
    <row r="784" spans="1:7" x14ac:dyDescent="0.25">
      <c r="A784" s="54" t="s">
        <v>2447</v>
      </c>
      <c r="B784" s="356">
        <f>калькуляции!A8555</f>
        <v>0</v>
      </c>
      <c r="C784">
        <v>1</v>
      </c>
    </row>
    <row r="785" spans="1:3" x14ac:dyDescent="0.25">
      <c r="A785" s="54" t="s">
        <v>2650</v>
      </c>
      <c r="B785" s="356">
        <f>калькуляции!A632+калькуляции!A667+калькуляции!A4931+калькуляции!A4937+калькуляции!A5030</f>
        <v>0</v>
      </c>
      <c r="C785">
        <v>1</v>
      </c>
    </row>
    <row r="786" spans="1:3" x14ac:dyDescent="0.25">
      <c r="A786" s="54" t="s">
        <v>2448</v>
      </c>
      <c r="B786" s="356">
        <f>калькуляции!A8372+калькуляции!A10932+калькуляции!A8297</f>
        <v>0</v>
      </c>
      <c r="C786">
        <v>1</v>
      </c>
    </row>
    <row r="787" spans="1:3" x14ac:dyDescent="0.25">
      <c r="A787" s="54" t="s">
        <v>2449</v>
      </c>
      <c r="B787" s="356">
        <f>калькуляции!A585</f>
        <v>0</v>
      </c>
      <c r="C787">
        <v>1</v>
      </c>
    </row>
    <row r="788" spans="1:3" x14ac:dyDescent="0.25">
      <c r="A788" s="54" t="s">
        <v>2553</v>
      </c>
      <c r="B788" s="389">
        <f>калькуляции!A980+калькуляции!A992+калькуляции!A1001+калькуляции!A1010+калькуляции!A1021+калькуляции!A1029+калькуляции!A1044+калькуляции!A1055+калькуляции!A1064+калькуляции!A1076+калькуляции!A1086+калькуляции!A1098+калькуляции!A1106+калькуляции!A1117+калькуляции!A1127+калькуляции!A1145+калькуляции!A1153+калькуляции!A1162+калькуляции!A1171+калькуляции!A4993+калькуляции!A5182+калькуляции!A5352+калькуляции!A757+калькуляции!A737+калькуляции!A747+калькуляции!A5823+калькуляции!A5835+калькуляции!A5750+калькуляции!A9984+калькуляции!A782+калькуляции!A792+калькуляции!A555+калькуляции!A13001+калькуляции!A8530+калькуляции!A6030+калькуляции!A6040+калькуляции!A6051+калькуляции!A10951+калькуляции!A11367+калькуляции!A11377+калькуляции!A11388+калькуляции!A11461+калькуляции!A9947+калькуляции!A9954+калькуляции!A9961+калькуляции!A6545</f>
        <v>0</v>
      </c>
      <c r="C788">
        <v>1</v>
      </c>
    </row>
    <row r="789" spans="1:3" x14ac:dyDescent="0.25">
      <c r="A789" s="54" t="s">
        <v>2450</v>
      </c>
      <c r="B789" s="356">
        <f>калькуляции!A2692+калькуляции!A3303+калькуляции!A3876+калькуляции!A4579+калькуляции!A4806+калькуляции!A4822+калькуляции!A10782+калькуляции!A4814</f>
        <v>0</v>
      </c>
      <c r="C789">
        <v>1</v>
      </c>
    </row>
    <row r="790" spans="1:3" x14ac:dyDescent="0.25">
      <c r="A790" s="54" t="s">
        <v>923</v>
      </c>
      <c r="B790" s="356">
        <f>калькуляции!A5342+калькуляции!A10496+калькуляции!A10470+калькуляции!A10455</f>
        <v>0</v>
      </c>
      <c r="C790">
        <v>1</v>
      </c>
    </row>
    <row r="791" spans="1:3" x14ac:dyDescent="0.25">
      <c r="A791" s="54" t="s">
        <v>2451</v>
      </c>
      <c r="B791" s="356">
        <f>калькуляции!A7219</f>
        <v>0</v>
      </c>
      <c r="C791">
        <v>1</v>
      </c>
    </row>
    <row r="792" spans="1:3" x14ac:dyDescent="0.25">
      <c r="A792" s="54" t="s">
        <v>2452</v>
      </c>
      <c r="B792" s="356">
        <f>калькуляции!A7228+калькуляции!A7252+калькуляции!A7265+калькуляции!A7306+калькуляции!A2756+калькуляции!A10742</f>
        <v>0</v>
      </c>
      <c r="C792">
        <v>1</v>
      </c>
    </row>
    <row r="793" spans="1:3" x14ac:dyDescent="0.25">
      <c r="A793" s="54" t="s">
        <v>2453</v>
      </c>
      <c r="B793" s="356">
        <f>калькуляции!A10149+калькуляции!A10162+калькуляции!A10172</f>
        <v>0</v>
      </c>
      <c r="C793">
        <v>1</v>
      </c>
    </row>
    <row r="794" spans="1:3" x14ac:dyDescent="0.25">
      <c r="A794" s="54" t="s">
        <v>2454</v>
      </c>
      <c r="B794" s="356">
        <f>калькуляции!A7895</f>
        <v>0</v>
      </c>
      <c r="C794">
        <v>1</v>
      </c>
    </row>
    <row r="795" spans="1:3" x14ac:dyDescent="0.25">
      <c r="A795" s="54" t="s">
        <v>2455</v>
      </c>
      <c r="B795" s="356">
        <f>калькуляции!A7898</f>
        <v>0</v>
      </c>
      <c r="C795">
        <v>1</v>
      </c>
    </row>
    <row r="796" spans="1:3" x14ac:dyDescent="0.25">
      <c r="A796" s="54" t="s">
        <v>2456</v>
      </c>
      <c r="B796" s="356">
        <f>калькуляции!A7901</f>
        <v>0</v>
      </c>
      <c r="C796">
        <v>1</v>
      </c>
    </row>
    <row r="797" spans="1:3" x14ac:dyDescent="0.25">
      <c r="A797" s="54" t="s">
        <v>2457</v>
      </c>
      <c r="B797" s="356">
        <f>калькуляции!A7904</f>
        <v>0</v>
      </c>
      <c r="C797">
        <v>1</v>
      </c>
    </row>
    <row r="798" spans="1:3" x14ac:dyDescent="0.25">
      <c r="A798" s="54" t="s">
        <v>2458</v>
      </c>
      <c r="B798" s="356">
        <f>калькуляции!A7907</f>
        <v>0</v>
      </c>
      <c r="C798">
        <v>1</v>
      </c>
    </row>
    <row r="799" spans="1:3" x14ac:dyDescent="0.25">
      <c r="A799" s="54" t="s">
        <v>2459</v>
      </c>
      <c r="B799" s="356">
        <f>калькуляции!A7910</f>
        <v>0</v>
      </c>
      <c r="C799">
        <v>1</v>
      </c>
    </row>
    <row r="800" spans="1:3" x14ac:dyDescent="0.25">
      <c r="A800" s="54" t="s">
        <v>2460</v>
      </c>
      <c r="B800" s="356">
        <f>калькуляции!A7913</f>
        <v>0</v>
      </c>
      <c r="C800">
        <v>1</v>
      </c>
    </row>
    <row r="801" spans="1:3" x14ac:dyDescent="0.25">
      <c r="A801" s="54" t="s">
        <v>2461</v>
      </c>
      <c r="B801" s="356">
        <f>калькуляции!A8045</f>
        <v>0</v>
      </c>
      <c r="C801">
        <v>1</v>
      </c>
    </row>
    <row r="802" spans="1:3" x14ac:dyDescent="0.25">
      <c r="A802" s="54" t="s">
        <v>2462</v>
      </c>
      <c r="B802" s="356">
        <f>калькуляции!A13094</f>
        <v>0</v>
      </c>
      <c r="C802">
        <v>1</v>
      </c>
    </row>
    <row r="803" spans="1:3" ht="30" x14ac:dyDescent="0.25">
      <c r="A803" s="55" t="s">
        <v>760</v>
      </c>
      <c r="B803" s="356">
        <f>калькуляции!A8252</f>
        <v>0</v>
      </c>
      <c r="C803">
        <v>1</v>
      </c>
    </row>
    <row r="804" spans="1:3" x14ac:dyDescent="0.25">
      <c r="A804" s="56" t="s">
        <v>761</v>
      </c>
      <c r="B804" s="356">
        <f>калькуляции!A13098</f>
        <v>0</v>
      </c>
      <c r="C804">
        <v>1</v>
      </c>
    </row>
    <row r="805" spans="1:3" x14ac:dyDescent="0.25">
      <c r="A805" s="56" t="s">
        <v>942</v>
      </c>
      <c r="B805" s="356">
        <f>калькуляции!A8517+калькуляции!A10954</f>
        <v>0</v>
      </c>
      <c r="C805">
        <v>1</v>
      </c>
    </row>
    <row r="806" spans="1:3" x14ac:dyDescent="0.25">
      <c r="A806" s="56" t="s">
        <v>1127</v>
      </c>
      <c r="B806" s="356">
        <f>калькуляции!A8521</f>
        <v>0</v>
      </c>
      <c r="C806">
        <v>1</v>
      </c>
    </row>
    <row r="807" spans="1:3" x14ac:dyDescent="0.25">
      <c r="A807" s="54" t="s">
        <v>2463</v>
      </c>
      <c r="B807" s="356">
        <f>калькуляции!A8254</f>
        <v>0</v>
      </c>
      <c r="C807">
        <v>1</v>
      </c>
    </row>
    <row r="808" spans="1:3" x14ac:dyDescent="0.25">
      <c r="A808" s="54" t="s">
        <v>770</v>
      </c>
      <c r="B808" s="356">
        <f>калькуляции!A8468</f>
        <v>0</v>
      </c>
      <c r="C808">
        <v>1</v>
      </c>
    </row>
    <row r="809" spans="1:3" x14ac:dyDescent="0.25">
      <c r="A809" s="54" t="s">
        <v>2464</v>
      </c>
      <c r="B809" s="356">
        <f>калькуляции!A12948</f>
        <v>0</v>
      </c>
      <c r="C809">
        <v>1</v>
      </c>
    </row>
    <row r="810" spans="1:3" x14ac:dyDescent="0.25">
      <c r="A810" s="54" t="s">
        <v>2465</v>
      </c>
      <c r="B810" s="356">
        <f>калькуляции!A8539+калькуляции!A10956</f>
        <v>0</v>
      </c>
      <c r="C810">
        <v>1</v>
      </c>
    </row>
    <row r="811" spans="1:3" x14ac:dyDescent="0.25">
      <c r="A811" s="54" t="s">
        <v>2466</v>
      </c>
      <c r="B811" s="356">
        <f>калькуляции!A10117+калькуляции!A10127+калькуляции!A10137+калькуляции!A6994+калькуляции!A7004+калькуляции!A7014+калькуляции!A7024+калькуляции!A7034+калькуляции!A7044+калькуляции!A7054+калькуляции!A7064+калькуляции!A7074</f>
        <v>0</v>
      </c>
      <c r="C811">
        <v>1</v>
      </c>
    </row>
    <row r="812" spans="1:3" x14ac:dyDescent="0.25">
      <c r="A812" s="54" t="s">
        <v>1052</v>
      </c>
      <c r="B812" s="356">
        <f>калькуляции!A10940+калькуляции!A8519</f>
        <v>0</v>
      </c>
      <c r="C812">
        <v>1</v>
      </c>
    </row>
    <row r="813" spans="1:3" x14ac:dyDescent="0.25">
      <c r="A813" s="54" t="s">
        <v>1126</v>
      </c>
      <c r="B813" s="356">
        <f>калькуляции!A8537</f>
        <v>0</v>
      </c>
      <c r="C813">
        <v>1</v>
      </c>
    </row>
    <row r="814" spans="1:3" x14ac:dyDescent="0.25">
      <c r="A814" s="54" t="s">
        <v>1053</v>
      </c>
      <c r="B814" s="356">
        <f>калькуляции!A10942+калькуляции!A8535</f>
        <v>0</v>
      </c>
      <c r="C814">
        <v>1</v>
      </c>
    </row>
    <row r="815" spans="1:3" x14ac:dyDescent="0.25">
      <c r="A815" s="54" t="s">
        <v>1056</v>
      </c>
      <c r="B815" s="356">
        <f>калькуляции!A10958+калькуляции!A8541</f>
        <v>0</v>
      </c>
      <c r="C815">
        <v>1</v>
      </c>
    </row>
    <row r="816" spans="1:3" x14ac:dyDescent="0.25">
      <c r="A816" s="54" t="s">
        <v>1051</v>
      </c>
      <c r="B816" s="356">
        <f>калькуляции!A10938</f>
        <v>0</v>
      </c>
      <c r="C816">
        <v>1</v>
      </c>
    </row>
    <row r="817" spans="1:3" x14ac:dyDescent="0.25">
      <c r="A817" s="54" t="s">
        <v>1128</v>
      </c>
      <c r="B817" s="356">
        <f>калькуляции!A8523</f>
        <v>0</v>
      </c>
      <c r="C817">
        <v>1</v>
      </c>
    </row>
    <row r="818" spans="1:3" x14ac:dyDescent="0.25">
      <c r="A818" s="54" t="s">
        <v>1129</v>
      </c>
      <c r="B818" s="356">
        <f>калькуляции!A8525</f>
        <v>0</v>
      </c>
      <c r="C818">
        <v>1</v>
      </c>
    </row>
    <row r="819" spans="1:3" x14ac:dyDescent="0.25">
      <c r="A819" s="54" t="s">
        <v>1130</v>
      </c>
      <c r="B819" s="356">
        <f>калькуляции!A8527</f>
        <v>0</v>
      </c>
      <c r="C819">
        <v>1</v>
      </c>
    </row>
    <row r="820" spans="1:3" x14ac:dyDescent="0.25">
      <c r="A820" s="54" t="s">
        <v>1216</v>
      </c>
      <c r="B820" s="356">
        <f>калькуляции!A8543</f>
        <v>0</v>
      </c>
      <c r="C820">
        <v>1</v>
      </c>
    </row>
    <row r="821" spans="1:3" ht="15.75" customHeight="1" x14ac:dyDescent="0.25">
      <c r="A821" s="54" t="s">
        <v>2467</v>
      </c>
      <c r="B821" s="356">
        <f>калькуляции!A12949+калькуляции!A13025+калькуляции!A10919+калькуляции!A8376</f>
        <v>0</v>
      </c>
      <c r="C821">
        <v>1</v>
      </c>
    </row>
    <row r="822" spans="1:3" x14ac:dyDescent="0.25">
      <c r="A822" s="54" t="s">
        <v>2468</v>
      </c>
      <c r="B822" s="356">
        <f>калькуляции!A1236</f>
        <v>0</v>
      </c>
      <c r="C822">
        <v>1</v>
      </c>
    </row>
    <row r="823" spans="1:3" x14ac:dyDescent="0.25">
      <c r="A823" s="54" t="s">
        <v>2616</v>
      </c>
      <c r="B823" s="356">
        <f>калькуляции!A8545</f>
        <v>0</v>
      </c>
    </row>
    <row r="824" spans="1:3" x14ac:dyDescent="0.25">
      <c r="A824" s="54" t="s">
        <v>2868</v>
      </c>
      <c r="B824" s="356">
        <f>калькуляции!A8457</f>
        <v>0</v>
      </c>
    </row>
    <row r="825" spans="1:3" x14ac:dyDescent="0.25">
      <c r="A825" s="54" t="s">
        <v>2869</v>
      </c>
      <c r="B825" s="356">
        <f>калькуляции!A8459</f>
        <v>0</v>
      </c>
    </row>
    <row r="826" spans="1:3" x14ac:dyDescent="0.25">
      <c r="A826" s="57" t="s">
        <v>2529</v>
      </c>
      <c r="B826" s="356"/>
    </row>
    <row r="827" spans="1:3" x14ac:dyDescent="0.25">
      <c r="A827" s="34" t="s">
        <v>2469</v>
      </c>
      <c r="B827" s="356">
        <f>калькуляции!A26+калькуляции!A107+калькуляции!A199+калькуляции!A251+калькуляции!A303+калькуляции!A338+калькуляции!A462+калькуляции!A478+калькуляции!A976+калькуляции!A997+калькуляции!A1008+калькуляции!A1017+калькуляции!A1040+калькуляции!A1062+калькуляции!A1158+калькуляции!A5060+калькуляции!A5071+калькуляции!A5238+калькуляции!A13538+калькуляции!A5273+калькуляции!A5285+калькуляции!A5297+калькуляции!A7234+калькуляции!A7279+калькуляции!A1282+калькуляции!A1302+калькуляции!A1310+калькуляции!A1519+калькуляции!A1586+калькуляции!A1649+калькуляции!A1820+калькуляции!A2464+калькуляции!A2610+калькуляции!A2759+калькуляции!A2841+калькуляции!A2848+калькуляции!A2857+калькуляции!A3738+калькуляции!A3975+калькуляции!A4124+калькуляции!A4147+калькуляции!A4226+калькуляции!A4279+калькуляции!A4427+калькуляции!A4544+калькуляции!A4626+калькуляции!A4754+калькуляции!A7751+калькуляции!A7774+калькуляции!A7860+калькуляции!A7888+калькуляции!A7921+калькуляции!A8116+калькуляции!A7931+калькуляции!A7942+калькуляции!A7953+калькуляции!A7964+калькуляции!A7979+калькуляции!A7993+калькуляции!A8007+калькуляции!A8014+калькуляции!A8021+калькуляции!A8124+калькуляции!A8032+калькуляции!A8041+калькуляции!A8051+калькуляции!A8059+калькуляции!A8074+калькуляции!A8090+калькуляции!A8109+калькуляции!A8232+калькуляции!A13104+калькуляции!A13113+калькуляции!A8365+калькуляции!A8394+калькуляции!A8767+калькуляции!A8799+калькуляции!A8805+калькуляции!A8824+калькуляции!A8855+калькуляции!A8870+калькуляции!A8888+калькуляции!A8916+калькуляции!A8925+калькуляции!A8943+калькуляции!A8951+калькуляции!A8961+калькуляции!A8976+калькуляции!A8996+калькуляции!A9002+калькуляции!A9016+калькуляции!A9024+калькуляции!A9034+калькуляции!A9042+калькуляции!A9054+калькуляции!A9064+калькуляции!A9074+калькуляции!A9094+калькуляции!A9084+калькуляции!A9105+калькуляции!A9112+калькуляции!A9117+калькуляции!A9123+калькуляции!A9128+калькуляции!A761+калькуляции!A5798+калькуляции!A741+калькуляции!A751+калькуляции!A5820+калькуляции!A5832+калькуляции!A4799+калькуляции!A781+калькуляции!A791+калькуляции!A1959+калькуляции!A13005+калькуляции!A1969+калькуляции!A13014+калькуляции!A10219+калькуляции!A10231+калькуляции!A10251+калькуляции!A10262+калькуляции!A10523+калькуляции!A10580+калькуляции!A10629+калькуляции!A10643+калькуляции!A10615+калькуляции!A6352+калькуляции!A2099+калькуляции!A10403+калькуляции!A6085+калькуляции!A1982+калькуляции!A12092+калькуляции!A12329+калькуляции!A12431+калькуляции!A12759+калькуляции!A12635+калькуляции!A12577+калькуляции!A12722+калькуляции!A12813+калькуляции!A9336+калькуляции!A4873+калькуляции!A5260+калькуляции!A9820+калькуляции!A9880+калькуляции!A9827+калькуляции!A11010+калькуляции!A11022+калькуляции!A11046+калькуляции!A11034+калькуляции!A6024+калькуляции!A6034+калькуляции!A6044+калькуляции!A6015+калькуляции!A6411+калькуляции!A6421+калькуляции!A6431+калькуляции!A6441+калькуляции!A6777+калькуляции!A9412+калькуляции!A11361+калькуляции!A11371+калькуляции!A11381+калькуляции!A13381+калькуляции!A506+калькуляции!A772+калькуляции!A4695+калькуляции!A4705+калькуляции!A6514+калькуляции!A11523+калькуляции!A11506+калькуляции!A11489+калькуляции!A11475+калькуляции!A7108+калькуляции!A7124+калькуляции!A7140+калькуляции!A7157+калькуляции!A8137+калькуляции!A8149+калькуляции!A8160+калькуляции!A8177+калькуляции!A8194+калькуляции!A13551+калькуляции!A8383+калькуляции!A9800+калькуляции!A13575+калькуляции!A1146+калькуляции!A1557</f>
        <v>0</v>
      </c>
      <c r="C827">
        <v>1</v>
      </c>
    </row>
    <row r="828" spans="1:3" x14ac:dyDescent="0.25">
      <c r="A828" s="58" t="s">
        <v>2471</v>
      </c>
      <c r="B828" s="360">
        <f>(калькуляции!A393+калькуляции!A1073+калькуляции!A1123+калькуляции!A5385+калькуляции!A5418+калькуляции!A9699+калькуляции!A1850)/10+калькуляции!A5843+калькуляции!A5821+калькуляции!A5833+калькуляции!A9986+калькуляции!A1960+калькуляции!A562+калькуляции!A1944+калькуляции!A1970+калькуляции!A2106+калькуляции!A6512</f>
        <v>0</v>
      </c>
      <c r="C828">
        <v>1</v>
      </c>
    </row>
    <row r="829" spans="1:3" x14ac:dyDescent="0.25">
      <c r="A829" s="59" t="s">
        <v>2530</v>
      </c>
      <c r="B829" s="356"/>
    </row>
    <row r="830" spans="1:3" x14ac:dyDescent="0.25">
      <c r="A830" s="60" t="s">
        <v>2472</v>
      </c>
      <c r="B830" s="356">
        <f>калькуляции!A630+калькуляции!A5185+калькуляции!A1363+калькуляции!A1839+калькуляции!A2378+калькуляции!A2678+калькуляции!A2762+калькуляции!A2845+калькуляции!A2852+калькуляции!A2861+калькуляции!A2921+калькуляции!A3078+калькуляции!A3086+калькуляции!A3527+калькуляции!A3746+калькуляции!A3957+калькуляции!A3983+калькуляции!A4092+калькуляции!A4122+калькуляции!A4455+калькуляции!A4298+калькуляции!A4313+калькуляции!A4335+калькуляции!A4394+калькуляции!A4405+калькуляции!A4539+калькуляции!A4600+калькуляции!A4660+калькуляции!A8729+калькуляции!A3915+калькуляции!A5968+калькуляции!A10527+калькуляции!A12435+калькуляции!A12639+калькуляции!A12516+калькуляции!A4872+калькуляции!A10848+калькуляции!A10886+калькуляции!A8343+калькуляции!A8325</f>
        <v>0</v>
      </c>
      <c r="C830">
        <v>1</v>
      </c>
    </row>
    <row r="831" spans="1:3" x14ac:dyDescent="0.25">
      <c r="A831" s="60" t="s">
        <v>2473</v>
      </c>
      <c r="B831" s="356">
        <f>калькуляции!A319+калькуляции!A1536+калькуляции!A2209+калькуляции!A2496+калькуляции!A2580+калькуляции!A3030+калькуляции!A3055+калькуляции!A3193+калькуляции!A3795+калькуляции!A4136+калькуляции!A4251+калькуляции!A4350+калькуляции!A4369+калькуляции!A4516+калькуляции!A4652+калькуляции!A7561+калькуляции!A7595+калькуляции!A7608+калькуляции!A8935+калькуляции!A12256</f>
        <v>0</v>
      </c>
      <c r="C831">
        <v>1</v>
      </c>
    </row>
    <row r="832" spans="1:3" x14ac:dyDescent="0.25">
      <c r="A832" s="60" t="s">
        <v>2474</v>
      </c>
      <c r="B832" s="356">
        <f>калькуляции!A4495</f>
        <v>0</v>
      </c>
      <c r="C832">
        <v>1</v>
      </c>
    </row>
    <row r="833" spans="1:3" x14ac:dyDescent="0.25">
      <c r="A833" s="60" t="s">
        <v>2475</v>
      </c>
      <c r="B833" s="356">
        <f>калькуляции!A2661+калькуляции!A2684+калькуляции!A3012+калькуляции!A3274+калькуляции!A3317+калькуляции!A3749+калькуляции!A3807+калькуляции!A3863+калькуляции!A8236+калькуляции!A5734+калькуляции!A11716+калькуляции!A10545+калькуляции!A6325+калькуляции!A10375+калькуляции!A6098+калькуляции!A6128+калькуляции!A6142+калькуляции!A6200+калькуляции!A10424+калькуляции!A12064</f>
        <v>0</v>
      </c>
      <c r="C833">
        <v>1</v>
      </c>
    </row>
    <row r="834" spans="1:3" x14ac:dyDescent="0.25">
      <c r="A834" s="60" t="s">
        <v>2476</v>
      </c>
      <c r="B834" s="356">
        <f>калькуляции!A3847</f>
        <v>0</v>
      </c>
      <c r="C834">
        <v>1</v>
      </c>
    </row>
    <row r="835" spans="1:3" x14ac:dyDescent="0.25">
      <c r="A835" s="60" t="s">
        <v>2477</v>
      </c>
      <c r="B835" s="356">
        <f>калькуляции!A3663+калькуляции!A2781+калькуляции!A2796+калькуляции!A2811+калькуляции!A2986+калькуляции!A2996+калькуляции!A3041+калькуляции!A3336+калькуляции!A3337+калькуляции!A3367+калькуляции!A3496+калькуляции!A3586+калькуляции!A3601+калькуляции!A3651+калькуляции!A3767+калькуляции!A3885+калькуляции!A7574+калькуляции!A8743+калькуляции!A10720+калькуляции!A10807</f>
        <v>0</v>
      </c>
      <c r="C835">
        <v>1</v>
      </c>
    </row>
    <row r="836" spans="1:3" x14ac:dyDescent="0.25">
      <c r="A836" s="60" t="s">
        <v>2478</v>
      </c>
      <c r="B836" s="356">
        <f>калькуляции!A3553+калькуляции!A3721</f>
        <v>0</v>
      </c>
      <c r="C836">
        <v>1</v>
      </c>
    </row>
    <row r="837" spans="1:3" x14ac:dyDescent="0.25">
      <c r="A837" s="60" t="s">
        <v>2479</v>
      </c>
      <c r="B837" s="356">
        <f>калькуляции!A3783</f>
        <v>0</v>
      </c>
      <c r="C837">
        <v>1</v>
      </c>
    </row>
    <row r="838" spans="1:3" x14ac:dyDescent="0.25">
      <c r="A838" s="60" t="s">
        <v>2480</v>
      </c>
      <c r="B838" s="356">
        <f>калькуляции!A2628+калькуляции!A2908+калькуляции!A3100</f>
        <v>0</v>
      </c>
      <c r="C838">
        <v>1</v>
      </c>
    </row>
    <row r="839" spans="1:3" x14ac:dyDescent="0.25">
      <c r="A839" s="60" t="s">
        <v>2481</v>
      </c>
      <c r="B839" s="356">
        <f>калькуляции!A2932+калькуляции!A3107</f>
        <v>0</v>
      </c>
      <c r="C839">
        <v>1</v>
      </c>
    </row>
    <row r="840" spans="1:3" x14ac:dyDescent="0.25">
      <c r="A840" s="60" t="s">
        <v>2482</v>
      </c>
      <c r="B840" s="356">
        <f>калькуляции!A398+калькуляции!A3286+калькуляции!A3563+калькуляции!A7705</f>
        <v>0</v>
      </c>
      <c r="C840">
        <v>1</v>
      </c>
    </row>
    <row r="841" spans="1:3" x14ac:dyDescent="0.25">
      <c r="A841" s="60" t="s">
        <v>2483</v>
      </c>
      <c r="B841" s="356">
        <f>калькуляции!A1475</f>
        <v>0</v>
      </c>
      <c r="C841">
        <v>1</v>
      </c>
    </row>
    <row r="842" spans="1:3" x14ac:dyDescent="0.25">
      <c r="A842" s="60" t="s">
        <v>781</v>
      </c>
      <c r="B842" s="356">
        <f>калькуляции!A8616</f>
        <v>0</v>
      </c>
      <c r="C842">
        <v>1</v>
      </c>
    </row>
    <row r="843" spans="1:3" x14ac:dyDescent="0.25">
      <c r="A843" s="60" t="s">
        <v>2484</v>
      </c>
      <c r="B843" s="356">
        <f>калькуляции!A3830</f>
        <v>0</v>
      </c>
      <c r="C843">
        <v>1</v>
      </c>
    </row>
    <row r="844" spans="1:3" x14ac:dyDescent="0.25">
      <c r="A844" s="60" t="s">
        <v>2485</v>
      </c>
      <c r="B844" s="356">
        <f>калькуляции!A2451+калькуляции!A10479+калькуляции!A10486+калькуляции!A12116</f>
        <v>0</v>
      </c>
      <c r="C844">
        <v>1</v>
      </c>
    </row>
    <row r="845" spans="1:3" x14ac:dyDescent="0.25">
      <c r="A845" s="60" t="s">
        <v>2486</v>
      </c>
      <c r="B845" s="356">
        <f>калькуляции!A281+калькуляции!A1143+калькуляции!A1555+калькуляции!A1602+калькуляции!A1831+калькуляции!A3196+калькуляции!A3276+калькуляции!A3300+калькуляции!A3678+калькуляции!A3846+калькуляции!A4043+калькуляции!A4058+калькуляции!A4067+калькуляции!A8402+калькуляции!A8670+калькуляции!A8675+калькуляции!A8718+калькуляции!A5779+калькуляции!A722+калькуляции!A10547+калькуляции!A12066+калькуляции!A12104+калькуляции!A10833+калькуляции!A8336+калькуляции!A8185+калькуляции!A499+калькуляции!A13531+калькуляции!A6898+калькуляции!A10246+калькуляции!A6196+калькуляции!A10419+калькуляции!A5252+калькуляции!A9942+калькуляции!A10042</f>
        <v>0</v>
      </c>
      <c r="C845">
        <v>1</v>
      </c>
    </row>
    <row r="846" spans="1:3" x14ac:dyDescent="0.25">
      <c r="A846" s="60" t="s">
        <v>2487</v>
      </c>
      <c r="B846" s="356">
        <f>калькуляции!A4263</f>
        <v>0</v>
      </c>
      <c r="C846">
        <v>1</v>
      </c>
    </row>
    <row r="847" spans="1:3" x14ac:dyDescent="0.25">
      <c r="A847" s="60" t="s">
        <v>2488</v>
      </c>
      <c r="B847" s="356">
        <f>калькуляции!A2471</f>
        <v>0</v>
      </c>
      <c r="C847">
        <v>1</v>
      </c>
    </row>
    <row r="848" spans="1:3" x14ac:dyDescent="0.25">
      <c r="A848" s="60" t="s">
        <v>2489</v>
      </c>
      <c r="B848" s="356">
        <f>калькуляции!A3184+калькуляции!A8205</f>
        <v>0</v>
      </c>
      <c r="C848">
        <v>1</v>
      </c>
    </row>
    <row r="849" spans="1:3" x14ac:dyDescent="0.25">
      <c r="A849" s="60" t="s">
        <v>2490</v>
      </c>
      <c r="B849" s="356">
        <f>калькуляции!A3712</f>
        <v>0</v>
      </c>
      <c r="C849">
        <v>1</v>
      </c>
    </row>
    <row r="850" spans="1:3" x14ac:dyDescent="0.25">
      <c r="A850" s="61" t="s">
        <v>2491</v>
      </c>
      <c r="B850" s="356">
        <f>калькуляции!A2501+калькуляции!A4142+калькуляции!A8994+калькуляции!A10610+калькуляции!A10624+калькуляции!A10638</f>
        <v>0</v>
      </c>
      <c r="C850">
        <v>1</v>
      </c>
    </row>
    <row r="851" spans="1:3" x14ac:dyDescent="0.25">
      <c r="A851" s="60" t="s">
        <v>2492</v>
      </c>
      <c r="B851" s="356">
        <f>калькуляции!A8618</f>
        <v>0</v>
      </c>
      <c r="C851">
        <v>1</v>
      </c>
    </row>
    <row r="852" spans="1:3" x14ac:dyDescent="0.25">
      <c r="A852" s="60" t="s">
        <v>2493</v>
      </c>
      <c r="B852" s="356">
        <f>калькуляции!A11652+калькуляции!A11662+калькуляции!A11868+калькуляции!A11799</f>
        <v>0</v>
      </c>
      <c r="C852">
        <v>1</v>
      </c>
    </row>
    <row r="853" spans="1:3" x14ac:dyDescent="0.25">
      <c r="A853" s="60" t="s">
        <v>2494</v>
      </c>
      <c r="B853" s="356">
        <f>калькуляции!A4292</f>
        <v>0</v>
      </c>
      <c r="C853">
        <v>1</v>
      </c>
    </row>
    <row r="854" spans="1:3" x14ac:dyDescent="0.25">
      <c r="A854" s="60" t="s">
        <v>2495</v>
      </c>
      <c r="B854" s="356">
        <f>калькуляции!A4383</f>
        <v>0</v>
      </c>
      <c r="C854">
        <v>1</v>
      </c>
    </row>
    <row r="855" spans="1:3" x14ac:dyDescent="0.25">
      <c r="A855" s="62" t="s">
        <v>2531</v>
      </c>
      <c r="B855" s="356"/>
    </row>
    <row r="856" spans="1:3" x14ac:dyDescent="0.25">
      <c r="A856" s="344" t="s">
        <v>2603</v>
      </c>
      <c r="B856" s="356">
        <f>калькуляции!A8598</f>
        <v>0</v>
      </c>
    </row>
    <row r="857" spans="1:3" x14ac:dyDescent="0.25">
      <c r="A857" s="344" t="s">
        <v>2604</v>
      </c>
      <c r="B857" s="356">
        <f>калькуляции!A8601</f>
        <v>0</v>
      </c>
    </row>
    <row r="858" spans="1:3" x14ac:dyDescent="0.25">
      <c r="A858" s="344" t="s">
        <v>2605</v>
      </c>
      <c r="B858" s="356">
        <f>калькуляции!A8604</f>
        <v>0</v>
      </c>
    </row>
    <row r="859" spans="1:3" x14ac:dyDescent="0.25">
      <c r="A859" s="344" t="s">
        <v>2607</v>
      </c>
      <c r="B859" s="356">
        <f>калькуляции!A8607</f>
        <v>0</v>
      </c>
    </row>
    <row r="860" spans="1:3" x14ac:dyDescent="0.25">
      <c r="A860" s="344" t="s">
        <v>2608</v>
      </c>
      <c r="B860" s="356">
        <f>калькуляции!A8610</f>
        <v>0</v>
      </c>
    </row>
    <row r="861" spans="1:3" x14ac:dyDescent="0.25">
      <c r="A861" s="344" t="s">
        <v>2599</v>
      </c>
      <c r="B861" s="356">
        <f>калькуляции!A13420+калькуляции!A13409+калькуляции!A13392+калькуляции!A13376+калькуляции!A13360+калькуляции!A13349+калькуляции!A13332</f>
        <v>0</v>
      </c>
    </row>
    <row r="862" spans="1:3" x14ac:dyDescent="0.25">
      <c r="A862" s="63" t="s">
        <v>780</v>
      </c>
      <c r="B862" s="356">
        <f>калькуляции!A13122+калькуляции!A8666+калькуляции!A8660+калькуляции!A8655+калькуляции!A8650+калькуляции!A8645+калькуляции!A8639+калькуляции!A8634+калькуляции!A12845+калькуляции!A12902+калькуляции!A12837+калькуляции!A12851+калькуляции!A12895+калькуляции!A12831+калькуляции!A12889</f>
        <v>0</v>
      </c>
      <c r="C862">
        <v>1</v>
      </c>
    </row>
    <row r="863" spans="1:3" x14ac:dyDescent="0.25">
      <c r="A863" s="63" t="s">
        <v>2615</v>
      </c>
      <c r="B863" s="356">
        <f>калькуляции!A8592</f>
        <v>0</v>
      </c>
      <c r="C863">
        <v>1</v>
      </c>
    </row>
    <row r="864" spans="1:3" x14ac:dyDescent="0.25">
      <c r="A864" s="63" t="s">
        <v>2923</v>
      </c>
      <c r="B864" s="356">
        <f>калькуляции!A8664+калькуляции!A12900</f>
        <v>0</v>
      </c>
      <c r="C864">
        <v>1</v>
      </c>
    </row>
    <row r="865" spans="1:3" x14ac:dyDescent="0.25">
      <c r="A865" s="63" t="s">
        <v>2496</v>
      </c>
      <c r="B865" s="356">
        <f>калькуляции!A8635+калькуляции!A8640+калькуляции!A8646+калькуляции!A8651+калькуляции!A8656+калькуляции!A8661+калькуляции!A8667+калькуляции!A12846+калькуляции!A12890+калькуляции!A12890+калькуляции!A12832+калькуляции!A12896+калькуляции!A12852+калькуляции!A12838+калькуляции!A12903</f>
        <v>0</v>
      </c>
      <c r="C865">
        <v>1</v>
      </c>
    </row>
    <row r="866" spans="1:3" x14ac:dyDescent="0.25">
      <c r="A866" s="63" t="s">
        <v>2497</v>
      </c>
      <c r="B866" s="356">
        <f>калькуляции!A8595</f>
        <v>0</v>
      </c>
      <c r="C866">
        <v>1</v>
      </c>
    </row>
    <row r="867" spans="1:3" x14ac:dyDescent="0.25">
      <c r="A867" s="64" t="s">
        <v>2498</v>
      </c>
      <c r="B867" s="360">
        <f>калькуляции!A1456+калькуляции!A2361+калькуляции!A2421+калькуляции!A2507+калькуляции!A2537+калькуляции!A2724+калькуляции!A3679+калькуляции!A8207+калькуляции!A11601+калькуляции!A12202</f>
        <v>0</v>
      </c>
      <c r="C867">
        <v>1</v>
      </c>
    </row>
    <row r="868" spans="1:3" x14ac:dyDescent="0.25">
      <c r="A868" s="64" t="s">
        <v>2499</v>
      </c>
      <c r="B868" s="360">
        <f>калькуляции!A11730</f>
        <v>0</v>
      </c>
      <c r="C868">
        <v>1</v>
      </c>
    </row>
    <row r="869" spans="1:3" x14ac:dyDescent="0.25">
      <c r="A869" s="64" t="s">
        <v>1276</v>
      </c>
      <c r="B869" s="360">
        <f>калькуляции!A2998+калькуляции!A3355+калькуляции!A10374+калькуляции!A6141+калькуляции!A11247+калькуляции!A5556</f>
        <v>0</v>
      </c>
      <c r="C869">
        <v>1</v>
      </c>
    </row>
    <row r="870" spans="1:3" x14ac:dyDescent="0.25">
      <c r="A870" s="64" t="s">
        <v>2500</v>
      </c>
      <c r="B870" s="360">
        <f>калькуляции!A684+калькуляции!A3021+калькуляции!A3328+калькуляции!A4842+калькуляции!A9907+калькуляции!A3444+калькуляции!A3907+калькуляции!A10555+калькуляции!A12596</f>
        <v>0</v>
      </c>
      <c r="C870">
        <v>1</v>
      </c>
    </row>
    <row r="871" spans="1:3" x14ac:dyDescent="0.25">
      <c r="A871" s="64" t="s">
        <v>2501</v>
      </c>
      <c r="B871" s="360">
        <f>калькуляции!A2945+калькуляции!A3287+калькуляции!A3564+калькуляции!A11260+калькуляции!A5569</f>
        <v>0</v>
      </c>
      <c r="C871">
        <v>1</v>
      </c>
    </row>
    <row r="872" spans="1:3" x14ac:dyDescent="0.25">
      <c r="A872" s="63" t="s">
        <v>2502</v>
      </c>
      <c r="B872" s="356">
        <f>калькуляции!A2508</f>
        <v>0</v>
      </c>
      <c r="C872">
        <v>1</v>
      </c>
    </row>
    <row r="873" spans="1:3" x14ac:dyDescent="0.25">
      <c r="A873" s="63" t="s">
        <v>2503</v>
      </c>
      <c r="B873" s="356">
        <f>калькуляции!A10914+калькуляции!A8287</f>
        <v>0</v>
      </c>
      <c r="C873">
        <v>1</v>
      </c>
    </row>
    <row r="874" spans="1:3" x14ac:dyDescent="0.25">
      <c r="A874" s="63" t="s">
        <v>2504</v>
      </c>
      <c r="B874" s="356">
        <f>калькуляции!A13490</f>
        <v>0</v>
      </c>
      <c r="C874">
        <v>1</v>
      </c>
    </row>
    <row r="875" spans="1:3" x14ac:dyDescent="0.25">
      <c r="A875" s="63" t="s">
        <v>2505</v>
      </c>
      <c r="B875" s="356">
        <f>калькуляции!A8247+калькуляции!A8269</f>
        <v>0</v>
      </c>
      <c r="C875">
        <v>1</v>
      </c>
    </row>
    <row r="876" spans="1:3" x14ac:dyDescent="0.25">
      <c r="A876" s="64" t="s">
        <v>2506</v>
      </c>
      <c r="B876" s="360">
        <f>калькуляции!A7755+калькуляции!A3345+калькуляции!A12096</f>
        <v>0</v>
      </c>
      <c r="C876">
        <v>1</v>
      </c>
    </row>
    <row r="877" spans="1:3" x14ac:dyDescent="0.25">
      <c r="A877" s="63" t="s">
        <v>2507</v>
      </c>
      <c r="B877" s="356">
        <f>калькуляции!A8563</f>
        <v>0</v>
      </c>
      <c r="C877">
        <v>1</v>
      </c>
    </row>
    <row r="878" spans="1:3" x14ac:dyDescent="0.25">
      <c r="A878" s="63" t="s">
        <v>776</v>
      </c>
      <c r="B878" s="356">
        <f>калькуляции!A8568</f>
        <v>0</v>
      </c>
      <c r="C878">
        <v>1</v>
      </c>
    </row>
    <row r="879" spans="1:3" x14ac:dyDescent="0.25">
      <c r="A879" s="63" t="s">
        <v>2508</v>
      </c>
      <c r="B879" s="356">
        <f>калькуляции!A6312</f>
        <v>0</v>
      </c>
      <c r="C879">
        <v>1</v>
      </c>
    </row>
    <row r="880" spans="1:3" x14ac:dyDescent="0.25">
      <c r="A880" s="63" t="s">
        <v>2509</v>
      </c>
      <c r="B880" s="356">
        <f>калькуляции!A12861</f>
        <v>0</v>
      </c>
      <c r="C880">
        <v>1</v>
      </c>
    </row>
    <row r="881" spans="1:3" x14ac:dyDescent="0.25">
      <c r="A881" s="63" t="s">
        <v>2510</v>
      </c>
      <c r="B881" s="356">
        <f>калькуляции!A8579</f>
        <v>0</v>
      </c>
      <c r="C881">
        <v>1</v>
      </c>
    </row>
    <row r="882" spans="1:3" x14ac:dyDescent="0.25">
      <c r="A882" s="63" t="s">
        <v>2611</v>
      </c>
      <c r="B882" s="356">
        <f>калькуляции!A8573</f>
        <v>0</v>
      </c>
    </row>
    <row r="883" spans="1:3" x14ac:dyDescent="0.25">
      <c r="A883" s="63" t="s">
        <v>2511</v>
      </c>
      <c r="B883" s="356">
        <f>калькуляции!A8585+калькуляции!A13027+калькуляции!A10921+калькуляции!A8378</f>
        <v>0</v>
      </c>
      <c r="C883">
        <v>1</v>
      </c>
    </row>
    <row r="884" spans="1:3" x14ac:dyDescent="0.25">
      <c r="A884" s="63" t="s">
        <v>1044</v>
      </c>
      <c r="B884" s="356">
        <f>калькуляции!A13154+калькуляции!A13167+калькуляции!A13179</f>
        <v>0</v>
      </c>
      <c r="C884">
        <v>1</v>
      </c>
    </row>
    <row r="885" spans="1:3" x14ac:dyDescent="0.25">
      <c r="A885" s="63" t="s">
        <v>1045</v>
      </c>
      <c r="B885" s="356">
        <f>калькуляции!A13155+калькуляции!A13168+калькуляции!A13180</f>
        <v>0</v>
      </c>
      <c r="C885">
        <v>1</v>
      </c>
    </row>
    <row r="886" spans="1:3" x14ac:dyDescent="0.25">
      <c r="A886" s="63" t="s">
        <v>2875</v>
      </c>
      <c r="B886" s="345">
        <f>калькуляции!A8612</f>
        <v>0</v>
      </c>
    </row>
    <row r="887" spans="1:3" x14ac:dyDescent="0.25">
      <c r="A887" s="63" t="s">
        <v>2876</v>
      </c>
      <c r="B887" s="356">
        <f>калькуляции!A8614</f>
        <v>0</v>
      </c>
    </row>
    <row r="888" spans="1:3" x14ac:dyDescent="0.25">
      <c r="A888" s="53" t="s">
        <v>2532</v>
      </c>
      <c r="B888" s="356"/>
    </row>
    <row r="889" spans="1:3" x14ac:dyDescent="0.25">
      <c r="A889" s="348" t="s">
        <v>2659</v>
      </c>
      <c r="B889" s="356">
        <f>калькуляции!A8199+калькуляции!A8182+калькуляции!A8165+калькуляции!A8154+калькуляции!A8142+калькуляции!A11968+калькуляции!A12007+калькуляции!A12056+калькуляции!A12107+калькуляции!A12157+калькуляции!A12198+калькуляции!A12245+калькуляции!A12293+калькуляции!A12335+калькуляции!A12379+калькуляции!A12427+калькуляции!A12475+калькуляции!A12504+калькуляции!A12548+калькуляции!A12591+калькуляции!A12632+калькуляции!A12672+калькуляции!A12719+калькуляции!A12764+калькуляции!A12807+калькуляции!A13515</f>
        <v>0</v>
      </c>
    </row>
    <row r="890" spans="1:3" x14ac:dyDescent="0.25">
      <c r="A890" s="348" t="s">
        <v>2623</v>
      </c>
      <c r="B890" s="356">
        <f>калькуляции!A9723</f>
        <v>0</v>
      </c>
    </row>
    <row r="891" spans="1:3" x14ac:dyDescent="0.25">
      <c r="A891" s="348" t="s">
        <v>2653</v>
      </c>
      <c r="B891" s="345">
        <f>калькуляции!A12847+калькуляции!A12891+калькуляции!A12833+калькуляции!A12897+калькуляции!A12853+калькуляции!A12839+калькуляции!A12904+калькуляции!A12859+калькуляции!A12885+калькуляции!A12878+калькуляции!A12871+калькуляции!A12865</f>
        <v>0</v>
      </c>
    </row>
    <row r="892" spans="1:3" x14ac:dyDescent="0.25">
      <c r="A892" s="54" t="s">
        <v>1238</v>
      </c>
      <c r="B892" s="356">
        <f>калькуляции!A10725+калькуляции!A10814+калькуляции!A10889</f>
        <v>0</v>
      </c>
      <c r="C892">
        <v>1</v>
      </c>
    </row>
    <row r="893" spans="1:3" x14ac:dyDescent="0.25">
      <c r="A893" s="54" t="s">
        <v>1241</v>
      </c>
      <c r="B893" s="356">
        <f>калькуляции!A10727+калькуляции!A10816+калькуляции!A10891</f>
        <v>0</v>
      </c>
      <c r="C893">
        <v>1</v>
      </c>
    </row>
    <row r="894" spans="1:3" x14ac:dyDescent="0.25">
      <c r="A894" s="54" t="s">
        <v>1240</v>
      </c>
      <c r="B894" s="356">
        <f>калькуляции!A10729+калькуляции!A10818+калькуляции!A10893</f>
        <v>0</v>
      </c>
      <c r="C894">
        <v>1</v>
      </c>
    </row>
    <row r="895" spans="1:3" x14ac:dyDescent="0.25">
      <c r="A895" s="54" t="s">
        <v>1242</v>
      </c>
      <c r="B895" s="356">
        <f>калькуляции!A10731+калькуляции!A10820+калькуляции!A10895</f>
        <v>0</v>
      </c>
      <c r="C895">
        <v>1</v>
      </c>
    </row>
    <row r="896" spans="1:3" x14ac:dyDescent="0.25">
      <c r="A896" s="54" t="s">
        <v>2512</v>
      </c>
      <c r="B896" s="356">
        <f>калькуляции!A8565+калькуляции!A8570+калькуляции!A8582+калькуляции!A8589+калькуляции!A8576</f>
        <v>0</v>
      </c>
      <c r="C896">
        <v>1</v>
      </c>
    </row>
    <row r="897" spans="1:4" x14ac:dyDescent="0.25">
      <c r="A897" s="54" t="s">
        <v>2513</v>
      </c>
      <c r="B897" s="356">
        <f>калькуляции!A8566+калькуляции!A8571+калькуляции!A8583+калькуляции!A8590+калькуляции!A8577</f>
        <v>0</v>
      </c>
      <c r="C897">
        <v>1</v>
      </c>
    </row>
    <row r="898" spans="1:4" x14ac:dyDescent="0.25">
      <c r="A898" s="54" t="s">
        <v>1284</v>
      </c>
      <c r="B898" s="356">
        <f>калькуляции!A11054+калькуляции!A11068+калькуляции!A11076+калькуляции!A11088+калькуляции!A11095+калькуляции!A6761+калькуляции!A6783+калькуляции!A6791+калькуляции!A6803+калькуляции!A6810</f>
        <v>0</v>
      </c>
      <c r="C898">
        <v>1</v>
      </c>
    </row>
    <row r="899" spans="1:4" x14ac:dyDescent="0.25">
      <c r="A899" s="54" t="s">
        <v>2661</v>
      </c>
      <c r="B899" s="356">
        <f>калькуляции!A3629</f>
        <v>0</v>
      </c>
    </row>
    <row r="900" spans="1:4" x14ac:dyDescent="0.25">
      <c r="A900" s="54" t="s">
        <v>2662</v>
      </c>
      <c r="B900" s="356">
        <f>калькуляции!A11074+калькуляции!A11081+калькуляции!A11101+калькуляции!A11093+калькуляции!A6781+калькуляции!A6789+калькуляции!A6796+калькуляции!A6808+калькуляции!A6816+калькуляции!A627</f>
        <v>0</v>
      </c>
      <c r="C900">
        <v>1</v>
      </c>
    </row>
    <row r="901" spans="1:4" x14ac:dyDescent="0.25">
      <c r="A901" s="54" t="s">
        <v>2629</v>
      </c>
      <c r="B901" s="356">
        <f>калькуляции!A10157+калькуляции!A10170+калькуляции!A10178</f>
        <v>0</v>
      </c>
    </row>
    <row r="902" spans="1:4" x14ac:dyDescent="0.25">
      <c r="A902" s="54" t="s">
        <v>2665</v>
      </c>
      <c r="B902" s="356">
        <f>калькуляции!A10208+калькуляции!A10199+калькуляции!A10190+калькуляции!A10968+калькуляции!A11408+калькуляции!A11417+калькуляции!A11424+калькуляции!A11472+калькуляции!A11486+калькуляции!A11503+калькуляции!A11520+калькуляции!A588</f>
        <v>0</v>
      </c>
    </row>
    <row r="903" spans="1:4" x14ac:dyDescent="0.25">
      <c r="A903" s="54" t="s">
        <v>2636</v>
      </c>
      <c r="B903" s="356">
        <f>калькуляции!A8278+калькуляции!A10905+калькуляции!A10923+калькуляции!A10915+калькуляции!A10934+калькуляции!A11106+калькуляции!A11122+калькуляции!A11134+калькуляции!A11151+калькуляции!A11163+калькуляции!A11176+калькуляции!A9395+калькуляции!A9417+калькуляции!A9429+калькуляции!A1174+калькуляции!A1186+калькуляции!A1199+калькуляции!A11204+калькуляции!A11215+калькуляции!A11227+калькуляции!A8261+калькуляции!A8270+калькуляции!A8288+калькуляции!A8299+калькуляции!A8339+калькуляции!A8350+калькуляции!A8356+калькуляции!A8454</f>
        <v>0</v>
      </c>
      <c r="C903">
        <v>1</v>
      </c>
    </row>
    <row r="904" spans="1:4" x14ac:dyDescent="0.25">
      <c r="A904" s="54" t="s">
        <v>2514</v>
      </c>
      <c r="B904" s="356">
        <f>калькуляции!A10030+калькуляции!A10036+калькуляции!A10050+калькуляции!A10057+калькуляции!A3947+калькуляции!A6531+калькуляции!A11441+калькуляции!A9909+калькуляции!A9981+калькуляции!A9993+калькуляции!A11014+калькуляции!A11026+калькуляции!A11038+калькуляции!A11050+калькуляции!A11328</f>
        <v>0</v>
      </c>
      <c r="C904">
        <v>1</v>
      </c>
    </row>
    <row r="905" spans="1:4" x14ac:dyDescent="0.25">
      <c r="A905" s="54" t="s">
        <v>2649</v>
      </c>
      <c r="B905" s="356">
        <f>+калькуляции!A6530+калькуляции!A11440+калькуляции!A9910+калькуляции!A9982+калькуляции!A9994+калькуляции!A10031+калькуляции!A10043+калькуляции!A10051+калькуляции!A10058+калькуляции!A11399+калькуляции!A11104+калькуляции!A11149+калькуляции!A11191+калькуляции!A11329+калькуляции!A11015+калькуляции!A11027+калькуляции!A11039+калькуляции!A11051</f>
        <v>0</v>
      </c>
      <c r="C905">
        <v>1</v>
      </c>
    </row>
    <row r="906" spans="1:4" x14ac:dyDescent="0.25">
      <c r="A906" s="54" t="s">
        <v>2648</v>
      </c>
      <c r="B906" s="356">
        <f>калькуляции!A10906+калькуляции!A10916+калькуляции!A10924+калькуляции!A10935+калькуляции!A8279+калькуляции!A8262+калькуляции!A8271+калькуляции!A8289+калькуляции!A8300+калькуляции!A8357+калькуляции!A8351+калькуляции!A8340+калькуляции!A8455</f>
        <v>0</v>
      </c>
    </row>
    <row r="907" spans="1:4" x14ac:dyDescent="0.25">
      <c r="A907" s="54" t="s">
        <v>2635</v>
      </c>
      <c r="B907" s="356">
        <f>калькуляции!A11398</f>
        <v>0</v>
      </c>
    </row>
    <row r="908" spans="1:4" x14ac:dyDescent="0.25">
      <c r="A908" s="54" t="s">
        <v>2656</v>
      </c>
      <c r="B908" s="356">
        <f>калькуляции!A11958+калькуляции!A11967+калькуляции!A11973+калькуляции!A11987+калькуляции!A11994+калькуляции!A12006+калькуляции!A12020+калькуляции!A12030+калькуляции!A12042+калькуляции!A12055+калькуляции!A12070+калькуляции!A12084+калькуляции!A12098+калькуляции!A12106+калькуляции!A12117+калькуляции!A12128+калькуляции!A12141+калькуляции!A12156+калькуляции!A12163+калькуляции!A12172+калькуляции!A12187+калькуляции!A12197+калькуляции!A12210+калькуляции!A12223+калькуляции!A12232+калькуляции!A12244+калькуляции!A12258+калькуляции!A12265+калькуляции!A12277+калькуляции!A12292+калькуляции!A12298+калькуляции!A12309+калькуляции!A12324+калькуляции!A12334+калькуляции!A12345+калькуляции!A12355+калькуляции!A12367+калькуляции!A12378+калькуляции!A12388+калькуляции!A12402+калькуляции!A12415+калькуляции!A12426+калькуляции!A12436+калькуляции!A12444+калькуляции!A12463+калькуляции!A12474+калькуляции!A12480+калькуляции!A12495+калькуляции!A12503+калькуляции!A12518+калькуляции!A12523+калькуляции!A12538+калькуляции!A12547+калькуляции!A12556+калькуляции!A12570+калькуляции!A12581+калькуляции!A12590+калькуляции!A12599+калькуляции!A12607+калькуляции!A12622+калькуляции!A12631+калькуляции!A12640+калькуляции!A12649+калькуляции!A12657+калькуляции!A12671+калькуляции!A12687+калькуляции!A12694+калькуляции!A12707+калькуляции!A12718+калькуляции!A12726+калькуляции!A12736+калькуляции!A12750+калькуляции!A12763+калькуляции!A12771+калькуляции!A12784+калькуляции!A12793+калькуляции!A12806+калькуляции!A12814+калькуляции!A12825</f>
        <v>0</v>
      </c>
      <c r="D908" t="s">
        <v>2655</v>
      </c>
    </row>
    <row r="909" spans="1:4" x14ac:dyDescent="0.25">
      <c r="A909" s="53" t="s">
        <v>2626</v>
      </c>
      <c r="B909" s="356"/>
    </row>
    <row r="910" spans="1:4" x14ac:dyDescent="0.25">
      <c r="A910" s="348" t="s">
        <v>2625</v>
      </c>
      <c r="B910" s="356">
        <f>калькуляции!A9883+калькуляции!A9912+калькуляции!A9945+калькуляции!A9968+калькуляции!A9996+калькуляции!A10023+калькуляции!A10060+калькуляции!A10088+калькуляции!A10210+калькуляции!A10287+калькуляции!A10317+калькуляции!A10331+калькуляции!A10365+калькуляции!A10395+калькуляции!A10433+калькуляции!A10944+калькуляции!A10967+калькуляции!A11002+калькуляции!A11230+калькуляции!A11275+калькуляции!A11315+калькуляции!A11357+калькуляции!A11401+калькуляции!A11426+калькуляции!A11470+калькуляции!A10302</f>
        <v>0</v>
      </c>
    </row>
    <row r="911" spans="1:4" x14ac:dyDescent="0.25">
      <c r="A911" s="54" t="s">
        <v>2628</v>
      </c>
      <c r="B911" s="356">
        <f>калькуляции!A10115+калькуляции!A10143+калькуляции!A10180+калькуляции!A10970+калькуляции!A11103+калькуляции!A11148+калькуляции!A11190+калькуляции!A11397</f>
        <v>0</v>
      </c>
    </row>
    <row r="912" spans="1:4" x14ac:dyDescent="0.25">
      <c r="A912" s="54" t="s">
        <v>2633</v>
      </c>
      <c r="B912" s="356">
        <f>калькуляции!A10650+калькуляции!A10733+калькуляции!A10822</f>
        <v>0</v>
      </c>
    </row>
    <row r="913" spans="1:3" x14ac:dyDescent="0.25">
      <c r="A913" s="53" t="s">
        <v>2533</v>
      </c>
      <c r="B913" s="356"/>
    </row>
    <row r="914" spans="1:3" x14ac:dyDescent="0.25">
      <c r="A914" s="54" t="s">
        <v>2516</v>
      </c>
      <c r="B914" s="356">
        <f>калькуляции!A11110+калькуляции!A11127+калькуляции!A11140+калькуляции!A11156+калькуляции!A11169+калькуляции!A11182+калькуляции!A9399+калькуляции!A9422+калькуляции!A9435+калькуляции!A1179+калькуляции!A1192+калькуляции!A1205+калькуляции!A13565</f>
        <v>0</v>
      </c>
      <c r="C914">
        <v>1</v>
      </c>
    </row>
    <row r="915" spans="1:3" x14ac:dyDescent="0.25">
      <c r="A915" s="54" t="s">
        <v>2517</v>
      </c>
      <c r="B915" s="356">
        <f>калькуляции!A10950</f>
        <v>0</v>
      </c>
      <c r="C915">
        <v>1</v>
      </c>
    </row>
    <row r="916" spans="1:3" x14ac:dyDescent="0.25">
      <c r="A916" s="54" t="s">
        <v>1329</v>
      </c>
      <c r="B916" s="356">
        <f>калькуляции!A3427</f>
        <v>0</v>
      </c>
      <c r="C916">
        <v>1</v>
      </c>
    </row>
    <row r="917" spans="1:3" x14ac:dyDescent="0.25">
      <c r="A917" s="54" t="s">
        <v>1494</v>
      </c>
      <c r="B917" s="356">
        <f>калькуляции!A13482</f>
        <v>0</v>
      </c>
      <c r="C917">
        <v>1</v>
      </c>
    </row>
    <row r="918" spans="1:3" x14ac:dyDescent="0.25">
      <c r="A918" s="13" t="s">
        <v>2518</v>
      </c>
      <c r="B918" s="361"/>
    </row>
  </sheetData>
  <autoFilter ref="B1:B918" xr:uid="{00000000-0009-0000-0000-000001000000}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калькуляции</vt:lpstr>
      <vt:lpstr>список продуктов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Nout</dc:creator>
  <cp:lastModifiedBy>home</cp:lastModifiedBy>
  <cp:revision/>
  <dcterms:created xsi:type="dcterms:W3CDTF">2011-11-18T10:02:30Z</dcterms:created>
  <dcterms:modified xsi:type="dcterms:W3CDTF">2024-07-08T08:55:24Z</dcterms:modified>
</cp:coreProperties>
</file>