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bartosz.kasperczak\Desktop\Excel\"/>
    </mc:Choice>
  </mc:AlternateContent>
  <xr:revisionPtr revIDLastSave="0" documentId="13_ncr:1_{00F4471B-C362-49B5-8073-60932914959D}" xr6:coauthVersionLast="47" xr6:coauthVersionMax="47" xr10:uidLastSave="{00000000-0000-0000-0000-000000000000}"/>
  <bookViews>
    <workbookView xWindow="-28920" yWindow="-120" windowWidth="29040" windowHeight="15840" xr2:uid="{C0167A00-DE59-415F-8FC6-9F931CF39788}"/>
  </bookViews>
  <sheets>
    <sheet name="Customer_Quote" sheetId="2" r:id="rId1"/>
    <sheet name="Price_List" sheetId="3" r:id="rId2"/>
    <sheet name="Discount_Matrix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2" l="1"/>
  <c r="M5" i="1" l="1"/>
  <c r="I3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5" i="2"/>
  <c r="F6" i="2"/>
  <c r="H6" i="2" s="1" a="1"/>
  <c r="H6" i="2" s="1"/>
  <c r="F7" i="2"/>
  <c r="H7" i="2" s="1" a="1"/>
  <c r="H7" i="2" s="1"/>
  <c r="F8" i="2"/>
  <c r="H8" i="2" s="1" a="1"/>
  <c r="H8" i="2" s="1"/>
  <c r="F9" i="2"/>
  <c r="H9" i="2" s="1" a="1"/>
  <c r="H9" i="2" s="1"/>
  <c r="F10" i="2"/>
  <c r="H10" i="2" s="1" a="1"/>
  <c r="H10" i="2" s="1"/>
  <c r="F11" i="2"/>
  <c r="H11" i="2" s="1" a="1"/>
  <c r="H11" i="2" s="1"/>
  <c r="F12" i="2"/>
  <c r="H12" i="2" s="1" a="1"/>
  <c r="H12" i="2" s="1"/>
  <c r="F13" i="2"/>
  <c r="H13" i="2" s="1" a="1"/>
  <c r="H13" i="2" s="1"/>
  <c r="F14" i="2"/>
  <c r="H14" i="2" s="1" a="1"/>
  <c r="H14" i="2" s="1"/>
  <c r="F15" i="2"/>
  <c r="H15" i="2" s="1" a="1"/>
  <c r="H15" i="2" s="1"/>
  <c r="F16" i="2"/>
  <c r="H16" i="2" s="1" a="1"/>
  <c r="H16" i="2" s="1"/>
  <c r="F17" i="2"/>
  <c r="H17" i="2" s="1" a="1"/>
  <c r="H17" i="2" s="1"/>
  <c r="F18" i="2"/>
  <c r="H18" i="2" s="1" a="1"/>
  <c r="H18" i="2" s="1"/>
  <c r="F5" i="2"/>
  <c r="H5" i="2" s="1" a="1"/>
  <c r="H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5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I5" i="2" l="1"/>
  <c r="I15" i="2"/>
  <c r="I11" i="2"/>
  <c r="I7" i="2"/>
  <c r="I18" i="2"/>
  <c r="M8" i="2" s="1"/>
  <c r="I14" i="2"/>
  <c r="I10" i="2"/>
  <c r="I6" i="2"/>
  <c r="I17" i="2"/>
  <c r="I13" i="2"/>
  <c r="I9" i="2"/>
  <c r="I16" i="2"/>
  <c r="I12" i="2"/>
  <c r="I8" i="2"/>
  <c r="M9" i="2" l="1"/>
  <c r="M7" i="2"/>
  <c r="M6" i="2"/>
  <c r="M5" i="2"/>
  <c r="M10" i="2" l="1"/>
  <c r="I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<sst xmlns="http://schemas.openxmlformats.org/spreadsheetml/2006/main" count="57" uniqueCount="40">
  <si>
    <t>Discount Matrix</t>
  </si>
  <si>
    <t>A</t>
  </si>
  <si>
    <t>B</t>
  </si>
  <si>
    <t>C</t>
  </si>
  <si>
    <t>D</t>
  </si>
  <si>
    <t>Bronze</t>
  </si>
  <si>
    <t>Silver</t>
  </si>
  <si>
    <t>Gold</t>
  </si>
  <si>
    <t>Platinum</t>
  </si>
  <si>
    <t>Diamond</t>
  </si>
  <si>
    <t>E</t>
  </si>
  <si>
    <t>Customer Category</t>
  </si>
  <si>
    <t>Discount Category</t>
  </si>
  <si>
    <t>Discount category</t>
  </si>
  <si>
    <t>Discount</t>
  </si>
  <si>
    <t>Item Code</t>
  </si>
  <si>
    <t>Retail Price</t>
  </si>
  <si>
    <t>Cost</t>
  </si>
  <si>
    <t>DiscCategory</t>
  </si>
  <si>
    <t>1000,00 - 1999,99</t>
  </si>
  <si>
    <t>2000,00 - 2999,99</t>
  </si>
  <si>
    <t>3000,00 - 3999,99</t>
  </si>
  <si>
    <t>Range</t>
  </si>
  <si>
    <t>4000 and more</t>
  </si>
  <si>
    <t xml:space="preserve">0 - 999,99 </t>
  </si>
  <si>
    <t>Type</t>
  </si>
  <si>
    <t>Qty</t>
  </si>
  <si>
    <t>Shirt</t>
  </si>
  <si>
    <t>Dress</t>
  </si>
  <si>
    <t>Hoodie</t>
  </si>
  <si>
    <t>Socks</t>
  </si>
  <si>
    <t>Cap</t>
  </si>
  <si>
    <t>Location code</t>
  </si>
  <si>
    <t>Location Code</t>
  </si>
  <si>
    <t>TOTAL</t>
  </si>
  <si>
    <t>Sub Total</t>
  </si>
  <si>
    <t>Customer Quote</t>
  </si>
  <si>
    <t xml:space="preserve">        Excel LOOKUP function: to find category of Item Code</t>
  </si>
  <si>
    <t>Cost Summary</t>
  </si>
  <si>
    <t>Names of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</si>
</sst>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Bahnschrift"/>
      <family val="2"/>
      <charset val="238"/>
    </font>
    <font>
      <sz val="16"/>
      <color theme="1"/>
      <name val="Bahnschrift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Bahnschrift"/>
      <family val="2"/>
      <charset val="238"/>
    </font>
    <font>
      <sz val="14"/>
      <name val="Bahnschrift"/>
      <family val="2"/>
      <charset val="238"/>
    </font>
    <font>
      <sz val="18"/>
      <color theme="1"/>
      <name val="Bahnschrift"/>
      <family val="2"/>
      <charset val="238"/>
    </font>
    <font>
      <b/>
      <sz val="14"/>
      <color rgb="FF3F3F3F"/>
      <name val="Bahnschrift"/>
      <family val="2"/>
      <charset val="238"/>
    </font>
    <font>
      <b/>
      <sz val="16"/>
      <color rgb="FF3F3F3F"/>
      <name val="Bahnschrift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39">
    <xf numFmtId="0" fontId="0" fillId="0" borderId="0" xfId="0"/>
    <xf numFmtId="0" fontId="6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center" textRotation="90" wrapText="1"/>
    </xf>
    <xf numFmtId="0" fontId="7" fillId="4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10" fillId="0" borderId="0" xfId="1" applyNumberFormat="1" applyFont="1" applyAlignment="1">
      <alignment horizontal="center" vertical="center"/>
    </xf>
    <xf numFmtId="0" fontId="11" fillId="3" borderId="0" xfId="0" applyFont="1" applyFill="1" applyAlignment="1">
      <alignment horizontal="center"/>
    </xf>
    <xf numFmtId="10" fontId="4" fillId="0" borderId="2" xfId="1" applyNumberFormat="1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0" fontId="9" fillId="0" borderId="0" xfId="0" applyFont="1"/>
    <xf numFmtId="0" fontId="3" fillId="0" borderId="0" xfId="0" applyFont="1"/>
    <xf numFmtId="0" fontId="2" fillId="2" borderId="1" xfId="2" applyAlignment="1">
      <alignment horizontal="center"/>
    </xf>
    <xf numFmtId="4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44" fontId="0" fillId="3" borderId="0" xfId="0" applyNumberFormat="1" applyFill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44" fontId="0" fillId="3" borderId="0" xfId="0" applyNumberFormat="1" applyFill="1" applyAlignment="1">
      <alignment horizontal="center"/>
    </xf>
    <xf numFmtId="44" fontId="5" fillId="5" borderId="0" xfId="0" applyNumberFormat="1" applyFont="1" applyFill="1" applyAlignment="1">
      <alignment horizontal="center"/>
    </xf>
    <xf numFmtId="44" fontId="0" fillId="7" borderId="0" xfId="0" applyNumberFormat="1" applyFill="1"/>
    <xf numFmtId="0" fontId="13" fillId="2" borderId="1" xfId="2" applyFont="1" applyAlignment="1">
      <alignment horizontal="center" vertical="center"/>
    </xf>
    <xf numFmtId="0" fontId="13" fillId="2" borderId="1" xfId="2" applyFont="1"/>
    <xf numFmtId="0" fontId="0" fillId="7" borderId="0" xfId="0" applyFont="1" applyFill="1"/>
    <xf numFmtId="44" fontId="2" fillId="2" borderId="1" xfId="2" applyNumberFormat="1"/>
    <xf numFmtId="0" fontId="14" fillId="2" borderId="1" xfId="2" applyFont="1" applyBorder="1" applyAlignment="1">
      <alignment horizontal="center" vertical="center"/>
    </xf>
    <xf numFmtId="0" fontId="14" fillId="2" borderId="4" xfId="2" applyFont="1" applyBorder="1" applyAlignment="1">
      <alignment horizontal="center" vertical="center"/>
    </xf>
    <xf numFmtId="10" fontId="0" fillId="3" borderId="0" xfId="1" applyNumberFormat="1" applyFont="1" applyFill="1" applyAlignment="1">
      <alignment horizontal="center"/>
    </xf>
    <xf numFmtId="0" fontId="14" fillId="2" borderId="4" xfId="2" applyFont="1" applyBorder="1" applyAlignment="1">
      <alignment horizontal="center"/>
    </xf>
    <xf numFmtId="0" fontId="14" fillId="2" borderId="5" xfId="2" applyFont="1" applyBorder="1" applyAlignment="1">
      <alignment horizontal="center"/>
    </xf>
    <xf numFmtId="0" fontId="8" fillId="5" borderId="0" xfId="0" applyFont="1" applyFill="1" applyAlignment="1">
      <alignment horizontal="center" wrapText="1"/>
    </xf>
    <xf numFmtId="0" fontId="14" fillId="2" borderId="5" xfId="2" applyFont="1" applyBorder="1" applyAlignment="1">
      <alignment horizontal="center" vertical="center"/>
    </xf>
    <xf numFmtId="0" fontId="14" fillId="2" borderId="1" xfId="2" applyFont="1" applyAlignment="1">
      <alignment horizontal="center" vertical="center"/>
    </xf>
  </cellXfs>
  <cellStyles count="3">
    <cellStyle name="Dane wyjściowe" xfId="2" builtinId="21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10</xdr:row>
      <xdr:rowOff>168275</xdr:rowOff>
    </xdr:from>
    <xdr:to>
      <xdr:col>12</xdr:col>
      <xdr:colOff>434976</xdr:colOff>
      <xdr:row>14</xdr:row>
      <xdr:rowOff>34925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43F0E6BC-EFA4-EF94-24EF-612AAEDE0367}"/>
            </a:ext>
          </a:extLst>
        </xdr:cNvPr>
        <xdr:cNvSpPr/>
      </xdr:nvSpPr>
      <xdr:spPr>
        <a:xfrm>
          <a:off x="10248900" y="2444750"/>
          <a:ext cx="1616076" cy="590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 b="1" i="0" u="none" strike="noStrike">
              <a:solidFill>
                <a:sysClr val="windowText" lastClr="000000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SUMIF:</a:t>
          </a:r>
          <a:br>
            <a:rPr lang="pl-PL" sz="1100" b="0" i="0" u="none" strike="noStrike">
              <a:solidFill>
                <a:sysClr val="windowText" lastClr="000000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</a:br>
          <a:r>
            <a:rPr lang="pl-P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find sum of Sub Total</a:t>
          </a:r>
        </a:p>
        <a:p>
          <a:pPr algn="l"/>
          <a:endParaRPr lang="pl-PL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1060450</xdr:colOff>
      <xdr:row>19</xdr:row>
      <xdr:rowOff>161924</xdr:rowOff>
    </xdr:from>
    <xdr:to>
      <xdr:col>6</xdr:col>
      <xdr:colOff>400051</xdr:colOff>
      <xdr:row>23</xdr:row>
      <xdr:rowOff>171449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B394E265-23B6-4FA4-B279-9E8F547000BE}"/>
            </a:ext>
          </a:extLst>
        </xdr:cNvPr>
        <xdr:cNvSpPr/>
      </xdr:nvSpPr>
      <xdr:spPr>
        <a:xfrm>
          <a:off x="3241675" y="4152899"/>
          <a:ext cx="2435226" cy="7334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 b="1" i="0" u="none" strike="noStrike">
              <a:solidFill>
                <a:sysClr val="windowText" lastClr="000000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LOOKUP funtcion:</a:t>
          </a:r>
          <a:r>
            <a:rPr lang="pl-PL" b="1">
              <a:solidFill>
                <a:sysClr val="windowText" lastClr="000000"/>
              </a:solidFill>
              <a:latin typeface="Bahnschrift" panose="020B0502040204020203" pitchFamily="34" charset="0"/>
            </a:rPr>
            <a:t> </a:t>
          </a:r>
          <a:br>
            <a:rPr lang="pl-PL" sz="1100" b="0" i="0" u="none" strike="noStrike">
              <a:solidFill>
                <a:sysClr val="windowText" lastClr="000000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</a:br>
          <a:r>
            <a:rPr lang="pl-P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find: Location, Category, Retail Price from worksheet Price_List</a:t>
          </a:r>
          <a:r>
            <a:rPr lang="pl-PL">
              <a:solidFill>
                <a:sysClr val="windowText" lastClr="000000"/>
              </a:solidFill>
              <a:latin typeface="+mn-lt"/>
            </a:rPr>
            <a:t> </a:t>
          </a:r>
          <a:endParaRPr lang="pl-PL" sz="110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9</xdr:col>
      <xdr:colOff>0</xdr:colOff>
      <xdr:row>24</xdr:row>
      <xdr:rowOff>3174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AC7B98B9-F49E-4A2D-AC09-F6C9AC47610E}"/>
            </a:ext>
          </a:extLst>
        </xdr:cNvPr>
        <xdr:cNvSpPr/>
      </xdr:nvSpPr>
      <xdr:spPr>
        <a:xfrm>
          <a:off x="6419850" y="4171950"/>
          <a:ext cx="2219325" cy="7270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 b="1" i="0" u="none" strike="noStrike">
              <a:solidFill>
                <a:sysClr val="windowText" lastClr="000000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INDEX + MATCH functions:</a:t>
          </a:r>
          <a:br>
            <a:rPr lang="pl-PL" sz="1100" b="1" i="0" u="none" strike="noStrike">
              <a:solidFill>
                <a:sysClr val="windowText" lastClr="000000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</a:br>
          <a:r>
            <a:rPr lang="pl-P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find discount in</a:t>
          </a:r>
          <a:r>
            <a:rPr lang="pl-PL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worksheet</a:t>
          </a:r>
          <a:r>
            <a:rPr lang="pl-PL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Discount_Matrix by Discount Category, Customer Category</a:t>
          </a:r>
          <a:r>
            <a:rPr lang="pl-PL" b="0">
              <a:solidFill>
                <a:sysClr val="windowText" lastClr="000000"/>
              </a:solidFill>
              <a:latin typeface="+mn-lt"/>
            </a:rPr>
            <a:t> </a:t>
          </a:r>
          <a:endParaRPr lang="pl-PL" sz="1100" b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5</xdr:row>
      <xdr:rowOff>0</xdr:rowOff>
    </xdr:from>
    <xdr:to>
      <xdr:col>11</xdr:col>
      <xdr:colOff>9525</xdr:colOff>
      <xdr:row>5</xdr:row>
      <xdr:rowOff>0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ACF345B1-EF1D-5AED-75A1-0992BAA47010}"/>
            </a:ext>
          </a:extLst>
        </xdr:cNvPr>
        <xdr:cNvCxnSpPr/>
      </xdr:nvCxnSpPr>
      <xdr:spPr>
        <a:xfrm>
          <a:off x="5743575" y="1019175"/>
          <a:ext cx="3619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725C-6310-4674-A3EA-BD6A21C01C4C}">
  <dimension ref="B2:M31"/>
  <sheetViews>
    <sheetView tabSelected="1" zoomScaleNormal="100" workbookViewId="0">
      <selection activeCell="L24" sqref="L24"/>
    </sheetView>
  </sheetViews>
  <sheetFormatPr defaultRowHeight="14.5" x14ac:dyDescent="0.35"/>
  <cols>
    <col min="2" max="2" width="22.54296875" customWidth="1"/>
    <col min="3" max="3" width="19.26953125" bestFit="1" customWidth="1"/>
    <col min="4" max="4" width="7" bestFit="1" customWidth="1"/>
    <col min="5" max="5" width="5.453125" bestFit="1" customWidth="1"/>
    <col min="6" max="6" width="12.7265625" bestFit="1" customWidth="1"/>
    <col min="7" max="7" width="16.36328125" bestFit="1" customWidth="1"/>
    <col min="8" max="8" width="12.54296875" bestFit="1" customWidth="1"/>
    <col min="9" max="9" width="19.1796875" bestFit="1" customWidth="1"/>
    <col min="12" max="12" width="22.453125" bestFit="1" customWidth="1"/>
    <col min="13" max="13" width="12" bestFit="1" customWidth="1"/>
    <col min="16" max="16" width="22.453125" bestFit="1" customWidth="1"/>
    <col min="17" max="17" width="12" bestFit="1" customWidth="1"/>
  </cols>
  <sheetData>
    <row r="2" spans="2:13" ht="20" x14ac:dyDescent="0.4">
      <c r="B2" s="38" t="s">
        <v>36</v>
      </c>
      <c r="G2" s="31" t="s">
        <v>11</v>
      </c>
      <c r="H2" s="32"/>
      <c r="I2" s="37" t="s">
        <v>5</v>
      </c>
      <c r="L2" s="34" t="s">
        <v>38</v>
      </c>
      <c r="M2" s="35"/>
    </row>
    <row r="3" spans="2:13" x14ac:dyDescent="0.35">
      <c r="I3">
        <f>MATCH(I2,Discount_Matrix!D4:H4,0)</f>
        <v>1</v>
      </c>
    </row>
    <row r="4" spans="2:13" ht="42" customHeight="1" x14ac:dyDescent="0.4">
      <c r="B4" s="36" t="s">
        <v>15</v>
      </c>
      <c r="C4" s="36" t="s">
        <v>32</v>
      </c>
      <c r="D4" s="36" t="s">
        <v>25</v>
      </c>
      <c r="E4" s="36" t="s">
        <v>26</v>
      </c>
      <c r="F4" s="36" t="s">
        <v>12</v>
      </c>
      <c r="G4" s="36" t="s">
        <v>16</v>
      </c>
      <c r="H4" s="36" t="s">
        <v>14</v>
      </c>
      <c r="I4" s="36" t="s">
        <v>17</v>
      </c>
      <c r="L4" s="27" t="s">
        <v>39</v>
      </c>
      <c r="M4" s="27" t="s">
        <v>35</v>
      </c>
    </row>
    <row r="5" spans="2:13" x14ac:dyDescent="0.35">
      <c r="B5" s="3">
        <v>10000</v>
      </c>
      <c r="C5" s="3">
        <f>_xlfn.IFNA(VLOOKUP(B5,Price_List!$B$2:$E$16,2,0),"-")</f>
        <v>1</v>
      </c>
      <c r="D5" s="3" t="str">
        <f>IFERROR(CHOOSE(C5,$L$5,$L$6,$L$7,$L$8,$L$9),"-")</f>
        <v>Socks</v>
      </c>
      <c r="E5" s="3">
        <v>1</v>
      </c>
      <c r="F5" s="3" t="str">
        <f>_xlfn.IFNA(VLOOKUP(B5,Price_List!$B$2:$E$16,4,0),"-")</f>
        <v>A</v>
      </c>
      <c r="G5" s="24">
        <f>_xlfn.IFNA(VLOOKUP(B5,Price_List!$B$2:$E$16,3,0),"-")</f>
        <v>517.48271129586465</v>
      </c>
      <c r="H5" s="33" cm="1">
        <f t="array" ref="H5">_xlfn.IFNA(INDEX(Discount_Matrix!$D$5:$H$9,MATCH(F5,Discount_Matrix!$C$5:$C$9,0),Customer_Quote!$I$3),"-")</f>
        <v>1.4999999999999999E-2</v>
      </c>
      <c r="I5" s="24">
        <f>IFERROR(G5*(1-H5),"-")</f>
        <v>509.72047062642667</v>
      </c>
      <c r="L5" s="29" t="s">
        <v>30</v>
      </c>
      <c r="M5" s="26">
        <f>SUMIFS(I5:I18,D5:D18,L5)</f>
        <v>5857.2552677752856</v>
      </c>
    </row>
    <row r="6" spans="2:13" x14ac:dyDescent="0.35">
      <c r="B6" s="3">
        <v>10010</v>
      </c>
      <c r="C6" s="3">
        <f>_xlfn.IFNA(VLOOKUP(B6,Price_List!$B$2:$E$16,2,0),"-")</f>
        <v>1</v>
      </c>
      <c r="D6" s="3" t="str">
        <f>IFERROR(CHOOSE(C6,$L$5,$L$6,$L$7,$L$8,$L$9),"-")</f>
        <v>Socks</v>
      </c>
      <c r="E6" s="3">
        <v>1</v>
      </c>
      <c r="F6" s="3" t="str">
        <f>_xlfn.IFNA(VLOOKUP(B6,Price_List!$B$2:$E$16,4,0),"-")</f>
        <v>B</v>
      </c>
      <c r="G6" s="24">
        <f>_xlfn.IFNA(VLOOKUP(B6,Price_List!$B$2:$E$16,3,0),"-")</f>
        <v>1818.8893867853262</v>
      </c>
      <c r="H6" s="33" cm="1">
        <f t="array" ref="H6">_xlfn.IFNA(INDEX(Discount_Matrix!$D$5:$H$9,MATCH(F6,Discount_Matrix!$C$5:$C$9,0),Customer_Quote!$I$3),"-")</f>
        <v>0.02</v>
      </c>
      <c r="I6" s="24">
        <f t="shared" ref="I6:I18" si="0">IFERROR(G6*(1-H6),"-")</f>
        <v>1782.5115990496197</v>
      </c>
      <c r="L6" s="29" t="s">
        <v>31</v>
      </c>
      <c r="M6" s="26">
        <f>SUMIFS(I6:I19,D6:D19,L6)</f>
        <v>17966.049667138825</v>
      </c>
    </row>
    <row r="7" spans="2:13" x14ac:dyDescent="0.35">
      <c r="B7" s="3">
        <v>10050</v>
      </c>
      <c r="C7" s="3">
        <f>_xlfn.IFNA(VLOOKUP(B7,Price_List!$B$2:$E$16,2,0),"-")</f>
        <v>2</v>
      </c>
      <c r="D7" s="3" t="str">
        <f>IFERROR(CHOOSE(C7,$L$5,$L$6,$L$7,$L$8,$L$9),"-")</f>
        <v>Cap</v>
      </c>
      <c r="E7" s="3">
        <v>1</v>
      </c>
      <c r="F7" s="3" t="str">
        <f>_xlfn.IFNA(VLOOKUP(B7,Price_List!$B$2:$E$16,4,0),"-")</f>
        <v>E</v>
      </c>
      <c r="G7" s="24">
        <f>_xlfn.IFNA(VLOOKUP(B7,Price_List!$B$2:$E$16,3,0),"-")</f>
        <v>5934.9909862851855</v>
      </c>
      <c r="H7" s="33" cm="1">
        <f t="array" ref="H7">_xlfn.IFNA(INDEX(Discount_Matrix!$D$5:$H$9,MATCH(F7,Discount_Matrix!$C$5:$C$9,0),Customer_Quote!$I$3),"-")</f>
        <v>3.5000000000000003E-2</v>
      </c>
      <c r="I7" s="24">
        <f t="shared" si="0"/>
        <v>5727.2663017652039</v>
      </c>
      <c r="L7" s="29" t="s">
        <v>27</v>
      </c>
      <c r="M7" s="26">
        <f>SUMIFS(I7:I20,D7:D20,L7)</f>
        <v>2077.1690078728852</v>
      </c>
    </row>
    <row r="8" spans="2:13" x14ac:dyDescent="0.35">
      <c r="B8" s="3">
        <v>10060</v>
      </c>
      <c r="C8" s="3">
        <f>_xlfn.IFNA(VLOOKUP(B8,Price_List!$B$2:$E$16,2,0),"-")</f>
        <v>2</v>
      </c>
      <c r="D8" s="3" t="str">
        <f>IFERROR(CHOOSE(C8,$L$5,$L$6,$L$7,$L$8,$L$9),"-")</f>
        <v>Cap</v>
      </c>
      <c r="E8" s="3">
        <v>2</v>
      </c>
      <c r="F8" s="3" t="str">
        <f>_xlfn.IFNA(VLOOKUP(B8,Price_List!$B$2:$E$16,4,0),"-")</f>
        <v>D</v>
      </c>
      <c r="G8" s="24">
        <f>_xlfn.IFNA(VLOOKUP(B8,Price_List!$B$2:$E$16,3,0),"-")</f>
        <v>3356.4520946435127</v>
      </c>
      <c r="H8" s="33" cm="1">
        <f t="array" ref="H8">_xlfn.IFNA(INDEX(Discount_Matrix!$D$5:$H$9,MATCH(F8,Discount_Matrix!$C$5:$C$9,0),Customer_Quote!$I$3),"-")</f>
        <v>0.03</v>
      </c>
      <c r="I8" s="24">
        <f t="shared" si="0"/>
        <v>3255.7585318042075</v>
      </c>
      <c r="L8" s="29" t="s">
        <v>28</v>
      </c>
      <c r="M8" s="26">
        <f>SUMIFS(I8:I21,D8:D21,L8)</f>
        <v>10360.774175138942</v>
      </c>
    </row>
    <row r="9" spans="2:13" x14ac:dyDescent="0.35">
      <c r="B9" s="3">
        <v>10010</v>
      </c>
      <c r="C9" s="3">
        <f>_xlfn.IFNA(VLOOKUP(B9,Price_List!$B$2:$E$16,2,0),"-")</f>
        <v>1</v>
      </c>
      <c r="D9" s="3" t="str">
        <f>IFERROR(CHOOSE(C9,$L$5,$L$6,$L$7,$L$8,$L$9),"-")</f>
        <v>Socks</v>
      </c>
      <c r="E9" s="3">
        <v>2</v>
      </c>
      <c r="F9" s="3" t="str">
        <f>_xlfn.IFNA(VLOOKUP(B9,Price_List!$B$2:$E$16,4,0),"-")</f>
        <v>B</v>
      </c>
      <c r="G9" s="24">
        <f>_xlfn.IFNA(VLOOKUP(B9,Price_List!$B$2:$E$16,3,0),"-")</f>
        <v>1818.8893867853262</v>
      </c>
      <c r="H9" s="33" cm="1">
        <f t="array" ref="H9">_xlfn.IFNA(INDEX(Discount_Matrix!$D$5:$H$9,MATCH(F9,Discount_Matrix!$C$5:$C$9,0),Customer_Quote!$I$3),"-")</f>
        <v>0.02</v>
      </c>
      <c r="I9" s="24">
        <f t="shared" si="0"/>
        <v>1782.5115990496197</v>
      </c>
      <c r="L9" s="29" t="s">
        <v>29</v>
      </c>
      <c r="M9" s="26">
        <f>SUMIFS(I9:I22,D9:D22,L9)</f>
        <v>28456.49595633374</v>
      </c>
    </row>
    <row r="10" spans="2:13" ht="17.5" x14ac:dyDescent="0.35">
      <c r="B10" s="3">
        <v>10120</v>
      </c>
      <c r="C10" s="3">
        <f>_xlfn.IFNA(VLOOKUP(B10,Price_List!$B$2:$E$16,2,0),"-")</f>
        <v>5</v>
      </c>
      <c r="D10" s="3" t="str">
        <f>IFERROR(CHOOSE(C10,$L$5,$L$6,$L$7,$L$8,$L$9),"-")</f>
        <v>Hoodie</v>
      </c>
      <c r="E10" s="3">
        <v>2</v>
      </c>
      <c r="F10" s="3" t="str">
        <f>_xlfn.IFNA(VLOOKUP(B10,Price_List!$B$2:$E$16,4,0),"-")</f>
        <v>E</v>
      </c>
      <c r="G10" s="24">
        <f>_xlfn.IFNA(VLOOKUP(B10,Price_List!$B$2:$E$16,3,0),"-")</f>
        <v>9829.532281980566</v>
      </c>
      <c r="H10" s="33" cm="1">
        <f t="array" ref="H10">_xlfn.IFNA(INDEX(Discount_Matrix!$D$5:$H$9,MATCH(F10,Discount_Matrix!$C$5:$C$9,0),Customer_Quote!$I$3),"-")</f>
        <v>3.5000000000000003E-2</v>
      </c>
      <c r="I10" s="24">
        <f t="shared" si="0"/>
        <v>9485.498652111246</v>
      </c>
      <c r="L10" s="28" t="s">
        <v>34</v>
      </c>
      <c r="M10" s="30">
        <f>SUM(M5:M9)</f>
        <v>64717.744074259681</v>
      </c>
    </row>
    <row r="11" spans="2:13" x14ac:dyDescent="0.35">
      <c r="B11" s="3">
        <v>10010</v>
      </c>
      <c r="C11" s="3">
        <f>_xlfn.IFNA(VLOOKUP(B11,Price_List!$B$2:$E$16,2,0),"-")</f>
        <v>1</v>
      </c>
      <c r="D11" s="3" t="str">
        <f>IFERROR(CHOOSE(C11,$L$5,$L$6,$L$7,$L$8,$L$9),"-")</f>
        <v>Socks</v>
      </c>
      <c r="E11" s="3">
        <v>4</v>
      </c>
      <c r="F11" s="3" t="str">
        <f>_xlfn.IFNA(VLOOKUP(B11,Price_List!$B$2:$E$16,4,0),"-")</f>
        <v>B</v>
      </c>
      <c r="G11" s="24">
        <f>_xlfn.IFNA(VLOOKUP(B11,Price_List!$B$2:$E$16,3,0),"-")</f>
        <v>1818.8893867853262</v>
      </c>
      <c r="H11" s="33" cm="1">
        <f t="array" ref="H11">_xlfn.IFNA(INDEX(Discount_Matrix!$D$5:$H$9,MATCH(F11,Discount_Matrix!$C$5:$C$9,0),Customer_Quote!$I$3),"-")</f>
        <v>0.02</v>
      </c>
      <c r="I11" s="24">
        <f t="shared" si="0"/>
        <v>1782.5115990496197</v>
      </c>
    </row>
    <row r="12" spans="2:13" x14ac:dyDescent="0.35">
      <c r="B12" s="3">
        <v>10120</v>
      </c>
      <c r="C12" s="3">
        <f>_xlfn.IFNA(VLOOKUP(B12,Price_List!$B$2:$E$16,2,0),"-")</f>
        <v>5</v>
      </c>
      <c r="D12" s="3" t="str">
        <f>IFERROR(CHOOSE(C12,$L$5,$L$6,$L$7,$L$8,$L$9),"-")</f>
        <v>Hoodie</v>
      </c>
      <c r="E12" s="3">
        <v>1</v>
      </c>
      <c r="F12" s="3" t="str">
        <f>_xlfn.IFNA(VLOOKUP(B12,Price_List!$B$2:$E$16,4,0),"-")</f>
        <v>E</v>
      </c>
      <c r="G12" s="24">
        <f>_xlfn.IFNA(VLOOKUP(B12,Price_List!$B$2:$E$16,3,0),"-")</f>
        <v>9829.532281980566</v>
      </c>
      <c r="H12" s="33" cm="1">
        <f t="array" ref="H12">_xlfn.IFNA(INDEX(Discount_Matrix!$D$5:$H$9,MATCH(F12,Discount_Matrix!$C$5:$C$9,0),Customer_Quote!$I$3),"-")</f>
        <v>3.5000000000000003E-2</v>
      </c>
      <c r="I12" s="24">
        <f t="shared" si="0"/>
        <v>9485.498652111246</v>
      </c>
    </row>
    <row r="13" spans="2:13" x14ac:dyDescent="0.35">
      <c r="B13" s="3">
        <v>10050</v>
      </c>
      <c r="C13" s="3">
        <f>_xlfn.IFNA(VLOOKUP(B13,Price_List!$B$2:$E$16,2,0),"-")</f>
        <v>2</v>
      </c>
      <c r="D13" s="3" t="str">
        <f>IFERROR(CHOOSE(C13,$L$5,$L$6,$L$7,$L$8,$L$9),"-")</f>
        <v>Cap</v>
      </c>
      <c r="E13" s="3">
        <v>3</v>
      </c>
      <c r="F13" s="3" t="str">
        <f>_xlfn.IFNA(VLOOKUP(B13,Price_List!$B$2:$E$16,4,0),"-")</f>
        <v>E</v>
      </c>
      <c r="G13" s="24">
        <f>_xlfn.IFNA(VLOOKUP(B13,Price_List!$B$2:$E$16,3,0),"-")</f>
        <v>5934.9909862851855</v>
      </c>
      <c r="H13" s="33" cm="1">
        <f t="array" ref="H13">_xlfn.IFNA(INDEX(Discount_Matrix!$D$5:$H$9,MATCH(F13,Discount_Matrix!$C$5:$C$9,0),Customer_Quote!$I$3),"-")</f>
        <v>3.5000000000000003E-2</v>
      </c>
      <c r="I13" s="24">
        <f t="shared" si="0"/>
        <v>5727.2663017652039</v>
      </c>
    </row>
    <row r="14" spans="2:13" x14ac:dyDescent="0.35">
      <c r="B14" s="3">
        <v>10090</v>
      </c>
      <c r="C14" s="3">
        <f>_xlfn.IFNA(VLOOKUP(B14,Price_List!$B$2:$E$16,2,0),"-")</f>
        <v>3</v>
      </c>
      <c r="D14" s="3" t="str">
        <f>IFERROR(CHOOSE(C14,$L$5,$L$6,$L$7,$L$8,$L$9),"-")</f>
        <v>Shirt</v>
      </c>
      <c r="E14" s="3">
        <v>4</v>
      </c>
      <c r="F14" s="3" t="str">
        <f>_xlfn.IFNA(VLOOKUP(B14,Price_List!$B$2:$E$16,4,0),"-")</f>
        <v>C</v>
      </c>
      <c r="G14" s="24">
        <f>_xlfn.IFNA(VLOOKUP(B14,Price_List!$B$2:$E$16,3,0),"-")</f>
        <v>2130.4297516644979</v>
      </c>
      <c r="H14" s="33" cm="1">
        <f t="array" ref="H14">_xlfn.IFNA(INDEX(Discount_Matrix!$D$5:$H$9,MATCH(F14,Discount_Matrix!$C$5:$C$9,0),Customer_Quote!$I$3),"-")</f>
        <v>2.5000000000000001E-2</v>
      </c>
      <c r="I14" s="24">
        <f t="shared" si="0"/>
        <v>2077.1690078728852</v>
      </c>
    </row>
    <row r="15" spans="2:13" x14ac:dyDescent="0.35">
      <c r="B15" s="3">
        <v>10120</v>
      </c>
      <c r="C15" s="3">
        <f>_xlfn.IFNA(VLOOKUP(B15,Price_List!$B$2:$E$16,2,0),"-")</f>
        <v>5</v>
      </c>
      <c r="D15" s="3" t="str">
        <f>IFERROR(CHOOSE(C15,$L$5,$L$6,$L$7,$L$8,$L$9),"-")</f>
        <v>Hoodie</v>
      </c>
      <c r="E15" s="3">
        <v>5</v>
      </c>
      <c r="F15" s="3" t="str">
        <f>_xlfn.IFNA(VLOOKUP(B15,Price_List!$B$2:$E$16,4,0),"-")</f>
        <v>E</v>
      </c>
      <c r="G15" s="24">
        <f>_xlfn.IFNA(VLOOKUP(B15,Price_List!$B$2:$E$16,3,0),"-")</f>
        <v>9829.532281980566</v>
      </c>
      <c r="H15" s="33" cm="1">
        <f t="array" ref="H15">_xlfn.IFNA(INDEX(Discount_Matrix!$D$5:$H$9,MATCH(F15,Discount_Matrix!$C$5:$C$9,0),Customer_Quote!$I$3),"-")</f>
        <v>3.5000000000000003E-2</v>
      </c>
      <c r="I15" s="24">
        <f t="shared" si="0"/>
        <v>9485.498652111246</v>
      </c>
    </row>
    <row r="16" spans="2:13" x14ac:dyDescent="0.35">
      <c r="B16" s="3">
        <v>10060</v>
      </c>
      <c r="C16" s="3">
        <f>_xlfn.IFNA(VLOOKUP(B16,Price_List!$B$2:$E$16,2,0),"-")</f>
        <v>2</v>
      </c>
      <c r="D16" s="3" t="str">
        <f>IFERROR(CHOOSE(C16,$L$5,$L$6,$L$7,$L$8,$L$9),"-")</f>
        <v>Cap</v>
      </c>
      <c r="E16" s="3">
        <v>7</v>
      </c>
      <c r="F16" s="3" t="str">
        <f>_xlfn.IFNA(VLOOKUP(B16,Price_List!$B$2:$E$16,4,0),"-")</f>
        <v>D</v>
      </c>
      <c r="G16" s="24">
        <f>_xlfn.IFNA(VLOOKUP(B16,Price_List!$B$2:$E$16,3,0),"-")</f>
        <v>3356.4520946435127</v>
      </c>
      <c r="H16" s="33" cm="1">
        <f t="array" ref="H16">_xlfn.IFNA(INDEX(Discount_Matrix!$D$5:$H$9,MATCH(F16,Discount_Matrix!$C$5:$C$9,0),Customer_Quote!$I$3),"-")</f>
        <v>0.03</v>
      </c>
      <c r="I16" s="24">
        <f t="shared" si="0"/>
        <v>3255.7585318042075</v>
      </c>
    </row>
    <row r="17" spans="2:9" x14ac:dyDescent="0.35">
      <c r="B17" s="3">
        <v>10100</v>
      </c>
      <c r="C17" s="3">
        <f>_xlfn.IFNA(VLOOKUP(B17,Price_List!$B$2:$E$16,2,0),"-")</f>
        <v>4</v>
      </c>
      <c r="D17" s="3" t="str">
        <f>IFERROR(CHOOSE(C17,$L$5,$L$6,$L$7,$L$8,$L$9),"-")</f>
        <v>Dress</v>
      </c>
      <c r="E17" s="3">
        <v>9</v>
      </c>
      <c r="F17" s="3" t="str">
        <f>_xlfn.IFNA(VLOOKUP(B17,Price_List!$B$2:$E$16,4,0),"-")</f>
        <v>E</v>
      </c>
      <c r="G17" s="24">
        <f>_xlfn.IFNA(VLOOKUP(B17,Price_List!$B$2:$E$16,3,0),"-")</f>
        <v>6087.4179945131027</v>
      </c>
      <c r="H17" s="33" cm="1">
        <f t="array" ref="H17">_xlfn.IFNA(INDEX(Discount_Matrix!$D$5:$H$9,MATCH(F17,Discount_Matrix!$C$5:$C$9,0),Customer_Quote!$I$3),"-")</f>
        <v>3.5000000000000003E-2</v>
      </c>
      <c r="I17" s="24">
        <f t="shared" si="0"/>
        <v>5874.3583647051437</v>
      </c>
    </row>
    <row r="18" spans="2:9" x14ac:dyDescent="0.35">
      <c r="B18" s="3">
        <v>10110</v>
      </c>
      <c r="C18" s="3">
        <f>_xlfn.IFNA(VLOOKUP(B18,Price_List!$B$2:$E$16,2,0),"-")</f>
        <v>4</v>
      </c>
      <c r="D18" s="3" t="str">
        <f>IFERROR(CHOOSE(C18,$L$5,$L$6,$L$7,$L$8,$L$9),"-")</f>
        <v>Dress</v>
      </c>
      <c r="E18" s="3">
        <v>2</v>
      </c>
      <c r="F18" s="3" t="str">
        <f>_xlfn.IFNA(VLOOKUP(B18,Price_List!$B$2:$E$16,4,0),"-")</f>
        <v>E</v>
      </c>
      <c r="G18" s="24">
        <f>_xlfn.IFNA(VLOOKUP(B18,Price_List!$B$2:$E$16,3,0),"-")</f>
        <v>4649.1355548536776</v>
      </c>
      <c r="H18" s="33" cm="1">
        <f t="array" ref="H18">_xlfn.IFNA(INDEX(Discount_Matrix!$D$5:$H$9,MATCH(F18,Discount_Matrix!$C$5:$C$9,0),Customer_Quote!$I$3),"-")</f>
        <v>3.5000000000000003E-2</v>
      </c>
      <c r="I18" s="24">
        <f t="shared" si="0"/>
        <v>4486.4158104337985</v>
      </c>
    </row>
    <row r="19" spans="2:9" ht="21" x14ac:dyDescent="0.5">
      <c r="B19" s="23" t="s">
        <v>34</v>
      </c>
      <c r="C19" s="23"/>
      <c r="D19" s="23"/>
      <c r="E19" s="23"/>
      <c r="F19" s="23"/>
      <c r="G19" s="23"/>
      <c r="H19" s="23"/>
      <c r="I19" s="25">
        <f>SUM(I5:I18)</f>
        <v>64717.744074259666</v>
      </c>
    </row>
    <row r="20" spans="2:9" x14ac:dyDescent="0.35">
      <c r="C20" s="2"/>
    </row>
    <row r="21" spans="2:9" x14ac:dyDescent="0.35">
      <c r="C21" s="2"/>
    </row>
    <row r="22" spans="2:9" x14ac:dyDescent="0.35">
      <c r="C22" s="2"/>
    </row>
    <row r="23" spans="2:9" x14ac:dyDescent="0.35">
      <c r="C23" s="2"/>
    </row>
    <row r="24" spans="2:9" x14ac:dyDescent="0.35">
      <c r="C24" s="2"/>
    </row>
    <row r="25" spans="2:9" x14ac:dyDescent="0.35">
      <c r="C25" s="2"/>
    </row>
    <row r="26" spans="2:9" x14ac:dyDescent="0.35">
      <c r="C26" s="2"/>
    </row>
    <row r="27" spans="2:9" x14ac:dyDescent="0.35">
      <c r="C27" s="2"/>
    </row>
    <row r="28" spans="2:9" x14ac:dyDescent="0.35">
      <c r="C28" s="2"/>
    </row>
    <row r="29" spans="2:9" x14ac:dyDescent="0.35">
      <c r="C29" s="2"/>
    </row>
    <row r="30" spans="2:9" x14ac:dyDescent="0.35">
      <c r="C30" s="2"/>
    </row>
    <row r="31" spans="2:9" x14ac:dyDescent="0.35">
      <c r="C31" s="2"/>
    </row>
  </sheetData>
  <mergeCells count="3">
    <mergeCell ref="B19:H19"/>
    <mergeCell ref="G2:H2"/>
    <mergeCell ref="L2:M2"/>
  </mergeCells>
  <pageMargins left="0.7" right="0.7" top="0.75" bottom="0.75" header="0.3" footer="0.3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135267-0CDD-4C78-9ECE-3EC98F194808}">
          <x14:formula1>
            <xm:f>Price_List!$B$3:$B$16</xm:f>
          </x14:formula1>
          <xm:sqref>B5:B18</xm:sqref>
        </x14:dataValidation>
        <x14:dataValidation type="list" allowBlank="1" showInputMessage="1" showErrorMessage="1" xr:uid="{AA190441-320B-424C-AD11-2F82852A1310}">
          <x14:formula1>
            <xm:f>Discount_Matrix!$D$4:$H$4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FB7C-DADA-4E49-98F8-5B35AE75EFBC}">
  <dimension ref="B2:N16"/>
  <sheetViews>
    <sheetView showGridLines="0" workbookViewId="0">
      <selection activeCell="I13" sqref="I13"/>
    </sheetView>
  </sheetViews>
  <sheetFormatPr defaultRowHeight="14.5" x14ac:dyDescent="0.35"/>
  <cols>
    <col min="2" max="2" width="16.453125" bestFit="1" customWidth="1"/>
    <col min="3" max="3" width="22.6328125" bestFit="1" customWidth="1"/>
    <col min="4" max="4" width="18.81640625" bestFit="1" customWidth="1"/>
    <col min="5" max="5" width="28.36328125" bestFit="1" customWidth="1"/>
    <col min="12" max="12" width="13.90625" bestFit="1" customWidth="1"/>
    <col min="13" max="13" width="16.6328125" bestFit="1" customWidth="1"/>
    <col min="14" max="14" width="11.81640625" bestFit="1" customWidth="1"/>
  </cols>
  <sheetData>
    <row r="2" spans="2:14" ht="22" x14ac:dyDescent="0.35">
      <c r="B2" s="20" t="s">
        <v>15</v>
      </c>
      <c r="C2" s="20" t="s">
        <v>33</v>
      </c>
      <c r="D2" s="20" t="s">
        <v>16</v>
      </c>
      <c r="E2" s="20" t="s">
        <v>13</v>
      </c>
    </row>
    <row r="3" spans="2:14" x14ac:dyDescent="0.35">
      <c r="B3" s="21">
        <v>10000</v>
      </c>
      <c r="C3" s="21">
        <v>1</v>
      </c>
      <c r="D3" s="22">
        <v>517.48271129586465</v>
      </c>
      <c r="E3" s="21" t="str">
        <f>VLOOKUP(D3,$L$3:$N$8,3,1)</f>
        <v>A</v>
      </c>
      <c r="L3" s="17" t="s">
        <v>17</v>
      </c>
      <c r="M3" s="17" t="s">
        <v>22</v>
      </c>
      <c r="N3" s="17" t="s">
        <v>18</v>
      </c>
    </row>
    <row r="4" spans="2:14" ht="15.5" x14ac:dyDescent="0.35">
      <c r="B4" s="21">
        <v>10010</v>
      </c>
      <c r="C4" s="21">
        <v>1</v>
      </c>
      <c r="D4" s="22">
        <v>1818.8893867853262</v>
      </c>
      <c r="E4" s="21" t="str">
        <f t="shared" ref="E4:E16" si="0">VLOOKUP(D4,$L$3:$N$8,3,1)</f>
        <v>B</v>
      </c>
      <c r="G4" s="16"/>
      <c r="H4" s="15"/>
      <c r="I4" s="15"/>
      <c r="J4" s="15"/>
      <c r="L4" s="18">
        <v>0</v>
      </c>
      <c r="M4" s="18" t="s">
        <v>24</v>
      </c>
      <c r="N4" s="19" t="s">
        <v>1</v>
      </c>
    </row>
    <row r="5" spans="2:14" x14ac:dyDescent="0.35">
      <c r="B5" s="21">
        <v>10020</v>
      </c>
      <c r="C5" s="21">
        <v>1</v>
      </c>
      <c r="D5" s="22">
        <v>9731.1221938983417</v>
      </c>
      <c r="E5" s="21" t="str">
        <f t="shared" si="0"/>
        <v>E</v>
      </c>
      <c r="F5" s="16" t="s">
        <v>37</v>
      </c>
      <c r="G5" s="16"/>
      <c r="L5" s="18">
        <v>1000</v>
      </c>
      <c r="M5" s="18" t="s">
        <v>19</v>
      </c>
      <c r="N5" s="19" t="s">
        <v>2</v>
      </c>
    </row>
    <row r="6" spans="2:14" x14ac:dyDescent="0.35">
      <c r="B6" s="21">
        <v>10030</v>
      </c>
      <c r="C6" s="21">
        <v>2</v>
      </c>
      <c r="D6" s="22">
        <v>5288.7065505684232</v>
      </c>
      <c r="E6" s="21" t="str">
        <f t="shared" si="0"/>
        <v>E</v>
      </c>
      <c r="L6" s="18">
        <v>2000</v>
      </c>
      <c r="M6" s="18" t="s">
        <v>20</v>
      </c>
      <c r="N6" s="19" t="s">
        <v>3</v>
      </c>
    </row>
    <row r="7" spans="2:14" x14ac:dyDescent="0.35">
      <c r="B7" s="21">
        <v>10040</v>
      </c>
      <c r="C7" s="21">
        <v>2</v>
      </c>
      <c r="D7" s="22">
        <v>815.19045763408963</v>
      </c>
      <c r="E7" s="21" t="str">
        <f t="shared" si="0"/>
        <v>A</v>
      </c>
      <c r="L7" s="18">
        <v>3000</v>
      </c>
      <c r="M7" s="18" t="s">
        <v>21</v>
      </c>
      <c r="N7" s="19" t="s">
        <v>4</v>
      </c>
    </row>
    <row r="8" spans="2:14" x14ac:dyDescent="0.35">
      <c r="B8" s="21">
        <v>10050</v>
      </c>
      <c r="C8" s="21">
        <v>2</v>
      </c>
      <c r="D8" s="22">
        <v>5934.9909862851855</v>
      </c>
      <c r="E8" s="21" t="str">
        <f t="shared" si="0"/>
        <v>E</v>
      </c>
      <c r="L8" s="18">
        <v>4000</v>
      </c>
      <c r="M8" s="18" t="s">
        <v>23</v>
      </c>
      <c r="N8" s="19" t="s">
        <v>10</v>
      </c>
    </row>
    <row r="9" spans="2:14" x14ac:dyDescent="0.35">
      <c r="B9" s="21">
        <v>10060</v>
      </c>
      <c r="C9" s="21">
        <v>2</v>
      </c>
      <c r="D9" s="22">
        <v>3356.4520946435127</v>
      </c>
      <c r="E9" s="21" t="str">
        <f t="shared" si="0"/>
        <v>D</v>
      </c>
    </row>
    <row r="10" spans="2:14" x14ac:dyDescent="0.35">
      <c r="B10" s="21">
        <v>10070</v>
      </c>
      <c r="C10" s="21">
        <v>3</v>
      </c>
      <c r="D10" s="22">
        <v>9101.0014178292149</v>
      </c>
      <c r="E10" s="21" t="str">
        <f t="shared" si="0"/>
        <v>E</v>
      </c>
    </row>
    <row r="11" spans="2:14" x14ac:dyDescent="0.35">
      <c r="B11" s="21">
        <v>10080</v>
      </c>
      <c r="C11" s="21">
        <v>3</v>
      </c>
      <c r="D11" s="22">
        <v>6027.2549697733739</v>
      </c>
      <c r="E11" s="21" t="str">
        <f t="shared" si="0"/>
        <v>E</v>
      </c>
    </row>
    <row r="12" spans="2:14" x14ac:dyDescent="0.35">
      <c r="B12" s="21">
        <v>10090</v>
      </c>
      <c r="C12" s="21">
        <v>3</v>
      </c>
      <c r="D12" s="22">
        <v>2130.4297516644979</v>
      </c>
      <c r="E12" s="21" t="str">
        <f t="shared" si="0"/>
        <v>C</v>
      </c>
    </row>
    <row r="13" spans="2:14" x14ac:dyDescent="0.35">
      <c r="B13" s="21">
        <v>10100</v>
      </c>
      <c r="C13" s="21">
        <v>4</v>
      </c>
      <c r="D13" s="22">
        <v>6087.4179945131027</v>
      </c>
      <c r="E13" s="21" t="str">
        <f t="shared" si="0"/>
        <v>E</v>
      </c>
    </row>
    <row r="14" spans="2:14" x14ac:dyDescent="0.35">
      <c r="B14" s="21">
        <v>10110</v>
      </c>
      <c r="C14" s="21">
        <v>4</v>
      </c>
      <c r="D14" s="22">
        <v>4649.1355548536776</v>
      </c>
      <c r="E14" s="21" t="str">
        <f t="shared" si="0"/>
        <v>E</v>
      </c>
    </row>
    <row r="15" spans="2:14" x14ac:dyDescent="0.35">
      <c r="B15" s="21">
        <v>10120</v>
      </c>
      <c r="C15" s="21">
        <v>5</v>
      </c>
      <c r="D15" s="22">
        <v>9829.532281980566</v>
      </c>
      <c r="E15" s="21" t="str">
        <f t="shared" si="0"/>
        <v>E</v>
      </c>
    </row>
    <row r="16" spans="2:14" x14ac:dyDescent="0.35">
      <c r="B16" s="21">
        <v>10130</v>
      </c>
      <c r="C16" s="21">
        <v>5</v>
      </c>
      <c r="D16" s="22">
        <v>7410.5527482536036</v>
      </c>
      <c r="E16" s="21" t="str">
        <f t="shared" si="0"/>
        <v>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62C1-256E-4B5D-B807-41D67C2FCE2F}">
  <sheetPr codeName="Arkusz1"/>
  <dimension ref="A1:M9"/>
  <sheetViews>
    <sheetView showGridLines="0" workbookViewId="0">
      <selection activeCell="H6" sqref="H6"/>
    </sheetView>
  </sheetViews>
  <sheetFormatPr defaultRowHeight="14.5" x14ac:dyDescent="0.35"/>
  <cols>
    <col min="4" max="4" width="9.36328125" bestFit="1" customWidth="1"/>
    <col min="5" max="5" width="8.453125" bestFit="1" customWidth="1"/>
    <col min="7" max="7" width="11.7265625" bestFit="1" customWidth="1"/>
    <col min="8" max="8" width="11.26953125" bestFit="1" customWidth="1"/>
    <col min="11" max="11" width="21.90625" customWidth="1"/>
    <col min="12" max="12" width="22.7265625" customWidth="1"/>
    <col min="13" max="13" width="11.26953125" bestFit="1" customWidth="1"/>
  </cols>
  <sheetData>
    <row r="1" spans="1:13" ht="28.5" x14ac:dyDescent="0.65">
      <c r="A1" s="1" t="s">
        <v>0</v>
      </c>
      <c r="B1" s="1"/>
    </row>
    <row r="3" spans="1:13" ht="17.5" x14ac:dyDescent="0.35">
      <c r="B3" s="5"/>
      <c r="C3" s="7" t="s">
        <v>11</v>
      </c>
      <c r="D3" s="7"/>
      <c r="E3" s="7"/>
      <c r="F3" s="7"/>
      <c r="G3" s="7"/>
      <c r="H3" s="7"/>
    </row>
    <row r="4" spans="1:13" ht="18" thickBot="1" x14ac:dyDescent="0.4">
      <c r="B4" s="6" t="s">
        <v>12</v>
      </c>
      <c r="C4" s="3"/>
      <c r="D4" s="12" t="s">
        <v>5</v>
      </c>
      <c r="E4" s="8" t="s">
        <v>6</v>
      </c>
      <c r="F4" s="8" t="s">
        <v>7</v>
      </c>
      <c r="G4" s="8" t="s">
        <v>8</v>
      </c>
      <c r="H4" s="8" t="s">
        <v>9</v>
      </c>
      <c r="K4" s="9" t="s">
        <v>12</v>
      </c>
      <c r="L4" s="9" t="s">
        <v>11</v>
      </c>
      <c r="M4" s="9" t="s">
        <v>14</v>
      </c>
    </row>
    <row r="5" spans="1:13" ht="21" customHeight="1" thickBot="1" x14ac:dyDescent="0.45">
      <c r="B5" s="6"/>
      <c r="C5" s="4" t="s">
        <v>1</v>
      </c>
      <c r="D5" s="13">
        <v>1.4999999999999999E-2</v>
      </c>
      <c r="E5" s="14">
        <v>2.5000000000000001E-2</v>
      </c>
      <c r="F5" s="14">
        <v>3.5000000000000003E-2</v>
      </c>
      <c r="G5" s="14">
        <v>0.04</v>
      </c>
      <c r="H5" s="14">
        <v>4.4999999999999998E-2</v>
      </c>
      <c r="K5" s="10" t="s">
        <v>1</v>
      </c>
      <c r="L5" s="10" t="s">
        <v>7</v>
      </c>
      <c r="M5" s="11">
        <f>INDEX(D5:H9,MATCH(K5,C5:C9,0),MATCH(L5,D4:H4,0))</f>
        <v>3.5000000000000003E-2</v>
      </c>
    </row>
    <row r="6" spans="1:13" ht="20.5" thickBot="1" x14ac:dyDescent="0.45">
      <c r="B6" s="6"/>
      <c r="C6" s="4" t="s">
        <v>2</v>
      </c>
      <c r="D6" s="14">
        <v>0.02</v>
      </c>
      <c r="E6" s="14">
        <v>0.03</v>
      </c>
      <c r="F6" s="14">
        <v>0.04</v>
      </c>
      <c r="G6" s="14">
        <v>4.4999999999999998E-2</v>
      </c>
      <c r="H6" s="14">
        <v>0.05</v>
      </c>
    </row>
    <row r="7" spans="1:13" ht="20.5" thickBot="1" x14ac:dyDescent="0.45">
      <c r="B7" s="6"/>
      <c r="C7" s="4" t="s">
        <v>3</v>
      </c>
      <c r="D7" s="14">
        <v>2.5000000000000001E-2</v>
      </c>
      <c r="E7" s="14">
        <v>3.5000000000000003E-2</v>
      </c>
      <c r="F7" s="14">
        <v>4.4999999999999998E-2</v>
      </c>
      <c r="G7" s="14">
        <v>0.05</v>
      </c>
      <c r="H7" s="14">
        <v>5.5E-2</v>
      </c>
    </row>
    <row r="8" spans="1:13" ht="20.5" thickBot="1" x14ac:dyDescent="0.45">
      <c r="B8" s="6"/>
      <c r="C8" s="4" t="s">
        <v>4</v>
      </c>
      <c r="D8" s="14">
        <v>0.03</v>
      </c>
      <c r="E8" s="14">
        <v>0.04</v>
      </c>
      <c r="F8" s="14">
        <v>0.05</v>
      </c>
      <c r="G8" s="14">
        <v>5.5E-2</v>
      </c>
      <c r="H8" s="14">
        <v>0.06</v>
      </c>
    </row>
    <row r="9" spans="1:13" ht="20.5" thickBot="1" x14ac:dyDescent="0.45">
      <c r="B9" s="6"/>
      <c r="C9" s="4" t="s">
        <v>10</v>
      </c>
      <c r="D9" s="14">
        <v>3.5000000000000003E-2</v>
      </c>
      <c r="E9" s="14">
        <v>4.4999999999999998E-2</v>
      </c>
      <c r="F9" s="14">
        <v>5.5E-2</v>
      </c>
      <c r="G9" s="14">
        <v>0.06</v>
      </c>
      <c r="H9" s="14">
        <v>6.5000000000000002E-2</v>
      </c>
    </row>
  </sheetData>
  <mergeCells count="2">
    <mergeCell ref="B4:B9"/>
    <mergeCell ref="C3:H3"/>
  </mergeCells>
  <dataValidations count="2">
    <dataValidation type="list" allowBlank="1" showInputMessage="1" showErrorMessage="1" sqref="K5" xr:uid="{0B2CF84D-5B50-49CA-9896-F3850E586364}">
      <formula1>$C$5:$C$9</formula1>
    </dataValidation>
    <dataValidation type="list" allowBlank="1" showInputMessage="1" showErrorMessage="1" sqref="L5" xr:uid="{F4487160-FF5A-462D-9621-3B2AA60375D5}">
      <formula1>$D$4:$H$4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Customer_Quote</vt:lpstr>
      <vt:lpstr>Price_List</vt:lpstr>
      <vt:lpstr>Discount_Matrix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Kasperczak</dc:creator>
  <cp:lastModifiedBy>Bartosz Kasperczak</cp:lastModifiedBy>
  <dcterms:created xsi:type="dcterms:W3CDTF">2022-09-01T10:01:54Z</dcterms:created>
  <dcterms:modified xsi:type="dcterms:W3CDTF">2022-09-01T12:52:36Z</dcterms:modified>
</cp:coreProperties>
</file>