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0D4632F6-A080-465D-B8C0-AC90932D3940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INVERSIÓN" sheetId="1" r:id="rId1"/>
    <sheet name="CUENTA DE RESULTADO" sheetId="2" r:id="rId2"/>
    <sheet name="TESORERIA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E14" i="3"/>
  <c r="F14" i="3"/>
  <c r="D15" i="3"/>
  <c r="E15" i="3"/>
  <c r="F15" i="3"/>
  <c r="C16" i="3"/>
  <c r="D16" i="3"/>
  <c r="E16" i="3"/>
  <c r="F16" i="3"/>
  <c r="C17" i="3"/>
  <c r="D17" i="3"/>
  <c r="E17" i="3"/>
  <c r="F17" i="3"/>
  <c r="D18" i="3"/>
  <c r="E18" i="3"/>
  <c r="F18" i="3"/>
  <c r="D19" i="3"/>
  <c r="E19" i="3"/>
  <c r="F19" i="3"/>
  <c r="C8" i="3"/>
  <c r="D7" i="3"/>
  <c r="G9" i="3"/>
  <c r="B29" i="1"/>
  <c r="G28" i="3"/>
  <c r="G10" i="3"/>
  <c r="E12" i="2"/>
  <c r="D15" i="2"/>
  <c r="D21" i="2" s="1"/>
  <c r="E15" i="2"/>
  <c r="E21" i="2" s="1"/>
  <c r="D12" i="2"/>
  <c r="C15" i="2"/>
  <c r="E9" i="2"/>
  <c r="E23" i="2" s="1"/>
  <c r="E26" i="2" s="1"/>
  <c r="D9" i="2"/>
  <c r="C9" i="2"/>
  <c r="B17" i="1"/>
  <c r="B18" i="1"/>
  <c r="C11" i="3" l="1"/>
  <c r="C27" i="3"/>
  <c r="C29" i="3" s="1"/>
  <c r="G18" i="3"/>
  <c r="G19" i="3"/>
  <c r="D20" i="3"/>
  <c r="D21" i="3"/>
  <c r="D22" i="3"/>
  <c r="D23" i="3"/>
  <c r="D24" i="3"/>
  <c r="D25" i="3"/>
  <c r="D26" i="3"/>
  <c r="C21" i="2"/>
  <c r="C23" i="2" s="1"/>
  <c r="C26" i="2" s="1"/>
  <c r="E26" i="3" l="1"/>
  <c r="F26" i="3" s="1"/>
  <c r="G26" i="3"/>
  <c r="E25" i="3"/>
  <c r="F25" i="3" s="1"/>
  <c r="G25" i="3"/>
  <c r="E24" i="3"/>
  <c r="F24" i="3" s="1"/>
  <c r="G24" i="3"/>
  <c r="E23" i="3"/>
  <c r="F23" i="3" s="1"/>
  <c r="G23" i="3"/>
  <c r="E22" i="3"/>
  <c r="F22" i="3" s="1"/>
  <c r="G22" i="3"/>
  <c r="E21" i="3"/>
  <c r="F21" i="3" s="1"/>
  <c r="G21" i="3"/>
  <c r="E20" i="3"/>
  <c r="F20" i="3" s="1"/>
  <c r="G20" i="3"/>
  <c r="G16" i="3"/>
  <c r="G15" i="3"/>
  <c r="G17" i="3"/>
  <c r="D27" i="3"/>
  <c r="D29" i="3" s="1"/>
  <c r="D8" i="3"/>
  <c r="F7" i="3"/>
  <c r="G7" i="3" s="1"/>
  <c r="C31" i="3"/>
  <c r="C30" i="3"/>
  <c r="D23" i="2"/>
  <c r="D26" i="2" s="1"/>
  <c r="G14" i="3" l="1"/>
  <c r="D31" i="3"/>
  <c r="D11" i="3"/>
  <c r="D30" i="3" s="1"/>
  <c r="F8" i="3"/>
  <c r="F11" i="3"/>
  <c r="F27" i="3"/>
  <c r="F29" i="3"/>
  <c r="C33" i="3"/>
  <c r="D32" i="3" s="1"/>
  <c r="E8" i="3"/>
  <c r="D33" i="3"/>
  <c r="E32" i="3" s="1"/>
  <c r="E27" i="3"/>
  <c r="E29" i="3" s="1"/>
  <c r="E11" i="3" l="1"/>
  <c r="G11" i="3" s="1"/>
  <c r="G8" i="3"/>
  <c r="F30" i="3"/>
  <c r="F31" i="3"/>
  <c r="G29" i="3"/>
  <c r="G27" i="3"/>
  <c r="E31" i="3"/>
  <c r="G31" i="3" s="1"/>
  <c r="E30" i="3"/>
  <c r="E33" i="3" l="1"/>
  <c r="F32" i="3" s="1"/>
  <c r="F33" i="3" s="1"/>
  <c r="G30" i="3"/>
</calcChain>
</file>

<file path=xl/sharedStrings.xml><?xml version="1.0" encoding="utf-8"?>
<sst xmlns="http://schemas.openxmlformats.org/spreadsheetml/2006/main" count="93" uniqueCount="82">
  <si>
    <t xml:space="preserve"> PLAN ECONÓMICO FINANCIERO</t>
  </si>
  <si>
    <t>PLAN DE INVERSIONES INICIALES</t>
  </si>
  <si>
    <t>CONCEPTO</t>
  </si>
  <si>
    <t>COSTE/EUROS</t>
  </si>
  <si>
    <t>Alquiler dificios, locales y terrenos</t>
  </si>
  <si>
    <t>Aplicaciones informaticas (software)</t>
  </si>
  <si>
    <t>Instalaciones (adecuacion del local: altas + reformas)</t>
  </si>
  <si>
    <t xml:space="preserve">Maquinaria </t>
  </si>
  <si>
    <t>Herramientas y utillaje</t>
  </si>
  <si>
    <t>Mobiliario y enseres</t>
  </si>
  <si>
    <t xml:space="preserve">Equipos informaticos </t>
  </si>
  <si>
    <t xml:space="preserve">Elementos de transportes </t>
  </si>
  <si>
    <t>Gastos de constitución y puesta en marcha</t>
  </si>
  <si>
    <t>existencias iniciales de Materias primas (*)</t>
  </si>
  <si>
    <t>Otros gastos</t>
  </si>
  <si>
    <t>Dotación a las provisiones (gastos imprevistos)</t>
  </si>
  <si>
    <t>IVA Soportado (Elementos de Inversión )</t>
  </si>
  <si>
    <t>TOTAL</t>
  </si>
  <si>
    <t>NOTA: TODOS LOS IMPORTES SON SIN INCLUIR EL IVA, AL SER UN IMPUESTO NO SE SUBVENCIONA. ( POR NORMA GENERAL ES EL 21% AUNQUE PUEDE VARIAR)</t>
  </si>
  <si>
    <t>IMPORTE/EUROS</t>
  </si>
  <si>
    <t>Capital social (según escrituras)</t>
  </si>
  <si>
    <t>Recursos propios (aportaciones de socios)</t>
  </si>
  <si>
    <t>Créditos o préstamos (ya concedidos o en fase de aprobacion)</t>
  </si>
  <si>
    <t>Incentivos (ya concedidos )</t>
  </si>
  <si>
    <t>Capitalización (prestaciones por desempleo: pago unico cobrado)</t>
  </si>
  <si>
    <t>Otros (Leasing, aportaciones sin costes financieros, etc.)</t>
  </si>
  <si>
    <t>CUENTA DE PÉRDIDAS Y GANANCIAS</t>
  </si>
  <si>
    <t>INGRESOS</t>
  </si>
  <si>
    <t>PRIMER AÑO</t>
  </si>
  <si>
    <t>SEGUNDO AÑO</t>
  </si>
  <si>
    <t>TERCER AÑO</t>
  </si>
  <si>
    <t>Ventas</t>
  </si>
  <si>
    <t>Existencias finales</t>
  </si>
  <si>
    <t>Ingresos Financieros (prestamos)</t>
  </si>
  <si>
    <t>Incentivos (ya concedidos)</t>
  </si>
  <si>
    <t>Otros (ingresos extraordinarios)</t>
  </si>
  <si>
    <t>GASTOS</t>
  </si>
  <si>
    <t>Compras materias primas y auxiliares</t>
  </si>
  <si>
    <t>Existencias iniciales</t>
  </si>
  <si>
    <t>Retribución propia</t>
  </si>
  <si>
    <t>Sueldo empleados</t>
  </si>
  <si>
    <t>S.S. a cargo de la empresa</t>
  </si>
  <si>
    <t>Publicidad y promoción</t>
  </si>
  <si>
    <t>Tributos (contribuciones, tasas, etc.)</t>
  </si>
  <si>
    <t>Suministros (luz, agua, teléfono, gasolina, etc.)</t>
  </si>
  <si>
    <t>Alquileres</t>
  </si>
  <si>
    <t>Gastos diversos (papeleria, uniformes, gastos resturantes,mensajeria, locomocion etc)</t>
  </si>
  <si>
    <t>INGRESOS - GASTOS =</t>
  </si>
  <si>
    <t>(Beneficios antes de impuestos)</t>
  </si>
  <si>
    <t>Beneficios despues de impuestos</t>
  </si>
  <si>
    <t xml:space="preserve">PREVISION DE TESORERIA </t>
  </si>
  <si>
    <t>PREVISIÓN DE TESORERIA PARA EL 1º AÑO</t>
  </si>
  <si>
    <t>1º TRIMESTRE</t>
  </si>
  <si>
    <t>2ºTRIMESTRE</t>
  </si>
  <si>
    <t>3º TRIMESTRE</t>
  </si>
  <si>
    <t>4º TRIMESTRE</t>
  </si>
  <si>
    <t>total anual</t>
  </si>
  <si>
    <t>COBROS</t>
  </si>
  <si>
    <t>IVA repercutido</t>
  </si>
  <si>
    <t>Préstamos</t>
  </si>
  <si>
    <t>Otros (aportaciones de socios, leasing y Pago Único)</t>
  </si>
  <si>
    <t>Total cobros</t>
  </si>
  <si>
    <t>NOTA: EL IVA AL REGIMEN GENERAL SERA AL 21%, EL REDUCIDO AL 10% Y EL SUPERREDUCIDO AL 4%</t>
  </si>
  <si>
    <t>PAGOS</t>
  </si>
  <si>
    <t>Proveedores</t>
  </si>
  <si>
    <t>Sueldos y salarios</t>
  </si>
  <si>
    <t>Seguridad social</t>
  </si>
  <si>
    <t>IRPF</t>
  </si>
  <si>
    <t>Impuestos y tasas</t>
  </si>
  <si>
    <t>Servicios bancarios y similares</t>
  </si>
  <si>
    <t>Suministros</t>
  </si>
  <si>
    <t>Mantenimiento y reparación</t>
  </si>
  <si>
    <t>Servicios exteriores (gestorias, gastos constitucion, otros gastos diversos..)</t>
  </si>
  <si>
    <t>Gastos de transporte</t>
  </si>
  <si>
    <t>Pagos por inversión</t>
  </si>
  <si>
    <t>IVA soportado</t>
  </si>
  <si>
    <t xml:space="preserve">Otros gastos diversos </t>
  </si>
  <si>
    <t>Total pagos</t>
  </si>
  <si>
    <t>Diferencia cobros - pagos</t>
  </si>
  <si>
    <t>IVA a pagar</t>
  </si>
  <si>
    <t>Saldo anterior</t>
  </si>
  <si>
    <t>Saldo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</si>
</sst>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4" formatCode="_-* #,##0.00\ &quot;€&quot;_-;\-* #,##0.00\ &quot;€&quot;_-;_-* &quot;-&quot;??\ &quot;€&quot;_-;_-@_-"/>
    <numFmt numFmtId="164" formatCode="#,##0.00_ ;[Red]\-#,##0.00\ "/>
    <numFmt numFmtId="165" formatCode="#,##0_ ;[Red]\-#,##0\ "/>
    <numFmt numFmtId="166" formatCode="#,##0.00\ &quot;€&quot;"/>
    <numFmt numFmtId="167" formatCode="_-[$€-2]\ * #,##0.00_-;\-[$€-2]\ * #,##0.00_-;_-[$€-2]\ * &quot;-&quot;??_-;_-@_-"/>
    <numFmt numFmtId="168" formatCode="_-[$€-2]\ * #,##0_-;\-[$€-2]\ * #,##0_-;_-[$€-2]\ * &quot;-&quot;??_-;_-@_-"/>
    <numFmt numFmtId="169" formatCode="_-* #,##0.00\ _p_t_a_-;\-* #,##0.00\ _p_t_a_-;_-* &quot;-&quot;\ _p_t_a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Lato"/>
      <family val="2"/>
    </font>
    <font>
      <b/>
      <sz val="12"/>
      <color theme="0"/>
      <name val="Lato"/>
      <family val="2"/>
    </font>
    <font>
      <b/>
      <sz val="12"/>
      <color theme="1" tint="0.34998626667073579"/>
      <name val="Lato"/>
      <family val="2"/>
    </font>
    <font>
      <sz val="12"/>
      <color theme="1" tint="0.34998626667073579"/>
      <name val="Lato"/>
      <family val="2"/>
    </font>
    <font>
      <b/>
      <sz val="11"/>
      <color theme="0"/>
      <name val="Lato"/>
      <family val="2"/>
    </font>
    <font>
      <b/>
      <i/>
      <sz val="10"/>
      <color theme="8" tint="-0.249977111117893"/>
      <name val="Lato"/>
      <family val="2"/>
    </font>
    <font>
      <sz val="12"/>
      <name val="Lato"/>
      <family val="2"/>
    </font>
    <font>
      <b/>
      <sz val="12"/>
      <color rgb="FF5D94A0"/>
      <name val="Lato"/>
      <family val="2"/>
    </font>
    <font>
      <b/>
      <sz val="14"/>
      <name val="Lato"/>
      <family val="2"/>
    </font>
    <font>
      <b/>
      <sz val="10"/>
      <color theme="1" tint="0.34998626667073579"/>
      <name val="Lato"/>
      <family val="2"/>
    </font>
    <font>
      <sz val="10"/>
      <color theme="1" tint="0.34998626667073579"/>
      <name val="Lato"/>
      <family val="2"/>
    </font>
    <font>
      <sz val="11"/>
      <color theme="1" tint="0.34998626667073579"/>
      <name val="Lato"/>
      <family val="2"/>
    </font>
    <font>
      <b/>
      <sz val="10"/>
      <color theme="0"/>
      <name val="Lato"/>
      <family val="2"/>
    </font>
    <font>
      <sz val="11"/>
      <name val="Lato"/>
      <family val="2"/>
    </font>
    <font>
      <b/>
      <sz val="11"/>
      <color theme="1" tint="0.34998626667073579"/>
      <name val="Lato"/>
      <family val="2"/>
    </font>
    <font>
      <sz val="10"/>
      <name val="Lato"/>
      <family val="2"/>
    </font>
    <font>
      <b/>
      <sz val="10"/>
      <color rgb="FF32968D"/>
      <name val="Lato"/>
      <family val="2"/>
    </font>
    <font>
      <b/>
      <sz val="12"/>
      <color rgb="FF32968D"/>
      <name val="Lato"/>
      <family val="2"/>
    </font>
    <font>
      <sz val="11"/>
      <color rgb="FF374151"/>
      <name val="Söhne"/>
      <charset val="1"/>
    </font>
    <font>
      <sz val="12"/>
      <color rgb="FF0D0D0D"/>
      <name val="Söhne"/>
      <charset val="1"/>
    </font>
  </fonts>
  <fills count="8">
    <fill>
      <patternFill patternType="none"/>
    </fill>
    <fill>
      <patternFill patternType="gray125"/>
    </fill>
    <fill>
      <patternFill patternType="solid">
        <fgColor rgb="FF5D94A0"/>
        <bgColor indexed="64"/>
      </patternFill>
    </fill>
    <fill>
      <patternFill patternType="solid">
        <fgColor rgb="FF32968D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dotted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dotted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dotted">
        <color theme="0" tint="-0.149998474074526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8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/>
    <xf numFmtId="0" fontId="6" fillId="4" borderId="7" xfId="0" applyFont="1" applyFill="1" applyBorder="1" applyAlignment="1">
      <alignment vertical="center" wrapText="1"/>
    </xf>
    <xf numFmtId="164" fontId="6" fillId="4" borderId="7" xfId="1" applyNumberFormat="1" applyFont="1" applyFill="1" applyBorder="1" applyAlignment="1" applyProtection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165" fontId="5" fillId="0" borderId="4" xfId="1" applyNumberFormat="1" applyFont="1" applyBorder="1" applyAlignment="1" applyProtection="1">
      <alignment horizontal="right" vertical="center" wrapText="1"/>
      <protection locked="0"/>
    </xf>
    <xf numFmtId="165" fontId="5" fillId="0" borderId="5" xfId="1" applyNumberFormat="1" applyFont="1" applyFill="1" applyBorder="1" applyAlignment="1" applyProtection="1">
      <alignment horizontal="right" vertical="center" wrapText="1"/>
      <protection locked="0"/>
    </xf>
    <xf numFmtId="165" fontId="5" fillId="0" borderId="5" xfId="1" applyNumberFormat="1" applyFont="1" applyBorder="1" applyAlignment="1" applyProtection="1">
      <alignment horizontal="right" vertical="center" wrapText="1"/>
      <protection locked="0"/>
    </xf>
    <xf numFmtId="165" fontId="5" fillId="0" borderId="6" xfId="1" applyNumberFormat="1" applyFont="1" applyBorder="1" applyAlignment="1" applyProtection="1">
      <alignment horizontal="right" vertical="center"/>
    </xf>
    <xf numFmtId="0" fontId="11" fillId="5" borderId="4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vertical="center" wrapText="1"/>
    </xf>
    <xf numFmtId="164" fontId="12" fillId="0" borderId="5" xfId="1" applyNumberFormat="1" applyFont="1" applyBorder="1" applyAlignment="1" applyProtection="1">
      <alignment vertical="center" wrapText="1"/>
      <protection locked="0"/>
    </xf>
    <xf numFmtId="164" fontId="13" fillId="0" borderId="5" xfId="0" applyNumberFormat="1" applyFont="1" applyBorder="1" applyAlignment="1" applyProtection="1">
      <alignment vertical="center" wrapText="1"/>
      <protection locked="0"/>
    </xf>
    <xf numFmtId="164" fontId="12" fillId="0" borderId="5" xfId="1" applyNumberFormat="1" applyFont="1" applyBorder="1" applyAlignment="1" applyProtection="1">
      <alignment vertical="center" wrapText="1"/>
    </xf>
    <xf numFmtId="0" fontId="11" fillId="5" borderId="6" xfId="0" applyFont="1" applyFill="1" applyBorder="1" applyAlignment="1">
      <alignment vertical="center" wrapText="1"/>
    </xf>
    <xf numFmtId="44" fontId="14" fillId="4" borderId="7" xfId="0" applyNumberFormat="1" applyFont="1" applyFill="1" applyBorder="1" applyAlignment="1">
      <alignment vertical="center" wrapText="1"/>
    </xf>
    <xf numFmtId="164" fontId="14" fillId="4" borderId="7" xfId="1" applyNumberFormat="1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66" fontId="15" fillId="0" borderId="0" xfId="0" applyNumberFormat="1" applyFont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166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6" fillId="7" borderId="7" xfId="0" applyFont="1" applyFill="1" applyBorder="1" applyAlignment="1">
      <alignment vertical="center" wrapText="1"/>
    </xf>
    <xf numFmtId="164" fontId="16" fillId="7" borderId="7" xfId="1" applyNumberFormat="1" applyFont="1" applyFill="1" applyBorder="1" applyAlignment="1" applyProtection="1">
      <alignment horizontal="right" vertical="center" wrapText="1"/>
    </xf>
    <xf numFmtId="0" fontId="16" fillId="7" borderId="7" xfId="0" applyFont="1" applyFill="1" applyBorder="1" applyAlignment="1">
      <alignment horizontal="right" vertical="center" wrapText="1"/>
    </xf>
    <xf numFmtId="168" fontId="0" fillId="0" borderId="0" xfId="0" applyNumberFormat="1"/>
    <xf numFmtId="167" fontId="12" fillId="0" borderId="4" xfId="1" applyNumberFormat="1" applyFont="1" applyBorder="1" applyAlignment="1" applyProtection="1">
      <alignment vertical="center" wrapText="1"/>
      <protection locked="0"/>
    </xf>
    <xf numFmtId="167" fontId="13" fillId="0" borderId="4" xfId="0" applyNumberFormat="1" applyFont="1" applyBorder="1" applyAlignment="1" applyProtection="1">
      <alignment vertical="center" wrapText="1"/>
      <protection locked="0"/>
    </xf>
    <xf numFmtId="167" fontId="12" fillId="0" borderId="5" xfId="1" applyNumberFormat="1" applyFont="1" applyBorder="1" applyAlignment="1" applyProtection="1">
      <alignment vertical="center" wrapText="1"/>
      <protection locked="0"/>
    </xf>
    <xf numFmtId="167" fontId="13" fillId="0" borderId="5" xfId="0" applyNumberFormat="1" applyFont="1" applyBorder="1" applyAlignment="1" applyProtection="1">
      <alignment vertical="center" wrapText="1"/>
      <protection locked="0"/>
    </xf>
    <xf numFmtId="167" fontId="12" fillId="0" borderId="5" xfId="1" applyNumberFormat="1" applyFont="1" applyBorder="1" applyAlignment="1" applyProtection="1">
      <alignment vertical="center" wrapText="1"/>
    </xf>
    <xf numFmtId="167" fontId="12" fillId="0" borderId="5" xfId="1" applyNumberFormat="1" applyFont="1" applyFill="1" applyBorder="1" applyAlignment="1" applyProtection="1">
      <alignment vertical="center" wrapText="1"/>
    </xf>
    <xf numFmtId="167" fontId="12" fillId="0" borderId="5" xfId="1" applyNumberFormat="1" applyFont="1" applyFill="1" applyBorder="1" applyAlignment="1" applyProtection="1">
      <alignment vertical="center" wrapText="1"/>
      <protection locked="0"/>
    </xf>
    <xf numFmtId="167" fontId="12" fillId="0" borderId="6" xfId="1" applyNumberFormat="1" applyFont="1" applyBorder="1" applyAlignment="1" applyProtection="1">
      <alignment vertical="center" wrapText="1"/>
    </xf>
    <xf numFmtId="167" fontId="12" fillId="0" borderId="6" xfId="1" applyNumberFormat="1" applyFont="1" applyBorder="1" applyAlignment="1" applyProtection="1">
      <alignment vertical="center" wrapText="1"/>
      <protection locked="0"/>
    </xf>
    <xf numFmtId="167" fontId="13" fillId="0" borderId="6" xfId="0" applyNumberFormat="1" applyFont="1" applyBorder="1" applyAlignment="1" applyProtection="1">
      <alignment vertical="center" wrapText="1"/>
      <protection locked="0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164" fontId="12" fillId="0" borderId="4" xfId="1" applyNumberFormat="1" applyFont="1" applyBorder="1" applyAlignment="1" applyProtection="1">
      <alignment horizontal="right" vertical="center" wrapText="1"/>
    </xf>
    <xf numFmtId="169" fontId="11" fillId="5" borderId="0" xfId="1" applyNumberFormat="1" applyFont="1" applyFill="1" applyAlignment="1">
      <alignment vertical="center" wrapText="1"/>
    </xf>
    <xf numFmtId="164" fontId="12" fillId="0" borderId="5" xfId="1" applyNumberFormat="1" applyFont="1" applyBorder="1" applyAlignment="1" applyProtection="1">
      <alignment horizontal="right" vertical="center" wrapText="1"/>
      <protection locked="0"/>
    </xf>
    <xf numFmtId="164" fontId="12" fillId="0" borderId="5" xfId="1" applyNumberFormat="1" applyFont="1" applyBorder="1" applyAlignment="1" applyProtection="1">
      <alignment horizontal="right" vertical="center" wrapText="1"/>
    </xf>
    <xf numFmtId="164" fontId="12" fillId="0" borderId="6" xfId="1" applyNumberFormat="1" applyFont="1" applyFill="1" applyBorder="1" applyAlignment="1" applyProtection="1">
      <alignment horizontal="right" vertical="center" wrapText="1"/>
    </xf>
    <xf numFmtId="164" fontId="14" fillId="4" borderId="7" xfId="1" applyNumberFormat="1" applyFont="1" applyFill="1" applyBorder="1" applyAlignment="1" applyProtection="1">
      <alignment horizontal="right" vertical="center" wrapText="1"/>
    </xf>
    <xf numFmtId="169" fontId="17" fillId="0" borderId="0" xfId="1" applyNumberFormat="1" applyFont="1" applyAlignment="1">
      <alignment vertical="center" wrapText="1"/>
    </xf>
    <xf numFmtId="164" fontId="12" fillId="0" borderId="6" xfId="1" applyNumberFormat="1" applyFont="1" applyBorder="1" applyAlignment="1" applyProtection="1">
      <alignment horizontal="right" vertical="center" wrapText="1"/>
    </xf>
    <xf numFmtId="0" fontId="11" fillId="5" borderId="11" xfId="0" applyFont="1" applyFill="1" applyBorder="1" applyAlignment="1">
      <alignment vertical="center" wrapText="1"/>
    </xf>
    <xf numFmtId="164" fontId="12" fillId="0" borderId="11" xfId="1" applyNumberFormat="1" applyFont="1" applyBorder="1" applyAlignment="1" applyProtection="1">
      <alignment horizontal="right" vertical="center" wrapText="1"/>
    </xf>
    <xf numFmtId="164" fontId="16" fillId="7" borderId="7" xfId="1" applyNumberFormat="1" applyFont="1" applyFill="1" applyBorder="1" applyAlignment="1" applyProtection="1">
      <alignment vertical="center" wrapText="1"/>
    </xf>
    <xf numFmtId="0" fontId="4" fillId="0" borderId="6" xfId="0" applyFont="1" applyBorder="1" applyAlignment="1">
      <alignment vertical="center" wrapText="1"/>
    </xf>
    <xf numFmtId="164" fontId="5" fillId="0" borderId="4" xfId="0" applyNumberFormat="1" applyFont="1" applyBorder="1" applyAlignment="1" applyProtection="1">
      <alignment vertical="center" wrapText="1"/>
      <protection locked="0"/>
    </xf>
    <xf numFmtId="164" fontId="5" fillId="0" borderId="5" xfId="1" applyNumberFormat="1" applyFont="1" applyBorder="1" applyAlignment="1" applyProtection="1">
      <alignment vertical="center" wrapText="1"/>
      <protection locked="0"/>
    </xf>
    <xf numFmtId="164" fontId="5" fillId="0" borderId="5" xfId="1" applyNumberFormat="1" applyFont="1" applyFill="1" applyBorder="1" applyAlignment="1" applyProtection="1">
      <alignment vertical="center" wrapText="1"/>
      <protection locked="0"/>
    </xf>
    <xf numFmtId="164" fontId="5" fillId="0" borderId="6" xfId="1" applyNumberFormat="1" applyFont="1" applyBorder="1" applyAlignment="1" applyProtection="1">
      <alignment vertical="center" wrapText="1"/>
      <protection locked="0"/>
    </xf>
    <xf numFmtId="4" fontId="20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4" fontId="16" fillId="6" borderId="3" xfId="1" applyNumberFormat="1" applyFont="1" applyFill="1" applyBorder="1" applyAlignment="1" applyProtection="1">
      <alignment horizontal="right" vertical="center" wrapText="1"/>
    </xf>
    <xf numFmtId="164" fontId="16" fillId="6" borderId="10" xfId="1" applyNumberFormat="1" applyFont="1" applyFill="1" applyBorder="1" applyAlignment="1" applyProtection="1">
      <alignment horizontal="right" vertical="center" wrapText="1"/>
    </xf>
    <xf numFmtId="0" fontId="9" fillId="0" borderId="9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44" fontId="7" fillId="5" borderId="1" xfId="0" applyNumberFormat="1" applyFont="1" applyFill="1" applyBorder="1" applyAlignment="1">
      <alignment horizontal="center" vertical="center" wrapText="1"/>
    </xf>
    <xf numFmtId="44" fontId="7" fillId="5" borderId="9" xfId="0" applyNumberFormat="1" applyFont="1" applyFill="1" applyBorder="1" applyAlignment="1">
      <alignment horizontal="center" vertical="center" wrapText="1"/>
    </xf>
    <xf numFmtId="44" fontId="7" fillId="5" borderId="2" xfId="0" applyNumberFormat="1" applyFont="1" applyFill="1" applyBorder="1" applyAlignment="1">
      <alignment horizontal="center" vertical="center" wrapText="1"/>
    </xf>
    <xf numFmtId="0" fontId="21" fillId="0" borderId="0" xfId="0" applyFont="1"/>
    <xf numFmtId="4" fontId="21" fillId="0" borderId="0" xfId="0" applyNumberFormat="1" applyFont="1"/>
    <xf numFmtId="3" fontId="21" fillId="0" borderId="0" xfId="0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-economico-en-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ENTA DE RESULTADOS"/>
      <sheetName val="INVERSION FINANCIACION"/>
      <sheetName val="SIMULADOR PTM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B18" sqref="B18"/>
    </sheetView>
  </sheetViews>
  <sheetFormatPr defaultRowHeight="15"/>
  <cols>
    <col min="1" max="1" width="55.28515625" customWidth="1"/>
    <col min="2" max="2" width="60.7109375" customWidth="1"/>
    <col min="3" max="3" width="17.42578125" customWidth="1"/>
  </cols>
  <sheetData>
    <row r="1" spans="1:3" ht="19.5">
      <c r="A1" s="60" t="s">
        <v>0</v>
      </c>
      <c r="B1" s="61"/>
    </row>
    <row r="2" spans="1:3" ht="22.5">
      <c r="A2" s="8"/>
      <c r="B2" s="8"/>
    </row>
    <row r="3" spans="1:3" ht="22.5">
      <c r="A3" s="62" t="s">
        <v>1</v>
      </c>
      <c r="B3" s="63"/>
    </row>
    <row r="4" spans="1:3" ht="15.75">
      <c r="A4" s="1" t="s">
        <v>2</v>
      </c>
      <c r="B4" s="1" t="s">
        <v>3</v>
      </c>
    </row>
    <row r="5" spans="1:3" ht="19.5">
      <c r="A5" s="2" t="s">
        <v>4</v>
      </c>
      <c r="B5" s="9">
        <v>3655</v>
      </c>
      <c r="C5" s="30"/>
    </row>
    <row r="6" spans="1:3" ht="19.5">
      <c r="A6" s="3" t="s">
        <v>5</v>
      </c>
      <c r="B6" s="10">
        <v>1380</v>
      </c>
    </row>
    <row r="7" spans="1:3" ht="19.5">
      <c r="A7" s="3" t="s">
        <v>6</v>
      </c>
      <c r="B7" s="11">
        <v>20000</v>
      </c>
    </row>
    <row r="8" spans="1:3" ht="19.5">
      <c r="A8" s="3" t="s">
        <v>7</v>
      </c>
      <c r="B8" s="10">
        <v>5000</v>
      </c>
    </row>
    <row r="9" spans="1:3" ht="19.5">
      <c r="A9" s="3" t="s">
        <v>8</v>
      </c>
      <c r="B9" s="11">
        <v>360</v>
      </c>
    </row>
    <row r="10" spans="1:3" ht="19.5">
      <c r="A10" s="3" t="s">
        <v>9</v>
      </c>
      <c r="B10" s="11">
        <v>4000</v>
      </c>
    </row>
    <row r="11" spans="1:3" ht="19.5">
      <c r="A11" s="3" t="s">
        <v>10</v>
      </c>
      <c r="B11" s="10">
        <v>5000</v>
      </c>
    </row>
    <row r="12" spans="1:3" ht="19.5">
      <c r="A12" s="3" t="s">
        <v>11</v>
      </c>
      <c r="B12" s="11">
        <v>7050</v>
      </c>
    </row>
    <row r="13" spans="1:3" ht="19.5">
      <c r="A13" s="3" t="s">
        <v>12</v>
      </c>
      <c r="B13" s="11">
        <v>5000</v>
      </c>
    </row>
    <row r="14" spans="1:3" ht="19.5">
      <c r="A14" s="3" t="s">
        <v>13</v>
      </c>
      <c r="B14" s="10">
        <v>12000</v>
      </c>
    </row>
    <row r="15" spans="1:3" ht="19.5">
      <c r="A15" s="3" t="s">
        <v>14</v>
      </c>
      <c r="B15" s="10">
        <v>2000</v>
      </c>
    </row>
    <row r="16" spans="1:3" ht="19.5">
      <c r="A16" s="3" t="s">
        <v>15</v>
      </c>
      <c r="B16" s="10">
        <v>20000</v>
      </c>
    </row>
    <row r="17" spans="1:2" ht="19.5">
      <c r="A17" s="4" t="s">
        <v>16</v>
      </c>
      <c r="B17" s="12">
        <f>0.21*(B5+B6+B7+B8+B9+B10+B11+B12+B13+B15)</f>
        <v>11223.449999999999</v>
      </c>
    </row>
    <row r="18" spans="1:2" ht="18">
      <c r="A18" s="5" t="s">
        <v>17</v>
      </c>
      <c r="B18" s="6">
        <f>SUM(B5:B17)</f>
        <v>96668.45</v>
      </c>
    </row>
    <row r="19" spans="1:2" ht="37.5" customHeight="1">
      <c r="A19" s="64" t="s">
        <v>18</v>
      </c>
      <c r="B19" s="64"/>
    </row>
    <row r="20" spans="1:2" ht="19.5">
      <c r="A20" s="7"/>
      <c r="B20" s="7"/>
    </row>
    <row r="21" spans="1:2" ht="16.5" customHeight="1">
      <c r="A21" s="64"/>
      <c r="B21" s="64"/>
    </row>
    <row r="22" spans="1:2" ht="15.75">
      <c r="A22" s="1" t="s">
        <v>2</v>
      </c>
      <c r="B22" s="1" t="s">
        <v>19</v>
      </c>
    </row>
    <row r="23" spans="1:2" ht="19.5">
      <c r="A23" s="2" t="s">
        <v>20</v>
      </c>
      <c r="B23" s="55">
        <v>100000</v>
      </c>
    </row>
    <row r="24" spans="1:2" ht="19.5">
      <c r="A24" s="3" t="s">
        <v>21</v>
      </c>
      <c r="B24" s="56">
        <v>15000</v>
      </c>
    </row>
    <row r="25" spans="1:2" ht="32.25">
      <c r="A25" s="3" t="s">
        <v>22</v>
      </c>
      <c r="B25" s="57">
        <v>35000</v>
      </c>
    </row>
    <row r="26" spans="1:2" ht="19.5">
      <c r="A26" s="3" t="s">
        <v>23</v>
      </c>
      <c r="B26" s="57">
        <v>5000</v>
      </c>
    </row>
    <row r="27" spans="1:2" ht="32.25">
      <c r="A27" s="3" t="s">
        <v>24</v>
      </c>
      <c r="B27" s="56">
        <v>6668.45</v>
      </c>
    </row>
    <row r="28" spans="1:2" ht="32.25">
      <c r="A28" s="54" t="s">
        <v>25</v>
      </c>
      <c r="B28" s="58">
        <v>5000</v>
      </c>
    </row>
    <row r="29" spans="1:2" ht="18">
      <c r="A29" s="5" t="s">
        <v>17</v>
      </c>
      <c r="B29" s="6">
        <f>SUM(B23:B28)</f>
        <v>166668.45000000001</v>
      </c>
    </row>
  </sheetData>
  <mergeCells count="4">
    <mergeCell ref="A1:B1"/>
    <mergeCell ref="A3:B3"/>
    <mergeCell ref="A19:B19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93E5-3D7F-48EB-B065-DE3D2D9F2EB8}">
  <dimension ref="B2:E26"/>
  <sheetViews>
    <sheetView workbookViewId="0">
      <selection activeCell="C18" sqref="C18"/>
    </sheetView>
  </sheetViews>
  <sheetFormatPr defaultRowHeight="15"/>
  <cols>
    <col min="2" max="2" width="30.7109375" customWidth="1"/>
    <col min="3" max="3" width="29.85546875" customWidth="1"/>
    <col min="4" max="4" width="30.7109375" customWidth="1"/>
    <col min="5" max="5" width="26" customWidth="1"/>
  </cols>
  <sheetData>
    <row r="2" spans="2:5" ht="22.5">
      <c r="B2" s="62" t="s">
        <v>26</v>
      </c>
      <c r="C2" s="65"/>
      <c r="D2" s="65"/>
      <c r="E2" s="63"/>
    </row>
    <row r="3" spans="2:5" ht="49.5">
      <c r="B3" s="1" t="s">
        <v>27</v>
      </c>
      <c r="C3" s="1" t="s">
        <v>28</v>
      </c>
      <c r="D3" s="1" t="s">
        <v>29</v>
      </c>
      <c r="E3" s="1" t="s">
        <v>30</v>
      </c>
    </row>
    <row r="4" spans="2:5" ht="18">
      <c r="B4" s="13" t="s">
        <v>31</v>
      </c>
      <c r="C4" s="31">
        <v>190500099</v>
      </c>
      <c r="D4" s="31">
        <v>250033999</v>
      </c>
      <c r="E4" s="32">
        <v>375550246</v>
      </c>
    </row>
    <row r="5" spans="2:5" ht="18">
      <c r="B5" s="14" t="s">
        <v>32</v>
      </c>
      <c r="C5" s="33">
        <v>30000</v>
      </c>
      <c r="D5" s="33">
        <v>25333</v>
      </c>
      <c r="E5" s="34">
        <v>13924</v>
      </c>
    </row>
    <row r="6" spans="2:5" ht="18">
      <c r="B6" s="14" t="s">
        <v>33</v>
      </c>
      <c r="C6" s="35">
        <v>15000</v>
      </c>
      <c r="D6" s="33">
        <v>17000</v>
      </c>
      <c r="E6" s="34">
        <v>28937</v>
      </c>
    </row>
    <row r="7" spans="2:5" ht="18">
      <c r="B7" s="14" t="s">
        <v>34</v>
      </c>
      <c r="C7" s="36">
        <v>10000</v>
      </c>
      <c r="D7" s="37">
        <v>9000</v>
      </c>
      <c r="E7" s="34">
        <v>14027</v>
      </c>
    </row>
    <row r="8" spans="2:5" ht="18">
      <c r="B8" s="18" t="s">
        <v>35</v>
      </c>
      <c r="C8" s="38">
        <v>6500</v>
      </c>
      <c r="D8" s="39">
        <v>8947</v>
      </c>
      <c r="E8" s="40">
        <v>5826</v>
      </c>
    </row>
    <row r="9" spans="2:5" ht="16.5">
      <c r="B9" s="19" t="s">
        <v>17</v>
      </c>
      <c r="C9" s="20">
        <f>SUM(C4:C8)</f>
        <v>190561599</v>
      </c>
      <c r="D9" s="20">
        <f>SUM(D4:D8)</f>
        <v>250094279</v>
      </c>
      <c r="E9" s="20">
        <f>SUM(E4:E8)</f>
        <v>375612960</v>
      </c>
    </row>
    <row r="10" spans="2:5" ht="49.5">
      <c r="B10" s="1" t="s">
        <v>36</v>
      </c>
      <c r="C10" s="1" t="s">
        <v>28</v>
      </c>
      <c r="D10" s="1" t="s">
        <v>29</v>
      </c>
      <c r="E10" s="1" t="s">
        <v>30</v>
      </c>
    </row>
    <row r="11" spans="2:5" ht="27">
      <c r="B11" s="14" t="s">
        <v>37</v>
      </c>
      <c r="C11" s="17">
        <v>12000</v>
      </c>
      <c r="D11" s="15">
        <v>12384</v>
      </c>
      <c r="E11" s="16">
        <v>30642</v>
      </c>
    </row>
    <row r="12" spans="2:5" ht="18">
      <c r="B12" s="14" t="s">
        <v>38</v>
      </c>
      <c r="C12" s="17">
        <v>19000</v>
      </c>
      <c r="D12" s="15">
        <f>C12+C5</f>
        <v>49000</v>
      </c>
      <c r="E12" s="16">
        <f>D12+D5</f>
        <v>74333</v>
      </c>
    </row>
    <row r="13" spans="2:5" ht="18">
      <c r="B13" s="14" t="s">
        <v>39</v>
      </c>
      <c r="C13" s="17">
        <v>20000</v>
      </c>
      <c r="D13" s="15">
        <v>25000</v>
      </c>
      <c r="E13" s="16">
        <v>40000</v>
      </c>
    </row>
    <row r="14" spans="2:5" ht="16.5">
      <c r="B14" s="14" t="s">
        <v>40</v>
      </c>
      <c r="C14" s="17">
        <v>285768</v>
      </c>
      <c r="D14" s="17">
        <v>285768</v>
      </c>
      <c r="E14" s="17">
        <v>285768</v>
      </c>
    </row>
    <row r="15" spans="2:5" ht="16.5">
      <c r="B15" s="14" t="s">
        <v>41</v>
      </c>
      <c r="C15" s="17">
        <f>C14*0.4</f>
        <v>114307.20000000001</v>
      </c>
      <c r="D15" s="17">
        <f t="shared" ref="D15:E15" si="0">D14*0.4</f>
        <v>114307.20000000001</v>
      </c>
      <c r="E15" s="17">
        <f t="shared" si="0"/>
        <v>114307.20000000001</v>
      </c>
    </row>
    <row r="16" spans="2:5" ht="16.5">
      <c r="B16" s="14" t="s">
        <v>42</v>
      </c>
      <c r="C16" s="17">
        <v>1000</v>
      </c>
      <c r="D16" s="17">
        <v>1300</v>
      </c>
      <c r="E16" s="17">
        <v>6000</v>
      </c>
    </row>
    <row r="17" spans="2:5" ht="18">
      <c r="B17" s="14" t="s">
        <v>43</v>
      </c>
      <c r="C17" s="17">
        <v>29820</v>
      </c>
      <c r="D17" s="15">
        <v>31091</v>
      </c>
      <c r="E17" s="16">
        <v>48357</v>
      </c>
    </row>
    <row r="18" spans="2:5" ht="27">
      <c r="B18" s="14" t="s">
        <v>44</v>
      </c>
      <c r="C18" s="17">
        <v>10000</v>
      </c>
      <c r="D18" s="17">
        <v>10000</v>
      </c>
      <c r="E18" s="17">
        <v>10000</v>
      </c>
    </row>
    <row r="19" spans="2:5" ht="16.5">
      <c r="B19" s="14" t="s">
        <v>45</v>
      </c>
      <c r="C19" s="17">
        <v>19500</v>
      </c>
      <c r="D19" s="17">
        <v>19500</v>
      </c>
      <c r="E19" s="17">
        <v>19500</v>
      </c>
    </row>
    <row r="20" spans="2:5" ht="54">
      <c r="B20" s="14" t="s">
        <v>46</v>
      </c>
      <c r="C20" s="17">
        <v>5000</v>
      </c>
      <c r="D20" s="17">
        <v>2100</v>
      </c>
      <c r="E20" s="17">
        <v>2500</v>
      </c>
    </row>
    <row r="21" spans="2:5" ht="16.5">
      <c r="B21" s="19" t="s">
        <v>17</v>
      </c>
      <c r="C21" s="20">
        <f>SUM(C11:C20)</f>
        <v>516395.2</v>
      </c>
      <c r="D21" s="20">
        <f>SUM(D11:D20)</f>
        <v>550450.19999999995</v>
      </c>
      <c r="E21" s="20">
        <f>SUM(E11:E20)</f>
        <v>631407.19999999995</v>
      </c>
    </row>
    <row r="22" spans="2:5" ht="18">
      <c r="B22" s="21"/>
      <c r="C22" s="22"/>
      <c r="D22" s="22"/>
      <c r="E22" s="21"/>
    </row>
    <row r="23" spans="2:5" ht="61.5">
      <c r="B23" s="23" t="s">
        <v>47</v>
      </c>
      <c r="C23" s="66">
        <f>C9-C21</f>
        <v>190045203.80000001</v>
      </c>
      <c r="D23" s="66">
        <f>D9-D21</f>
        <v>249543828.80000001</v>
      </c>
      <c r="E23" s="66">
        <f>E9-E21</f>
        <v>374981552.80000001</v>
      </c>
    </row>
    <row r="24" spans="2:5" ht="77.25">
      <c r="B24" s="24" t="s">
        <v>48</v>
      </c>
      <c r="C24" s="67"/>
      <c r="D24" s="67"/>
      <c r="E24" s="67"/>
    </row>
    <row r="25" spans="2:5" ht="18">
      <c r="B25" s="21"/>
      <c r="C25" s="25"/>
      <c r="D25" s="25"/>
      <c r="E25" s="26"/>
    </row>
    <row r="26" spans="2:5" ht="92.25">
      <c r="B26" s="27" t="s">
        <v>49</v>
      </c>
      <c r="C26" s="28">
        <f>C23*0.25</f>
        <v>47511300.950000003</v>
      </c>
      <c r="D26" s="29">
        <f>D23*0.25</f>
        <v>62385957.200000003</v>
      </c>
      <c r="E26" s="28">
        <f>E23*0.25</f>
        <v>93745388.200000003</v>
      </c>
    </row>
  </sheetData>
  <mergeCells count="4">
    <mergeCell ref="B2:E2"/>
    <mergeCell ref="C23:C24"/>
    <mergeCell ref="D23:D24"/>
    <mergeCell ref="E23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D2AB-F5C9-4AAE-8462-817B0766447C}">
  <dimension ref="B2:G33"/>
  <sheetViews>
    <sheetView tabSelected="1" topLeftCell="A5" workbookViewId="0">
      <selection activeCell="F36" sqref="F36"/>
    </sheetView>
  </sheetViews>
  <sheetFormatPr defaultRowHeight="15"/>
  <cols>
    <col min="2" max="2" width="32" customWidth="1"/>
    <col min="3" max="3" width="33.28515625" customWidth="1"/>
    <col min="4" max="4" width="27.140625" customWidth="1"/>
    <col min="5" max="5" width="25.85546875" customWidth="1"/>
    <col min="6" max="6" width="30" customWidth="1"/>
    <col min="7" max="7" width="26.7109375" customWidth="1"/>
  </cols>
  <sheetData>
    <row r="2" spans="2:7" ht="19.5">
      <c r="B2" s="60" t="s">
        <v>50</v>
      </c>
      <c r="C2" s="68"/>
      <c r="D2" s="68"/>
      <c r="E2" s="68"/>
      <c r="F2" s="61"/>
      <c r="G2" s="41"/>
    </row>
    <row r="3" spans="2:7" ht="16.5">
      <c r="B3" s="41"/>
      <c r="C3" s="41"/>
      <c r="D3" s="41"/>
      <c r="E3" s="41"/>
      <c r="F3" s="41"/>
      <c r="G3" s="41"/>
    </row>
    <row r="4" spans="2:7" ht="22.5">
      <c r="B4" s="62" t="s">
        <v>51</v>
      </c>
      <c r="C4" s="65"/>
      <c r="D4" s="65"/>
      <c r="E4" s="65"/>
      <c r="F4" s="65"/>
      <c r="G4" s="21"/>
    </row>
    <row r="5" spans="2:7" ht="15.75">
      <c r="B5" s="1" t="s">
        <v>2</v>
      </c>
      <c r="C5" s="1" t="s">
        <v>52</v>
      </c>
      <c r="D5" s="1" t="s">
        <v>53</v>
      </c>
      <c r="E5" s="1" t="s">
        <v>54</v>
      </c>
      <c r="F5" s="1" t="s">
        <v>55</v>
      </c>
      <c r="G5" s="42" t="s">
        <v>56</v>
      </c>
    </row>
    <row r="6" spans="2:7" ht="19.5">
      <c r="B6" s="69" t="s">
        <v>57</v>
      </c>
      <c r="C6" s="70"/>
      <c r="D6" s="70"/>
      <c r="E6" s="70"/>
      <c r="F6" s="71"/>
      <c r="G6" s="41"/>
    </row>
    <row r="7" spans="2:7" ht="16.5">
      <c r="B7" s="13" t="s">
        <v>31</v>
      </c>
      <c r="C7" s="43">
        <v>58550600</v>
      </c>
      <c r="D7" s="43">
        <f>C7</f>
        <v>58550600</v>
      </c>
      <c r="E7" s="59">
        <v>20985000</v>
      </c>
      <c r="F7" s="43">
        <f>E7</f>
        <v>20985000</v>
      </c>
      <c r="G7" s="44">
        <f>SUM(C7:F7)</f>
        <v>159071200</v>
      </c>
    </row>
    <row r="8" spans="2:7" ht="16.5">
      <c r="B8" s="14" t="s">
        <v>58</v>
      </c>
      <c r="C8" s="45">
        <f>C7*0.21</f>
        <v>12295626</v>
      </c>
      <c r="D8" s="45">
        <f>D7*0.21</f>
        <v>12295626</v>
      </c>
      <c r="E8" s="45">
        <f>E7*0.21</f>
        <v>4406850</v>
      </c>
      <c r="F8" s="45">
        <f>F7*0.21</f>
        <v>4406850</v>
      </c>
      <c r="G8" s="44">
        <f>SUM(C8:F8)</f>
        <v>33404952</v>
      </c>
    </row>
    <row r="9" spans="2:7" ht="16.5">
      <c r="B9" s="14" t="s">
        <v>59</v>
      </c>
      <c r="C9" s="59">
        <v>15000</v>
      </c>
      <c r="D9" s="45"/>
      <c r="E9" s="45"/>
      <c r="F9" s="45"/>
      <c r="G9" s="44">
        <f>SUM(C9:F9)</f>
        <v>15000</v>
      </c>
    </row>
    <row r="10" spans="2:7" ht="27">
      <c r="B10" s="18" t="s">
        <v>60</v>
      </c>
      <c r="C10" s="47">
        <v>6500</v>
      </c>
      <c r="D10" s="47">
        <v>6500</v>
      </c>
      <c r="E10" s="47">
        <v>6500</v>
      </c>
      <c r="F10" s="47">
        <v>6500</v>
      </c>
      <c r="G10" s="44">
        <f>SUM(C10:F10)</f>
        <v>26000</v>
      </c>
    </row>
    <row r="11" spans="2:7" ht="16.5">
      <c r="B11" s="19" t="s">
        <v>61</v>
      </c>
      <c r="C11" s="48">
        <f>SUM(C7:C10)</f>
        <v>70867726</v>
      </c>
      <c r="D11" s="48">
        <f>SUM(D7:D10)</f>
        <v>70852726</v>
      </c>
      <c r="E11" s="48">
        <f>SUM(E7:E10)</f>
        <v>25398350</v>
      </c>
      <c r="F11" s="48">
        <f>SUM(F7:F10)</f>
        <v>25398350</v>
      </c>
      <c r="G11" s="44">
        <f>SUM(C11:F11)</f>
        <v>192517152</v>
      </c>
    </row>
    <row r="12" spans="2:7" ht="16.5">
      <c r="B12" s="72" t="s">
        <v>62</v>
      </c>
      <c r="C12" s="73"/>
      <c r="D12" s="73"/>
      <c r="E12" s="73"/>
      <c r="F12" s="74"/>
      <c r="G12" s="49"/>
    </row>
    <row r="13" spans="2:7" ht="19.5">
      <c r="B13" s="69" t="s">
        <v>63</v>
      </c>
      <c r="C13" s="70"/>
      <c r="D13" s="70"/>
      <c r="E13" s="70"/>
      <c r="F13" s="71"/>
      <c r="G13" s="49"/>
    </row>
    <row r="14" spans="2:7" ht="16.5">
      <c r="B14" s="13" t="s">
        <v>64</v>
      </c>
      <c r="C14" s="43">
        <v>50000</v>
      </c>
      <c r="D14" s="43">
        <f>C14</f>
        <v>50000</v>
      </c>
      <c r="E14" s="43">
        <f>D14</f>
        <v>50000</v>
      </c>
      <c r="F14" s="43">
        <f>E14</f>
        <v>50000</v>
      </c>
      <c r="G14" s="44">
        <f>SUM(C14:F14)</f>
        <v>200000</v>
      </c>
    </row>
    <row r="15" spans="2:7" ht="16.5">
      <c r="B15" s="14" t="s">
        <v>65</v>
      </c>
      <c r="C15" s="17">
        <v>285768</v>
      </c>
      <c r="D15" s="46">
        <f>C15</f>
        <v>285768</v>
      </c>
      <c r="E15" s="46">
        <f>C15</f>
        <v>285768</v>
      </c>
      <c r="F15" s="46">
        <f>E15</f>
        <v>285768</v>
      </c>
      <c r="G15" s="44">
        <f>SUM(C15:F15)</f>
        <v>1143072</v>
      </c>
    </row>
    <row r="16" spans="2:7" ht="16.5">
      <c r="B16" s="14" t="s">
        <v>66</v>
      </c>
      <c r="C16" s="17">
        <f>C15*0.4</f>
        <v>114307.20000000001</v>
      </c>
      <c r="D16" s="46">
        <f>C16</f>
        <v>114307.20000000001</v>
      </c>
      <c r="E16" s="46">
        <f>D16</f>
        <v>114307.20000000001</v>
      </c>
      <c r="F16" s="46">
        <f>E16</f>
        <v>114307.20000000001</v>
      </c>
      <c r="G16" s="44">
        <f>SUM(C16:F16)</f>
        <v>457228.80000000005</v>
      </c>
    </row>
    <row r="17" spans="2:7" ht="16.5">
      <c r="B17" s="14" t="s">
        <v>67</v>
      </c>
      <c r="C17" s="46">
        <f>C15*0.05</f>
        <v>14288.400000000001</v>
      </c>
      <c r="D17" s="46">
        <f>D15*0.05</f>
        <v>14288.400000000001</v>
      </c>
      <c r="E17" s="46">
        <f>E15*0.05</f>
        <v>14288.400000000001</v>
      </c>
      <c r="F17" s="46">
        <f>F15*0.05</f>
        <v>14288.400000000001</v>
      </c>
      <c r="G17" s="44">
        <f>SUM(C17:F17)</f>
        <v>57153.600000000006</v>
      </c>
    </row>
    <row r="18" spans="2:7" ht="17.25">
      <c r="B18" s="14" t="s">
        <v>68</v>
      </c>
      <c r="C18" s="76">
        <v>8750</v>
      </c>
      <c r="D18" s="46">
        <f>C18</f>
        <v>8750</v>
      </c>
      <c r="E18" s="46">
        <f>D18</f>
        <v>8750</v>
      </c>
      <c r="F18" s="46">
        <f>E18</f>
        <v>8750</v>
      </c>
      <c r="G18" s="44">
        <f>SUM(C18:F18)</f>
        <v>35000</v>
      </c>
    </row>
    <row r="19" spans="2:7" ht="16.5">
      <c r="B19" s="14" t="s">
        <v>69</v>
      </c>
      <c r="C19" s="46">
        <v>1250</v>
      </c>
      <c r="D19" s="46">
        <f t="shared" ref="D19:F26" si="0">C19</f>
        <v>1250</v>
      </c>
      <c r="E19" s="46">
        <f t="shared" si="0"/>
        <v>1250</v>
      </c>
      <c r="F19" s="46">
        <f t="shared" si="0"/>
        <v>1250</v>
      </c>
      <c r="G19" s="44">
        <f>SUM(C19:F19)</f>
        <v>5000</v>
      </c>
    </row>
    <row r="20" spans="2:7" ht="17.25">
      <c r="B20" s="14" t="s">
        <v>42</v>
      </c>
      <c r="C20" s="75">
        <v>250</v>
      </c>
      <c r="D20" s="46">
        <f t="shared" si="0"/>
        <v>250</v>
      </c>
      <c r="E20" s="46">
        <f t="shared" si="0"/>
        <v>250</v>
      </c>
      <c r="F20" s="46">
        <f t="shared" si="0"/>
        <v>250</v>
      </c>
      <c r="G20" s="44">
        <f>SUM(C20:F20)</f>
        <v>1000</v>
      </c>
    </row>
    <row r="21" spans="2:7" ht="17.25">
      <c r="B21" s="14" t="s">
        <v>45</v>
      </c>
      <c r="C21" s="77">
        <v>4875</v>
      </c>
      <c r="D21" s="46">
        <f t="shared" si="0"/>
        <v>4875</v>
      </c>
      <c r="E21" s="46">
        <f t="shared" si="0"/>
        <v>4875</v>
      </c>
      <c r="F21" s="46">
        <f t="shared" si="0"/>
        <v>4875</v>
      </c>
      <c r="G21" s="44">
        <f>SUM(C21:F21)</f>
        <v>19500</v>
      </c>
    </row>
    <row r="22" spans="2:7" ht="17.25">
      <c r="B22" s="14" t="s">
        <v>70</v>
      </c>
      <c r="C22" s="77">
        <v>2500</v>
      </c>
      <c r="D22" s="46">
        <f t="shared" si="0"/>
        <v>2500</v>
      </c>
      <c r="E22" s="46">
        <f t="shared" si="0"/>
        <v>2500</v>
      </c>
      <c r="F22" s="46">
        <f t="shared" si="0"/>
        <v>2500</v>
      </c>
      <c r="G22" s="44">
        <f>SUM(C22:F22)</f>
        <v>10000</v>
      </c>
    </row>
    <row r="23" spans="2:7" ht="17.25">
      <c r="B23" s="14" t="s">
        <v>71</v>
      </c>
      <c r="C23" s="76">
        <v>2334</v>
      </c>
      <c r="D23" s="46">
        <f t="shared" si="0"/>
        <v>2334</v>
      </c>
      <c r="E23" s="46">
        <f t="shared" si="0"/>
        <v>2334</v>
      </c>
      <c r="F23" s="46">
        <f t="shared" si="0"/>
        <v>2334</v>
      </c>
      <c r="G23" s="44">
        <f>SUM(C23:F23)</f>
        <v>9336</v>
      </c>
    </row>
    <row r="24" spans="2:7" ht="27">
      <c r="B24" s="14" t="s">
        <v>72</v>
      </c>
      <c r="C24" s="46">
        <v>1000</v>
      </c>
      <c r="D24" s="46">
        <f t="shared" si="0"/>
        <v>1000</v>
      </c>
      <c r="E24" s="46">
        <f t="shared" si="0"/>
        <v>1000</v>
      </c>
      <c r="F24" s="46">
        <f t="shared" si="0"/>
        <v>1000</v>
      </c>
      <c r="G24" s="44">
        <f>SUM(C24:F24)</f>
        <v>4000</v>
      </c>
    </row>
    <row r="25" spans="2:7" ht="17.25">
      <c r="B25" s="14" t="s">
        <v>73</v>
      </c>
      <c r="C25" s="76">
        <v>1762.5</v>
      </c>
      <c r="D25" s="46">
        <f t="shared" si="0"/>
        <v>1762.5</v>
      </c>
      <c r="E25" s="46">
        <f t="shared" si="0"/>
        <v>1762.5</v>
      </c>
      <c r="F25" s="46">
        <f t="shared" si="0"/>
        <v>1762.5</v>
      </c>
      <c r="G25" s="44">
        <f>SUM(C25:F25)</f>
        <v>7050</v>
      </c>
    </row>
    <row r="26" spans="2:7" ht="17.25">
      <c r="B26" s="14" t="s">
        <v>74</v>
      </c>
      <c r="C26" s="76">
        <v>24167.11</v>
      </c>
      <c r="D26" s="46">
        <f t="shared" si="0"/>
        <v>24167.11</v>
      </c>
      <c r="E26" s="46">
        <f t="shared" si="0"/>
        <v>24167.11</v>
      </c>
      <c r="F26" s="46">
        <f t="shared" si="0"/>
        <v>24167.11</v>
      </c>
      <c r="G26" s="44">
        <f>SUM(C26:F26)</f>
        <v>96668.44</v>
      </c>
    </row>
    <row r="27" spans="2:7" ht="16.5">
      <c r="B27" s="14" t="s">
        <v>75</v>
      </c>
      <c r="C27" s="46">
        <f>0.21*(C14+C20+C21+C22+C23+C24+C25+C26)</f>
        <v>18246.608099999998</v>
      </c>
      <c r="D27" s="46">
        <f>0.21*(D14+D20+D21+D22+D23+D24+D25+D26)</f>
        <v>18246.608099999998</v>
      </c>
      <c r="E27" s="46">
        <f>0.21*(E14+E20+E21+E22+E23+E24+E25+E26)</f>
        <v>18246.608099999998</v>
      </c>
      <c r="F27" s="46">
        <f>0.21*(F14+F20+F21+F22+F23+F24+F25+F26)</f>
        <v>18246.608099999998</v>
      </c>
      <c r="G27" s="44">
        <f>C27+D27+E27+F27</f>
        <v>72986.432399999991</v>
      </c>
    </row>
    <row r="28" spans="2:7" ht="16.5">
      <c r="B28" s="18" t="s">
        <v>76</v>
      </c>
      <c r="C28" s="50">
        <v>24836</v>
      </c>
      <c r="D28" s="50">
        <v>4007</v>
      </c>
      <c r="E28" s="50">
        <v>5675</v>
      </c>
      <c r="F28" s="50">
        <v>4008</v>
      </c>
      <c r="G28" s="44">
        <f>SUM(C28:F28)</f>
        <v>38526</v>
      </c>
    </row>
    <row r="29" spans="2:7" ht="16.5">
      <c r="B29" s="19" t="s">
        <v>77</v>
      </c>
      <c r="C29" s="48">
        <f>SUM(C14:C28)</f>
        <v>554334.81810000003</v>
      </c>
      <c r="D29" s="48">
        <f>SUM(D14:D28)</f>
        <v>533505.81810000003</v>
      </c>
      <c r="E29" s="48">
        <f>SUM(E14:E28)</f>
        <v>535173.81810000003</v>
      </c>
      <c r="F29" s="48">
        <f>SUM(F14:F28)</f>
        <v>533506.81810000003</v>
      </c>
      <c r="G29" s="44">
        <f>F29+E29+D29+C29</f>
        <v>2156521.2724000001</v>
      </c>
    </row>
    <row r="30" spans="2:7" ht="16.5">
      <c r="B30" s="14" t="s">
        <v>78</v>
      </c>
      <c r="C30" s="46">
        <f>C11-C29</f>
        <v>70313391.181899995</v>
      </c>
      <c r="D30" s="46">
        <f>D11-D29</f>
        <v>70319220.181899995</v>
      </c>
      <c r="E30" s="46">
        <f>E11-E29</f>
        <v>24863176.181899998</v>
      </c>
      <c r="F30" s="46">
        <f>F11-F29</f>
        <v>24864843.181899998</v>
      </c>
      <c r="G30" s="44">
        <f>C30+D30+E30+F30</f>
        <v>190360630.72759998</v>
      </c>
    </row>
    <row r="31" spans="2:7" ht="16.5">
      <c r="B31" s="14" t="s">
        <v>79</v>
      </c>
      <c r="C31" s="46">
        <f>C8-C27</f>
        <v>12277379.391899999</v>
      </c>
      <c r="D31" s="46">
        <f>D8-D27</f>
        <v>12277379.391899999</v>
      </c>
      <c r="E31" s="46">
        <f>E8-E27</f>
        <v>4388603.3919000002</v>
      </c>
      <c r="F31" s="46">
        <f>F8-F27</f>
        <v>4388603.3919000002</v>
      </c>
      <c r="G31" s="44">
        <f>C31+D31+E31+F31</f>
        <v>33331965.567599997</v>
      </c>
    </row>
    <row r="32" spans="2:7" ht="16.5">
      <c r="B32" s="51" t="s">
        <v>80</v>
      </c>
      <c r="C32" s="52"/>
      <c r="D32" s="52">
        <f>C33</f>
        <v>58036011.789999992</v>
      </c>
      <c r="E32" s="52">
        <f>D33</f>
        <v>116077852.57999998</v>
      </c>
      <c r="F32" s="52">
        <f>E33</f>
        <v>136552425.36999997</v>
      </c>
      <c r="G32" s="41"/>
    </row>
    <row r="33" spans="2:7" ht="18">
      <c r="B33" s="27" t="s">
        <v>81</v>
      </c>
      <c r="C33" s="53">
        <f>C30-C31</f>
        <v>58036011.789999992</v>
      </c>
      <c r="D33" s="27">
        <f>D30-D31+D32</f>
        <v>116077852.57999998</v>
      </c>
      <c r="E33" s="53">
        <f>E30-E31+E32</f>
        <v>136552425.36999997</v>
      </c>
      <c r="F33" s="27">
        <f>F30-F31+F32</f>
        <v>157028665.15999997</v>
      </c>
      <c r="G33" s="41"/>
    </row>
  </sheetData>
  <mergeCells count="5">
    <mergeCell ref="B2:F2"/>
    <mergeCell ref="B4:F4"/>
    <mergeCell ref="B6:F6"/>
    <mergeCell ref="B12:F12"/>
    <mergeCell ref="B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2024-02-07T07:28:26Z</dcterms:created>
  <dcterms:modified xsi:type="dcterms:W3CDTF">2024-02-12T10:22:02Z</dcterms:modified>
  <cp:category/>
  <cp:contentStatus/>
</cp:coreProperties>
</file>