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k/Dropbox (VBC)/lineagetracing and modelling organoid growth/Data/200615-reanalysis-FACS and cell counts GGTT KO mixtures/"/>
    </mc:Choice>
  </mc:AlternateContent>
  <xr:revisionPtr revIDLastSave="0" documentId="13_ncr:1_{E2DB13BB-7426-414E-B627-F20307C0D32C}" xr6:coauthVersionLast="45" xr6:coauthVersionMax="45" xr10:uidLastSave="{00000000-0000-0000-0000-000000000000}"/>
  <bookViews>
    <workbookView xWindow="200" yWindow="460" windowWidth="27960" windowHeight="12620" firstSheet="3" activeTab="6" xr2:uid="{2F9D46DD-D260-4044-86BB-D31B28725C39}"/>
  </bookViews>
  <sheets>
    <sheet name="antibody labelling" sheetId="2" r:id="rId1"/>
    <sheet name="cell numbers counted - round 1" sheetId="1" r:id="rId2"/>
    <sheet name="cell numbers counted - round 2" sheetId="4" r:id="rId3"/>
    <sheet name="cell counts-round1 and 2" sheetId="3" r:id="rId4"/>
    <sheet name="cell counts Ben Simons" sheetId="5" r:id="rId5"/>
    <sheet name="WT antibodies, round 1" sheetId="7" r:id="rId6"/>
    <sheet name="GFP and tom, rounds 1and2" sheetId="6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6" l="1"/>
  <c r="V40" i="3"/>
  <c r="E40" i="3"/>
  <c r="O4" i="6" l="1"/>
  <c r="E44" i="3"/>
  <c r="U41" i="3"/>
  <c r="U42" i="3"/>
  <c r="U43" i="3"/>
  <c r="U44" i="3"/>
  <c r="U45" i="3"/>
  <c r="U46" i="3"/>
  <c r="U47" i="3"/>
  <c r="U48" i="3"/>
  <c r="U49" i="3"/>
  <c r="U50" i="3"/>
  <c r="U40" i="3"/>
  <c r="V41" i="3"/>
  <c r="V42" i="3"/>
  <c r="V43" i="3"/>
  <c r="V44" i="3"/>
  <c r="V45" i="3"/>
  <c r="V46" i="3"/>
  <c r="V47" i="3"/>
  <c r="V48" i="3"/>
  <c r="V49" i="3"/>
  <c r="V50" i="3"/>
  <c r="T41" i="3"/>
  <c r="T42" i="3"/>
  <c r="T43" i="3"/>
  <c r="T44" i="3"/>
  <c r="T45" i="3"/>
  <c r="T46" i="3"/>
  <c r="T47" i="3"/>
  <c r="T48" i="3"/>
  <c r="T49" i="3"/>
  <c r="T50" i="3"/>
  <c r="T40" i="3"/>
  <c r="S41" i="3"/>
  <c r="S42" i="3"/>
  <c r="S43" i="3"/>
  <c r="S44" i="3"/>
  <c r="S45" i="3"/>
  <c r="S46" i="3"/>
  <c r="S47" i="3"/>
  <c r="S48" i="3"/>
  <c r="S49" i="3"/>
  <c r="S50" i="3"/>
  <c r="R41" i="3"/>
  <c r="R42" i="3"/>
  <c r="R43" i="3"/>
  <c r="R44" i="3"/>
  <c r="R45" i="3"/>
  <c r="R46" i="3"/>
  <c r="R47" i="3"/>
  <c r="R48" i="3"/>
  <c r="R49" i="3"/>
  <c r="R50" i="3"/>
  <c r="R40" i="3"/>
  <c r="S40" i="3"/>
  <c r="Q41" i="3"/>
  <c r="Q42" i="3"/>
  <c r="Q43" i="3"/>
  <c r="Q44" i="3"/>
  <c r="Q45" i="3"/>
  <c r="Q46" i="3"/>
  <c r="Q47" i="3"/>
  <c r="Q48" i="3"/>
  <c r="Q49" i="3"/>
  <c r="Q50" i="3"/>
  <c r="Q40" i="3"/>
  <c r="P41" i="3"/>
  <c r="P42" i="3"/>
  <c r="P43" i="3"/>
  <c r="P44" i="3"/>
  <c r="P45" i="3"/>
  <c r="P46" i="3"/>
  <c r="P47" i="3"/>
  <c r="P48" i="3"/>
  <c r="P49" i="3"/>
  <c r="P50" i="3"/>
  <c r="P40" i="3"/>
  <c r="O50" i="3"/>
  <c r="O41" i="3"/>
  <c r="O42" i="3"/>
  <c r="O43" i="3"/>
  <c r="O44" i="3"/>
  <c r="O45" i="3"/>
  <c r="O46" i="3"/>
  <c r="O47" i="3"/>
  <c r="O48" i="3"/>
  <c r="O49" i="3"/>
  <c r="O40" i="3"/>
  <c r="F40" i="3"/>
  <c r="AY7" i="4"/>
  <c r="Y4" i="6" l="1"/>
  <c r="BT8" i="1"/>
  <c r="BT9" i="1"/>
  <c r="BU8" i="1"/>
  <c r="L50" i="3" l="1"/>
  <c r="K50" i="3"/>
  <c r="J50" i="3"/>
  <c r="I50" i="3"/>
  <c r="H50" i="3"/>
  <c r="G50" i="3"/>
  <c r="F50" i="3"/>
  <c r="L49" i="3"/>
  <c r="K49" i="3"/>
  <c r="J49" i="3"/>
  <c r="I49" i="3"/>
  <c r="H49" i="3"/>
  <c r="G49" i="3"/>
  <c r="F49" i="3"/>
  <c r="L48" i="3"/>
  <c r="K48" i="3"/>
  <c r="J48" i="3"/>
  <c r="I48" i="3"/>
  <c r="H48" i="3"/>
  <c r="G48" i="3"/>
  <c r="F48" i="3"/>
  <c r="L47" i="3"/>
  <c r="K47" i="3"/>
  <c r="J47" i="3"/>
  <c r="I47" i="3"/>
  <c r="H47" i="3"/>
  <c r="G47" i="3"/>
  <c r="F47" i="3"/>
  <c r="L46" i="3"/>
  <c r="K46" i="3"/>
  <c r="J46" i="3"/>
  <c r="I46" i="3"/>
  <c r="H46" i="3"/>
  <c r="G46" i="3"/>
  <c r="F46" i="3"/>
  <c r="L45" i="3"/>
  <c r="K45" i="3"/>
  <c r="J45" i="3"/>
  <c r="I45" i="3"/>
  <c r="H45" i="3"/>
  <c r="G45" i="3"/>
  <c r="F45" i="3"/>
  <c r="L44" i="3"/>
  <c r="K44" i="3"/>
  <c r="J44" i="3"/>
  <c r="I44" i="3"/>
  <c r="H44" i="3"/>
  <c r="G44" i="3"/>
  <c r="F44" i="3"/>
  <c r="L43" i="3"/>
  <c r="K43" i="3"/>
  <c r="J43" i="3"/>
  <c r="I43" i="3"/>
  <c r="H43" i="3"/>
  <c r="G43" i="3"/>
  <c r="F43" i="3"/>
  <c r="L42" i="3"/>
  <c r="K42" i="3"/>
  <c r="J42" i="3"/>
  <c r="I42" i="3"/>
  <c r="H42" i="3"/>
  <c r="G42" i="3"/>
  <c r="F42" i="3"/>
  <c r="L41" i="3"/>
  <c r="K41" i="3"/>
  <c r="J41" i="3"/>
  <c r="I41" i="3"/>
  <c r="H41" i="3"/>
  <c r="G41" i="3"/>
  <c r="F41" i="3"/>
  <c r="L40" i="3"/>
  <c r="K40" i="3"/>
  <c r="J40" i="3"/>
  <c r="I40" i="3"/>
  <c r="H40" i="3"/>
  <c r="G40" i="3"/>
  <c r="E50" i="3"/>
  <c r="E49" i="3"/>
  <c r="E48" i="3"/>
  <c r="E47" i="3"/>
  <c r="E46" i="3"/>
  <c r="E45" i="3"/>
  <c r="E43" i="3"/>
  <c r="E42" i="3"/>
  <c r="E41" i="3"/>
  <c r="BS8" i="4"/>
  <c r="BT8" i="4"/>
  <c r="BS9" i="4"/>
  <c r="BT9" i="4"/>
  <c r="BS10" i="4"/>
  <c r="BT10" i="4"/>
  <c r="BS11" i="4"/>
  <c r="BT11" i="4"/>
  <c r="BS12" i="4"/>
  <c r="BT12" i="4"/>
  <c r="BS13" i="4"/>
  <c r="BT13" i="4"/>
  <c r="BS14" i="4"/>
  <c r="BT14" i="4"/>
  <c r="BS15" i="4"/>
  <c r="BT15" i="4"/>
  <c r="BS16" i="4"/>
  <c r="BT16" i="4"/>
  <c r="BS17" i="4"/>
  <c r="BT17" i="4"/>
  <c r="BS18" i="4"/>
  <c r="BT18" i="4"/>
  <c r="BS19" i="4"/>
  <c r="BT19" i="4"/>
  <c r="BS20" i="4"/>
  <c r="BT20" i="4"/>
  <c r="BS21" i="4"/>
  <c r="BT21" i="4"/>
  <c r="BS22" i="4"/>
  <c r="BT22" i="4"/>
  <c r="BS23" i="4"/>
  <c r="BT23" i="4"/>
  <c r="BS24" i="4"/>
  <c r="BT24" i="4"/>
  <c r="BS25" i="4"/>
  <c r="BT25" i="4"/>
  <c r="BS26" i="4"/>
  <c r="BT26" i="4"/>
  <c r="BS27" i="4"/>
  <c r="BT27" i="4"/>
  <c r="BS28" i="4"/>
  <c r="BT28" i="4"/>
  <c r="BS29" i="4"/>
  <c r="BT29" i="4"/>
  <c r="BS30" i="4"/>
  <c r="BT30" i="4"/>
  <c r="BT7" i="4"/>
  <c r="BS7" i="4"/>
  <c r="BL8" i="4"/>
  <c r="BM8" i="4"/>
  <c r="BL9" i="4"/>
  <c r="BM9" i="4"/>
  <c r="BL10" i="4"/>
  <c r="BM10" i="4"/>
  <c r="BL11" i="4"/>
  <c r="BM11" i="4"/>
  <c r="BL12" i="4"/>
  <c r="BM12" i="4"/>
  <c r="BL13" i="4"/>
  <c r="BM13" i="4"/>
  <c r="BL14" i="4"/>
  <c r="BM14" i="4"/>
  <c r="BL15" i="4"/>
  <c r="BM15" i="4"/>
  <c r="BL16" i="4"/>
  <c r="BM16" i="4"/>
  <c r="BL17" i="4"/>
  <c r="BM17" i="4"/>
  <c r="BL18" i="4"/>
  <c r="BM18" i="4"/>
  <c r="BL19" i="4"/>
  <c r="BM19" i="4"/>
  <c r="BL20" i="4"/>
  <c r="BM20" i="4"/>
  <c r="BL21" i="4"/>
  <c r="BM21" i="4"/>
  <c r="BL22" i="4"/>
  <c r="BM22" i="4"/>
  <c r="BL23" i="4"/>
  <c r="BM23" i="4"/>
  <c r="BL24" i="4"/>
  <c r="BM24" i="4"/>
  <c r="BL25" i="4"/>
  <c r="BM25" i="4"/>
  <c r="BL26" i="4"/>
  <c r="BM26" i="4"/>
  <c r="BL27" i="4"/>
  <c r="BM27" i="4"/>
  <c r="BL28" i="4"/>
  <c r="BM28" i="4"/>
  <c r="BL29" i="4"/>
  <c r="BM29" i="4"/>
  <c r="BL30" i="4"/>
  <c r="BM30" i="4"/>
  <c r="BM7" i="4"/>
  <c r="BL7" i="4"/>
  <c r="BE8" i="4"/>
  <c r="BF8" i="4"/>
  <c r="BE9" i="4"/>
  <c r="BF9" i="4"/>
  <c r="BE10" i="4"/>
  <c r="BF10" i="4"/>
  <c r="BE11" i="4"/>
  <c r="BF11" i="4"/>
  <c r="BE12" i="4"/>
  <c r="BF12" i="4"/>
  <c r="BE13" i="4"/>
  <c r="BF13" i="4"/>
  <c r="BE14" i="4"/>
  <c r="BF14" i="4"/>
  <c r="BE15" i="4"/>
  <c r="BF15" i="4"/>
  <c r="BE16" i="4"/>
  <c r="BF16" i="4"/>
  <c r="BE17" i="4"/>
  <c r="BF17" i="4"/>
  <c r="BE18" i="4"/>
  <c r="BF18" i="4"/>
  <c r="BE19" i="4"/>
  <c r="BF19" i="4"/>
  <c r="BE20" i="4"/>
  <c r="BF20" i="4"/>
  <c r="BE21" i="4"/>
  <c r="BF21" i="4"/>
  <c r="BE22" i="4"/>
  <c r="BF22" i="4"/>
  <c r="BE23" i="4"/>
  <c r="BF23" i="4"/>
  <c r="BE24" i="4"/>
  <c r="BF24" i="4"/>
  <c r="BE25" i="4"/>
  <c r="BF25" i="4"/>
  <c r="BE26" i="4"/>
  <c r="BF26" i="4"/>
  <c r="BE27" i="4"/>
  <c r="BF27" i="4"/>
  <c r="BE28" i="4"/>
  <c r="BF28" i="4"/>
  <c r="BE29" i="4"/>
  <c r="BF29" i="4"/>
  <c r="BE30" i="4"/>
  <c r="BF30" i="4"/>
  <c r="BF7" i="4"/>
  <c r="BE7" i="4"/>
  <c r="AX8" i="4"/>
  <c r="AY8" i="4"/>
  <c r="AX9" i="4"/>
  <c r="AY9" i="4"/>
  <c r="AX10" i="4"/>
  <c r="AY10" i="4"/>
  <c r="AX11" i="4"/>
  <c r="AY11" i="4"/>
  <c r="AX12" i="4"/>
  <c r="AY12" i="4"/>
  <c r="AX13" i="4"/>
  <c r="AY13" i="4"/>
  <c r="AX14" i="4"/>
  <c r="AY14" i="4"/>
  <c r="AX15" i="4"/>
  <c r="AY15" i="4"/>
  <c r="AX16" i="4"/>
  <c r="AY16" i="4"/>
  <c r="AX17" i="4"/>
  <c r="AY17" i="4"/>
  <c r="AX18" i="4"/>
  <c r="AY18" i="4"/>
  <c r="AX19" i="4"/>
  <c r="AY19" i="4"/>
  <c r="AX20" i="4"/>
  <c r="AY20" i="4"/>
  <c r="AX21" i="4"/>
  <c r="AY21" i="4"/>
  <c r="AX22" i="4"/>
  <c r="AY22" i="4"/>
  <c r="AX23" i="4"/>
  <c r="AY23" i="4"/>
  <c r="AX24" i="4"/>
  <c r="AY24" i="4"/>
  <c r="AX25" i="4"/>
  <c r="AY25" i="4"/>
  <c r="AX26" i="4"/>
  <c r="AY26" i="4"/>
  <c r="AX27" i="4"/>
  <c r="AY27" i="4"/>
  <c r="AX28" i="4"/>
  <c r="AY28" i="4"/>
  <c r="AX29" i="4"/>
  <c r="AY29" i="4"/>
  <c r="AX30" i="4"/>
  <c r="AY30" i="4"/>
  <c r="AX7" i="4"/>
  <c r="AQ8" i="4"/>
  <c r="AR8" i="4"/>
  <c r="AQ9" i="4"/>
  <c r="AR9" i="4"/>
  <c r="AQ10" i="4"/>
  <c r="AR10" i="4"/>
  <c r="AQ11" i="4"/>
  <c r="AR11" i="4"/>
  <c r="AQ12" i="4"/>
  <c r="AR12" i="4"/>
  <c r="AQ13" i="4"/>
  <c r="AR13" i="4"/>
  <c r="AQ14" i="4"/>
  <c r="AR14" i="4"/>
  <c r="AQ15" i="4"/>
  <c r="AR15" i="4"/>
  <c r="AQ16" i="4"/>
  <c r="AR16" i="4"/>
  <c r="AQ17" i="4"/>
  <c r="AR17" i="4"/>
  <c r="AQ18" i="4"/>
  <c r="AR18" i="4"/>
  <c r="AQ19" i="4"/>
  <c r="AR19" i="4"/>
  <c r="AQ20" i="4"/>
  <c r="AR20" i="4"/>
  <c r="AQ21" i="4"/>
  <c r="AR21" i="4"/>
  <c r="AQ22" i="4"/>
  <c r="AR22" i="4"/>
  <c r="AQ23" i="4"/>
  <c r="AR23" i="4"/>
  <c r="AQ24" i="4"/>
  <c r="AR24" i="4"/>
  <c r="AQ25" i="4"/>
  <c r="AR25" i="4"/>
  <c r="AQ26" i="4"/>
  <c r="AR26" i="4"/>
  <c r="AQ27" i="4"/>
  <c r="AR27" i="4"/>
  <c r="AQ28" i="4"/>
  <c r="AR28" i="4"/>
  <c r="AQ29" i="4"/>
  <c r="AR29" i="4"/>
  <c r="AQ30" i="4"/>
  <c r="AR30" i="4"/>
  <c r="AR7" i="4"/>
  <c r="AQ7" i="4"/>
  <c r="BW8" i="1"/>
  <c r="BW9" i="1"/>
  <c r="BU9" i="1"/>
  <c r="BX9" i="1" s="1"/>
  <c r="BT10" i="1"/>
  <c r="BW10" i="1" s="1"/>
  <c r="BU10" i="1"/>
  <c r="BX10" i="1"/>
  <c r="BT11" i="1"/>
  <c r="BW11" i="1"/>
  <c r="BU11" i="1"/>
  <c r="BX11" i="1"/>
  <c r="BT12" i="1"/>
  <c r="BU12" i="1"/>
  <c r="BX12" i="1" s="1"/>
  <c r="BT13" i="1"/>
  <c r="BW13" i="1" s="1"/>
  <c r="BU13" i="1"/>
  <c r="BX13" i="1" s="1"/>
  <c r="BT14" i="1"/>
  <c r="BW14" i="1" s="1"/>
  <c r="BU14" i="1"/>
  <c r="BX14" i="1"/>
  <c r="BT15" i="1"/>
  <c r="BW15" i="1"/>
  <c r="BU15" i="1"/>
  <c r="BX15" i="1"/>
  <c r="BT16" i="1"/>
  <c r="BU16" i="1"/>
  <c r="BX16" i="1" s="1"/>
  <c r="BT17" i="1"/>
  <c r="BW17" i="1" s="1"/>
  <c r="BU17" i="1"/>
  <c r="BX17" i="1" s="1"/>
  <c r="BT18" i="1"/>
  <c r="BW18" i="1" s="1"/>
  <c r="BU18" i="1"/>
  <c r="BX18" i="1" s="1"/>
  <c r="BT19" i="1"/>
  <c r="BW19" i="1" s="1"/>
  <c r="BU19" i="1"/>
  <c r="BX19" i="1" s="1"/>
  <c r="BT20" i="1"/>
  <c r="BW20" i="1" s="1"/>
  <c r="BU20" i="1"/>
  <c r="BX20" i="1"/>
  <c r="BT21" i="1"/>
  <c r="BW21" i="1"/>
  <c r="BU21" i="1"/>
  <c r="BX21" i="1"/>
  <c r="BT22" i="1"/>
  <c r="BU22" i="1"/>
  <c r="BX22" i="1" s="1"/>
  <c r="BT23" i="1"/>
  <c r="BW23" i="1" s="1"/>
  <c r="BU23" i="1"/>
  <c r="BX23" i="1" s="1"/>
  <c r="BT24" i="1"/>
  <c r="BW24" i="1" s="1"/>
  <c r="BU24" i="1"/>
  <c r="BX24" i="1" s="1"/>
  <c r="BT25" i="1"/>
  <c r="BW25" i="1" s="1"/>
  <c r="BU25" i="1"/>
  <c r="BX25" i="1" s="1"/>
  <c r="BT26" i="1"/>
  <c r="BW26" i="1" s="1"/>
  <c r="BU26" i="1"/>
  <c r="BX26" i="1"/>
  <c r="BT27" i="1"/>
  <c r="BW27" i="1"/>
  <c r="BU27" i="1"/>
  <c r="BX27" i="1"/>
  <c r="BT28" i="1"/>
  <c r="BU28" i="1"/>
  <c r="BX28" i="1" s="1"/>
  <c r="BT29" i="1"/>
  <c r="BW29" i="1" s="1"/>
  <c r="BU29" i="1"/>
  <c r="BX29" i="1" s="1"/>
  <c r="BT30" i="1"/>
  <c r="BW30" i="1" s="1"/>
  <c r="BU30" i="1"/>
  <c r="BX30" i="1"/>
  <c r="BU7" i="1"/>
  <c r="BX7" i="1"/>
  <c r="BT7" i="1"/>
  <c r="BW7" i="1"/>
  <c r="BW28" i="1"/>
  <c r="BW22" i="1"/>
  <c r="BW16" i="1"/>
  <c r="BW12" i="1"/>
  <c r="BX8" i="1"/>
  <c r="AK30" i="4"/>
  <c r="AJ8" i="4"/>
  <c r="AK8" i="4"/>
  <c r="AJ9" i="4"/>
  <c r="AK9" i="4"/>
  <c r="AJ10" i="4"/>
  <c r="AK10" i="4"/>
  <c r="AJ11" i="4"/>
  <c r="AK11" i="4"/>
  <c r="AJ12" i="4"/>
  <c r="AK12" i="4"/>
  <c r="AJ13" i="4"/>
  <c r="AK13" i="4"/>
  <c r="AJ14" i="4"/>
  <c r="AK14" i="4"/>
  <c r="AJ15" i="4"/>
  <c r="AK15" i="4"/>
  <c r="AJ16" i="4"/>
  <c r="AK16" i="4"/>
  <c r="AJ17" i="4"/>
  <c r="AK17" i="4"/>
  <c r="AJ18" i="4"/>
  <c r="AK18" i="4"/>
  <c r="AJ19" i="4"/>
  <c r="AK19" i="4"/>
  <c r="AJ20" i="4"/>
  <c r="AK20" i="4"/>
  <c r="AJ21" i="4"/>
  <c r="AK21" i="4"/>
  <c r="AJ22" i="4"/>
  <c r="AK22" i="4"/>
  <c r="AJ23" i="4"/>
  <c r="AK23" i="4"/>
  <c r="AJ24" i="4"/>
  <c r="AK24" i="4"/>
  <c r="AJ25" i="4"/>
  <c r="AK25" i="4"/>
  <c r="AJ26" i="4"/>
  <c r="AK26" i="4"/>
  <c r="AJ27" i="4"/>
  <c r="AK27" i="4"/>
  <c r="AJ28" i="4"/>
  <c r="AK28" i="4"/>
  <c r="AJ29" i="4"/>
  <c r="AK29" i="4"/>
  <c r="AJ30" i="4"/>
  <c r="AK7" i="4"/>
  <c r="AJ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W7" i="4"/>
  <c r="V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7" i="4"/>
  <c r="H7" i="4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7" i="1"/>
  <c r="BF7" i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8" i="4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  <c r="AY7" i="1"/>
  <c r="AZ30" i="1"/>
  <c r="AY30" i="1"/>
  <c r="AZ29" i="1"/>
  <c r="AY29" i="1"/>
  <c r="AZ28" i="1"/>
  <c r="AY28" i="1"/>
  <c r="AZ27" i="1"/>
  <c r="AY27" i="1"/>
  <c r="AZ26" i="1"/>
  <c r="AY26" i="1"/>
  <c r="AZ25" i="1"/>
  <c r="AY25" i="1"/>
  <c r="AZ24" i="1"/>
  <c r="AY24" i="1"/>
  <c r="AZ23" i="1"/>
  <c r="AY23" i="1"/>
  <c r="AZ22" i="1"/>
  <c r="AY22" i="1"/>
  <c r="AZ21" i="1"/>
  <c r="AY21" i="1"/>
  <c r="AZ20" i="1"/>
  <c r="AY20" i="1"/>
  <c r="AZ19" i="1"/>
  <c r="AY19" i="1"/>
  <c r="AZ18" i="1"/>
  <c r="AY18" i="1"/>
  <c r="AZ17" i="1"/>
  <c r="AY17" i="1"/>
  <c r="AZ16" i="1"/>
  <c r="AY16" i="1"/>
  <c r="AZ15" i="1"/>
  <c r="AY15" i="1"/>
  <c r="AZ14" i="1"/>
  <c r="AY14" i="1"/>
  <c r="AZ13" i="1"/>
  <c r="AY13" i="1"/>
  <c r="AZ12" i="1"/>
  <c r="AY12" i="1"/>
  <c r="AZ11" i="1"/>
  <c r="AY11" i="1"/>
  <c r="AZ10" i="1"/>
  <c r="AY10" i="1"/>
  <c r="AZ9" i="1"/>
  <c r="AY9" i="1"/>
  <c r="AZ8" i="1"/>
  <c r="AY8" i="1"/>
  <c r="AZ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7" i="1"/>
  <c r="AL30" i="1"/>
  <c r="AK30" i="1"/>
  <c r="AL29" i="1"/>
  <c r="AK29" i="1"/>
  <c r="AL28" i="1"/>
  <c r="AK28" i="1"/>
  <c r="AL27" i="1"/>
  <c r="AK27" i="1"/>
  <c r="AL26" i="1"/>
  <c r="AK26" i="1"/>
  <c r="AL25" i="1"/>
  <c r="AK25" i="1"/>
  <c r="AL24" i="1"/>
  <c r="AK24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D7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7" i="1"/>
  <c r="W7" i="1"/>
  <c r="L7" i="2"/>
  <c r="L8" i="2"/>
  <c r="L9" i="2"/>
  <c r="L6" i="2"/>
  <c r="O7" i="1"/>
  <c r="H7" i="1"/>
  <c r="J9" i="2"/>
  <c r="G7" i="2"/>
  <c r="G8" i="2"/>
  <c r="G9" i="2"/>
  <c r="G6" i="2"/>
  <c r="J7" i="2"/>
  <c r="J8" i="2"/>
  <c r="J6" i="2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4" i="6" l="1"/>
  <c r="P4" i="6"/>
  <c r="Z4" i="6"/>
  <c r="K4" i="6"/>
  <c r="AD4" i="6" s="1"/>
  <c r="T4" i="6"/>
  <c r="Q5" i="6"/>
  <c r="AA5" i="6"/>
  <c r="H5" i="6"/>
  <c r="U5" i="6"/>
  <c r="L5" i="6"/>
  <c r="AE5" i="6"/>
  <c r="I6" i="6"/>
  <c r="AB6" i="6" s="1"/>
  <c r="R6" i="6"/>
  <c r="O7" i="6"/>
  <c r="F7" i="6"/>
  <c r="Y7" i="6" s="1"/>
  <c r="S7" i="6"/>
  <c r="AC7" i="6"/>
  <c r="J7" i="6"/>
  <c r="G8" i="6"/>
  <c r="P8" i="6"/>
  <c r="Z8" i="6" s="1"/>
  <c r="K8" i="6"/>
  <c r="AD8" i="6" s="1"/>
  <c r="T8" i="6"/>
  <c r="Q9" i="6"/>
  <c r="H9" i="6"/>
  <c r="AA9" i="6" s="1"/>
  <c r="U9" i="6"/>
  <c r="L9" i="6"/>
  <c r="AE9" i="6" s="1"/>
  <c r="I10" i="6"/>
  <c r="R10" i="6"/>
  <c r="AB10" i="6"/>
  <c r="O11" i="6"/>
  <c r="F11" i="6"/>
  <c r="Y11" i="6" s="1"/>
  <c r="S11" i="6"/>
  <c r="AC11" i="6" s="1"/>
  <c r="J11" i="6"/>
  <c r="G12" i="6"/>
  <c r="Z12" i="6" s="1"/>
  <c r="P12" i="6"/>
  <c r="K12" i="6"/>
  <c r="AD12" i="6" s="1"/>
  <c r="T12" i="6"/>
  <c r="Q13" i="6"/>
  <c r="H13" i="6"/>
  <c r="AA13" i="6" s="1"/>
  <c r="U13" i="6"/>
  <c r="L13" i="6"/>
  <c r="AE13" i="6" s="1"/>
  <c r="I14" i="6"/>
  <c r="AB14" i="6" s="1"/>
  <c r="R14" i="6"/>
  <c r="H4" i="6"/>
  <c r="Q4" i="6"/>
  <c r="AA4" i="6"/>
  <c r="L4" i="6"/>
  <c r="U4" i="6"/>
  <c r="AE4" i="6"/>
  <c r="AB5" i="6"/>
  <c r="I5" i="6"/>
  <c r="R5" i="6"/>
  <c r="F6" i="6"/>
  <c r="Y6" i="6" s="1"/>
  <c r="O6" i="6"/>
  <c r="J6" i="6"/>
  <c r="S6" i="6"/>
  <c r="AC6" i="6"/>
  <c r="P7" i="6"/>
  <c r="G7" i="6"/>
  <c r="Z7" i="6" s="1"/>
  <c r="AD7" i="6"/>
  <c r="K7" i="6"/>
  <c r="T7" i="6"/>
  <c r="H8" i="6"/>
  <c r="AA8" i="6" s="1"/>
  <c r="Q8" i="6"/>
  <c r="L8" i="6"/>
  <c r="U8" i="6"/>
  <c r="AE8" i="6"/>
  <c r="R9" i="6"/>
  <c r="I9" i="6"/>
  <c r="AB9" i="6" s="1"/>
  <c r="F10" i="6"/>
  <c r="Y10" i="6" s="1"/>
  <c r="O10" i="6"/>
  <c r="J10" i="6"/>
  <c r="AC10" i="6" s="1"/>
  <c r="S10" i="6"/>
  <c r="P11" i="6"/>
  <c r="G11" i="6"/>
  <c r="Z11" i="6" s="1"/>
  <c r="K11" i="6"/>
  <c r="AD11" i="6" s="1"/>
  <c r="T11" i="6"/>
  <c r="H12" i="6"/>
  <c r="AA12" i="6" s="1"/>
  <c r="Q12" i="6"/>
  <c r="L12" i="6"/>
  <c r="AE12" i="6" s="1"/>
  <c r="U12" i="6"/>
  <c r="R13" i="6"/>
  <c r="I13" i="6"/>
  <c r="AB13" i="6" s="1"/>
  <c r="F14" i="6"/>
  <c r="O14" i="6"/>
  <c r="Y14" i="6"/>
  <c r="J14" i="6"/>
  <c r="AC14" i="6" s="1"/>
  <c r="S14" i="6"/>
  <c r="R4" i="6"/>
  <c r="I4" i="6"/>
  <c r="AB4" i="6" s="1"/>
  <c r="F5" i="6"/>
  <c r="O5" i="6"/>
  <c r="Y5" i="6" s="1"/>
  <c r="J5" i="6"/>
  <c r="S5" i="6"/>
  <c r="AC5" i="6"/>
  <c r="P6" i="6"/>
  <c r="Z6" i="6" s="1"/>
  <c r="G6" i="6"/>
  <c r="T6" i="6"/>
  <c r="AD6" i="6"/>
  <c r="K6" i="6"/>
  <c r="H7" i="6"/>
  <c r="Q7" i="6"/>
  <c r="AA7" i="6" s="1"/>
  <c r="L7" i="6"/>
  <c r="U7" i="6"/>
  <c r="AE7" i="6"/>
  <c r="R8" i="6"/>
  <c r="I8" i="6"/>
  <c r="AB8" i="6" s="1"/>
  <c r="F9" i="6"/>
  <c r="Y9" i="6" s="1"/>
  <c r="O9" i="6"/>
  <c r="J9" i="6"/>
  <c r="S9" i="6"/>
  <c r="AC9" i="6"/>
  <c r="P10" i="6"/>
  <c r="G10" i="6"/>
  <c r="Z10" i="6"/>
  <c r="T10" i="6"/>
  <c r="AD10" i="6" s="1"/>
  <c r="K10" i="6"/>
  <c r="H11" i="6"/>
  <c r="AA11" i="6"/>
  <c r="Q11" i="6"/>
  <c r="L11" i="6"/>
  <c r="AE11" i="6" s="1"/>
  <c r="U11" i="6"/>
  <c r="R12" i="6"/>
  <c r="I12" i="6"/>
  <c r="AB12" i="6" s="1"/>
  <c r="F13" i="6"/>
  <c r="Y13" i="6" s="1"/>
  <c r="O13" i="6"/>
  <c r="J13" i="6"/>
  <c r="AC13" i="6" s="1"/>
  <c r="S13" i="6"/>
  <c r="P14" i="6"/>
  <c r="G14" i="6"/>
  <c r="Z14" i="6" s="1"/>
  <c r="T14" i="6"/>
  <c r="K14" i="6"/>
  <c r="AD14" i="6"/>
  <c r="AC4" i="6"/>
  <c r="S4" i="6"/>
  <c r="J4" i="6"/>
  <c r="G5" i="6"/>
  <c r="Z5" i="6" s="1"/>
  <c r="P5" i="6"/>
  <c r="K5" i="6"/>
  <c r="T5" i="6"/>
  <c r="AD5" i="6"/>
  <c r="Q6" i="6"/>
  <c r="H6" i="6"/>
  <c r="AA6" i="6" s="1"/>
  <c r="AE6" i="6"/>
  <c r="U6" i="6"/>
  <c r="L6" i="6"/>
  <c r="I7" i="6"/>
  <c r="AB7" i="6" s="1"/>
  <c r="R7" i="6"/>
  <c r="O8" i="6"/>
  <c r="F8" i="6"/>
  <c r="Y8" i="6" s="1"/>
  <c r="J8" i="6"/>
  <c r="S8" i="6"/>
  <c r="AC8" i="6" s="1"/>
  <c r="G9" i="6"/>
  <c r="Z9" i="6" s="1"/>
  <c r="P9" i="6"/>
  <c r="K9" i="6"/>
  <c r="AD9" i="6" s="1"/>
  <c r="T9" i="6"/>
  <c r="H10" i="6"/>
  <c r="AA10" i="6" s="1"/>
  <c r="Q10" i="6"/>
  <c r="U10" i="6"/>
  <c r="L10" i="6"/>
  <c r="AE10" i="6" s="1"/>
  <c r="I11" i="6"/>
  <c r="AB11" i="6" s="1"/>
  <c r="R11" i="6"/>
  <c r="O12" i="6"/>
  <c r="Y12" i="6" s="1"/>
  <c r="F12" i="6"/>
  <c r="J12" i="6"/>
  <c r="AC12" i="6" s="1"/>
  <c r="S12" i="6"/>
  <c r="G13" i="6"/>
  <c r="P13" i="6"/>
  <c r="Z13" i="6"/>
  <c r="K13" i="6"/>
  <c r="AD13" i="6" s="1"/>
  <c r="T13" i="6"/>
  <c r="Q14" i="6"/>
  <c r="AA14" i="6" s="1"/>
  <c r="H14" i="6"/>
  <c r="L14" i="6"/>
  <c r="AE14" i="6" s="1"/>
  <c r="U14" i="6"/>
</calcChain>
</file>

<file path=xl/sharedStrings.xml><?xml version="1.0" encoding="utf-8"?>
<sst xmlns="http://schemas.openxmlformats.org/spreadsheetml/2006/main" count="1337" uniqueCount="180">
  <si>
    <t>sample</t>
  </si>
  <si>
    <t>used three organoids, 300ul Accutase</t>
  </si>
  <si>
    <t>repetition</t>
  </si>
  <si>
    <t>H9, WT</t>
  </si>
  <si>
    <t>FACS, count cell numbers, day 3</t>
  </si>
  <si>
    <t>cell number (alive (in 10^4 / ml)</t>
  </si>
  <si>
    <t>cell number (all (in 10^5 / ml)</t>
  </si>
  <si>
    <t>FACS, count cell numbers, day 6</t>
  </si>
  <si>
    <t>used one organoids, 250ul Accutase</t>
  </si>
  <si>
    <t>cell number (alive (in 10^5 / ml)</t>
  </si>
  <si>
    <t>total cell number per organoid, alive</t>
  </si>
  <si>
    <t>total cell number per organoid, all</t>
  </si>
  <si>
    <t>antibody labelling</t>
  </si>
  <si>
    <t>gene name</t>
  </si>
  <si>
    <t>CD number</t>
  </si>
  <si>
    <t>CD171</t>
  </si>
  <si>
    <t>ul antibody per test</t>
  </si>
  <si>
    <t xml:space="preserve">concentration used in 200ul </t>
  </si>
  <si>
    <t>0.25x test</t>
  </si>
  <si>
    <t>ul used in 200ul staining</t>
  </si>
  <si>
    <t># of tests per tube</t>
  </si>
  <si>
    <t>diluted number of tests per tube</t>
  </si>
  <si>
    <t>NCAM-L1</t>
  </si>
  <si>
    <t>fluorophore</t>
  </si>
  <si>
    <t>BV421</t>
  </si>
  <si>
    <t>TRA 1-60</t>
  </si>
  <si>
    <t>BV510</t>
  </si>
  <si>
    <t>NCAM</t>
  </si>
  <si>
    <t>CD56</t>
  </si>
  <si>
    <t>BV786</t>
  </si>
  <si>
    <t>CXCR4</t>
  </si>
  <si>
    <t>CD184</t>
  </si>
  <si>
    <t>APC</t>
  </si>
  <si>
    <t>volume per tube</t>
  </si>
  <si>
    <t>template</t>
  </si>
  <si>
    <t>cell number (all, in 10^5 / ml)</t>
  </si>
  <si>
    <t>cell number (alive, in 10^5 / ml)</t>
  </si>
  <si>
    <t>FACS, count cell numbers, day 9</t>
  </si>
  <si>
    <t>gRNA set2 mixtures</t>
  </si>
  <si>
    <t>hscrv1-GFP-gRNA constructs #</t>
  </si>
  <si>
    <t>hscrv1-GFP-gRNA constructs gene</t>
  </si>
  <si>
    <t>RARS2</t>
  </si>
  <si>
    <t>DKC1</t>
  </si>
  <si>
    <t>KDM5C</t>
  </si>
  <si>
    <t>KIF11</t>
  </si>
  <si>
    <t>CENPJ</t>
  </si>
  <si>
    <t>CENPF</t>
  </si>
  <si>
    <t>CEP63</t>
  </si>
  <si>
    <t>CSNK2A1</t>
  </si>
  <si>
    <t>CASC5</t>
  </si>
  <si>
    <t>QARS</t>
  </si>
  <si>
    <t>DPP6</t>
  </si>
  <si>
    <t>COG7</t>
  </si>
  <si>
    <t>NAA10</t>
  </si>
  <si>
    <t>ATR</t>
  </si>
  <si>
    <t>CIT</t>
  </si>
  <si>
    <t>WDR4</t>
  </si>
  <si>
    <t>CREBBP</t>
  </si>
  <si>
    <t>RAD50</t>
  </si>
  <si>
    <t>KIF14</t>
  </si>
  <si>
    <t>BLM</t>
  </si>
  <si>
    <t>TUBG1</t>
  </si>
  <si>
    <t>RPL3</t>
  </si>
  <si>
    <t>cells (concentration in 10^5/ml)</t>
  </si>
  <si>
    <t>BFP ctrl</t>
  </si>
  <si>
    <t>cells (concentration in 10^6/ml)</t>
  </si>
  <si>
    <t>ul used in 100ul staining</t>
  </si>
  <si>
    <t>used one organoid, 250ul Accutase</t>
  </si>
  <si>
    <t>matrigel misleading result</t>
  </si>
  <si>
    <t>yes</t>
  </si>
  <si>
    <t>no</t>
  </si>
  <si>
    <t>FACS, count cell numbers, day 11, Accutase only, OK for sorting, but big pieces in those samples that were embedded, destrying cell counting</t>
  </si>
  <si>
    <t>day</t>
  </si>
  <si>
    <t>ul needed for 28 *24000 *0.2 = 134400 cells</t>
  </si>
  <si>
    <t>ul needed for 28 *24000 *0.8 =  537600 cells</t>
  </si>
  <si>
    <t>28 organoids each</t>
  </si>
  <si>
    <t>FACS, count cell numbers, day 13, 1to1 Accutase/Trypsin, matrigel properly dissolved, cell counting OK</t>
  </si>
  <si>
    <t>H9, TT w/ H9 GG WT</t>
  </si>
  <si>
    <t>H9, TT w/ H9 GG KO Ascl1</t>
  </si>
  <si>
    <t>H9, TT w/ H9 GG KO ASPM</t>
  </si>
  <si>
    <t xml:space="preserve">H9, TT w/ H9 GG KO Cdk5rap2 </t>
  </si>
  <si>
    <t>H9, TT w/ H9 GG KO NTRK2</t>
  </si>
  <si>
    <t>H9, TT w/ H9 GG KO Pax6</t>
  </si>
  <si>
    <t>H9, TT w/ H9 GG KO TP53</t>
  </si>
  <si>
    <t>used one organoid, 250ul Accutase + 50ul matrigel = 300ul volume</t>
  </si>
  <si>
    <t>FACS, count cell numbers, day 16, 1to1 Accutase/Trypsin</t>
  </si>
  <si>
    <t>cell number (alive, in 10^6 / ml)</t>
  </si>
  <si>
    <t>cell number (all, in 10^6 / ml)</t>
  </si>
  <si>
    <t>FACS, count cell numbers, day 21, 1to1 Accutase/Trypsin</t>
  </si>
  <si>
    <t>FACS, count cell numbers, day 25, 1to1 Accutase/Trypsin</t>
  </si>
  <si>
    <t>FACS, count cell numbers, day 32</t>
  </si>
  <si>
    <t>used one organoid, 480ul Accutase = 500ul total</t>
  </si>
  <si>
    <t>used one organoids, 200ul Accutase = 220ul total volume</t>
  </si>
  <si>
    <t>FACS, count cell numbers, day 32, 1to1 Accutase/Trypsin</t>
  </si>
  <si>
    <t>used one organoid, 480ul Accutase + 20ul organoid volume = 500ul volume. Many "dead" bits, difficult to bring into suspensio, hence long time Trypsin/Accutase incubation</t>
  </si>
  <si>
    <t>used one organoids, 200ul Accutase</t>
  </si>
  <si>
    <t>used one organoid, 200ul Accutase</t>
  </si>
  <si>
    <t>FACS, count cell numbers, day 11</t>
  </si>
  <si>
    <t>used one organoid, 200ul Accutase + 100ul Matrigel = 300ul total</t>
  </si>
  <si>
    <t>used one organoid, 300ul trypsin:Accutase + 50ul Matrigel = 350ul total</t>
  </si>
  <si>
    <t>FACS, count cell numbers, day 13</t>
  </si>
  <si>
    <t>FACS, count cell numbers, day 41, 1to1 Accutase/Trypsin</t>
  </si>
  <si>
    <t>used one organoid, 950ul Accutase + 50ul organoid volume = 1000ul volume. Many "dead" bits, difficult to bring into suspensio, hence long time, add extra factor 2 b ecause of cell counter not recognizing small neurons, dbits not in suspension Trypsin/Accutase incubation</t>
  </si>
  <si>
    <t>factored in x2</t>
  </si>
  <si>
    <t>total cell number per organoid, alive, factored</t>
  </si>
  <si>
    <t xml:space="preserve">total cell number per organoid, all, factored </t>
  </si>
  <si>
    <t>used one organoid, 350ul Accutase + 50ul matrigel = 400ul volume</t>
  </si>
  <si>
    <t>used one organoid, 500ul Accutase + 50ul matrigel = 550ul volume</t>
  </si>
  <si>
    <t>FACS, count cell numbers, day 34, 1to1 Accutase/Trypsin</t>
  </si>
  <si>
    <t>FACS, count cell numbers, day 41</t>
  </si>
  <si>
    <t>used one organoid, 800ul Trypsin+Accutase + 50ul Matrigel = 850ul total</t>
  </si>
  <si>
    <t>used one organoid, 800ul Accutase + 50ul matrigel = 850ul volume</t>
  </si>
  <si>
    <t>cell count</t>
  </si>
  <si>
    <t>H9</t>
  </si>
  <si>
    <t>H9, TT w/ H9 GG KO1</t>
  </si>
  <si>
    <t>H9, TT w/ H9 GG KO2</t>
  </si>
  <si>
    <t>H9, TT w/ H9 GG KO3</t>
  </si>
  <si>
    <t>H9, TT w/ H9 GG KO4</t>
  </si>
  <si>
    <t>H9, TT w/ H9 GG KO5</t>
  </si>
  <si>
    <t>H9, TT w/ H9 GG KO 6</t>
  </si>
  <si>
    <t>H9, TT w/ H9 GG KO7</t>
  </si>
  <si>
    <t>GFP (KO line), TT (wildtype)</t>
  </si>
  <si>
    <t>H9, TT w/ H9 GG KO6</t>
  </si>
  <si>
    <t xml:space="preserve">H9, TT w/ H9 GG KO7		</t>
  </si>
  <si>
    <t>Day</t>
  </si>
  <si>
    <t>GFP_pos</t>
  </si>
  <si>
    <t>tom_pos</t>
  </si>
  <si>
    <t>tomato WT with GFP-</t>
  </si>
  <si>
    <t>WT</t>
  </si>
  <si>
    <t>ASCL1</t>
  </si>
  <si>
    <t>ASPM</t>
  </si>
  <si>
    <t>CDK5RAP2</t>
  </si>
  <si>
    <t>NTRK2</t>
  </si>
  <si>
    <t>PAX6</t>
  </si>
  <si>
    <t>TP53</t>
  </si>
  <si>
    <t>GFP positive cells</t>
  </si>
  <si>
    <t>tomato positive cells</t>
  </si>
  <si>
    <t>no colour cells</t>
  </si>
  <si>
    <t>H9, TT w/ H9 GG ASPM</t>
  </si>
  <si>
    <t>H9, TT w/ H9 GG PAX6</t>
  </si>
  <si>
    <t>H9, TT w/ H9 GG TP53</t>
  </si>
  <si>
    <t>cell count (from tap 2, round 1)</t>
  </si>
  <si>
    <t>cell counts, round 1</t>
  </si>
  <si>
    <t>cell counts, round 2</t>
  </si>
  <si>
    <t>cell count (from tap 3, round 2)</t>
  </si>
  <si>
    <t>GFP_tom_neg_TRA1-60_pos</t>
  </si>
  <si>
    <t>GFP_tom_neg_CXCR4_pos</t>
  </si>
  <si>
    <t>GFP_tom_neg_NCAM_pos</t>
  </si>
  <si>
    <t>H9 GG in GGTT mixture</t>
  </si>
  <si>
    <t>H9 TT in GGTT mixture</t>
  </si>
  <si>
    <t>day 0</t>
  </si>
  <si>
    <t>neg, GFP or tom pos</t>
  </si>
  <si>
    <t>TRA1-60_pos</t>
  </si>
  <si>
    <t>CXCR4_pos</t>
  </si>
  <si>
    <t>NCAM_pos</t>
  </si>
  <si>
    <t>day 3</t>
  </si>
  <si>
    <t>day 6</t>
  </si>
  <si>
    <t>day 9</t>
  </si>
  <si>
    <t>day 11</t>
  </si>
  <si>
    <t>day 13</t>
  </si>
  <si>
    <t>day 16</t>
  </si>
  <si>
    <t>day 25</t>
  </si>
  <si>
    <t>day 32</t>
  </si>
  <si>
    <t>day 21</t>
  </si>
  <si>
    <t>day 41</t>
  </si>
  <si>
    <t>H9. WT</t>
  </si>
  <si>
    <t>ASPM-KO-GG in GGTTmixture</t>
  </si>
  <si>
    <t>ASCL1-KO-GG in GGTTmixture</t>
  </si>
  <si>
    <t>CDK5RAP2-KO-GG in GGTTmixture</t>
  </si>
  <si>
    <t>NTRK2-KO-GG in GGTTmixture</t>
  </si>
  <si>
    <t>PAX6-KO-GG in GGTTmixture</t>
  </si>
  <si>
    <t>TP53-KO-GG in GGTTmixture</t>
  </si>
  <si>
    <t>H9 TT in GGTT mix w/ ASPM</t>
  </si>
  <si>
    <t>H9 TT in GGTT mix w/ ASCL1</t>
  </si>
  <si>
    <t>H9 TT in GGTT mix w/ CDK5RAP2</t>
  </si>
  <si>
    <t>H9 TT in GGTT mix w/ NTRK2</t>
  </si>
  <si>
    <t>H9 TT in GGTT mix w/ PAX6</t>
  </si>
  <si>
    <t>H9 TT in GGTT mix w/ TP53</t>
  </si>
  <si>
    <t>antibody raw FACS data</t>
  </si>
  <si>
    <t>cell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</si>
</sst>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9554-DFB8-844A-882D-A73990E2617C}">
  <sheetPr>
    <pageSetUpPr fitToPage="1"/>
  </sheetPr>
  <dimension ref="B3:O9"/>
  <sheetViews>
    <sheetView workbookViewId="0">
      <selection activeCell="K6" sqref="K6"/>
    </sheetView>
  </sheetViews>
  <sheetFormatPr baseColWidth="10" defaultRowHeight="16" x14ac:dyDescent="0.2"/>
  <cols>
    <col min="2" max="2" width="13.6640625" customWidth="1"/>
    <col min="5" max="7" width="17.5" customWidth="1"/>
    <col min="8" max="8" width="26.5" customWidth="1"/>
    <col min="9" max="9" width="22.6640625" customWidth="1"/>
    <col min="10" max="10" width="30" customWidth="1"/>
    <col min="11" max="11" width="24.83203125" customWidth="1"/>
    <col min="12" max="12" width="27.83203125" customWidth="1"/>
    <col min="13" max="13" width="15.1640625" customWidth="1"/>
    <col min="14" max="14" width="15.5" customWidth="1"/>
    <col min="15" max="15" width="17.83203125" customWidth="1"/>
  </cols>
  <sheetData>
    <row r="3" spans="2:15" x14ac:dyDescent="0.2">
      <c r="B3" t="s">
        <v>12</v>
      </c>
    </row>
    <row r="5" spans="2:15" x14ac:dyDescent="0.2">
      <c r="B5" t="s">
        <v>13</v>
      </c>
      <c r="C5" t="s">
        <v>14</v>
      </c>
      <c r="D5" t="s">
        <v>23</v>
      </c>
      <c r="E5" t="s">
        <v>16</v>
      </c>
      <c r="F5" t="s">
        <v>20</v>
      </c>
      <c r="G5" t="s">
        <v>33</v>
      </c>
      <c r="H5" t="s">
        <v>17</v>
      </c>
      <c r="I5" t="s">
        <v>19</v>
      </c>
      <c r="J5" t="s">
        <v>21</v>
      </c>
      <c r="K5" t="s">
        <v>66</v>
      </c>
      <c r="L5" t="s">
        <v>21</v>
      </c>
      <c r="M5" t="s">
        <v>13</v>
      </c>
      <c r="N5" t="s">
        <v>14</v>
      </c>
      <c r="O5" t="s">
        <v>23</v>
      </c>
    </row>
    <row r="6" spans="2:15" x14ac:dyDescent="0.2">
      <c r="B6" t="s">
        <v>22</v>
      </c>
      <c r="C6" t="s">
        <v>15</v>
      </c>
      <c r="D6" t="s">
        <v>24</v>
      </c>
      <c r="E6">
        <v>5</v>
      </c>
      <c r="F6">
        <v>25</v>
      </c>
      <c r="G6">
        <f>E6*F6</f>
        <v>125</v>
      </c>
      <c r="H6" t="s">
        <v>18</v>
      </c>
      <c r="I6">
        <v>1.25</v>
      </c>
      <c r="J6">
        <f>F6/0.25</f>
        <v>100</v>
      </c>
      <c r="K6">
        <v>0.625</v>
      </c>
      <c r="L6">
        <f>F6/0.125</f>
        <v>200</v>
      </c>
      <c r="M6" t="s">
        <v>22</v>
      </c>
      <c r="N6" t="s">
        <v>15</v>
      </c>
      <c r="O6" t="s">
        <v>24</v>
      </c>
    </row>
    <row r="7" spans="2:15" x14ac:dyDescent="0.2">
      <c r="B7" t="s">
        <v>25</v>
      </c>
      <c r="D7" t="s">
        <v>26</v>
      </c>
      <c r="E7">
        <v>5</v>
      </c>
      <c r="F7">
        <v>50</v>
      </c>
      <c r="G7">
        <f t="shared" ref="G7:G9" si="0">E7*F7</f>
        <v>250</v>
      </c>
      <c r="H7" t="s">
        <v>18</v>
      </c>
      <c r="I7">
        <v>1.25</v>
      </c>
      <c r="J7">
        <f t="shared" ref="J7:J9" si="1">F7/0.25</f>
        <v>200</v>
      </c>
      <c r="K7">
        <v>0.625</v>
      </c>
      <c r="L7">
        <f t="shared" ref="L7:L9" si="2">F7/0.125</f>
        <v>400</v>
      </c>
      <c r="M7" t="s">
        <v>25</v>
      </c>
      <c r="O7" t="s">
        <v>26</v>
      </c>
    </row>
    <row r="8" spans="2:15" x14ac:dyDescent="0.2">
      <c r="B8" t="s">
        <v>27</v>
      </c>
      <c r="C8" t="s">
        <v>28</v>
      </c>
      <c r="D8" t="s">
        <v>29</v>
      </c>
      <c r="E8">
        <v>5</v>
      </c>
      <c r="F8">
        <v>100</v>
      </c>
      <c r="G8">
        <f t="shared" si="0"/>
        <v>500</v>
      </c>
      <c r="H8" t="s">
        <v>18</v>
      </c>
      <c r="I8">
        <v>1.25</v>
      </c>
      <c r="J8">
        <f t="shared" si="1"/>
        <v>400</v>
      </c>
      <c r="K8">
        <v>0.625</v>
      </c>
      <c r="L8">
        <f t="shared" si="2"/>
        <v>800</v>
      </c>
      <c r="M8" t="s">
        <v>27</v>
      </c>
      <c r="N8" t="s">
        <v>28</v>
      </c>
      <c r="O8" t="s">
        <v>29</v>
      </c>
    </row>
    <row r="9" spans="2:15" x14ac:dyDescent="0.2">
      <c r="B9" t="s">
        <v>30</v>
      </c>
      <c r="C9" t="s">
        <v>31</v>
      </c>
      <c r="D9" t="s">
        <v>32</v>
      </c>
      <c r="E9">
        <v>20</v>
      </c>
      <c r="F9">
        <v>25</v>
      </c>
      <c r="G9">
        <f t="shared" si="0"/>
        <v>500</v>
      </c>
      <c r="H9" t="s">
        <v>18</v>
      </c>
      <c r="I9">
        <v>5</v>
      </c>
      <c r="J9">
        <f t="shared" si="1"/>
        <v>100</v>
      </c>
      <c r="K9">
        <v>2.5</v>
      </c>
      <c r="L9">
        <f t="shared" si="2"/>
        <v>200</v>
      </c>
      <c r="M9" t="s">
        <v>30</v>
      </c>
      <c r="N9" t="s">
        <v>31</v>
      </c>
      <c r="O9" t="s">
        <v>32</v>
      </c>
    </row>
  </sheetData>
  <pageMargins left="0.7" right="0.7" top="0.75" bottom="0.75" header="0.3" footer="0.3"/>
  <pageSetup paperSize="9" scale="2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8787-F9FE-9448-947E-50E7DD1BDBF6}">
  <sheetPr>
    <pageSetUpPr fitToPage="1"/>
  </sheetPr>
  <dimension ref="D2:BY98"/>
  <sheetViews>
    <sheetView topLeftCell="A3" workbookViewId="0">
      <selection activeCell="BI7" sqref="BI7:BI30"/>
    </sheetView>
  </sheetViews>
  <sheetFormatPr baseColWidth="10" defaultRowHeight="16" x14ac:dyDescent="0.2"/>
  <cols>
    <col min="4" max="4" width="32.5" customWidth="1"/>
    <col min="5" max="5" width="28.5" customWidth="1"/>
    <col min="6" max="6" width="30.33203125" customWidth="1"/>
    <col min="7" max="7" width="37.6640625" customWidth="1"/>
    <col min="8" max="9" width="28.83203125" customWidth="1"/>
    <col min="11" max="11" width="32.1640625" customWidth="1"/>
    <col min="12" max="12" width="11.5" customWidth="1"/>
    <col min="13" max="13" width="28.1640625" customWidth="1"/>
    <col min="14" max="14" width="27.33203125" customWidth="1"/>
    <col min="15" max="15" width="31.6640625" customWidth="1"/>
    <col min="16" max="16" width="32" customWidth="1"/>
    <col min="18" max="18" width="36.33203125" customWidth="1"/>
    <col min="20" max="20" width="29.5" customWidth="1"/>
    <col min="21" max="21" width="29.33203125" customWidth="1"/>
    <col min="22" max="22" width="32" customWidth="1"/>
    <col min="23" max="23" width="29.33203125" customWidth="1"/>
    <col min="25" max="25" width="25.83203125" customWidth="1"/>
    <col min="27" max="27" width="28.5" customWidth="1"/>
    <col min="28" max="29" width="27.1640625" customWidth="1"/>
    <col min="30" max="30" width="32.1640625" customWidth="1"/>
    <col min="31" max="31" width="30.33203125" customWidth="1"/>
    <col min="33" max="33" width="24" customWidth="1"/>
    <col min="35" max="35" width="29.1640625" customWidth="1"/>
    <col min="36" max="36" width="26.83203125" customWidth="1"/>
    <col min="37" max="37" width="33" customWidth="1"/>
    <col min="38" max="38" width="29.83203125" customWidth="1"/>
    <col min="40" max="40" width="26.1640625" customWidth="1"/>
    <col min="41" max="41" width="14.33203125" customWidth="1"/>
    <col min="42" max="42" width="29.5" customWidth="1"/>
    <col min="43" max="43" width="27.83203125" customWidth="1"/>
    <col min="44" max="44" width="32.6640625" customWidth="1"/>
    <col min="45" max="45" width="30.5" customWidth="1"/>
    <col min="47" max="47" width="27.33203125" customWidth="1"/>
    <col min="48" max="48" width="12.1640625" customWidth="1"/>
    <col min="49" max="49" width="28.33203125" customWidth="1"/>
    <col min="50" max="50" width="26" customWidth="1"/>
    <col min="51" max="51" width="34" customWidth="1"/>
    <col min="52" max="52" width="30" customWidth="1"/>
    <col min="54" max="54" width="26.83203125" customWidth="1"/>
    <col min="56" max="56" width="27.6640625" customWidth="1"/>
    <col min="57" max="57" width="26.1640625" customWidth="1"/>
    <col min="58" max="59" width="32.6640625" customWidth="1"/>
    <col min="61" max="61" width="30.83203125" customWidth="1"/>
    <col min="63" max="63" width="29.6640625" customWidth="1"/>
    <col min="64" max="64" width="29.5" customWidth="1"/>
    <col min="65" max="65" width="33.83203125" customWidth="1"/>
    <col min="66" max="66" width="30.1640625" customWidth="1"/>
    <col min="68" max="68" width="26.1640625" customWidth="1"/>
    <col min="69" max="69" width="12.83203125" customWidth="1"/>
    <col min="70" max="70" width="31" customWidth="1"/>
    <col min="71" max="71" width="26.83203125" customWidth="1"/>
    <col min="72" max="72" width="34.1640625" customWidth="1"/>
    <col min="73" max="73" width="29.83203125" customWidth="1"/>
    <col min="74" max="74" width="15.33203125" customWidth="1"/>
    <col min="75" max="75" width="39.6640625" customWidth="1"/>
    <col min="76" max="76" width="41.33203125" customWidth="1"/>
    <col min="77" max="77" width="28.5" customWidth="1"/>
  </cols>
  <sheetData>
    <row r="2" spans="4:77" x14ac:dyDescent="0.2">
      <c r="D2" t="s">
        <v>4</v>
      </c>
      <c r="K2" s="1" t="s">
        <v>7</v>
      </c>
      <c r="L2" s="1"/>
      <c r="M2" s="1"/>
      <c r="N2" s="1"/>
      <c r="R2" s="1" t="s">
        <v>37</v>
      </c>
      <c r="S2" s="1"/>
      <c r="T2" s="1"/>
      <c r="U2" s="1"/>
      <c r="Y2" s="1" t="s">
        <v>71</v>
      </c>
      <c r="Z2" s="1"/>
      <c r="AA2" s="1"/>
      <c r="AB2" s="1"/>
      <c r="AC2" s="1"/>
      <c r="AG2" s="1" t="s">
        <v>76</v>
      </c>
      <c r="AH2" s="1"/>
      <c r="AI2" s="1"/>
      <c r="AJ2" s="1"/>
      <c r="AN2" s="1" t="s">
        <v>85</v>
      </c>
      <c r="AO2" s="1"/>
      <c r="AP2" s="1"/>
      <c r="AQ2" s="1"/>
      <c r="AU2" s="1" t="s">
        <v>88</v>
      </c>
      <c r="AV2" s="1"/>
      <c r="AW2" s="1"/>
      <c r="AX2" s="1"/>
      <c r="BB2" s="1" t="s">
        <v>89</v>
      </c>
      <c r="BC2" s="1"/>
      <c r="BD2" s="1"/>
      <c r="BE2" s="1"/>
      <c r="BI2" s="1" t="s">
        <v>93</v>
      </c>
      <c r="BJ2" s="1"/>
      <c r="BK2" s="1"/>
      <c r="BL2" s="1"/>
      <c r="BP2" s="1" t="s">
        <v>101</v>
      </c>
      <c r="BQ2" s="1"/>
      <c r="BR2" s="1"/>
      <c r="BS2" s="1"/>
    </row>
    <row r="3" spans="4:77" x14ac:dyDescent="0.2">
      <c r="K3" s="1"/>
      <c r="L3" s="1"/>
      <c r="M3" s="1"/>
      <c r="N3" s="1"/>
      <c r="R3" s="1"/>
      <c r="S3" s="1"/>
      <c r="T3" s="1"/>
      <c r="U3" s="1"/>
      <c r="Y3" s="1"/>
      <c r="Z3" s="1"/>
      <c r="AA3" s="1"/>
      <c r="AB3" s="1"/>
      <c r="AC3" s="1"/>
      <c r="AG3" s="1"/>
      <c r="AH3" s="1"/>
      <c r="AI3" s="1"/>
      <c r="AJ3" s="1"/>
      <c r="AN3" s="1"/>
      <c r="AO3" s="1"/>
      <c r="AP3" s="1"/>
      <c r="AQ3" s="1"/>
      <c r="AU3" s="1"/>
      <c r="AV3" s="1"/>
      <c r="AW3" s="1"/>
      <c r="AX3" s="1"/>
      <c r="BB3" s="1"/>
      <c r="BC3" s="1"/>
      <c r="BD3" s="1"/>
      <c r="BE3" s="1"/>
      <c r="BI3" s="1"/>
      <c r="BJ3" s="1"/>
      <c r="BK3" s="1"/>
      <c r="BL3" s="1"/>
      <c r="BP3" s="1"/>
      <c r="BQ3" s="1"/>
      <c r="BR3" s="1"/>
      <c r="BS3" s="1"/>
    </row>
    <row r="4" spans="4:77" x14ac:dyDescent="0.2">
      <c r="D4" s="1" t="s">
        <v>1</v>
      </c>
      <c r="E4" s="1"/>
      <c r="F4" s="1"/>
      <c r="K4" s="1" t="s">
        <v>8</v>
      </c>
      <c r="L4" s="1"/>
      <c r="M4" s="1"/>
      <c r="N4" s="1"/>
      <c r="R4" s="1" t="s">
        <v>67</v>
      </c>
      <c r="S4" s="1"/>
      <c r="T4" s="1"/>
      <c r="U4" s="1"/>
      <c r="Y4" s="1" t="s">
        <v>67</v>
      </c>
      <c r="Z4" s="1"/>
      <c r="AA4" s="1"/>
      <c r="AB4" s="1"/>
      <c r="AC4" s="1"/>
      <c r="AG4" s="1" t="s">
        <v>67</v>
      </c>
      <c r="AH4" s="1"/>
      <c r="AI4" s="1"/>
      <c r="AJ4" s="1"/>
      <c r="AN4" s="1" t="s">
        <v>84</v>
      </c>
      <c r="AO4" s="1"/>
      <c r="AP4" s="1"/>
      <c r="AQ4" s="1"/>
      <c r="AU4" s="1" t="s">
        <v>84</v>
      </c>
      <c r="AV4" s="1"/>
      <c r="AW4" s="1"/>
      <c r="AX4" s="1"/>
      <c r="BB4" s="1" t="s">
        <v>84</v>
      </c>
      <c r="BC4" s="1"/>
      <c r="BD4" s="1"/>
      <c r="BE4" s="1"/>
      <c r="BI4" s="1" t="s">
        <v>94</v>
      </c>
      <c r="BJ4" s="1"/>
      <c r="BK4" s="1"/>
      <c r="BL4" s="1"/>
      <c r="BP4" s="1" t="s">
        <v>102</v>
      </c>
      <c r="BQ4" s="1"/>
      <c r="BR4" s="1"/>
      <c r="BS4" s="1"/>
    </row>
    <row r="5" spans="4:77" x14ac:dyDescent="0.2">
      <c r="D5" s="1"/>
      <c r="E5" s="1"/>
      <c r="F5" s="1"/>
      <c r="K5" s="1"/>
      <c r="L5" s="1"/>
      <c r="M5" s="1"/>
      <c r="N5" s="1"/>
      <c r="R5" s="1"/>
      <c r="S5" s="1"/>
      <c r="T5" s="1"/>
      <c r="U5" s="1"/>
      <c r="Y5" s="1"/>
      <c r="Z5" s="1"/>
      <c r="AA5" s="1"/>
      <c r="AB5" s="1"/>
      <c r="AC5" s="1"/>
      <c r="AG5" s="1"/>
      <c r="AH5" s="1"/>
      <c r="AI5" s="1"/>
      <c r="AJ5" s="1"/>
      <c r="AN5" s="1"/>
      <c r="AO5" s="1"/>
      <c r="AP5" s="1"/>
      <c r="AQ5" s="1"/>
      <c r="AU5" s="1"/>
      <c r="AV5" s="1"/>
      <c r="AW5" s="1"/>
      <c r="AX5" s="1"/>
      <c r="BB5" s="1"/>
      <c r="BC5" s="1"/>
      <c r="BD5" s="1"/>
      <c r="BE5" s="1"/>
      <c r="BI5" s="1"/>
      <c r="BJ5" s="1"/>
      <c r="BK5" s="1"/>
      <c r="BL5" s="1"/>
      <c r="BP5" s="1"/>
      <c r="BQ5" s="1"/>
      <c r="BR5" s="1"/>
      <c r="BS5" s="1"/>
    </row>
    <row r="6" spans="4:77" x14ac:dyDescent="0.2">
      <c r="D6" s="1" t="s">
        <v>0</v>
      </c>
      <c r="E6" s="1" t="s">
        <v>2</v>
      </c>
      <c r="F6" s="1" t="s">
        <v>5</v>
      </c>
      <c r="G6" s="1" t="s">
        <v>6</v>
      </c>
      <c r="H6" s="2" t="s">
        <v>10</v>
      </c>
      <c r="I6" s="2" t="s">
        <v>11</v>
      </c>
      <c r="K6" s="1" t="s">
        <v>0</v>
      </c>
      <c r="L6" s="1" t="s">
        <v>2</v>
      </c>
      <c r="M6" s="1" t="s">
        <v>9</v>
      </c>
      <c r="N6" s="1" t="s">
        <v>6</v>
      </c>
      <c r="O6" s="2" t="s">
        <v>10</v>
      </c>
      <c r="P6" s="2" t="s">
        <v>11</v>
      </c>
      <c r="R6" s="1" t="s">
        <v>0</v>
      </c>
      <c r="S6" s="1" t="s">
        <v>2</v>
      </c>
      <c r="T6" s="1" t="s">
        <v>36</v>
      </c>
      <c r="U6" s="1" t="s">
        <v>35</v>
      </c>
      <c r="V6" s="2" t="s">
        <v>10</v>
      </c>
      <c r="W6" s="2" t="s">
        <v>11</v>
      </c>
      <c r="Y6" s="1" t="s">
        <v>0</v>
      </c>
      <c r="Z6" s="1" t="s">
        <v>2</v>
      </c>
      <c r="AA6" s="1" t="s">
        <v>36</v>
      </c>
      <c r="AB6" s="1" t="s">
        <v>35</v>
      </c>
      <c r="AC6" s="2" t="s">
        <v>68</v>
      </c>
      <c r="AD6" s="2" t="s">
        <v>10</v>
      </c>
      <c r="AE6" s="2" t="s">
        <v>11</v>
      </c>
      <c r="AG6" s="1" t="s">
        <v>0</v>
      </c>
      <c r="AH6" s="1" t="s">
        <v>2</v>
      </c>
      <c r="AI6" s="1" t="s">
        <v>36</v>
      </c>
      <c r="AJ6" s="1" t="s">
        <v>35</v>
      </c>
      <c r="AK6" s="2" t="s">
        <v>10</v>
      </c>
      <c r="AL6" s="2" t="s">
        <v>11</v>
      </c>
      <c r="AN6" s="1" t="s">
        <v>0</v>
      </c>
      <c r="AO6" s="1" t="s">
        <v>2</v>
      </c>
      <c r="AP6" s="1" t="s">
        <v>86</v>
      </c>
      <c r="AQ6" s="1" t="s">
        <v>87</v>
      </c>
      <c r="AR6" s="2" t="s">
        <v>10</v>
      </c>
      <c r="AS6" s="2" t="s">
        <v>11</v>
      </c>
      <c r="AU6" s="1" t="s">
        <v>0</v>
      </c>
      <c r="AV6" s="1" t="s">
        <v>2</v>
      </c>
      <c r="AW6" s="1" t="s">
        <v>86</v>
      </c>
      <c r="AX6" s="1" t="s">
        <v>87</v>
      </c>
      <c r="AY6" s="2" t="s">
        <v>10</v>
      </c>
      <c r="AZ6" s="2" t="s">
        <v>11</v>
      </c>
      <c r="BB6" s="1" t="s">
        <v>0</v>
      </c>
      <c r="BC6" s="1" t="s">
        <v>2</v>
      </c>
      <c r="BD6" s="1" t="s">
        <v>86</v>
      </c>
      <c r="BE6" s="1" t="s">
        <v>87</v>
      </c>
      <c r="BF6" s="2" t="s">
        <v>10</v>
      </c>
      <c r="BG6" s="2" t="s">
        <v>11</v>
      </c>
      <c r="BI6" s="1" t="s">
        <v>0</v>
      </c>
      <c r="BJ6" s="1" t="s">
        <v>2</v>
      </c>
      <c r="BK6" s="1" t="s">
        <v>86</v>
      </c>
      <c r="BL6" s="1" t="s">
        <v>87</v>
      </c>
      <c r="BM6" s="2" t="s">
        <v>10</v>
      </c>
      <c r="BN6" s="2" t="s">
        <v>11</v>
      </c>
      <c r="BP6" s="1" t="s">
        <v>0</v>
      </c>
      <c r="BQ6" s="1" t="s">
        <v>2</v>
      </c>
      <c r="BR6" s="1" t="s">
        <v>36</v>
      </c>
      <c r="BS6" s="1" t="s">
        <v>35</v>
      </c>
      <c r="BT6" s="2" t="s">
        <v>10</v>
      </c>
      <c r="BU6" s="2" t="s">
        <v>11</v>
      </c>
      <c r="BV6" s="2" t="s">
        <v>103</v>
      </c>
      <c r="BW6" s="2" t="s">
        <v>104</v>
      </c>
      <c r="BX6" s="2" t="s">
        <v>105</v>
      </c>
      <c r="BY6" s="1" t="s">
        <v>0</v>
      </c>
    </row>
    <row r="7" spans="4:77" x14ac:dyDescent="0.2">
      <c r="D7" s="1" t="s">
        <v>3</v>
      </c>
      <c r="E7" s="1">
        <v>1</v>
      </c>
      <c r="F7" s="1">
        <v>4.6900000000000004</v>
      </c>
      <c r="G7">
        <v>0.92</v>
      </c>
      <c r="H7">
        <f>F7/3*0.3*10000</f>
        <v>4690</v>
      </c>
      <c r="I7">
        <f>G7/3*0.3*100000</f>
        <v>9200.0000000000018</v>
      </c>
      <c r="K7" s="1" t="s">
        <v>3</v>
      </c>
      <c r="L7" s="1">
        <v>1</v>
      </c>
      <c r="M7" s="1">
        <v>5.8299999999999998E-2</v>
      </c>
      <c r="N7" s="1">
        <v>0.93799999999999994</v>
      </c>
      <c r="O7">
        <f>M7/4*100000</f>
        <v>1457.5</v>
      </c>
      <c r="P7">
        <f>N7/4*100000</f>
        <v>23450</v>
      </c>
      <c r="R7" s="1" t="s">
        <v>3</v>
      </c>
      <c r="S7" s="1">
        <v>1</v>
      </c>
      <c r="T7" s="1">
        <v>3.1</v>
      </c>
      <c r="U7" s="1">
        <v>3.89</v>
      </c>
      <c r="V7">
        <f>T7/4*100000</f>
        <v>77500</v>
      </c>
      <c r="W7">
        <f>U7/4*100000</f>
        <v>97250</v>
      </c>
      <c r="Y7" s="1" t="s">
        <v>3</v>
      </c>
      <c r="Z7" s="1">
        <v>1</v>
      </c>
      <c r="AA7" s="1">
        <v>5.51</v>
      </c>
      <c r="AB7" s="1">
        <v>12.6</v>
      </c>
      <c r="AC7" s="1" t="s">
        <v>69</v>
      </c>
      <c r="AD7">
        <f>AA7/4*100000</f>
        <v>137750</v>
      </c>
      <c r="AE7">
        <f>AB7/4*100000</f>
        <v>315000</v>
      </c>
      <c r="AG7" s="1" t="s">
        <v>3</v>
      </c>
      <c r="AH7" s="1">
        <v>1</v>
      </c>
      <c r="AI7" s="1">
        <v>4.75</v>
      </c>
      <c r="AJ7" s="1">
        <v>5.0999999999999996</v>
      </c>
      <c r="AK7">
        <f>AI7/4*100000</f>
        <v>118750</v>
      </c>
      <c r="AL7">
        <f>AJ7/4*100000</f>
        <v>127499.99999999999</v>
      </c>
      <c r="AN7" s="1" t="s">
        <v>3</v>
      </c>
      <c r="AO7" s="1">
        <v>1</v>
      </c>
      <c r="AP7" s="1">
        <v>1.1299999999999999</v>
      </c>
      <c r="AQ7" s="1">
        <v>1.18</v>
      </c>
      <c r="AR7">
        <f>AP7*0.3*1000000</f>
        <v>338999.99999999994</v>
      </c>
      <c r="AS7">
        <f>AQ7*0.3*1000000</f>
        <v>354000</v>
      </c>
      <c r="AU7" s="1" t="s">
        <v>3</v>
      </c>
      <c r="AV7" s="1">
        <v>1</v>
      </c>
      <c r="AW7" s="1">
        <v>1.89</v>
      </c>
      <c r="AX7" s="1">
        <v>1.95</v>
      </c>
      <c r="AY7">
        <f>AW7*0.3*1000000</f>
        <v>567000</v>
      </c>
      <c r="AZ7">
        <f>AX7*0.3*1000000</f>
        <v>585000</v>
      </c>
      <c r="BB7" s="1" t="s">
        <v>3</v>
      </c>
      <c r="BC7" s="1">
        <v>1</v>
      </c>
      <c r="BD7" s="1">
        <v>1.84</v>
      </c>
      <c r="BE7" s="1">
        <v>1.88</v>
      </c>
      <c r="BF7">
        <f>BD7*0.3*1000000</f>
        <v>552000</v>
      </c>
      <c r="BG7">
        <f>BE7*0.3*1000000</f>
        <v>564000</v>
      </c>
      <c r="BI7" s="1" t="s">
        <v>3</v>
      </c>
      <c r="BJ7" s="1">
        <v>1</v>
      </c>
      <c r="BK7" s="1">
        <v>1.98</v>
      </c>
      <c r="BL7" s="1">
        <v>2.8</v>
      </c>
      <c r="BM7">
        <f>BK7*0.5*1000000</f>
        <v>990000</v>
      </c>
      <c r="BN7">
        <f>BL7*0.5*1000000</f>
        <v>1400000</v>
      </c>
      <c r="BP7" s="1" t="s">
        <v>3</v>
      </c>
      <c r="BQ7" s="1">
        <v>1</v>
      </c>
      <c r="BR7" s="1">
        <v>3.87</v>
      </c>
      <c r="BS7" s="1">
        <v>4.28</v>
      </c>
      <c r="BT7">
        <f>BR7*1*100000</f>
        <v>387000</v>
      </c>
      <c r="BU7">
        <f>BS7*1*100000</f>
        <v>428000</v>
      </c>
      <c r="BV7">
        <v>2</v>
      </c>
      <c r="BW7">
        <f>BT7*BV7</f>
        <v>774000</v>
      </c>
      <c r="BX7">
        <f>BU7*BV7</f>
        <v>856000</v>
      </c>
      <c r="BY7" s="1" t="s">
        <v>3</v>
      </c>
    </row>
    <row r="8" spans="4:77" x14ac:dyDescent="0.2">
      <c r="D8" s="1" t="s">
        <v>3</v>
      </c>
      <c r="E8" s="1">
        <v>2</v>
      </c>
      <c r="F8" s="1">
        <v>2.93</v>
      </c>
      <c r="G8">
        <v>0.6</v>
      </c>
      <c r="H8">
        <f t="shared" ref="H8:H30" si="0">F8/3*0.3*10000</f>
        <v>2930</v>
      </c>
      <c r="I8">
        <f t="shared" ref="I8:I30" si="1">G8/3*0.3*100000</f>
        <v>5999.9999999999991</v>
      </c>
      <c r="K8" s="1" t="s">
        <v>3</v>
      </c>
      <c r="L8" s="1">
        <v>2</v>
      </c>
      <c r="M8" s="1">
        <v>2.82</v>
      </c>
      <c r="N8" s="1">
        <v>3.46</v>
      </c>
      <c r="O8">
        <f t="shared" ref="O8:P30" si="2">M8/4*100000</f>
        <v>70500</v>
      </c>
      <c r="P8">
        <f t="shared" si="2"/>
        <v>86500</v>
      </c>
      <c r="R8" s="1" t="s">
        <v>3</v>
      </c>
      <c r="S8" s="1">
        <v>2</v>
      </c>
      <c r="T8" s="1">
        <v>1.86</v>
      </c>
      <c r="U8" s="1">
        <v>2.2400000000000002</v>
      </c>
      <c r="V8">
        <f t="shared" ref="V8:V30" si="3">T8/4*100000</f>
        <v>46500</v>
      </c>
      <c r="W8">
        <f t="shared" ref="W8:W30" si="4">U8/4*100000</f>
        <v>56000.000000000007</v>
      </c>
      <c r="Y8" s="1" t="s">
        <v>3</v>
      </c>
      <c r="Z8" s="1">
        <v>2</v>
      </c>
      <c r="AA8" s="1">
        <v>2.76</v>
      </c>
      <c r="AB8" s="1">
        <v>5.86</v>
      </c>
      <c r="AC8" s="1" t="s">
        <v>69</v>
      </c>
      <c r="AD8">
        <f t="shared" ref="AD8:AD30" si="5">AA8/4*100000</f>
        <v>69000</v>
      </c>
      <c r="AE8">
        <f t="shared" ref="AE8:AE30" si="6">AB8/4*100000</f>
        <v>146500</v>
      </c>
      <c r="AG8" s="1" t="s">
        <v>3</v>
      </c>
      <c r="AH8" s="1">
        <v>2</v>
      </c>
      <c r="AI8" s="1">
        <v>5.75</v>
      </c>
      <c r="AJ8" s="1">
        <v>6.1</v>
      </c>
      <c r="AK8">
        <f t="shared" ref="AK8:AK30" si="7">AI8/4*100000</f>
        <v>143750</v>
      </c>
      <c r="AL8">
        <f t="shared" ref="AL8:AL30" si="8">AJ8/4*100000</f>
        <v>152500</v>
      </c>
      <c r="AN8" s="1" t="s">
        <v>3</v>
      </c>
      <c r="AO8" s="1">
        <v>2</v>
      </c>
      <c r="AP8" s="1">
        <v>1.26</v>
      </c>
      <c r="AQ8" s="1">
        <v>1.31</v>
      </c>
      <c r="AR8">
        <f t="shared" ref="AR8:AR30" si="9">AP8*0.3*1000000</f>
        <v>378000</v>
      </c>
      <c r="AS8">
        <f t="shared" ref="AS8:AS30" si="10">AQ8*0.3*1000000</f>
        <v>393000</v>
      </c>
      <c r="AU8" s="1" t="s">
        <v>3</v>
      </c>
      <c r="AV8" s="1">
        <v>2</v>
      </c>
      <c r="AW8" s="1">
        <v>2.4300000000000002</v>
      </c>
      <c r="AX8" s="1">
        <v>2.5299999999999998</v>
      </c>
      <c r="AY8">
        <f t="shared" ref="AY8:AY30" si="11">AW8*0.3*1000000</f>
        <v>729000</v>
      </c>
      <c r="AZ8">
        <f t="shared" ref="AZ8:AZ30" si="12">AX8*0.3*1000000</f>
        <v>758999.99999999988</v>
      </c>
      <c r="BB8" s="1" t="s">
        <v>3</v>
      </c>
      <c r="BC8" s="1">
        <v>2</v>
      </c>
      <c r="BD8" s="1">
        <v>1.99</v>
      </c>
      <c r="BE8" s="1">
        <v>2.02</v>
      </c>
      <c r="BF8">
        <f t="shared" ref="BF8:BF30" si="13">BD8*0.3*1000000</f>
        <v>597000</v>
      </c>
      <c r="BG8">
        <f t="shared" ref="BG8:BG30" si="14">BE8*0.3*1000000</f>
        <v>606000</v>
      </c>
      <c r="BI8" s="1" t="s">
        <v>3</v>
      </c>
      <c r="BJ8" s="1">
        <v>2</v>
      </c>
      <c r="BK8" s="1">
        <v>1.65</v>
      </c>
      <c r="BL8" s="1">
        <v>1.71</v>
      </c>
      <c r="BM8">
        <f t="shared" ref="BM8:BM30" si="15">BK8*0.5*1000000</f>
        <v>825000</v>
      </c>
      <c r="BN8">
        <f t="shared" ref="BN8:BN30" si="16">BL8*0.5*1000000</f>
        <v>855000</v>
      </c>
      <c r="BP8" s="1" t="s">
        <v>3</v>
      </c>
      <c r="BQ8" s="1">
        <v>2</v>
      </c>
      <c r="BR8" s="1">
        <v>2.06</v>
      </c>
      <c r="BS8" s="1">
        <v>2.29</v>
      </c>
      <c r="BT8">
        <f>BR8*1*100000</f>
        <v>206000</v>
      </c>
      <c r="BU8">
        <f>BS8*1*100000</f>
        <v>229000</v>
      </c>
      <c r="BV8">
        <v>2</v>
      </c>
      <c r="BW8">
        <f t="shared" ref="BW8:BW30" si="17">BT8*BV8</f>
        <v>412000</v>
      </c>
      <c r="BX8">
        <f t="shared" ref="BX8:BX30" si="18">BU8*BV8</f>
        <v>458000</v>
      </c>
      <c r="BY8" s="1" t="s">
        <v>3</v>
      </c>
    </row>
    <row r="9" spans="4:77" x14ac:dyDescent="0.2">
      <c r="D9" s="1" t="s">
        <v>3</v>
      </c>
      <c r="E9" s="1">
        <v>3</v>
      </c>
      <c r="F9" s="1">
        <v>2.93</v>
      </c>
      <c r="G9">
        <v>0.58299999999999996</v>
      </c>
      <c r="H9">
        <f t="shared" si="0"/>
        <v>2930</v>
      </c>
      <c r="I9">
        <f t="shared" si="1"/>
        <v>5830</v>
      </c>
      <c r="K9" s="1" t="s">
        <v>3</v>
      </c>
      <c r="L9" s="1">
        <v>3</v>
      </c>
      <c r="M9" s="1">
        <v>0.998</v>
      </c>
      <c r="N9" s="1">
        <v>1.26</v>
      </c>
      <c r="O9">
        <f t="shared" si="2"/>
        <v>24950</v>
      </c>
      <c r="P9">
        <f t="shared" si="2"/>
        <v>31500</v>
      </c>
      <c r="R9" s="1" t="s">
        <v>3</v>
      </c>
      <c r="S9" s="1">
        <v>3</v>
      </c>
      <c r="T9" s="1">
        <v>3.42</v>
      </c>
      <c r="U9" s="1">
        <v>4.0199999999999996</v>
      </c>
      <c r="V9">
        <f t="shared" si="3"/>
        <v>85500</v>
      </c>
      <c r="W9">
        <f t="shared" si="4"/>
        <v>100499.99999999999</v>
      </c>
      <c r="Y9" s="1" t="s">
        <v>3</v>
      </c>
      <c r="Z9" s="1">
        <v>3</v>
      </c>
      <c r="AA9" s="1">
        <v>3.75</v>
      </c>
      <c r="AB9" s="1">
        <v>9.15</v>
      </c>
      <c r="AC9" s="1" t="s">
        <v>69</v>
      </c>
      <c r="AD9">
        <f t="shared" si="5"/>
        <v>93750</v>
      </c>
      <c r="AE9">
        <f t="shared" si="6"/>
        <v>228750</v>
      </c>
      <c r="AG9" s="1" t="s">
        <v>3</v>
      </c>
      <c r="AH9" s="1">
        <v>3</v>
      </c>
      <c r="AI9" s="1">
        <v>3.52</v>
      </c>
      <c r="AJ9" s="1">
        <v>4.87</v>
      </c>
      <c r="AK9">
        <f t="shared" si="7"/>
        <v>88000</v>
      </c>
      <c r="AL9">
        <f t="shared" si="8"/>
        <v>121750</v>
      </c>
      <c r="AN9" s="1" t="s">
        <v>3</v>
      </c>
      <c r="AO9" s="1">
        <v>3</v>
      </c>
      <c r="AP9" s="1">
        <v>0.61</v>
      </c>
      <c r="AQ9" s="1">
        <v>0.68600000000000005</v>
      </c>
      <c r="AR9">
        <f t="shared" si="9"/>
        <v>183000</v>
      </c>
      <c r="AS9">
        <f t="shared" si="10"/>
        <v>205800</v>
      </c>
      <c r="AU9" s="1" t="s">
        <v>3</v>
      </c>
      <c r="AV9" s="1">
        <v>3</v>
      </c>
      <c r="AW9" s="1">
        <v>2.4</v>
      </c>
      <c r="AX9" s="1">
        <v>2.4500000000000002</v>
      </c>
      <c r="AY9">
        <f t="shared" si="11"/>
        <v>720000</v>
      </c>
      <c r="AZ9">
        <f t="shared" si="12"/>
        <v>735000</v>
      </c>
      <c r="BB9" s="1" t="s">
        <v>3</v>
      </c>
      <c r="BC9" s="1">
        <v>3</v>
      </c>
      <c r="BD9" s="1">
        <v>1.95</v>
      </c>
      <c r="BE9" s="1">
        <v>1.98</v>
      </c>
      <c r="BF9">
        <f t="shared" si="13"/>
        <v>585000</v>
      </c>
      <c r="BG9">
        <f t="shared" si="14"/>
        <v>594000</v>
      </c>
      <c r="BI9" s="1" t="s">
        <v>3</v>
      </c>
      <c r="BJ9" s="1">
        <v>3</v>
      </c>
      <c r="BK9" s="1">
        <v>0.35799999999999998</v>
      </c>
      <c r="BL9" s="1">
        <v>0.53900000000000003</v>
      </c>
      <c r="BM9">
        <f t="shared" si="15"/>
        <v>179000</v>
      </c>
      <c r="BN9">
        <f t="shared" si="16"/>
        <v>269500</v>
      </c>
      <c r="BP9" s="1" t="s">
        <v>3</v>
      </c>
      <c r="BQ9" s="1">
        <v>3</v>
      </c>
      <c r="BR9" s="1">
        <v>5.57</v>
      </c>
      <c r="BS9" s="1">
        <v>5.86</v>
      </c>
      <c r="BT9">
        <f>BR9*1*100000</f>
        <v>557000</v>
      </c>
      <c r="BU9">
        <f t="shared" ref="BU9:BU30" si="19">BS9*1*100000</f>
        <v>586000</v>
      </c>
      <c r="BV9">
        <v>2</v>
      </c>
      <c r="BW9">
        <f t="shared" si="17"/>
        <v>1114000</v>
      </c>
      <c r="BX9">
        <f t="shared" si="18"/>
        <v>1172000</v>
      </c>
      <c r="BY9" s="1" t="s">
        <v>3</v>
      </c>
    </row>
    <row r="10" spans="4:77" x14ac:dyDescent="0.2">
      <c r="D10" s="1" t="s">
        <v>77</v>
      </c>
      <c r="E10" s="1">
        <v>1</v>
      </c>
      <c r="F10" s="2">
        <v>8.8000000000000007</v>
      </c>
      <c r="G10">
        <v>1.42</v>
      </c>
      <c r="H10">
        <f t="shared" si="0"/>
        <v>8800</v>
      </c>
      <c r="I10">
        <f t="shared" si="1"/>
        <v>14199.999999999998</v>
      </c>
      <c r="K10" s="1" t="s">
        <v>77</v>
      </c>
      <c r="L10" s="1">
        <v>1</v>
      </c>
      <c r="M10" s="2">
        <v>2.17</v>
      </c>
      <c r="N10" s="2">
        <v>2.87</v>
      </c>
      <c r="O10">
        <f t="shared" si="2"/>
        <v>54250</v>
      </c>
      <c r="P10">
        <f t="shared" si="2"/>
        <v>71750</v>
      </c>
      <c r="R10" s="1" t="s">
        <v>77</v>
      </c>
      <c r="S10" s="1">
        <v>1</v>
      </c>
      <c r="T10" s="2">
        <v>1.46</v>
      </c>
      <c r="U10" s="2">
        <v>2.62</v>
      </c>
      <c r="V10">
        <f t="shared" si="3"/>
        <v>36500</v>
      </c>
      <c r="W10">
        <f t="shared" si="4"/>
        <v>65500</v>
      </c>
      <c r="Y10" s="1" t="s">
        <v>77</v>
      </c>
      <c r="Z10" s="1">
        <v>1</v>
      </c>
      <c r="AA10" s="2">
        <v>0.375</v>
      </c>
      <c r="AB10" s="2">
        <v>1.1100000000000001</v>
      </c>
      <c r="AC10" s="1" t="s">
        <v>69</v>
      </c>
      <c r="AD10">
        <f t="shared" si="5"/>
        <v>9375</v>
      </c>
      <c r="AE10">
        <f t="shared" si="6"/>
        <v>27750.000000000004</v>
      </c>
      <c r="AG10" s="1" t="s">
        <v>77</v>
      </c>
      <c r="AH10" s="1">
        <v>1</v>
      </c>
      <c r="AI10" s="2">
        <v>1.88</v>
      </c>
      <c r="AJ10" s="2">
        <v>2.76</v>
      </c>
      <c r="AK10">
        <f t="shared" si="7"/>
        <v>47000</v>
      </c>
      <c r="AL10">
        <f t="shared" si="8"/>
        <v>69000</v>
      </c>
      <c r="AN10" s="1" t="s">
        <v>77</v>
      </c>
      <c r="AO10" s="1">
        <v>1</v>
      </c>
      <c r="AP10" s="2">
        <v>0.46300000000000002</v>
      </c>
      <c r="AQ10" s="2">
        <v>0.51600000000000001</v>
      </c>
      <c r="AR10">
        <f t="shared" si="9"/>
        <v>138900</v>
      </c>
      <c r="AS10">
        <f t="shared" si="10"/>
        <v>154800</v>
      </c>
      <c r="AU10" s="1" t="s">
        <v>77</v>
      </c>
      <c r="AV10" s="1">
        <v>1</v>
      </c>
      <c r="AW10" s="2">
        <v>2.92</v>
      </c>
      <c r="AX10" s="2">
        <v>2.97</v>
      </c>
      <c r="AY10">
        <f t="shared" si="11"/>
        <v>876000</v>
      </c>
      <c r="AZ10">
        <f t="shared" si="12"/>
        <v>891000</v>
      </c>
      <c r="BB10" s="1" t="s">
        <v>77</v>
      </c>
      <c r="BC10" s="1">
        <v>1</v>
      </c>
      <c r="BD10" s="2">
        <v>2.42</v>
      </c>
      <c r="BE10" s="2">
        <v>2.4500000000000002</v>
      </c>
      <c r="BF10">
        <f t="shared" si="13"/>
        <v>726000</v>
      </c>
      <c r="BG10">
        <f t="shared" si="14"/>
        <v>735000</v>
      </c>
      <c r="BI10" s="1" t="s">
        <v>77</v>
      </c>
      <c r="BJ10" s="1">
        <v>1</v>
      </c>
      <c r="BK10" s="2">
        <v>0.97399999999999998</v>
      </c>
      <c r="BL10" s="2">
        <v>0.96199999999999997</v>
      </c>
      <c r="BM10">
        <f t="shared" si="15"/>
        <v>487000</v>
      </c>
      <c r="BN10">
        <f t="shared" si="16"/>
        <v>481000</v>
      </c>
      <c r="BP10" s="1" t="s">
        <v>77</v>
      </c>
      <c r="BQ10" s="1">
        <v>1</v>
      </c>
      <c r="BR10" s="2">
        <v>4.46</v>
      </c>
      <c r="BS10" s="2">
        <v>4.57</v>
      </c>
      <c r="BT10">
        <f t="shared" ref="BT10:BT30" si="20">BR10*1*100000</f>
        <v>446000</v>
      </c>
      <c r="BU10">
        <f t="shared" si="19"/>
        <v>457000</v>
      </c>
      <c r="BV10">
        <v>2</v>
      </c>
      <c r="BW10">
        <f t="shared" si="17"/>
        <v>892000</v>
      </c>
      <c r="BX10">
        <f t="shared" si="18"/>
        <v>914000</v>
      </c>
      <c r="BY10" s="1" t="s">
        <v>77</v>
      </c>
    </row>
    <row r="11" spans="4:77" x14ac:dyDescent="0.2">
      <c r="D11" s="1" t="s">
        <v>77</v>
      </c>
      <c r="E11" s="1">
        <v>2</v>
      </c>
      <c r="F11" s="2">
        <v>7.1</v>
      </c>
      <c r="G11">
        <v>1.55</v>
      </c>
      <c r="H11">
        <f t="shared" si="0"/>
        <v>7100</v>
      </c>
      <c r="I11">
        <f t="shared" si="1"/>
        <v>15500</v>
      </c>
      <c r="K11" s="1" t="s">
        <v>77</v>
      </c>
      <c r="L11" s="1">
        <v>2</v>
      </c>
      <c r="M11" s="2">
        <v>1.82</v>
      </c>
      <c r="N11" s="2">
        <v>2.17</v>
      </c>
      <c r="O11">
        <f t="shared" si="2"/>
        <v>45500</v>
      </c>
      <c r="P11">
        <f t="shared" si="2"/>
        <v>54250</v>
      </c>
      <c r="R11" s="1" t="s">
        <v>77</v>
      </c>
      <c r="S11" s="1">
        <v>2</v>
      </c>
      <c r="T11" s="2">
        <v>1.88</v>
      </c>
      <c r="U11" s="2">
        <v>2.88</v>
      </c>
      <c r="V11">
        <f t="shared" si="3"/>
        <v>47000</v>
      </c>
      <c r="W11">
        <f t="shared" si="4"/>
        <v>72000</v>
      </c>
      <c r="Y11" s="1" t="s">
        <v>77</v>
      </c>
      <c r="Z11" s="1">
        <v>2</v>
      </c>
      <c r="AA11" s="2">
        <v>3.81</v>
      </c>
      <c r="AB11" s="2">
        <v>6.24</v>
      </c>
      <c r="AC11" s="1" t="s">
        <v>69</v>
      </c>
      <c r="AD11">
        <f t="shared" si="5"/>
        <v>95250</v>
      </c>
      <c r="AE11">
        <f t="shared" si="6"/>
        <v>156000</v>
      </c>
      <c r="AG11" s="1" t="s">
        <v>77</v>
      </c>
      <c r="AH11" s="1">
        <v>2</v>
      </c>
      <c r="AI11" s="2">
        <v>2.46</v>
      </c>
      <c r="AJ11" s="2">
        <v>3.11</v>
      </c>
      <c r="AK11">
        <f t="shared" si="7"/>
        <v>61500</v>
      </c>
      <c r="AL11">
        <f t="shared" si="8"/>
        <v>77750</v>
      </c>
      <c r="AN11" s="1" t="s">
        <v>77</v>
      </c>
      <c r="AO11" s="1">
        <v>2</v>
      </c>
      <c r="AP11" s="2">
        <v>0.80900000000000005</v>
      </c>
      <c r="AQ11" s="2">
        <v>0.88</v>
      </c>
      <c r="AR11">
        <f t="shared" si="9"/>
        <v>242700</v>
      </c>
      <c r="AS11">
        <f t="shared" si="10"/>
        <v>264000</v>
      </c>
      <c r="AU11" s="1" t="s">
        <v>77</v>
      </c>
      <c r="AV11" s="1">
        <v>2</v>
      </c>
      <c r="AW11" s="2">
        <v>2.2000000000000002</v>
      </c>
      <c r="AX11" s="2">
        <v>2.39</v>
      </c>
      <c r="AY11">
        <f t="shared" si="11"/>
        <v>660000</v>
      </c>
      <c r="AZ11">
        <f t="shared" si="12"/>
        <v>717000</v>
      </c>
      <c r="BB11" s="1" t="s">
        <v>77</v>
      </c>
      <c r="BC11" s="1">
        <v>2</v>
      </c>
      <c r="BD11" s="2">
        <v>3.47</v>
      </c>
      <c r="BE11" s="2">
        <v>3.56</v>
      </c>
      <c r="BF11">
        <f t="shared" si="13"/>
        <v>1040999.9999999999</v>
      </c>
      <c r="BG11">
        <f t="shared" si="14"/>
        <v>1068000</v>
      </c>
      <c r="BI11" s="1" t="s">
        <v>77</v>
      </c>
      <c r="BJ11" s="1">
        <v>2</v>
      </c>
      <c r="BK11" s="2">
        <v>0.40500000000000003</v>
      </c>
      <c r="BL11" s="2">
        <v>0.41</v>
      </c>
      <c r="BM11">
        <f t="shared" si="15"/>
        <v>202500</v>
      </c>
      <c r="BN11">
        <f t="shared" si="16"/>
        <v>205000</v>
      </c>
      <c r="BP11" s="1" t="s">
        <v>77</v>
      </c>
      <c r="BQ11" s="1">
        <v>2</v>
      </c>
      <c r="BR11" s="2">
        <v>2.64</v>
      </c>
      <c r="BS11" s="2">
        <v>2.7</v>
      </c>
      <c r="BT11">
        <f t="shared" si="20"/>
        <v>264000</v>
      </c>
      <c r="BU11">
        <f t="shared" si="19"/>
        <v>270000</v>
      </c>
      <c r="BV11">
        <v>2</v>
      </c>
      <c r="BW11">
        <f t="shared" si="17"/>
        <v>528000</v>
      </c>
      <c r="BX11">
        <f t="shared" si="18"/>
        <v>540000</v>
      </c>
      <c r="BY11" s="1" t="s">
        <v>77</v>
      </c>
    </row>
    <row r="12" spans="4:77" x14ac:dyDescent="0.2">
      <c r="D12" s="1" t="s">
        <v>77</v>
      </c>
      <c r="E12" s="1">
        <v>3</v>
      </c>
      <c r="F12" s="2">
        <v>8.2100000000000009</v>
      </c>
      <c r="G12">
        <v>0.93</v>
      </c>
      <c r="H12">
        <f t="shared" si="0"/>
        <v>8210</v>
      </c>
      <c r="I12">
        <f t="shared" si="1"/>
        <v>9300</v>
      </c>
      <c r="K12" s="1" t="s">
        <v>77</v>
      </c>
      <c r="L12" s="1">
        <v>3</v>
      </c>
      <c r="M12" s="2">
        <v>2.19</v>
      </c>
      <c r="N12" s="2">
        <v>3.92</v>
      </c>
      <c r="O12">
        <f t="shared" si="2"/>
        <v>54750</v>
      </c>
      <c r="P12">
        <f t="shared" si="2"/>
        <v>98000</v>
      </c>
      <c r="R12" s="1" t="s">
        <v>77</v>
      </c>
      <c r="S12" s="1">
        <v>3</v>
      </c>
      <c r="T12" s="2">
        <v>3.24</v>
      </c>
      <c r="U12" s="2">
        <v>4.5599999999999996</v>
      </c>
      <c r="V12">
        <f t="shared" si="3"/>
        <v>81000</v>
      </c>
      <c r="W12">
        <f t="shared" si="4"/>
        <v>113999.99999999999</v>
      </c>
      <c r="Y12" s="1" t="s">
        <v>77</v>
      </c>
      <c r="Z12" s="1">
        <v>3</v>
      </c>
      <c r="AA12" s="2">
        <v>2.11</v>
      </c>
      <c r="AB12" s="2">
        <v>8.4</v>
      </c>
      <c r="AC12" s="1" t="s">
        <v>69</v>
      </c>
      <c r="AD12">
        <f t="shared" si="5"/>
        <v>52750</v>
      </c>
      <c r="AE12">
        <f t="shared" si="6"/>
        <v>210000</v>
      </c>
      <c r="AG12" s="1" t="s">
        <v>77</v>
      </c>
      <c r="AH12" s="1">
        <v>3</v>
      </c>
      <c r="AI12" s="2">
        <v>2.99</v>
      </c>
      <c r="AJ12" s="2">
        <v>4.05</v>
      </c>
      <c r="AK12">
        <f t="shared" si="7"/>
        <v>74750</v>
      </c>
      <c r="AL12">
        <f t="shared" si="8"/>
        <v>101250</v>
      </c>
      <c r="AN12" s="1" t="s">
        <v>77</v>
      </c>
      <c r="AO12" s="1">
        <v>3</v>
      </c>
      <c r="AP12" s="2">
        <v>0.79200000000000004</v>
      </c>
      <c r="AQ12" s="2">
        <v>0.84499999999999997</v>
      </c>
      <c r="AR12">
        <f t="shared" si="9"/>
        <v>237600</v>
      </c>
      <c r="AS12">
        <f t="shared" si="10"/>
        <v>253500</v>
      </c>
      <c r="AU12" s="1" t="s">
        <v>77</v>
      </c>
      <c r="AV12" s="1">
        <v>3</v>
      </c>
      <c r="AW12" s="2">
        <v>2.14</v>
      </c>
      <c r="AX12" s="2">
        <v>2.19</v>
      </c>
      <c r="AY12">
        <f t="shared" si="11"/>
        <v>642000</v>
      </c>
      <c r="AZ12">
        <f t="shared" si="12"/>
        <v>656999.99999999988</v>
      </c>
      <c r="BB12" s="1" t="s">
        <v>77</v>
      </c>
      <c r="BC12" s="1">
        <v>3</v>
      </c>
      <c r="BD12" s="2">
        <v>2.71</v>
      </c>
      <c r="BE12" s="2">
        <v>2.78</v>
      </c>
      <c r="BF12">
        <f t="shared" si="13"/>
        <v>813000</v>
      </c>
      <c r="BG12">
        <f t="shared" si="14"/>
        <v>834000</v>
      </c>
      <c r="BI12" s="1" t="s">
        <v>77</v>
      </c>
      <c r="BJ12" s="1">
        <v>3</v>
      </c>
      <c r="BK12" s="2">
        <v>0.27600000000000002</v>
      </c>
      <c r="BL12" s="2">
        <v>0.28199999999999997</v>
      </c>
      <c r="BM12">
        <f t="shared" si="15"/>
        <v>138000</v>
      </c>
      <c r="BN12">
        <f t="shared" si="16"/>
        <v>141000</v>
      </c>
      <c r="BP12" s="1" t="s">
        <v>77</v>
      </c>
      <c r="BQ12" s="1">
        <v>3</v>
      </c>
      <c r="BR12" s="2">
        <v>2.11</v>
      </c>
      <c r="BS12" s="2">
        <v>2.17</v>
      </c>
      <c r="BT12">
        <f t="shared" si="20"/>
        <v>211000</v>
      </c>
      <c r="BU12">
        <f t="shared" si="19"/>
        <v>217000</v>
      </c>
      <c r="BV12">
        <v>2</v>
      </c>
      <c r="BW12">
        <f t="shared" si="17"/>
        <v>422000</v>
      </c>
      <c r="BX12">
        <f t="shared" si="18"/>
        <v>434000</v>
      </c>
      <c r="BY12" s="1" t="s">
        <v>77</v>
      </c>
    </row>
    <row r="13" spans="4:77" x14ac:dyDescent="0.2">
      <c r="D13" s="1" t="s">
        <v>78</v>
      </c>
      <c r="E13" s="1">
        <v>1</v>
      </c>
      <c r="F13" s="2">
        <v>7.04</v>
      </c>
      <c r="G13">
        <v>1.94</v>
      </c>
      <c r="H13">
        <f t="shared" si="0"/>
        <v>7040</v>
      </c>
      <c r="I13">
        <f t="shared" si="1"/>
        <v>19399.999999999996</v>
      </c>
      <c r="K13" s="1" t="s">
        <v>78</v>
      </c>
      <c r="L13" s="1">
        <v>1</v>
      </c>
      <c r="M13" s="2">
        <v>1.93</v>
      </c>
      <c r="N13" s="2">
        <v>2.82</v>
      </c>
      <c r="O13">
        <f t="shared" si="2"/>
        <v>48250</v>
      </c>
      <c r="P13">
        <f t="shared" si="2"/>
        <v>70500</v>
      </c>
      <c r="R13" s="1" t="s">
        <v>78</v>
      </c>
      <c r="S13" s="1">
        <v>1</v>
      </c>
      <c r="T13" s="2">
        <v>0</v>
      </c>
      <c r="U13" s="2">
        <v>0</v>
      </c>
      <c r="V13">
        <f t="shared" si="3"/>
        <v>0</v>
      </c>
      <c r="W13">
        <f t="shared" si="4"/>
        <v>0</v>
      </c>
      <c r="Y13" s="1" t="s">
        <v>78</v>
      </c>
      <c r="Z13" s="1">
        <v>1</v>
      </c>
      <c r="AA13" s="2">
        <v>1.1100000000000001</v>
      </c>
      <c r="AB13" s="2">
        <v>1.81</v>
      </c>
      <c r="AC13" s="2" t="s">
        <v>70</v>
      </c>
      <c r="AD13">
        <f t="shared" si="5"/>
        <v>27750.000000000004</v>
      </c>
      <c r="AE13">
        <f t="shared" si="6"/>
        <v>45250</v>
      </c>
      <c r="AG13" s="1" t="s">
        <v>78</v>
      </c>
      <c r="AH13" s="1">
        <v>1</v>
      </c>
      <c r="AI13" s="2">
        <v>3.17</v>
      </c>
      <c r="AJ13" s="2">
        <v>4.05</v>
      </c>
      <c r="AK13">
        <f t="shared" si="7"/>
        <v>79250</v>
      </c>
      <c r="AL13">
        <f t="shared" si="8"/>
        <v>101250</v>
      </c>
      <c r="AN13" s="1" t="s">
        <v>78</v>
      </c>
      <c r="AO13" s="1">
        <v>1</v>
      </c>
      <c r="AP13" s="2">
        <v>0.29899999999999999</v>
      </c>
      <c r="AQ13" s="2">
        <v>0.35199999999999998</v>
      </c>
      <c r="AR13">
        <f t="shared" si="9"/>
        <v>89699.999999999985</v>
      </c>
      <c r="AS13">
        <f t="shared" si="10"/>
        <v>105599.99999999999</v>
      </c>
      <c r="AU13" s="1" t="s">
        <v>78</v>
      </c>
      <c r="AV13" s="1">
        <v>1</v>
      </c>
      <c r="AW13" s="2">
        <v>1.1299999999999999</v>
      </c>
      <c r="AX13" s="2">
        <v>1.1599999999999999</v>
      </c>
      <c r="AY13">
        <f t="shared" si="11"/>
        <v>338999.99999999994</v>
      </c>
      <c r="AZ13">
        <f t="shared" si="12"/>
        <v>348000</v>
      </c>
      <c r="BB13" s="1" t="s">
        <v>78</v>
      </c>
      <c r="BC13" s="1">
        <v>1</v>
      </c>
      <c r="BD13" s="2">
        <v>1.84</v>
      </c>
      <c r="BE13" s="2">
        <v>1.87</v>
      </c>
      <c r="BF13">
        <f t="shared" si="13"/>
        <v>552000</v>
      </c>
      <c r="BG13">
        <f t="shared" si="14"/>
        <v>561000</v>
      </c>
      <c r="BI13" s="1" t="s">
        <v>78</v>
      </c>
      <c r="BJ13" s="1">
        <v>1</v>
      </c>
      <c r="BK13" s="2">
        <v>0.56799999999999995</v>
      </c>
      <c r="BL13" s="2">
        <v>0.58599999999999997</v>
      </c>
      <c r="BM13">
        <f t="shared" si="15"/>
        <v>284000</v>
      </c>
      <c r="BN13">
        <f t="shared" si="16"/>
        <v>293000</v>
      </c>
      <c r="BP13" s="1" t="s">
        <v>78</v>
      </c>
      <c r="BQ13" s="1">
        <v>1</v>
      </c>
      <c r="BR13" s="2">
        <v>1.06</v>
      </c>
      <c r="BS13" s="2">
        <v>1.17</v>
      </c>
      <c r="BT13">
        <f t="shared" si="20"/>
        <v>106000</v>
      </c>
      <c r="BU13">
        <f t="shared" si="19"/>
        <v>117000</v>
      </c>
      <c r="BV13">
        <v>2</v>
      </c>
      <c r="BW13">
        <f t="shared" si="17"/>
        <v>212000</v>
      </c>
      <c r="BX13">
        <f t="shared" si="18"/>
        <v>234000</v>
      </c>
      <c r="BY13" s="1" t="s">
        <v>78</v>
      </c>
    </row>
    <row r="14" spans="4:77" x14ac:dyDescent="0.2">
      <c r="D14" s="1" t="s">
        <v>78</v>
      </c>
      <c r="E14" s="1">
        <v>2</v>
      </c>
      <c r="F14" s="2">
        <v>5.28</v>
      </c>
      <c r="G14">
        <v>1.17</v>
      </c>
      <c r="H14">
        <f t="shared" si="0"/>
        <v>5280</v>
      </c>
      <c r="I14">
        <f t="shared" si="1"/>
        <v>11699.999999999998</v>
      </c>
      <c r="K14" s="1" t="s">
        <v>78</v>
      </c>
      <c r="L14" s="1">
        <v>2</v>
      </c>
      <c r="M14" s="2">
        <v>2.46</v>
      </c>
      <c r="N14" s="2">
        <v>3.75</v>
      </c>
      <c r="O14">
        <f t="shared" si="2"/>
        <v>61500</v>
      </c>
      <c r="P14">
        <f t="shared" si="2"/>
        <v>93750</v>
      </c>
      <c r="R14" s="1" t="s">
        <v>78</v>
      </c>
      <c r="S14" s="1">
        <v>2</v>
      </c>
      <c r="T14" s="2">
        <v>1.08</v>
      </c>
      <c r="U14" s="2">
        <v>1.64</v>
      </c>
      <c r="V14">
        <f t="shared" si="3"/>
        <v>27000</v>
      </c>
      <c r="W14">
        <f t="shared" si="4"/>
        <v>41000</v>
      </c>
      <c r="Y14" s="1" t="s">
        <v>78</v>
      </c>
      <c r="Z14" s="1">
        <v>2</v>
      </c>
      <c r="AA14" s="2">
        <v>0.246</v>
      </c>
      <c r="AB14" s="2">
        <v>0.48099999999999998</v>
      </c>
      <c r="AC14" s="2" t="s">
        <v>70</v>
      </c>
      <c r="AD14">
        <f t="shared" si="5"/>
        <v>6150</v>
      </c>
      <c r="AE14">
        <f t="shared" si="6"/>
        <v>12025</v>
      </c>
      <c r="AG14" s="1" t="s">
        <v>78</v>
      </c>
      <c r="AH14" s="1">
        <v>2</v>
      </c>
      <c r="AI14" s="2">
        <v>1.99</v>
      </c>
      <c r="AJ14" s="2">
        <v>2.58</v>
      </c>
      <c r="AK14">
        <f t="shared" si="7"/>
        <v>49750</v>
      </c>
      <c r="AL14">
        <f t="shared" si="8"/>
        <v>64500</v>
      </c>
      <c r="AN14" s="1" t="s">
        <v>78</v>
      </c>
      <c r="AO14" s="1">
        <v>2</v>
      </c>
      <c r="AP14" s="2">
        <v>0.93300000000000005</v>
      </c>
      <c r="AQ14" s="2">
        <v>0.96199999999999997</v>
      </c>
      <c r="AR14">
        <f t="shared" si="9"/>
        <v>279900</v>
      </c>
      <c r="AS14">
        <f t="shared" si="10"/>
        <v>288599.99999999994</v>
      </c>
      <c r="AU14" s="1" t="s">
        <v>78</v>
      </c>
      <c r="AV14" s="1">
        <v>2</v>
      </c>
      <c r="AW14" s="2">
        <v>0.47499999999999998</v>
      </c>
      <c r="AX14" s="2">
        <v>0.48</v>
      </c>
      <c r="AY14">
        <f t="shared" si="11"/>
        <v>142500</v>
      </c>
      <c r="AZ14">
        <f t="shared" si="12"/>
        <v>144000</v>
      </c>
      <c r="BB14" s="1" t="s">
        <v>78</v>
      </c>
      <c r="BC14" s="1">
        <v>2</v>
      </c>
      <c r="BD14" s="2">
        <v>1.96</v>
      </c>
      <c r="BE14" s="2">
        <v>1.99</v>
      </c>
      <c r="BF14">
        <f t="shared" si="13"/>
        <v>588000</v>
      </c>
      <c r="BG14">
        <f t="shared" si="14"/>
        <v>597000</v>
      </c>
      <c r="BI14" s="1" t="s">
        <v>78</v>
      </c>
      <c r="BJ14" s="1">
        <v>2</v>
      </c>
      <c r="BK14" s="2">
        <v>0.86799999999999999</v>
      </c>
      <c r="BL14" s="2">
        <v>0.89700000000000002</v>
      </c>
      <c r="BM14">
        <f t="shared" si="15"/>
        <v>434000</v>
      </c>
      <c r="BN14">
        <f t="shared" si="16"/>
        <v>448500</v>
      </c>
      <c r="BP14" s="1" t="s">
        <v>78</v>
      </c>
      <c r="BQ14" s="1">
        <v>2</v>
      </c>
      <c r="BR14" s="2">
        <v>1.41</v>
      </c>
      <c r="BS14" s="2">
        <v>1.47</v>
      </c>
      <c r="BT14">
        <f t="shared" si="20"/>
        <v>141000</v>
      </c>
      <c r="BU14">
        <f t="shared" si="19"/>
        <v>147000</v>
      </c>
      <c r="BV14">
        <v>2</v>
      </c>
      <c r="BW14">
        <f t="shared" si="17"/>
        <v>282000</v>
      </c>
      <c r="BX14">
        <f t="shared" si="18"/>
        <v>294000</v>
      </c>
      <c r="BY14" s="1" t="s">
        <v>78</v>
      </c>
    </row>
    <row r="15" spans="4:77" x14ac:dyDescent="0.2">
      <c r="D15" s="1" t="s">
        <v>78</v>
      </c>
      <c r="E15" s="1">
        <v>3</v>
      </c>
      <c r="F15" s="2">
        <v>15.2</v>
      </c>
      <c r="G15">
        <v>2.76</v>
      </c>
      <c r="H15">
        <f t="shared" si="0"/>
        <v>15199.999999999998</v>
      </c>
      <c r="I15">
        <f t="shared" si="1"/>
        <v>27599.999999999996</v>
      </c>
      <c r="K15" s="1" t="s">
        <v>78</v>
      </c>
      <c r="L15" s="1">
        <v>3</v>
      </c>
      <c r="M15" s="2">
        <v>2.35</v>
      </c>
      <c r="N15" s="2">
        <v>3.34</v>
      </c>
      <c r="O15">
        <f t="shared" si="2"/>
        <v>58750</v>
      </c>
      <c r="P15">
        <f t="shared" si="2"/>
        <v>83500</v>
      </c>
      <c r="R15" s="1" t="s">
        <v>78</v>
      </c>
      <c r="S15" s="1">
        <v>3</v>
      </c>
      <c r="T15" s="2">
        <v>0.92</v>
      </c>
      <c r="U15" s="2">
        <v>1.28</v>
      </c>
      <c r="V15">
        <f t="shared" si="3"/>
        <v>23000</v>
      </c>
      <c r="W15">
        <f t="shared" si="4"/>
        <v>32000</v>
      </c>
      <c r="Y15" s="1" t="s">
        <v>78</v>
      </c>
      <c r="Z15" s="1">
        <v>3</v>
      </c>
      <c r="AA15" s="2">
        <v>0.29299999999999998</v>
      </c>
      <c r="AB15" s="2">
        <v>0.70399999999999996</v>
      </c>
      <c r="AC15" s="2" t="s">
        <v>70</v>
      </c>
      <c r="AD15">
        <f t="shared" si="5"/>
        <v>7325</v>
      </c>
      <c r="AE15">
        <f t="shared" si="6"/>
        <v>17600</v>
      </c>
      <c r="AG15" s="1" t="s">
        <v>78</v>
      </c>
      <c r="AH15" s="1">
        <v>3</v>
      </c>
      <c r="AI15" s="2">
        <v>2.46</v>
      </c>
      <c r="AJ15" s="2">
        <v>3.75</v>
      </c>
      <c r="AK15">
        <f t="shared" si="7"/>
        <v>61500</v>
      </c>
      <c r="AL15">
        <f t="shared" si="8"/>
        <v>93750</v>
      </c>
      <c r="AN15" s="1" t="s">
        <v>78</v>
      </c>
      <c r="AO15" s="1">
        <v>3</v>
      </c>
      <c r="AP15" s="2">
        <v>0.35199999999999998</v>
      </c>
      <c r="AQ15" s="2">
        <v>0.41099999999999998</v>
      </c>
      <c r="AR15">
        <f t="shared" si="9"/>
        <v>105599.99999999999</v>
      </c>
      <c r="AS15">
        <f t="shared" si="10"/>
        <v>123300</v>
      </c>
      <c r="AU15" s="1" t="s">
        <v>78</v>
      </c>
      <c r="AV15" s="1">
        <v>3</v>
      </c>
      <c r="AW15" s="2">
        <v>0.92800000000000005</v>
      </c>
      <c r="AX15" s="2">
        <v>0.97399999999999998</v>
      </c>
      <c r="AY15">
        <f t="shared" si="11"/>
        <v>278400</v>
      </c>
      <c r="AZ15">
        <f t="shared" si="12"/>
        <v>292199.99999999994</v>
      </c>
      <c r="BB15" s="1" t="s">
        <v>78</v>
      </c>
      <c r="BC15" s="1">
        <v>3</v>
      </c>
      <c r="BD15" s="2">
        <v>1.3</v>
      </c>
      <c r="BE15" s="2">
        <v>1.37</v>
      </c>
      <c r="BF15">
        <f t="shared" si="13"/>
        <v>390000</v>
      </c>
      <c r="BG15">
        <f t="shared" si="14"/>
        <v>411000.00000000006</v>
      </c>
      <c r="BI15" s="1" t="s">
        <v>78</v>
      </c>
      <c r="BJ15" s="1">
        <v>3</v>
      </c>
      <c r="BK15" s="2">
        <v>0.40500000000000003</v>
      </c>
      <c r="BL15" s="2">
        <v>0.40500000000000003</v>
      </c>
      <c r="BM15">
        <f t="shared" si="15"/>
        <v>202500</v>
      </c>
      <c r="BN15">
        <f t="shared" si="16"/>
        <v>202500</v>
      </c>
      <c r="BP15" s="1" t="s">
        <v>78</v>
      </c>
      <c r="BQ15" s="1">
        <v>3</v>
      </c>
      <c r="BR15" s="2">
        <v>1.29</v>
      </c>
      <c r="BS15" s="2">
        <v>1.38</v>
      </c>
      <c r="BT15">
        <f t="shared" si="20"/>
        <v>129000</v>
      </c>
      <c r="BU15">
        <f t="shared" si="19"/>
        <v>138000</v>
      </c>
      <c r="BV15">
        <v>2</v>
      </c>
      <c r="BW15">
        <f t="shared" si="17"/>
        <v>258000</v>
      </c>
      <c r="BX15">
        <f t="shared" si="18"/>
        <v>276000</v>
      </c>
      <c r="BY15" s="1" t="s">
        <v>78</v>
      </c>
    </row>
    <row r="16" spans="4:77" x14ac:dyDescent="0.2">
      <c r="D16" s="1" t="s">
        <v>79</v>
      </c>
      <c r="E16" s="1">
        <v>1</v>
      </c>
      <c r="F16" s="2">
        <v>10.6</v>
      </c>
      <c r="G16">
        <v>1.64</v>
      </c>
      <c r="H16">
        <f t="shared" si="0"/>
        <v>10599.999999999998</v>
      </c>
      <c r="I16">
        <f t="shared" si="1"/>
        <v>16399.999999999996</v>
      </c>
      <c r="K16" s="1" t="s">
        <v>79</v>
      </c>
      <c r="L16" s="1">
        <v>1</v>
      </c>
      <c r="M16" s="2">
        <v>1.76</v>
      </c>
      <c r="N16" s="2">
        <v>2.93</v>
      </c>
      <c r="O16">
        <f t="shared" si="2"/>
        <v>44000</v>
      </c>
      <c r="P16">
        <f t="shared" si="2"/>
        <v>73250</v>
      </c>
      <c r="R16" s="1" t="s">
        <v>79</v>
      </c>
      <c r="S16" s="1">
        <v>1</v>
      </c>
      <c r="T16" s="2">
        <v>1.44</v>
      </c>
      <c r="U16" s="2">
        <v>1.92</v>
      </c>
      <c r="V16">
        <f t="shared" si="3"/>
        <v>36000</v>
      </c>
      <c r="W16">
        <f t="shared" si="4"/>
        <v>48000</v>
      </c>
      <c r="Y16" s="1" t="s">
        <v>79</v>
      </c>
      <c r="Z16" s="1">
        <v>1</v>
      </c>
      <c r="AA16" s="2">
        <v>4.57</v>
      </c>
      <c r="AB16" s="2">
        <v>9.2200000000000006</v>
      </c>
      <c r="AC16" s="1" t="s">
        <v>69</v>
      </c>
      <c r="AD16">
        <f t="shared" si="5"/>
        <v>114250</v>
      </c>
      <c r="AE16">
        <f t="shared" si="6"/>
        <v>230500.00000000003</v>
      </c>
      <c r="AG16" s="1" t="s">
        <v>79</v>
      </c>
      <c r="AH16" s="1">
        <v>1</v>
      </c>
      <c r="AI16" s="2">
        <v>3.75</v>
      </c>
      <c r="AJ16" s="2">
        <v>4.75</v>
      </c>
      <c r="AK16">
        <f t="shared" si="7"/>
        <v>93750</v>
      </c>
      <c r="AL16">
        <f t="shared" si="8"/>
        <v>118750</v>
      </c>
      <c r="AN16" s="1" t="s">
        <v>79</v>
      </c>
      <c r="AO16" s="1">
        <v>1</v>
      </c>
      <c r="AP16" s="2">
        <v>0.29299999999999998</v>
      </c>
      <c r="AQ16" s="2">
        <v>0.375</v>
      </c>
      <c r="AR16">
        <f t="shared" si="9"/>
        <v>87899.999999999985</v>
      </c>
      <c r="AS16">
        <f t="shared" si="10"/>
        <v>112499.99999999999</v>
      </c>
      <c r="AU16" s="1" t="s">
        <v>79</v>
      </c>
      <c r="AV16" s="1">
        <v>1</v>
      </c>
      <c r="AW16" s="2">
        <v>1.71</v>
      </c>
      <c r="AX16" s="2">
        <v>1.75</v>
      </c>
      <c r="AY16">
        <f t="shared" si="11"/>
        <v>513000</v>
      </c>
      <c r="AZ16">
        <f t="shared" si="12"/>
        <v>525000</v>
      </c>
      <c r="BB16" s="1" t="s">
        <v>79</v>
      </c>
      <c r="BC16" s="1">
        <v>1</v>
      </c>
      <c r="BD16" s="2">
        <v>2.79</v>
      </c>
      <c r="BE16" s="2">
        <v>2.87</v>
      </c>
      <c r="BF16">
        <f t="shared" si="13"/>
        <v>837000</v>
      </c>
      <c r="BG16">
        <f t="shared" si="14"/>
        <v>861000</v>
      </c>
      <c r="BI16" s="1" t="s">
        <v>79</v>
      </c>
      <c r="BJ16" s="1">
        <v>1</v>
      </c>
      <c r="BK16" s="2">
        <v>0.93300000000000005</v>
      </c>
      <c r="BL16" s="2">
        <v>0.98399999999999999</v>
      </c>
      <c r="BM16">
        <f t="shared" si="15"/>
        <v>466500</v>
      </c>
      <c r="BN16">
        <f t="shared" si="16"/>
        <v>492000</v>
      </c>
      <c r="BP16" s="1" t="s">
        <v>79</v>
      </c>
      <c r="BQ16" s="1">
        <v>1</v>
      </c>
      <c r="BR16" s="2">
        <v>5.63</v>
      </c>
      <c r="BS16" s="2">
        <v>5.75</v>
      </c>
      <c r="BT16">
        <f t="shared" si="20"/>
        <v>563000</v>
      </c>
      <c r="BU16">
        <f t="shared" si="19"/>
        <v>575000</v>
      </c>
      <c r="BV16">
        <v>2</v>
      </c>
      <c r="BW16">
        <f t="shared" si="17"/>
        <v>1126000</v>
      </c>
      <c r="BX16">
        <f t="shared" si="18"/>
        <v>1150000</v>
      </c>
      <c r="BY16" s="1" t="s">
        <v>79</v>
      </c>
    </row>
    <row r="17" spans="4:77" x14ac:dyDescent="0.2">
      <c r="D17" s="1" t="s">
        <v>79</v>
      </c>
      <c r="E17" s="1">
        <v>2</v>
      </c>
      <c r="F17" s="2">
        <v>2.35</v>
      </c>
      <c r="G17">
        <v>0.64500000000000002</v>
      </c>
      <c r="H17">
        <f t="shared" si="0"/>
        <v>2350</v>
      </c>
      <c r="I17">
        <f t="shared" si="1"/>
        <v>6450</v>
      </c>
      <c r="K17" s="1" t="s">
        <v>79</v>
      </c>
      <c r="L17" s="1">
        <v>2</v>
      </c>
      <c r="M17" s="2">
        <v>3.64</v>
      </c>
      <c r="N17" s="2">
        <v>4.46</v>
      </c>
      <c r="O17">
        <f t="shared" si="2"/>
        <v>91000</v>
      </c>
      <c r="P17">
        <f t="shared" si="2"/>
        <v>111500</v>
      </c>
      <c r="R17" s="1" t="s">
        <v>79</v>
      </c>
      <c r="S17" s="1">
        <v>2</v>
      </c>
      <c r="T17" s="2">
        <v>1.44</v>
      </c>
      <c r="U17" s="2">
        <v>2.2599999999999998</v>
      </c>
      <c r="V17">
        <f t="shared" si="3"/>
        <v>36000</v>
      </c>
      <c r="W17">
        <f t="shared" si="4"/>
        <v>56499.999999999993</v>
      </c>
      <c r="Y17" s="1" t="s">
        <v>79</v>
      </c>
      <c r="Z17" s="1">
        <v>2</v>
      </c>
      <c r="AA17" s="2">
        <v>3.28</v>
      </c>
      <c r="AB17" s="2">
        <v>6.57</v>
      </c>
      <c r="AC17" s="1" t="s">
        <v>69</v>
      </c>
      <c r="AD17">
        <f t="shared" si="5"/>
        <v>82000</v>
      </c>
      <c r="AE17">
        <f t="shared" si="6"/>
        <v>164250</v>
      </c>
      <c r="AG17" s="1" t="s">
        <v>79</v>
      </c>
      <c r="AH17" s="1">
        <v>2</v>
      </c>
      <c r="AI17" s="2">
        <v>1.88</v>
      </c>
      <c r="AJ17" s="2">
        <v>2.11</v>
      </c>
      <c r="AK17">
        <f t="shared" si="7"/>
        <v>47000</v>
      </c>
      <c r="AL17">
        <f t="shared" si="8"/>
        <v>52750</v>
      </c>
      <c r="AN17" s="1" t="s">
        <v>79</v>
      </c>
      <c r="AO17" s="1">
        <v>2</v>
      </c>
      <c r="AP17" s="2">
        <v>1.04</v>
      </c>
      <c r="AQ17" s="2">
        <v>1.1299999999999999</v>
      </c>
      <c r="AR17">
        <f t="shared" si="9"/>
        <v>312000</v>
      </c>
      <c r="AS17">
        <f t="shared" si="10"/>
        <v>338999.99999999994</v>
      </c>
      <c r="AU17" s="1" t="s">
        <v>79</v>
      </c>
      <c r="AV17" s="1">
        <v>2</v>
      </c>
      <c r="AW17" s="2">
        <v>1.54</v>
      </c>
      <c r="AX17" s="2">
        <v>1.55</v>
      </c>
      <c r="AY17">
        <f t="shared" si="11"/>
        <v>461999.99999999994</v>
      </c>
      <c r="AZ17">
        <f t="shared" si="12"/>
        <v>464999.99999999994</v>
      </c>
      <c r="BB17" s="1" t="s">
        <v>79</v>
      </c>
      <c r="BC17" s="1">
        <v>2</v>
      </c>
      <c r="BD17" s="2">
        <v>2.27</v>
      </c>
      <c r="BE17" s="2">
        <v>2.3199999999999998</v>
      </c>
      <c r="BF17">
        <f t="shared" si="13"/>
        <v>680999.99999999988</v>
      </c>
      <c r="BG17">
        <f t="shared" si="14"/>
        <v>696000</v>
      </c>
      <c r="BI17" s="1" t="s">
        <v>79</v>
      </c>
      <c r="BJ17" s="1">
        <v>2</v>
      </c>
      <c r="BK17" s="2">
        <v>1.1100000000000001</v>
      </c>
      <c r="BL17" s="2">
        <v>1.1399999999999999</v>
      </c>
      <c r="BM17">
        <f t="shared" si="15"/>
        <v>555000</v>
      </c>
      <c r="BN17">
        <f t="shared" si="16"/>
        <v>570000</v>
      </c>
      <c r="BP17" s="1" t="s">
        <v>79</v>
      </c>
      <c r="BQ17" s="1">
        <v>2</v>
      </c>
      <c r="BR17" s="2">
        <v>3.28</v>
      </c>
      <c r="BS17" s="2">
        <v>3.34</v>
      </c>
      <c r="BT17">
        <f t="shared" si="20"/>
        <v>328000</v>
      </c>
      <c r="BU17">
        <f t="shared" si="19"/>
        <v>334000</v>
      </c>
      <c r="BV17">
        <v>2</v>
      </c>
      <c r="BW17">
        <f t="shared" si="17"/>
        <v>656000</v>
      </c>
      <c r="BX17">
        <f t="shared" si="18"/>
        <v>668000</v>
      </c>
      <c r="BY17" s="1" t="s">
        <v>79</v>
      </c>
    </row>
    <row r="18" spans="4:77" x14ac:dyDescent="0.2">
      <c r="D18" s="1" t="s">
        <v>79</v>
      </c>
      <c r="E18" s="1">
        <v>3</v>
      </c>
      <c r="F18" s="2">
        <v>27.1</v>
      </c>
      <c r="G18">
        <v>4.4000000000000004</v>
      </c>
      <c r="H18">
        <f t="shared" si="0"/>
        <v>27100</v>
      </c>
      <c r="I18">
        <f t="shared" si="1"/>
        <v>44000</v>
      </c>
      <c r="K18" s="1" t="s">
        <v>79</v>
      </c>
      <c r="L18" s="1">
        <v>3</v>
      </c>
      <c r="M18" s="2">
        <v>2.87</v>
      </c>
      <c r="N18" s="2">
        <v>3.23</v>
      </c>
      <c r="O18">
        <f t="shared" si="2"/>
        <v>71750</v>
      </c>
      <c r="P18">
        <f t="shared" si="2"/>
        <v>80750</v>
      </c>
      <c r="R18" s="1" t="s">
        <v>79</v>
      </c>
      <c r="S18" s="1">
        <v>3</v>
      </c>
      <c r="T18" s="2">
        <v>3.02</v>
      </c>
      <c r="U18" s="2">
        <v>3.88</v>
      </c>
      <c r="V18">
        <f t="shared" si="3"/>
        <v>75500</v>
      </c>
      <c r="W18">
        <f t="shared" si="4"/>
        <v>97000</v>
      </c>
      <c r="Y18" s="1" t="s">
        <v>79</v>
      </c>
      <c r="Z18" s="1">
        <v>3</v>
      </c>
      <c r="AA18" s="2">
        <v>6.08</v>
      </c>
      <c r="AB18" s="2">
        <v>9.2799999999999994</v>
      </c>
      <c r="AC18" s="1" t="s">
        <v>69</v>
      </c>
      <c r="AD18">
        <f t="shared" si="5"/>
        <v>152000</v>
      </c>
      <c r="AE18">
        <f t="shared" si="6"/>
        <v>231999.99999999997</v>
      </c>
      <c r="AG18" s="1" t="s">
        <v>79</v>
      </c>
      <c r="AH18" s="1">
        <v>3</v>
      </c>
      <c r="AI18" s="2">
        <v>3.4</v>
      </c>
      <c r="AJ18" s="2">
        <v>4.34</v>
      </c>
      <c r="AK18">
        <f t="shared" si="7"/>
        <v>85000</v>
      </c>
      <c r="AL18">
        <f t="shared" si="8"/>
        <v>108500</v>
      </c>
      <c r="AN18" s="1" t="s">
        <v>79</v>
      </c>
      <c r="AO18" s="1">
        <v>3</v>
      </c>
      <c r="AP18" s="2">
        <v>1.02</v>
      </c>
      <c r="AQ18" s="2">
        <v>1.1100000000000001</v>
      </c>
      <c r="AR18">
        <f t="shared" si="9"/>
        <v>306000</v>
      </c>
      <c r="AS18">
        <f t="shared" si="10"/>
        <v>333000</v>
      </c>
      <c r="AU18" s="1" t="s">
        <v>79</v>
      </c>
      <c r="AV18" s="1">
        <v>3</v>
      </c>
      <c r="AW18" s="2">
        <v>1.81</v>
      </c>
      <c r="AX18" s="2">
        <v>1.85</v>
      </c>
      <c r="AY18">
        <f t="shared" si="11"/>
        <v>543000</v>
      </c>
      <c r="AZ18">
        <f t="shared" si="12"/>
        <v>555000</v>
      </c>
      <c r="BB18" s="1" t="s">
        <v>79</v>
      </c>
      <c r="BC18" s="1">
        <v>3</v>
      </c>
      <c r="BD18" s="2">
        <v>2.2999999999999998</v>
      </c>
      <c r="BE18" s="2">
        <v>2.35</v>
      </c>
      <c r="BF18">
        <f t="shared" si="13"/>
        <v>690000</v>
      </c>
      <c r="BG18">
        <f t="shared" si="14"/>
        <v>705000</v>
      </c>
      <c r="BI18" s="1" t="s">
        <v>79</v>
      </c>
      <c r="BJ18" s="1">
        <v>3</v>
      </c>
      <c r="BK18" s="2">
        <v>1.29</v>
      </c>
      <c r="BL18" s="2">
        <v>1.34</v>
      </c>
      <c r="BM18">
        <f t="shared" si="15"/>
        <v>645000</v>
      </c>
      <c r="BN18">
        <f t="shared" si="16"/>
        <v>670000</v>
      </c>
      <c r="BP18" s="1" t="s">
        <v>79</v>
      </c>
      <c r="BQ18" s="1">
        <v>3</v>
      </c>
      <c r="BR18" s="2">
        <v>5.16</v>
      </c>
      <c r="BS18" s="2">
        <v>5.28</v>
      </c>
      <c r="BT18">
        <f t="shared" si="20"/>
        <v>516000</v>
      </c>
      <c r="BU18">
        <f t="shared" si="19"/>
        <v>528000</v>
      </c>
      <c r="BV18">
        <v>2</v>
      </c>
      <c r="BW18">
        <f t="shared" si="17"/>
        <v>1032000</v>
      </c>
      <c r="BX18">
        <f t="shared" si="18"/>
        <v>1056000</v>
      </c>
      <c r="BY18" s="1" t="s">
        <v>79</v>
      </c>
    </row>
    <row r="19" spans="4:77" x14ac:dyDescent="0.2">
      <c r="D19" s="1" t="s">
        <v>80</v>
      </c>
      <c r="E19" s="1">
        <v>1</v>
      </c>
      <c r="F19" s="2">
        <v>9.83</v>
      </c>
      <c r="G19">
        <v>1.64</v>
      </c>
      <c r="H19">
        <f t="shared" si="0"/>
        <v>9830</v>
      </c>
      <c r="I19">
        <f t="shared" si="1"/>
        <v>16399.999999999996</v>
      </c>
      <c r="K19" s="1" t="s">
        <v>80</v>
      </c>
      <c r="L19" s="1">
        <v>1</v>
      </c>
      <c r="M19" s="2">
        <v>3.46</v>
      </c>
      <c r="N19" s="2">
        <v>4.6900000000000004</v>
      </c>
      <c r="O19">
        <f t="shared" si="2"/>
        <v>86500</v>
      </c>
      <c r="P19">
        <f t="shared" si="2"/>
        <v>117250.00000000001</v>
      </c>
      <c r="R19" s="1" t="s">
        <v>80</v>
      </c>
      <c r="S19" s="1">
        <v>1</v>
      </c>
      <c r="T19" s="2">
        <v>3.25</v>
      </c>
      <c r="U19" s="2">
        <v>4.25</v>
      </c>
      <c r="V19">
        <f t="shared" si="3"/>
        <v>81250</v>
      </c>
      <c r="W19">
        <f t="shared" si="4"/>
        <v>106250</v>
      </c>
      <c r="Y19" s="1" t="s">
        <v>80</v>
      </c>
      <c r="Z19" s="1">
        <v>1</v>
      </c>
      <c r="AA19" s="2">
        <v>0.52800000000000002</v>
      </c>
      <c r="AB19" s="2">
        <v>0.88</v>
      </c>
      <c r="AC19" s="1" t="s">
        <v>69</v>
      </c>
      <c r="AD19">
        <f t="shared" si="5"/>
        <v>13200</v>
      </c>
      <c r="AE19">
        <f t="shared" si="6"/>
        <v>22000</v>
      </c>
      <c r="AG19" s="1" t="s">
        <v>80</v>
      </c>
      <c r="AH19" s="1">
        <v>1</v>
      </c>
      <c r="AI19" s="2">
        <v>4.99</v>
      </c>
      <c r="AJ19" s="2">
        <v>6.63</v>
      </c>
      <c r="AK19">
        <f t="shared" si="7"/>
        <v>124750</v>
      </c>
      <c r="AL19">
        <f t="shared" si="8"/>
        <v>165750</v>
      </c>
      <c r="AN19" s="1" t="s">
        <v>80</v>
      </c>
      <c r="AO19" s="1">
        <v>1</v>
      </c>
      <c r="AP19" s="2">
        <v>1.1299999999999999</v>
      </c>
      <c r="AQ19" s="2">
        <v>1.27</v>
      </c>
      <c r="AR19">
        <f t="shared" si="9"/>
        <v>338999.99999999994</v>
      </c>
      <c r="AS19">
        <f t="shared" si="10"/>
        <v>381000</v>
      </c>
      <c r="AU19" s="1" t="s">
        <v>80</v>
      </c>
      <c r="AV19" s="1">
        <v>1</v>
      </c>
      <c r="AW19" s="2">
        <v>1.1100000000000001</v>
      </c>
      <c r="AX19" s="2">
        <v>1.27</v>
      </c>
      <c r="AY19">
        <f t="shared" si="11"/>
        <v>333000</v>
      </c>
      <c r="AZ19">
        <f t="shared" si="12"/>
        <v>381000</v>
      </c>
      <c r="BB19" s="1" t="s">
        <v>80</v>
      </c>
      <c r="BC19" s="1">
        <v>1</v>
      </c>
      <c r="BD19" s="2">
        <v>2.73</v>
      </c>
      <c r="BE19" s="2">
        <v>2.93</v>
      </c>
      <c r="BF19">
        <f t="shared" si="13"/>
        <v>819000</v>
      </c>
      <c r="BG19">
        <f t="shared" si="14"/>
        <v>879000</v>
      </c>
      <c r="BI19" s="1" t="s">
        <v>80</v>
      </c>
      <c r="BJ19" s="1">
        <v>1</v>
      </c>
      <c r="BK19" s="2">
        <v>0.89700000000000002</v>
      </c>
      <c r="BL19" s="2">
        <v>1.1200000000000001</v>
      </c>
      <c r="BM19">
        <f t="shared" si="15"/>
        <v>448500</v>
      </c>
      <c r="BN19">
        <f t="shared" si="16"/>
        <v>560000</v>
      </c>
      <c r="BP19" s="1" t="s">
        <v>80</v>
      </c>
      <c r="BQ19" s="1">
        <v>1</v>
      </c>
      <c r="BR19" s="2">
        <v>3.46</v>
      </c>
      <c r="BS19" s="2">
        <v>3.75</v>
      </c>
      <c r="BT19">
        <f t="shared" si="20"/>
        <v>346000</v>
      </c>
      <c r="BU19">
        <f t="shared" si="19"/>
        <v>375000</v>
      </c>
      <c r="BV19">
        <v>2</v>
      </c>
      <c r="BW19">
        <f t="shared" si="17"/>
        <v>692000</v>
      </c>
      <c r="BX19">
        <f t="shared" si="18"/>
        <v>750000</v>
      </c>
      <c r="BY19" s="1" t="s">
        <v>80</v>
      </c>
    </row>
    <row r="20" spans="4:77" x14ac:dyDescent="0.2">
      <c r="D20" s="1" t="s">
        <v>80</v>
      </c>
      <c r="E20" s="1">
        <v>2</v>
      </c>
      <c r="F20" s="2">
        <v>6.45</v>
      </c>
      <c r="G20">
        <v>1.23</v>
      </c>
      <c r="H20">
        <f t="shared" si="0"/>
        <v>6449.9999999999991</v>
      </c>
      <c r="I20">
        <f t="shared" si="1"/>
        <v>12299.999999999998</v>
      </c>
      <c r="K20" s="1" t="s">
        <v>80</v>
      </c>
      <c r="L20" s="1">
        <v>2</v>
      </c>
      <c r="M20" s="2">
        <v>2.82</v>
      </c>
      <c r="N20" s="2">
        <v>3.09</v>
      </c>
      <c r="O20">
        <f t="shared" si="2"/>
        <v>70500</v>
      </c>
      <c r="P20">
        <f t="shared" si="2"/>
        <v>77250</v>
      </c>
      <c r="R20" s="1" t="s">
        <v>80</v>
      </c>
      <c r="S20" s="1">
        <v>2</v>
      </c>
      <c r="T20" s="2">
        <v>5.04</v>
      </c>
      <c r="U20" s="2">
        <v>6.22</v>
      </c>
      <c r="V20">
        <f t="shared" si="3"/>
        <v>126000</v>
      </c>
      <c r="W20">
        <f t="shared" si="4"/>
        <v>155500</v>
      </c>
      <c r="Y20" s="1" t="s">
        <v>80</v>
      </c>
      <c r="Z20" s="1">
        <v>2</v>
      </c>
      <c r="AA20" s="2">
        <v>1.23</v>
      </c>
      <c r="AB20" s="2">
        <v>2.46</v>
      </c>
      <c r="AC20" s="1" t="s">
        <v>69</v>
      </c>
      <c r="AD20">
        <f t="shared" si="5"/>
        <v>30750</v>
      </c>
      <c r="AE20">
        <f t="shared" si="6"/>
        <v>61500</v>
      </c>
      <c r="AG20" s="1" t="s">
        <v>80</v>
      </c>
      <c r="AH20" s="1">
        <v>2</v>
      </c>
      <c r="AI20" s="2">
        <v>3.87</v>
      </c>
      <c r="AJ20" s="2">
        <v>5.4</v>
      </c>
      <c r="AK20">
        <f t="shared" si="7"/>
        <v>96750</v>
      </c>
      <c r="AL20">
        <f t="shared" si="8"/>
        <v>135000</v>
      </c>
      <c r="AN20" s="1" t="s">
        <v>80</v>
      </c>
      <c r="AO20" s="1">
        <v>2</v>
      </c>
      <c r="AP20" s="2">
        <v>1.07</v>
      </c>
      <c r="AQ20" s="2">
        <v>1.1599999999999999</v>
      </c>
      <c r="AR20">
        <f t="shared" si="9"/>
        <v>321000</v>
      </c>
      <c r="AS20">
        <f t="shared" si="10"/>
        <v>348000</v>
      </c>
      <c r="AU20" s="1" t="s">
        <v>80</v>
      </c>
      <c r="AV20" s="1">
        <v>2</v>
      </c>
      <c r="AW20" s="2">
        <v>1.99</v>
      </c>
      <c r="AX20" s="2">
        <v>2.23</v>
      </c>
      <c r="AY20">
        <f t="shared" si="11"/>
        <v>597000</v>
      </c>
      <c r="AZ20">
        <f t="shared" si="12"/>
        <v>668999.99999999988</v>
      </c>
      <c r="BB20" s="1" t="s">
        <v>80</v>
      </c>
      <c r="BC20" s="1">
        <v>2</v>
      </c>
      <c r="BD20" s="2">
        <v>2.15</v>
      </c>
      <c r="BE20" s="2">
        <v>2.27</v>
      </c>
      <c r="BF20">
        <f t="shared" si="13"/>
        <v>644999.99999999988</v>
      </c>
      <c r="BG20">
        <f t="shared" si="14"/>
        <v>680999.99999999988</v>
      </c>
      <c r="BI20" s="1" t="s">
        <v>80</v>
      </c>
      <c r="BJ20" s="1">
        <v>2</v>
      </c>
      <c r="BK20" s="2">
        <v>1.1100000000000001</v>
      </c>
      <c r="BL20" s="2">
        <v>1.34</v>
      </c>
      <c r="BM20">
        <f t="shared" si="15"/>
        <v>555000</v>
      </c>
      <c r="BN20">
        <f t="shared" si="16"/>
        <v>670000</v>
      </c>
      <c r="BP20" s="1" t="s">
        <v>80</v>
      </c>
      <c r="BQ20" s="1">
        <v>2</v>
      </c>
      <c r="BR20" s="2">
        <v>5.92</v>
      </c>
      <c r="BS20" s="2">
        <v>6.22</v>
      </c>
      <c r="BT20">
        <f t="shared" si="20"/>
        <v>592000</v>
      </c>
      <c r="BU20">
        <f t="shared" si="19"/>
        <v>622000</v>
      </c>
      <c r="BV20">
        <v>2</v>
      </c>
      <c r="BW20">
        <f t="shared" si="17"/>
        <v>1184000</v>
      </c>
      <c r="BX20">
        <f t="shared" si="18"/>
        <v>1244000</v>
      </c>
      <c r="BY20" s="1" t="s">
        <v>80</v>
      </c>
    </row>
    <row r="21" spans="4:77" x14ac:dyDescent="0.2">
      <c r="D21" s="1" t="s">
        <v>80</v>
      </c>
      <c r="E21" s="1">
        <v>3</v>
      </c>
      <c r="F21" s="2">
        <v>7.04</v>
      </c>
      <c r="G21">
        <v>1.35</v>
      </c>
      <c r="H21">
        <f t="shared" si="0"/>
        <v>7040</v>
      </c>
      <c r="I21">
        <f t="shared" si="1"/>
        <v>13500</v>
      </c>
      <c r="K21" s="1" t="s">
        <v>80</v>
      </c>
      <c r="L21" s="1">
        <v>3</v>
      </c>
      <c r="M21" s="2">
        <v>2.76</v>
      </c>
      <c r="N21" s="2">
        <v>4.7300000000000004</v>
      </c>
      <c r="O21">
        <f t="shared" si="2"/>
        <v>69000</v>
      </c>
      <c r="P21">
        <f t="shared" si="2"/>
        <v>118250.00000000001</v>
      </c>
      <c r="R21" s="1" t="s">
        <v>80</v>
      </c>
      <c r="S21" s="1">
        <v>3</v>
      </c>
      <c r="T21" s="2">
        <v>2.12</v>
      </c>
      <c r="U21" s="2">
        <v>2.88</v>
      </c>
      <c r="V21">
        <f t="shared" si="3"/>
        <v>53000</v>
      </c>
      <c r="W21">
        <f t="shared" si="4"/>
        <v>72000</v>
      </c>
      <c r="Y21" s="1" t="s">
        <v>80</v>
      </c>
      <c r="Z21" s="1">
        <v>3</v>
      </c>
      <c r="AA21" s="2">
        <v>4.6100000000000003</v>
      </c>
      <c r="AB21" s="2">
        <v>10.8</v>
      </c>
      <c r="AC21" s="1" t="s">
        <v>69</v>
      </c>
      <c r="AD21">
        <f t="shared" si="5"/>
        <v>115250.00000000001</v>
      </c>
      <c r="AE21">
        <f t="shared" si="6"/>
        <v>270000</v>
      </c>
      <c r="AG21" s="1" t="s">
        <v>80</v>
      </c>
      <c r="AH21" s="1">
        <v>3</v>
      </c>
      <c r="AI21" s="2">
        <v>4.46</v>
      </c>
      <c r="AJ21" s="2">
        <v>5.4</v>
      </c>
      <c r="AK21">
        <f t="shared" si="7"/>
        <v>111500</v>
      </c>
      <c r="AL21">
        <f t="shared" si="8"/>
        <v>135000</v>
      </c>
      <c r="AN21" s="1" t="s">
        <v>80</v>
      </c>
      <c r="AO21" s="1">
        <v>3</v>
      </c>
      <c r="AP21" s="2">
        <v>1.34</v>
      </c>
      <c r="AQ21" s="2">
        <v>1.62</v>
      </c>
      <c r="AR21">
        <f t="shared" si="9"/>
        <v>402000</v>
      </c>
      <c r="AS21">
        <f t="shared" si="10"/>
        <v>486000</v>
      </c>
      <c r="AU21" s="1" t="s">
        <v>80</v>
      </c>
      <c r="AV21" s="1">
        <v>3</v>
      </c>
      <c r="AW21" s="2">
        <v>2.35</v>
      </c>
      <c r="AX21" s="2">
        <v>2.63</v>
      </c>
      <c r="AY21">
        <f t="shared" si="11"/>
        <v>705000</v>
      </c>
      <c r="AZ21">
        <f t="shared" si="12"/>
        <v>788999.99999999988</v>
      </c>
      <c r="BB21" s="1" t="s">
        <v>80</v>
      </c>
      <c r="BC21" s="1">
        <v>3</v>
      </c>
      <c r="BD21" s="2">
        <v>2.35</v>
      </c>
      <c r="BE21" s="2">
        <v>2.6</v>
      </c>
      <c r="BF21">
        <f t="shared" si="13"/>
        <v>705000</v>
      </c>
      <c r="BG21">
        <f t="shared" si="14"/>
        <v>780000</v>
      </c>
      <c r="BI21" s="1" t="s">
        <v>80</v>
      </c>
      <c r="BJ21" s="1">
        <v>3</v>
      </c>
      <c r="BK21" s="2">
        <v>1.03</v>
      </c>
      <c r="BL21" s="2">
        <v>1.37</v>
      </c>
      <c r="BM21">
        <f t="shared" si="15"/>
        <v>515000</v>
      </c>
      <c r="BN21">
        <f t="shared" si="16"/>
        <v>685000</v>
      </c>
      <c r="BP21" s="1" t="s">
        <v>80</v>
      </c>
      <c r="BQ21" s="1">
        <v>3</v>
      </c>
      <c r="BR21" s="2">
        <v>6.45</v>
      </c>
      <c r="BS21" s="2">
        <v>7.8</v>
      </c>
      <c r="BT21">
        <f t="shared" si="20"/>
        <v>645000</v>
      </c>
      <c r="BU21">
        <f t="shared" si="19"/>
        <v>780000</v>
      </c>
      <c r="BV21">
        <v>2</v>
      </c>
      <c r="BW21">
        <f t="shared" si="17"/>
        <v>1290000</v>
      </c>
      <c r="BX21">
        <f t="shared" si="18"/>
        <v>1560000</v>
      </c>
      <c r="BY21" s="1" t="s">
        <v>80</v>
      </c>
    </row>
    <row r="22" spans="4:77" x14ac:dyDescent="0.2">
      <c r="D22" s="1" t="s">
        <v>81</v>
      </c>
      <c r="E22" s="1">
        <v>1</v>
      </c>
      <c r="F22" s="2">
        <v>11.1</v>
      </c>
      <c r="G22">
        <v>1.92</v>
      </c>
      <c r="H22">
        <f t="shared" si="0"/>
        <v>11099.999999999998</v>
      </c>
      <c r="I22">
        <f t="shared" si="1"/>
        <v>19200</v>
      </c>
      <c r="K22" s="1" t="s">
        <v>81</v>
      </c>
      <c r="L22" s="1">
        <v>1</v>
      </c>
      <c r="M22" s="2">
        <v>2.82</v>
      </c>
      <c r="N22" s="2">
        <v>2.64</v>
      </c>
      <c r="O22">
        <f t="shared" si="2"/>
        <v>70500</v>
      </c>
      <c r="P22">
        <f t="shared" si="2"/>
        <v>66000</v>
      </c>
      <c r="R22" s="1" t="s">
        <v>81</v>
      </c>
      <c r="S22" s="1">
        <v>1</v>
      </c>
      <c r="T22" s="2">
        <v>0.93799999999999994</v>
      </c>
      <c r="U22" s="2">
        <v>1.76</v>
      </c>
      <c r="V22">
        <f t="shared" si="3"/>
        <v>23450</v>
      </c>
      <c r="W22">
        <f t="shared" si="4"/>
        <v>44000</v>
      </c>
      <c r="Y22" s="1" t="s">
        <v>81</v>
      </c>
      <c r="Z22" s="1">
        <v>1</v>
      </c>
      <c r="AA22" s="2">
        <v>1.94</v>
      </c>
      <c r="AB22" s="2">
        <v>4.1100000000000003</v>
      </c>
      <c r="AC22" s="1" t="s">
        <v>69</v>
      </c>
      <c r="AD22">
        <f t="shared" si="5"/>
        <v>48500</v>
      </c>
      <c r="AE22">
        <f t="shared" si="6"/>
        <v>102750.00000000001</v>
      </c>
      <c r="AG22" s="1" t="s">
        <v>81</v>
      </c>
      <c r="AH22" s="1">
        <v>1</v>
      </c>
      <c r="AI22" s="2">
        <v>2.76</v>
      </c>
      <c r="AJ22" s="2">
        <v>4.28</v>
      </c>
      <c r="AK22">
        <f t="shared" si="7"/>
        <v>69000</v>
      </c>
      <c r="AL22">
        <f t="shared" si="8"/>
        <v>107000</v>
      </c>
      <c r="AN22" s="1" t="s">
        <v>81</v>
      </c>
      <c r="AO22" s="1">
        <v>1</v>
      </c>
      <c r="AP22" s="2">
        <v>0.68</v>
      </c>
      <c r="AQ22" s="2">
        <v>0.75700000000000001</v>
      </c>
      <c r="AR22">
        <f t="shared" si="9"/>
        <v>204000.00000000003</v>
      </c>
      <c r="AS22">
        <f t="shared" si="10"/>
        <v>227100</v>
      </c>
      <c r="AU22" s="1" t="s">
        <v>81</v>
      </c>
      <c r="AV22" s="1">
        <v>1</v>
      </c>
      <c r="AW22" s="2">
        <v>1.19</v>
      </c>
      <c r="AX22" s="2">
        <v>1.2</v>
      </c>
      <c r="AY22">
        <f t="shared" si="11"/>
        <v>357000</v>
      </c>
      <c r="AZ22">
        <f t="shared" si="12"/>
        <v>360000</v>
      </c>
      <c r="BB22" s="1" t="s">
        <v>81</v>
      </c>
      <c r="BC22" s="1">
        <v>1</v>
      </c>
      <c r="BD22" s="2">
        <v>2.06</v>
      </c>
      <c r="BE22" s="2">
        <v>2.11</v>
      </c>
      <c r="BF22">
        <f t="shared" si="13"/>
        <v>618000</v>
      </c>
      <c r="BG22">
        <f t="shared" si="14"/>
        <v>632999.99999999988</v>
      </c>
      <c r="BI22" s="1" t="s">
        <v>81</v>
      </c>
      <c r="BJ22" s="1">
        <v>1</v>
      </c>
      <c r="BK22" s="2">
        <v>0.69199999999999995</v>
      </c>
      <c r="BL22" s="2">
        <v>0.68200000000000005</v>
      </c>
      <c r="BM22">
        <f t="shared" si="15"/>
        <v>346000</v>
      </c>
      <c r="BN22">
        <f t="shared" si="16"/>
        <v>341000</v>
      </c>
      <c r="BP22" s="1" t="s">
        <v>81</v>
      </c>
      <c r="BQ22" s="1">
        <v>1</v>
      </c>
      <c r="BR22" s="2">
        <v>5.16</v>
      </c>
      <c r="BS22" s="2">
        <v>5.26</v>
      </c>
      <c r="BT22">
        <f t="shared" si="20"/>
        <v>516000</v>
      </c>
      <c r="BU22">
        <f t="shared" si="19"/>
        <v>526000</v>
      </c>
      <c r="BV22">
        <v>2</v>
      </c>
      <c r="BW22">
        <f t="shared" si="17"/>
        <v>1032000</v>
      </c>
      <c r="BX22">
        <f t="shared" si="18"/>
        <v>1052000</v>
      </c>
      <c r="BY22" s="1" t="s">
        <v>81</v>
      </c>
    </row>
    <row r="23" spans="4:77" x14ac:dyDescent="0.2">
      <c r="D23" s="1" t="s">
        <v>81</v>
      </c>
      <c r="E23" s="1">
        <v>2</v>
      </c>
      <c r="F23" s="2">
        <v>10.6</v>
      </c>
      <c r="G23">
        <v>1.82</v>
      </c>
      <c r="H23">
        <f t="shared" si="0"/>
        <v>10599.999999999998</v>
      </c>
      <c r="I23">
        <f t="shared" si="1"/>
        <v>18200</v>
      </c>
      <c r="K23" s="1" t="s">
        <v>81</v>
      </c>
      <c r="L23" s="1">
        <v>2</v>
      </c>
      <c r="M23" s="2">
        <v>2.4</v>
      </c>
      <c r="N23" s="2">
        <v>3.46</v>
      </c>
      <c r="O23">
        <f t="shared" si="2"/>
        <v>60000</v>
      </c>
      <c r="P23">
        <f t="shared" si="2"/>
        <v>86500</v>
      </c>
      <c r="R23" s="1" t="s">
        <v>81</v>
      </c>
      <c r="S23" s="1">
        <v>2</v>
      </c>
      <c r="T23" s="2">
        <v>1.23</v>
      </c>
      <c r="U23" s="2">
        <v>1.88</v>
      </c>
      <c r="V23">
        <f t="shared" si="3"/>
        <v>30750</v>
      </c>
      <c r="W23">
        <f t="shared" si="4"/>
        <v>47000</v>
      </c>
      <c r="Y23" s="1" t="s">
        <v>81</v>
      </c>
      <c r="Z23" s="1">
        <v>2</v>
      </c>
      <c r="AA23" s="2">
        <v>8.15</v>
      </c>
      <c r="AB23" s="2">
        <v>17.399999999999999</v>
      </c>
      <c r="AC23" s="1" t="s">
        <v>69</v>
      </c>
      <c r="AD23">
        <f t="shared" si="5"/>
        <v>203750</v>
      </c>
      <c r="AE23">
        <f t="shared" si="6"/>
        <v>434999.99999999994</v>
      </c>
      <c r="AG23" s="1" t="s">
        <v>81</v>
      </c>
      <c r="AH23" s="1">
        <v>2</v>
      </c>
      <c r="AI23" s="2">
        <v>2.69</v>
      </c>
      <c r="AJ23" s="2">
        <v>3.81</v>
      </c>
      <c r="AK23">
        <f t="shared" si="7"/>
        <v>67250</v>
      </c>
      <c r="AL23">
        <f t="shared" si="8"/>
        <v>95250</v>
      </c>
      <c r="AN23" s="1" t="s">
        <v>81</v>
      </c>
      <c r="AO23" s="1">
        <v>2</v>
      </c>
      <c r="AP23" s="2">
        <v>0.66900000000000004</v>
      </c>
      <c r="AQ23" s="2">
        <v>0.72099999999999997</v>
      </c>
      <c r="AR23">
        <f t="shared" si="9"/>
        <v>200700.00000000003</v>
      </c>
      <c r="AS23">
        <f t="shared" si="10"/>
        <v>216300</v>
      </c>
      <c r="AU23" s="1" t="s">
        <v>81</v>
      </c>
      <c r="AV23" s="1">
        <v>2</v>
      </c>
      <c r="AW23" s="2">
        <v>1.55</v>
      </c>
      <c r="AX23" s="2">
        <v>1.58</v>
      </c>
      <c r="AY23">
        <f t="shared" si="11"/>
        <v>464999.99999999994</v>
      </c>
      <c r="AZ23">
        <f t="shared" si="12"/>
        <v>474000</v>
      </c>
      <c r="BB23" s="1" t="s">
        <v>81</v>
      </c>
      <c r="BC23" s="1">
        <v>2</v>
      </c>
      <c r="BD23" s="2">
        <v>3.49</v>
      </c>
      <c r="BE23" s="2">
        <v>3.58</v>
      </c>
      <c r="BF23">
        <f t="shared" si="13"/>
        <v>1046999.9999999999</v>
      </c>
      <c r="BG23">
        <f t="shared" si="14"/>
        <v>1074000</v>
      </c>
      <c r="BI23" s="1" t="s">
        <v>81</v>
      </c>
      <c r="BJ23" s="1">
        <v>2</v>
      </c>
      <c r="BK23" s="2">
        <v>0.88400000000000001</v>
      </c>
      <c r="BL23" s="2">
        <v>0.89600000000000002</v>
      </c>
      <c r="BM23">
        <f t="shared" si="15"/>
        <v>442000</v>
      </c>
      <c r="BN23">
        <f t="shared" si="16"/>
        <v>448000</v>
      </c>
      <c r="BP23" s="1" t="s">
        <v>81</v>
      </c>
      <c r="BQ23" s="1">
        <v>2</v>
      </c>
      <c r="BR23" s="2">
        <v>2.7</v>
      </c>
      <c r="BS23" s="2">
        <v>3.11</v>
      </c>
      <c r="BT23">
        <f t="shared" si="20"/>
        <v>270000</v>
      </c>
      <c r="BU23">
        <f t="shared" si="19"/>
        <v>311000</v>
      </c>
      <c r="BV23">
        <v>2</v>
      </c>
      <c r="BW23">
        <f t="shared" si="17"/>
        <v>540000</v>
      </c>
      <c r="BX23">
        <f t="shared" si="18"/>
        <v>622000</v>
      </c>
      <c r="BY23" s="1" t="s">
        <v>81</v>
      </c>
    </row>
    <row r="24" spans="4:77" x14ac:dyDescent="0.2">
      <c r="D24" s="1" t="s">
        <v>81</v>
      </c>
      <c r="E24" s="1">
        <v>3</v>
      </c>
      <c r="F24" s="2">
        <v>11.1</v>
      </c>
      <c r="G24">
        <v>1.58</v>
      </c>
      <c r="H24">
        <f t="shared" si="0"/>
        <v>11099.999999999998</v>
      </c>
      <c r="I24">
        <f t="shared" si="1"/>
        <v>15800</v>
      </c>
      <c r="K24" s="1" t="s">
        <v>81</v>
      </c>
      <c r="L24" s="1">
        <v>3</v>
      </c>
      <c r="M24" s="2">
        <v>3.3</v>
      </c>
      <c r="N24" s="2">
        <v>4.3600000000000003</v>
      </c>
      <c r="O24">
        <f t="shared" si="2"/>
        <v>82500</v>
      </c>
      <c r="P24">
        <f t="shared" si="2"/>
        <v>109000.00000000001</v>
      </c>
      <c r="R24" s="1" t="s">
        <v>81</v>
      </c>
      <c r="S24" s="1">
        <v>3</v>
      </c>
      <c r="T24" s="2">
        <v>0.58199999999999996</v>
      </c>
      <c r="U24" s="2">
        <v>0.88</v>
      </c>
      <c r="V24">
        <f t="shared" si="3"/>
        <v>14549.999999999998</v>
      </c>
      <c r="W24">
        <f t="shared" si="4"/>
        <v>22000</v>
      </c>
      <c r="Y24" s="1" t="s">
        <v>81</v>
      </c>
      <c r="Z24" s="1">
        <v>3</v>
      </c>
      <c r="AA24" s="2">
        <v>7.92</v>
      </c>
      <c r="AB24" s="2">
        <v>15.3</v>
      </c>
      <c r="AC24" s="1" t="s">
        <v>69</v>
      </c>
      <c r="AD24">
        <f t="shared" si="5"/>
        <v>198000</v>
      </c>
      <c r="AE24">
        <f t="shared" si="6"/>
        <v>382500</v>
      </c>
      <c r="AG24" s="1" t="s">
        <v>81</v>
      </c>
      <c r="AH24" s="1">
        <v>3</v>
      </c>
      <c r="AI24" s="2">
        <v>1.76</v>
      </c>
      <c r="AJ24" s="2">
        <v>2.64</v>
      </c>
      <c r="AK24">
        <f t="shared" si="7"/>
        <v>44000</v>
      </c>
      <c r="AL24">
        <f t="shared" si="8"/>
        <v>66000</v>
      </c>
      <c r="AN24" s="1" t="s">
        <v>81</v>
      </c>
      <c r="AO24" s="1">
        <v>3</v>
      </c>
      <c r="AP24" s="2">
        <v>0.66900000000000004</v>
      </c>
      <c r="AQ24" s="2">
        <v>0.72699999999999998</v>
      </c>
      <c r="AR24">
        <f t="shared" si="9"/>
        <v>200700.00000000003</v>
      </c>
      <c r="AS24">
        <f t="shared" si="10"/>
        <v>218100</v>
      </c>
      <c r="AU24" s="1" t="s">
        <v>81</v>
      </c>
      <c r="AV24" s="1">
        <v>3</v>
      </c>
      <c r="AW24" s="2">
        <v>1.62</v>
      </c>
      <c r="AX24" s="2">
        <v>1.65</v>
      </c>
      <c r="AY24">
        <f t="shared" si="11"/>
        <v>486000</v>
      </c>
      <c r="AZ24">
        <f t="shared" si="12"/>
        <v>494999.99999999994</v>
      </c>
      <c r="BB24" s="1" t="s">
        <v>81</v>
      </c>
      <c r="BC24" s="1">
        <v>3</v>
      </c>
      <c r="BD24" s="2">
        <v>1.45</v>
      </c>
      <c r="BE24" s="2">
        <v>1.5</v>
      </c>
      <c r="BF24">
        <f t="shared" si="13"/>
        <v>435000</v>
      </c>
      <c r="BG24">
        <f t="shared" si="14"/>
        <v>449999.99999999994</v>
      </c>
      <c r="BI24" s="1" t="s">
        <v>81</v>
      </c>
      <c r="BJ24" s="1">
        <v>3</v>
      </c>
      <c r="BK24" s="2">
        <v>0.97399999999999998</v>
      </c>
      <c r="BL24" s="2">
        <v>0.99099999999999999</v>
      </c>
      <c r="BM24">
        <f t="shared" si="15"/>
        <v>487000</v>
      </c>
      <c r="BN24">
        <f t="shared" si="16"/>
        <v>495500</v>
      </c>
      <c r="BP24" s="1" t="s">
        <v>81</v>
      </c>
      <c r="BQ24" s="1">
        <v>3</v>
      </c>
      <c r="BR24" s="2">
        <v>7.51</v>
      </c>
      <c r="BS24" s="2">
        <v>7.68</v>
      </c>
      <c r="BT24">
        <f t="shared" si="20"/>
        <v>751000</v>
      </c>
      <c r="BU24">
        <f t="shared" si="19"/>
        <v>768000</v>
      </c>
      <c r="BV24">
        <v>2</v>
      </c>
      <c r="BW24">
        <f t="shared" si="17"/>
        <v>1502000</v>
      </c>
      <c r="BX24">
        <f t="shared" si="18"/>
        <v>1536000</v>
      </c>
      <c r="BY24" s="1" t="s">
        <v>81</v>
      </c>
    </row>
    <row r="25" spans="4:77" x14ac:dyDescent="0.2">
      <c r="D25" s="1" t="s">
        <v>82</v>
      </c>
      <c r="E25" s="1">
        <v>1</v>
      </c>
      <c r="F25" s="2">
        <v>25.8</v>
      </c>
      <c r="G25">
        <v>3.52</v>
      </c>
      <c r="H25">
        <f t="shared" si="0"/>
        <v>25799.999999999996</v>
      </c>
      <c r="I25">
        <f t="shared" si="1"/>
        <v>35200</v>
      </c>
      <c r="K25" s="1" t="s">
        <v>82</v>
      </c>
      <c r="L25" s="1">
        <v>1</v>
      </c>
      <c r="M25" s="2">
        <v>3.05</v>
      </c>
      <c r="N25" s="2">
        <v>3.99</v>
      </c>
      <c r="O25">
        <f t="shared" si="2"/>
        <v>76250</v>
      </c>
      <c r="P25">
        <f t="shared" si="2"/>
        <v>99750</v>
      </c>
      <c r="R25" s="1" t="s">
        <v>82</v>
      </c>
      <c r="S25" s="1">
        <v>1</v>
      </c>
      <c r="T25" s="2">
        <v>3.17</v>
      </c>
      <c r="U25" s="2">
        <v>3.87</v>
      </c>
      <c r="V25">
        <f t="shared" si="3"/>
        <v>79250</v>
      </c>
      <c r="W25">
        <f t="shared" si="4"/>
        <v>96750</v>
      </c>
      <c r="Y25" s="1" t="s">
        <v>82</v>
      </c>
      <c r="Z25" s="1">
        <v>1</v>
      </c>
      <c r="AA25" s="2">
        <v>0.70399999999999996</v>
      </c>
      <c r="AB25" s="2">
        <v>1.06</v>
      </c>
      <c r="AC25" s="2" t="s">
        <v>70</v>
      </c>
      <c r="AD25">
        <f t="shared" si="5"/>
        <v>17600</v>
      </c>
      <c r="AE25">
        <f t="shared" si="6"/>
        <v>26500</v>
      </c>
      <c r="AG25" s="1" t="s">
        <v>82</v>
      </c>
      <c r="AH25" s="1">
        <v>1</v>
      </c>
      <c r="AI25" s="2">
        <v>3.4</v>
      </c>
      <c r="AJ25" s="2">
        <v>6.45</v>
      </c>
      <c r="AK25">
        <f t="shared" si="7"/>
        <v>85000</v>
      </c>
      <c r="AL25">
        <f t="shared" si="8"/>
        <v>161250</v>
      </c>
      <c r="AN25" s="1" t="s">
        <v>82</v>
      </c>
      <c r="AO25" s="1">
        <v>1</v>
      </c>
      <c r="AP25" s="2">
        <v>1.35</v>
      </c>
      <c r="AQ25" s="2">
        <v>1.42</v>
      </c>
      <c r="AR25">
        <f t="shared" si="9"/>
        <v>405000</v>
      </c>
      <c r="AS25">
        <f t="shared" si="10"/>
        <v>426000</v>
      </c>
      <c r="AU25" s="1" t="s">
        <v>82</v>
      </c>
      <c r="AV25" s="1">
        <v>1</v>
      </c>
      <c r="AW25" s="2">
        <v>2.15</v>
      </c>
      <c r="AX25" s="2">
        <v>2.19</v>
      </c>
      <c r="AY25">
        <f t="shared" si="11"/>
        <v>644999.99999999988</v>
      </c>
      <c r="AZ25">
        <f t="shared" si="12"/>
        <v>656999.99999999988</v>
      </c>
      <c r="BB25" s="1" t="s">
        <v>82</v>
      </c>
      <c r="BC25" s="1">
        <v>1</v>
      </c>
      <c r="BD25" s="2">
        <v>2.83</v>
      </c>
      <c r="BE25" s="2">
        <v>2.99</v>
      </c>
      <c r="BF25">
        <f t="shared" si="13"/>
        <v>849000</v>
      </c>
      <c r="BG25">
        <f t="shared" si="14"/>
        <v>897000</v>
      </c>
      <c r="BI25" s="1" t="s">
        <v>82</v>
      </c>
      <c r="BJ25" s="1">
        <v>1</v>
      </c>
      <c r="BK25" s="2">
        <v>0.93300000000000005</v>
      </c>
      <c r="BL25" s="2">
        <v>0.96199999999999997</v>
      </c>
      <c r="BM25">
        <f t="shared" si="15"/>
        <v>466500</v>
      </c>
      <c r="BN25">
        <f t="shared" si="16"/>
        <v>481000</v>
      </c>
      <c r="BP25" s="1" t="s">
        <v>82</v>
      </c>
      <c r="BQ25" s="1">
        <v>1</v>
      </c>
      <c r="BR25" s="2">
        <v>8.68</v>
      </c>
      <c r="BS25" s="2">
        <v>9.33</v>
      </c>
      <c r="BT25">
        <f t="shared" si="20"/>
        <v>868000</v>
      </c>
      <c r="BU25">
        <f t="shared" si="19"/>
        <v>933000</v>
      </c>
      <c r="BV25">
        <v>2</v>
      </c>
      <c r="BW25">
        <f t="shared" si="17"/>
        <v>1736000</v>
      </c>
      <c r="BX25">
        <f t="shared" si="18"/>
        <v>1866000</v>
      </c>
      <c r="BY25" s="1" t="s">
        <v>82</v>
      </c>
    </row>
    <row r="26" spans="4:77" x14ac:dyDescent="0.2">
      <c r="D26" s="1" t="s">
        <v>82</v>
      </c>
      <c r="E26" s="1">
        <v>2</v>
      </c>
      <c r="F26" s="2">
        <v>11.7</v>
      </c>
      <c r="G26">
        <v>1.7</v>
      </c>
      <c r="H26">
        <f t="shared" si="0"/>
        <v>11700</v>
      </c>
      <c r="I26">
        <f t="shared" si="1"/>
        <v>17000</v>
      </c>
      <c r="K26" s="1" t="s">
        <v>82</v>
      </c>
      <c r="L26" s="1">
        <v>2</v>
      </c>
      <c r="M26" s="2">
        <v>3.08</v>
      </c>
      <c r="N26" s="2">
        <v>4.05</v>
      </c>
      <c r="O26">
        <f t="shared" si="2"/>
        <v>77000</v>
      </c>
      <c r="P26">
        <f t="shared" si="2"/>
        <v>101250</v>
      </c>
      <c r="R26" s="1" t="s">
        <v>82</v>
      </c>
      <c r="S26" s="1">
        <v>2</v>
      </c>
      <c r="T26" s="2">
        <v>2.76</v>
      </c>
      <c r="U26" s="2">
        <v>3.28</v>
      </c>
      <c r="V26">
        <f t="shared" si="3"/>
        <v>69000</v>
      </c>
      <c r="W26">
        <f t="shared" si="4"/>
        <v>82000</v>
      </c>
      <c r="Y26" s="1" t="s">
        <v>82</v>
      </c>
      <c r="Z26" s="1">
        <v>2</v>
      </c>
      <c r="AA26" s="2">
        <v>1.1100000000000001</v>
      </c>
      <c r="AB26" s="2">
        <v>1.29</v>
      </c>
      <c r="AC26" s="2" t="s">
        <v>70</v>
      </c>
      <c r="AD26">
        <f t="shared" si="5"/>
        <v>27750.000000000004</v>
      </c>
      <c r="AE26">
        <f t="shared" si="6"/>
        <v>32250</v>
      </c>
      <c r="AG26" s="1" t="s">
        <v>82</v>
      </c>
      <c r="AH26" s="1">
        <v>2</v>
      </c>
      <c r="AI26" s="2">
        <v>6.69</v>
      </c>
      <c r="AJ26" s="2">
        <v>7.51</v>
      </c>
      <c r="AK26">
        <f t="shared" si="7"/>
        <v>167250</v>
      </c>
      <c r="AL26">
        <f t="shared" si="8"/>
        <v>187750</v>
      </c>
      <c r="AN26" s="1" t="s">
        <v>82</v>
      </c>
      <c r="AO26" s="1">
        <v>2</v>
      </c>
      <c r="AP26" s="2">
        <v>1.71</v>
      </c>
      <c r="AQ26" s="2">
        <v>1.82</v>
      </c>
      <c r="AR26">
        <f t="shared" si="9"/>
        <v>513000</v>
      </c>
      <c r="AS26">
        <f t="shared" si="10"/>
        <v>546000</v>
      </c>
      <c r="AU26" s="1" t="s">
        <v>82</v>
      </c>
      <c r="AV26" s="1">
        <v>2</v>
      </c>
      <c r="AW26" s="2">
        <v>2.42</v>
      </c>
      <c r="AX26" s="2">
        <v>2.25</v>
      </c>
      <c r="AY26">
        <f t="shared" si="11"/>
        <v>726000</v>
      </c>
      <c r="AZ26">
        <f t="shared" si="12"/>
        <v>674999.99999999988</v>
      </c>
      <c r="BB26" s="1" t="s">
        <v>82</v>
      </c>
      <c r="BC26" s="1">
        <v>2</v>
      </c>
      <c r="BD26" s="2">
        <v>3.31</v>
      </c>
      <c r="BE26" s="2">
        <v>3.45</v>
      </c>
      <c r="BF26">
        <f t="shared" si="13"/>
        <v>993000</v>
      </c>
      <c r="BG26">
        <f t="shared" si="14"/>
        <v>1034999.9999999999</v>
      </c>
      <c r="BI26" s="1" t="s">
        <v>82</v>
      </c>
      <c r="BJ26" s="1">
        <v>2</v>
      </c>
      <c r="BK26" s="2">
        <v>0.82699999999999996</v>
      </c>
      <c r="BL26" s="2">
        <v>0.86199999999999999</v>
      </c>
      <c r="BM26">
        <f t="shared" si="15"/>
        <v>413500</v>
      </c>
      <c r="BN26">
        <f t="shared" si="16"/>
        <v>431000</v>
      </c>
      <c r="BP26" s="1" t="s">
        <v>82</v>
      </c>
      <c r="BQ26" s="1">
        <v>2</v>
      </c>
      <c r="BR26" s="2">
        <v>9.68</v>
      </c>
      <c r="BS26" s="2">
        <v>10.1</v>
      </c>
      <c r="BT26">
        <f t="shared" si="20"/>
        <v>968000</v>
      </c>
      <c r="BU26">
        <f t="shared" si="19"/>
        <v>1010000</v>
      </c>
      <c r="BV26">
        <v>2</v>
      </c>
      <c r="BW26">
        <f t="shared" si="17"/>
        <v>1936000</v>
      </c>
      <c r="BX26">
        <f t="shared" si="18"/>
        <v>2020000</v>
      </c>
      <c r="BY26" s="1" t="s">
        <v>82</v>
      </c>
    </row>
    <row r="27" spans="4:77" x14ac:dyDescent="0.2">
      <c r="D27" s="1" t="s">
        <v>82</v>
      </c>
      <c r="E27" s="1">
        <v>3</v>
      </c>
      <c r="F27" s="2">
        <v>17</v>
      </c>
      <c r="G27">
        <v>2.17</v>
      </c>
      <c r="H27">
        <f t="shared" si="0"/>
        <v>17000</v>
      </c>
      <c r="I27">
        <f t="shared" si="1"/>
        <v>21699.999999999996</v>
      </c>
      <c r="K27" s="1" t="s">
        <v>82</v>
      </c>
      <c r="L27" s="1">
        <v>3</v>
      </c>
      <c r="M27" s="2">
        <v>1.82</v>
      </c>
      <c r="N27" s="2">
        <v>2.7</v>
      </c>
      <c r="O27">
        <f t="shared" si="2"/>
        <v>45500</v>
      </c>
      <c r="P27">
        <f t="shared" si="2"/>
        <v>67500</v>
      </c>
      <c r="R27" s="1" t="s">
        <v>82</v>
      </c>
      <c r="S27" s="1">
        <v>3</v>
      </c>
      <c r="T27" s="2">
        <v>2.0499999999999998</v>
      </c>
      <c r="U27" s="2">
        <v>3.52</v>
      </c>
      <c r="V27">
        <f t="shared" si="3"/>
        <v>51249.999999999993</v>
      </c>
      <c r="W27">
        <f t="shared" si="4"/>
        <v>88000</v>
      </c>
      <c r="Y27" s="1" t="s">
        <v>82</v>
      </c>
      <c r="Z27" s="1">
        <v>3</v>
      </c>
      <c r="AA27" s="2">
        <v>1.35</v>
      </c>
      <c r="AB27" s="2">
        <v>1.83</v>
      </c>
      <c r="AC27" s="2" t="s">
        <v>70</v>
      </c>
      <c r="AD27">
        <f t="shared" si="5"/>
        <v>33750</v>
      </c>
      <c r="AE27">
        <f t="shared" si="6"/>
        <v>45750</v>
      </c>
      <c r="AG27" s="1" t="s">
        <v>82</v>
      </c>
      <c r="AH27" s="1">
        <v>3</v>
      </c>
      <c r="AI27" s="2">
        <v>6.63</v>
      </c>
      <c r="AJ27" s="2">
        <v>7.45</v>
      </c>
      <c r="AK27">
        <f t="shared" si="7"/>
        <v>165750</v>
      </c>
      <c r="AL27">
        <f t="shared" si="8"/>
        <v>186250</v>
      </c>
      <c r="AN27" s="1" t="s">
        <v>82</v>
      </c>
      <c r="AO27" s="1">
        <v>3</v>
      </c>
      <c r="AP27" s="2">
        <v>1.34</v>
      </c>
      <c r="AQ27" s="2">
        <v>1.44</v>
      </c>
      <c r="AR27">
        <f t="shared" si="9"/>
        <v>402000</v>
      </c>
      <c r="AS27">
        <f t="shared" si="10"/>
        <v>432000</v>
      </c>
      <c r="AU27" s="1" t="s">
        <v>82</v>
      </c>
      <c r="AV27" s="1">
        <v>3</v>
      </c>
      <c r="AW27" s="2">
        <v>2.13</v>
      </c>
      <c r="AX27" s="2">
        <v>2.2999999999999998</v>
      </c>
      <c r="AY27">
        <f t="shared" si="11"/>
        <v>638999.99999999988</v>
      </c>
      <c r="AZ27">
        <f t="shared" si="12"/>
        <v>690000</v>
      </c>
      <c r="BB27" s="1" t="s">
        <v>82</v>
      </c>
      <c r="BC27" s="1">
        <v>3</v>
      </c>
      <c r="BD27" s="2">
        <v>3.1</v>
      </c>
      <c r="BE27" s="2">
        <v>3.16</v>
      </c>
      <c r="BF27">
        <f t="shared" si="13"/>
        <v>929999.99999999988</v>
      </c>
      <c r="BG27">
        <f t="shared" si="14"/>
        <v>948000</v>
      </c>
      <c r="BI27" s="1" t="s">
        <v>82</v>
      </c>
      <c r="BJ27" s="1">
        <v>3</v>
      </c>
      <c r="BK27" s="2">
        <v>1.77</v>
      </c>
      <c r="BL27" s="2">
        <v>1.87</v>
      </c>
      <c r="BM27">
        <f t="shared" si="15"/>
        <v>885000</v>
      </c>
      <c r="BN27">
        <f t="shared" si="16"/>
        <v>935000</v>
      </c>
      <c r="BP27" s="1" t="s">
        <v>82</v>
      </c>
      <c r="BQ27" s="1">
        <v>3</v>
      </c>
      <c r="BR27" s="2">
        <v>7.1</v>
      </c>
      <c r="BS27" s="2">
        <v>7.68</v>
      </c>
      <c r="BT27">
        <f t="shared" si="20"/>
        <v>710000</v>
      </c>
      <c r="BU27">
        <f t="shared" si="19"/>
        <v>768000</v>
      </c>
      <c r="BV27">
        <v>2</v>
      </c>
      <c r="BW27">
        <f t="shared" si="17"/>
        <v>1420000</v>
      </c>
      <c r="BX27">
        <f t="shared" si="18"/>
        <v>1536000</v>
      </c>
      <c r="BY27" s="1" t="s">
        <v>82</v>
      </c>
    </row>
    <row r="28" spans="4:77" x14ac:dyDescent="0.2">
      <c r="D28" s="1" t="s">
        <v>83</v>
      </c>
      <c r="E28" s="1">
        <v>1</v>
      </c>
      <c r="F28" s="2">
        <v>23.5</v>
      </c>
      <c r="G28">
        <v>2.99</v>
      </c>
      <c r="H28">
        <f t="shared" si="0"/>
        <v>23499.999999999996</v>
      </c>
      <c r="I28">
        <f t="shared" si="1"/>
        <v>29900</v>
      </c>
      <c r="K28" s="1" t="s">
        <v>83</v>
      </c>
      <c r="L28" s="1">
        <v>1</v>
      </c>
      <c r="M28" s="2">
        <v>2.64</v>
      </c>
      <c r="N28" s="2">
        <v>3.69</v>
      </c>
      <c r="O28">
        <f t="shared" si="2"/>
        <v>66000</v>
      </c>
      <c r="P28">
        <f t="shared" si="2"/>
        <v>92250</v>
      </c>
      <c r="R28" s="1" t="s">
        <v>83</v>
      </c>
      <c r="S28" s="1">
        <v>1</v>
      </c>
      <c r="T28" s="2">
        <v>2.52</v>
      </c>
      <c r="U28" s="2">
        <v>3.05</v>
      </c>
      <c r="V28">
        <f t="shared" si="3"/>
        <v>63000</v>
      </c>
      <c r="W28">
        <f t="shared" si="4"/>
        <v>76250</v>
      </c>
      <c r="Y28" s="1" t="s">
        <v>83</v>
      </c>
      <c r="Z28" s="1">
        <v>1</v>
      </c>
      <c r="AA28" s="2">
        <v>0.58899999999999997</v>
      </c>
      <c r="AB28" s="2">
        <v>0.93799999999999994</v>
      </c>
      <c r="AC28" s="2" t="s">
        <v>70</v>
      </c>
      <c r="AD28">
        <f t="shared" si="5"/>
        <v>14725</v>
      </c>
      <c r="AE28">
        <f t="shared" si="6"/>
        <v>23450</v>
      </c>
      <c r="AG28" s="1" t="s">
        <v>83</v>
      </c>
      <c r="AH28" s="1">
        <v>1</v>
      </c>
      <c r="AI28" s="2">
        <v>5.4</v>
      </c>
      <c r="AJ28" s="2">
        <v>6.69</v>
      </c>
      <c r="AK28">
        <f t="shared" si="7"/>
        <v>135000</v>
      </c>
      <c r="AL28">
        <f t="shared" si="8"/>
        <v>167250</v>
      </c>
      <c r="AN28" s="1" t="s">
        <v>83</v>
      </c>
      <c r="AO28" s="1">
        <v>1</v>
      </c>
      <c r="AP28" s="2">
        <v>0.69799999999999995</v>
      </c>
      <c r="AQ28" s="2">
        <v>0.70799999999999996</v>
      </c>
      <c r="AR28">
        <f t="shared" si="9"/>
        <v>209399.99999999997</v>
      </c>
      <c r="AS28">
        <f t="shared" si="10"/>
        <v>212399.99999999997</v>
      </c>
      <c r="AU28" s="1" t="s">
        <v>83</v>
      </c>
      <c r="AV28" s="1">
        <v>1</v>
      </c>
      <c r="AW28" s="2">
        <v>1.8</v>
      </c>
      <c r="AX28" s="2">
        <v>1.84</v>
      </c>
      <c r="AY28">
        <f t="shared" si="11"/>
        <v>540000</v>
      </c>
      <c r="AZ28">
        <f t="shared" si="12"/>
        <v>552000</v>
      </c>
      <c r="BB28" s="1" t="s">
        <v>83</v>
      </c>
      <c r="BC28" s="1">
        <v>1</v>
      </c>
      <c r="BD28" s="2">
        <v>2.98</v>
      </c>
      <c r="BE28" s="2">
        <v>2.42</v>
      </c>
      <c r="BF28">
        <f t="shared" si="13"/>
        <v>894000</v>
      </c>
      <c r="BG28">
        <f t="shared" si="14"/>
        <v>726000</v>
      </c>
      <c r="BI28" s="1" t="s">
        <v>83</v>
      </c>
      <c r="BJ28" s="1">
        <v>1</v>
      </c>
      <c r="BK28" s="2">
        <v>1.04</v>
      </c>
      <c r="BL28" s="2">
        <v>1.08</v>
      </c>
      <c r="BM28">
        <f t="shared" si="15"/>
        <v>520000</v>
      </c>
      <c r="BN28">
        <f t="shared" si="16"/>
        <v>540000</v>
      </c>
      <c r="BP28" s="1" t="s">
        <v>83</v>
      </c>
      <c r="BQ28" s="1">
        <v>1</v>
      </c>
      <c r="BR28" s="2">
        <v>9.5</v>
      </c>
      <c r="BS28" s="2">
        <v>9.85</v>
      </c>
      <c r="BT28">
        <f t="shared" si="20"/>
        <v>950000</v>
      </c>
      <c r="BU28">
        <f t="shared" si="19"/>
        <v>985000</v>
      </c>
      <c r="BV28">
        <v>2</v>
      </c>
      <c r="BW28">
        <f t="shared" si="17"/>
        <v>1900000</v>
      </c>
      <c r="BX28">
        <f t="shared" si="18"/>
        <v>1970000</v>
      </c>
      <c r="BY28" s="1" t="s">
        <v>83</v>
      </c>
    </row>
    <row r="29" spans="4:77" x14ac:dyDescent="0.2">
      <c r="D29" s="1" t="s">
        <v>83</v>
      </c>
      <c r="E29" s="1">
        <v>2</v>
      </c>
      <c r="F29" s="2">
        <v>24</v>
      </c>
      <c r="G29">
        <v>2.87</v>
      </c>
      <c r="H29">
        <f t="shared" si="0"/>
        <v>24000</v>
      </c>
      <c r="I29">
        <f t="shared" si="1"/>
        <v>28699.999999999996</v>
      </c>
      <c r="K29" s="1" t="s">
        <v>83</v>
      </c>
      <c r="L29" s="1">
        <v>2</v>
      </c>
      <c r="M29" s="2">
        <v>3.75</v>
      </c>
      <c r="N29" s="2">
        <v>4.75</v>
      </c>
      <c r="O29">
        <f t="shared" si="2"/>
        <v>93750</v>
      </c>
      <c r="P29">
        <f t="shared" si="2"/>
        <v>118750</v>
      </c>
      <c r="R29" s="1" t="s">
        <v>83</v>
      </c>
      <c r="S29" s="1">
        <v>2</v>
      </c>
      <c r="T29" s="2">
        <v>1.82</v>
      </c>
      <c r="U29" s="2">
        <v>2.35</v>
      </c>
      <c r="V29">
        <f t="shared" si="3"/>
        <v>45500</v>
      </c>
      <c r="W29">
        <f t="shared" si="4"/>
        <v>58750</v>
      </c>
      <c r="Y29" s="1" t="s">
        <v>83</v>
      </c>
      <c r="Z29" s="1">
        <v>2</v>
      </c>
      <c r="AA29" s="2">
        <v>0.17860000000000001</v>
      </c>
      <c r="AB29" s="2">
        <v>0.88</v>
      </c>
      <c r="AC29" s="2" t="s">
        <v>70</v>
      </c>
      <c r="AD29">
        <f t="shared" si="5"/>
        <v>4465</v>
      </c>
      <c r="AE29">
        <f t="shared" si="6"/>
        <v>22000</v>
      </c>
      <c r="AG29" s="1" t="s">
        <v>83</v>
      </c>
      <c r="AH29" s="1">
        <v>2</v>
      </c>
      <c r="AI29" s="2">
        <v>4.75</v>
      </c>
      <c r="AJ29" s="2">
        <v>5.41</v>
      </c>
      <c r="AK29">
        <f t="shared" si="7"/>
        <v>118750</v>
      </c>
      <c r="AL29">
        <f t="shared" si="8"/>
        <v>135250</v>
      </c>
      <c r="AN29" s="1" t="s">
        <v>83</v>
      </c>
      <c r="AO29" s="1">
        <v>2</v>
      </c>
      <c r="AP29" s="2">
        <v>0.54500000000000004</v>
      </c>
      <c r="AQ29" s="2">
        <v>0.60399999999999998</v>
      </c>
      <c r="AR29">
        <f t="shared" si="9"/>
        <v>163500</v>
      </c>
      <c r="AS29">
        <f t="shared" si="10"/>
        <v>181200</v>
      </c>
      <c r="AU29" s="1" t="s">
        <v>83</v>
      </c>
      <c r="AV29" s="1">
        <v>2</v>
      </c>
      <c r="AW29" s="2">
        <v>1.69</v>
      </c>
      <c r="AX29" s="2">
        <v>1.77</v>
      </c>
      <c r="AY29">
        <f t="shared" si="11"/>
        <v>507000</v>
      </c>
      <c r="AZ29">
        <f t="shared" si="12"/>
        <v>531000</v>
      </c>
      <c r="BB29" s="1" t="s">
        <v>83</v>
      </c>
      <c r="BC29" s="1">
        <v>2</v>
      </c>
      <c r="BD29" s="2">
        <v>1.93</v>
      </c>
      <c r="BE29" s="2">
        <v>2.09</v>
      </c>
      <c r="BF29">
        <f t="shared" si="13"/>
        <v>579000</v>
      </c>
      <c r="BG29">
        <f t="shared" si="14"/>
        <v>626999.99999999988</v>
      </c>
      <c r="BI29" s="1" t="s">
        <v>83</v>
      </c>
      <c r="BJ29" s="1">
        <v>2</v>
      </c>
      <c r="BK29" s="2">
        <v>0.46899999999999997</v>
      </c>
      <c r="BL29" s="2">
        <v>0.47399999999999998</v>
      </c>
      <c r="BM29">
        <f t="shared" si="15"/>
        <v>234500</v>
      </c>
      <c r="BN29">
        <f t="shared" si="16"/>
        <v>237000</v>
      </c>
      <c r="BP29" s="1" t="s">
        <v>83</v>
      </c>
      <c r="BQ29" s="1">
        <v>2</v>
      </c>
      <c r="BR29" s="2">
        <v>7.39</v>
      </c>
      <c r="BS29" s="2">
        <v>7.51</v>
      </c>
      <c r="BT29">
        <f t="shared" si="20"/>
        <v>739000</v>
      </c>
      <c r="BU29">
        <f t="shared" si="19"/>
        <v>751000</v>
      </c>
      <c r="BV29">
        <v>2</v>
      </c>
      <c r="BW29">
        <f t="shared" si="17"/>
        <v>1478000</v>
      </c>
      <c r="BX29">
        <f t="shared" si="18"/>
        <v>1502000</v>
      </c>
      <c r="BY29" s="1" t="s">
        <v>83</v>
      </c>
    </row>
    <row r="30" spans="4:77" x14ac:dyDescent="0.2">
      <c r="D30" s="1" t="s">
        <v>83</v>
      </c>
      <c r="E30" s="1">
        <v>3</v>
      </c>
      <c r="F30" s="2">
        <v>20.5</v>
      </c>
      <c r="G30">
        <v>2.93</v>
      </c>
      <c r="H30">
        <f t="shared" si="0"/>
        <v>20500</v>
      </c>
      <c r="I30">
        <f t="shared" si="1"/>
        <v>29300</v>
      </c>
      <c r="K30" s="1" t="s">
        <v>83</v>
      </c>
      <c r="L30" s="1">
        <v>3</v>
      </c>
      <c r="M30" s="2">
        <v>2.93</v>
      </c>
      <c r="N30" s="2">
        <v>3.87</v>
      </c>
      <c r="O30">
        <f t="shared" si="2"/>
        <v>73250</v>
      </c>
      <c r="P30">
        <f t="shared" si="2"/>
        <v>96750</v>
      </c>
      <c r="R30" s="1" t="s">
        <v>83</v>
      </c>
      <c r="S30" s="1">
        <v>3</v>
      </c>
      <c r="T30" s="2">
        <v>1.88</v>
      </c>
      <c r="U30" s="2">
        <v>2.82</v>
      </c>
      <c r="V30">
        <f t="shared" si="3"/>
        <v>47000</v>
      </c>
      <c r="W30">
        <f t="shared" si="4"/>
        <v>70500</v>
      </c>
      <c r="Y30" s="1" t="s">
        <v>83</v>
      </c>
      <c r="Z30" s="1">
        <v>3</v>
      </c>
      <c r="AA30" s="2">
        <v>1.29</v>
      </c>
      <c r="AB30" s="2">
        <v>1.58</v>
      </c>
      <c r="AC30" s="2" t="s">
        <v>70</v>
      </c>
      <c r="AD30">
        <f t="shared" si="5"/>
        <v>32250</v>
      </c>
      <c r="AE30">
        <f t="shared" si="6"/>
        <v>39500</v>
      </c>
      <c r="AG30" s="1" t="s">
        <v>83</v>
      </c>
      <c r="AH30" s="1">
        <v>3</v>
      </c>
      <c r="AI30" s="2">
        <v>3.23</v>
      </c>
      <c r="AJ30" s="2">
        <v>4.22</v>
      </c>
      <c r="AK30">
        <f t="shared" si="7"/>
        <v>80750</v>
      </c>
      <c r="AL30">
        <f t="shared" si="8"/>
        <v>105500</v>
      </c>
      <c r="AN30" s="1" t="s">
        <v>83</v>
      </c>
      <c r="AO30" s="1">
        <v>3</v>
      </c>
      <c r="AP30" s="2">
        <v>0.751</v>
      </c>
      <c r="AQ30" s="2">
        <v>0.84499999999999997</v>
      </c>
      <c r="AR30">
        <f t="shared" si="9"/>
        <v>225300</v>
      </c>
      <c r="AS30">
        <f t="shared" si="10"/>
        <v>253500</v>
      </c>
      <c r="AU30" s="1" t="s">
        <v>83</v>
      </c>
      <c r="AV30" s="1">
        <v>3</v>
      </c>
      <c r="AW30" s="2">
        <v>1.1399999999999999</v>
      </c>
      <c r="AX30" s="2">
        <v>1.29</v>
      </c>
      <c r="AY30">
        <f t="shared" si="11"/>
        <v>341999.99999999994</v>
      </c>
      <c r="AZ30">
        <f t="shared" si="12"/>
        <v>387000</v>
      </c>
      <c r="BB30" s="1" t="s">
        <v>83</v>
      </c>
      <c r="BC30" s="1">
        <v>3</v>
      </c>
      <c r="BD30" s="2">
        <v>1.63</v>
      </c>
      <c r="BE30" s="2">
        <v>1.66</v>
      </c>
      <c r="BF30">
        <f t="shared" si="13"/>
        <v>488999.99999999994</v>
      </c>
      <c r="BG30">
        <f t="shared" si="14"/>
        <v>497999.99999999994</v>
      </c>
      <c r="BI30" s="1" t="s">
        <v>83</v>
      </c>
      <c r="BJ30" s="1">
        <v>3</v>
      </c>
      <c r="BK30" s="2">
        <v>1.71</v>
      </c>
      <c r="BL30" s="2">
        <v>1.79</v>
      </c>
      <c r="BM30">
        <f t="shared" si="15"/>
        <v>855000</v>
      </c>
      <c r="BN30">
        <f t="shared" si="16"/>
        <v>895000</v>
      </c>
      <c r="BP30" s="1" t="s">
        <v>83</v>
      </c>
      <c r="BQ30" s="1">
        <v>3</v>
      </c>
      <c r="BR30" s="2">
        <v>4.22</v>
      </c>
      <c r="BS30" s="2">
        <v>4.34</v>
      </c>
      <c r="BT30">
        <f t="shared" si="20"/>
        <v>422000</v>
      </c>
      <c r="BU30">
        <f t="shared" si="19"/>
        <v>434000</v>
      </c>
      <c r="BV30">
        <v>2</v>
      </c>
      <c r="BW30">
        <f t="shared" si="17"/>
        <v>844000</v>
      </c>
      <c r="BX30">
        <f t="shared" si="18"/>
        <v>868000</v>
      </c>
      <c r="BY30" s="1" t="s">
        <v>83</v>
      </c>
    </row>
    <row r="34" spans="4:43" x14ac:dyDescent="0.2">
      <c r="D34" t="s">
        <v>34</v>
      </c>
    </row>
    <row r="35" spans="4:43" x14ac:dyDescent="0.2">
      <c r="D35" s="3" t="s">
        <v>90</v>
      </c>
      <c r="E35" s="3"/>
      <c r="F35" s="3"/>
      <c r="G35" s="3"/>
    </row>
    <row r="36" spans="4:43" x14ac:dyDescent="0.2">
      <c r="D36" s="3"/>
      <c r="E36" s="3"/>
      <c r="F36" s="3"/>
      <c r="G36" s="3"/>
    </row>
    <row r="37" spans="4:43" x14ac:dyDescent="0.2">
      <c r="D37" s="3" t="s">
        <v>91</v>
      </c>
      <c r="E37" s="3"/>
      <c r="F37" s="3"/>
      <c r="G37" s="3"/>
      <c r="AQ37" s="1"/>
    </row>
    <row r="38" spans="4:43" x14ac:dyDescent="0.2">
      <c r="D38" s="3"/>
      <c r="E38" s="3"/>
      <c r="F38" s="3"/>
      <c r="G38" s="3"/>
      <c r="AQ38" s="1"/>
    </row>
    <row r="39" spans="4:43" x14ac:dyDescent="0.2">
      <c r="D39" s="3" t="s">
        <v>0</v>
      </c>
      <c r="E39" s="3" t="s">
        <v>2</v>
      </c>
      <c r="F39" s="3" t="s">
        <v>36</v>
      </c>
      <c r="G39" s="3" t="s">
        <v>35</v>
      </c>
      <c r="AQ39" s="1"/>
    </row>
    <row r="40" spans="4:43" x14ac:dyDescent="0.2">
      <c r="D40" s="3" t="s">
        <v>3</v>
      </c>
      <c r="E40" s="3">
        <v>1</v>
      </c>
      <c r="F40" s="3"/>
      <c r="G40" s="3"/>
      <c r="AQ40" s="1"/>
    </row>
    <row r="41" spans="4:43" x14ac:dyDescent="0.2">
      <c r="D41" s="3" t="s">
        <v>3</v>
      </c>
      <c r="E41" s="3">
        <v>2</v>
      </c>
      <c r="F41" s="3"/>
      <c r="G41" s="3"/>
      <c r="AQ41" s="1"/>
    </row>
    <row r="42" spans="4:43" x14ac:dyDescent="0.2">
      <c r="D42" s="3" t="s">
        <v>3</v>
      </c>
      <c r="E42" s="3">
        <v>3</v>
      </c>
      <c r="F42" s="3"/>
      <c r="G42" s="3"/>
      <c r="AQ42" s="1"/>
    </row>
    <row r="43" spans="4:43" x14ac:dyDescent="0.2">
      <c r="D43" s="3" t="s">
        <v>77</v>
      </c>
      <c r="E43" s="3">
        <v>1</v>
      </c>
      <c r="F43" s="4"/>
      <c r="G43" s="3"/>
      <c r="AQ43" s="1"/>
    </row>
    <row r="44" spans="4:43" x14ac:dyDescent="0.2">
      <c r="D44" s="3" t="s">
        <v>77</v>
      </c>
      <c r="E44" s="3">
        <v>2</v>
      </c>
      <c r="F44" s="4"/>
      <c r="G44" s="3"/>
      <c r="AQ44" s="1"/>
    </row>
    <row r="45" spans="4:43" x14ac:dyDescent="0.2">
      <c r="D45" s="3" t="s">
        <v>77</v>
      </c>
      <c r="E45" s="3">
        <v>3</v>
      </c>
      <c r="F45" s="4"/>
      <c r="G45" s="3"/>
      <c r="AQ45" s="1"/>
    </row>
    <row r="46" spans="4:43" x14ac:dyDescent="0.2">
      <c r="D46" s="3" t="s">
        <v>78</v>
      </c>
      <c r="E46" s="3">
        <v>1</v>
      </c>
      <c r="F46" s="4"/>
      <c r="G46" s="3"/>
      <c r="AQ46" s="1"/>
    </row>
    <row r="47" spans="4:43" x14ac:dyDescent="0.2">
      <c r="D47" s="3" t="s">
        <v>78</v>
      </c>
      <c r="E47" s="3">
        <v>2</v>
      </c>
      <c r="F47" s="4"/>
      <c r="G47" s="3"/>
      <c r="AQ47" s="1"/>
    </row>
    <row r="48" spans="4:43" x14ac:dyDescent="0.2">
      <c r="D48" s="3" t="s">
        <v>78</v>
      </c>
      <c r="E48" s="3">
        <v>3</v>
      </c>
      <c r="F48" s="4"/>
      <c r="G48" s="3"/>
      <c r="AQ48" s="1"/>
    </row>
    <row r="49" spans="4:43" x14ac:dyDescent="0.2">
      <c r="D49" s="3" t="s">
        <v>79</v>
      </c>
      <c r="E49" s="3">
        <v>1</v>
      </c>
      <c r="F49" s="4"/>
      <c r="G49" s="3"/>
      <c r="AQ49" s="1"/>
    </row>
    <row r="50" spans="4:43" x14ac:dyDescent="0.2">
      <c r="D50" s="3" t="s">
        <v>79</v>
      </c>
      <c r="E50" s="3">
        <v>2</v>
      </c>
      <c r="F50" s="4"/>
      <c r="G50" s="3"/>
      <c r="AQ50" s="1"/>
    </row>
    <row r="51" spans="4:43" x14ac:dyDescent="0.2">
      <c r="D51" s="3" t="s">
        <v>79</v>
      </c>
      <c r="E51" s="3">
        <v>3</v>
      </c>
      <c r="F51" s="4"/>
      <c r="G51" s="3"/>
      <c r="AQ51" s="1"/>
    </row>
    <row r="52" spans="4:43" x14ac:dyDescent="0.2">
      <c r="D52" s="3" t="s">
        <v>80</v>
      </c>
      <c r="E52" s="3">
        <v>1</v>
      </c>
      <c r="F52" s="4"/>
      <c r="G52" s="3"/>
      <c r="AQ52" s="1"/>
    </row>
    <row r="53" spans="4:43" x14ac:dyDescent="0.2">
      <c r="D53" s="3" t="s">
        <v>80</v>
      </c>
      <c r="E53" s="3">
        <v>2</v>
      </c>
      <c r="F53" s="4"/>
      <c r="G53" s="3"/>
      <c r="AQ53" s="1"/>
    </row>
    <row r="54" spans="4:43" x14ac:dyDescent="0.2">
      <c r="D54" s="3" t="s">
        <v>80</v>
      </c>
      <c r="E54" s="3">
        <v>3</v>
      </c>
      <c r="F54" s="4"/>
      <c r="G54" s="3"/>
      <c r="AQ54" s="1"/>
    </row>
    <row r="55" spans="4:43" x14ac:dyDescent="0.2">
      <c r="D55" s="3" t="s">
        <v>81</v>
      </c>
      <c r="E55" s="3">
        <v>1</v>
      </c>
      <c r="F55" s="4"/>
      <c r="G55" s="3"/>
      <c r="AQ55" s="1"/>
    </row>
    <row r="56" spans="4:43" x14ac:dyDescent="0.2">
      <c r="D56" s="3" t="s">
        <v>81</v>
      </c>
      <c r="E56" s="3">
        <v>2</v>
      </c>
      <c r="F56" s="4"/>
      <c r="G56" s="3"/>
      <c r="AQ56" s="1"/>
    </row>
    <row r="57" spans="4:43" x14ac:dyDescent="0.2">
      <c r="D57" s="3" t="s">
        <v>81</v>
      </c>
      <c r="E57" s="3">
        <v>3</v>
      </c>
      <c r="F57" s="4"/>
      <c r="G57" s="3"/>
      <c r="AQ57" s="1"/>
    </row>
    <row r="58" spans="4:43" x14ac:dyDescent="0.2">
      <c r="D58" s="3" t="s">
        <v>82</v>
      </c>
      <c r="E58" s="3">
        <v>1</v>
      </c>
      <c r="F58" s="4"/>
      <c r="G58" s="3"/>
      <c r="AQ58" s="1"/>
    </row>
    <row r="59" spans="4:43" x14ac:dyDescent="0.2">
      <c r="D59" s="3" t="s">
        <v>82</v>
      </c>
      <c r="E59" s="3">
        <v>2</v>
      </c>
      <c r="F59" s="4"/>
      <c r="G59" s="3"/>
      <c r="AQ59" s="1"/>
    </row>
    <row r="60" spans="4:43" x14ac:dyDescent="0.2">
      <c r="D60" s="3" t="s">
        <v>82</v>
      </c>
      <c r="E60" s="3">
        <v>3</v>
      </c>
      <c r="F60" s="4"/>
      <c r="G60" s="3"/>
      <c r="AQ60" s="1"/>
    </row>
    <row r="61" spans="4:43" x14ac:dyDescent="0.2">
      <c r="D61" s="3" t="s">
        <v>83</v>
      </c>
      <c r="E61" s="3">
        <v>1</v>
      </c>
      <c r="F61" s="4"/>
      <c r="G61" s="3"/>
    </row>
    <row r="62" spans="4:43" x14ac:dyDescent="0.2">
      <c r="D62" s="3" t="s">
        <v>83</v>
      </c>
      <c r="E62" s="3">
        <v>2</v>
      </c>
      <c r="F62" s="4"/>
      <c r="G62" s="3"/>
    </row>
    <row r="63" spans="4:43" x14ac:dyDescent="0.2">
      <c r="D63" s="3" t="s">
        <v>83</v>
      </c>
      <c r="E63" s="3">
        <v>3</v>
      </c>
      <c r="F63" s="4"/>
      <c r="G63" s="3"/>
    </row>
    <row r="69" spans="4:7" x14ac:dyDescent="0.2">
      <c r="D69" s="3" t="s">
        <v>38</v>
      </c>
      <c r="E69" s="3"/>
      <c r="F69" s="3"/>
      <c r="G69" s="3"/>
    </row>
    <row r="70" spans="4:7" x14ac:dyDescent="0.2">
      <c r="D70" s="3" t="s">
        <v>75</v>
      </c>
      <c r="E70" s="3"/>
      <c r="F70" s="3"/>
      <c r="G70" s="3"/>
    </row>
    <row r="71" spans="4:7" x14ac:dyDescent="0.2">
      <c r="D71" s="3"/>
      <c r="E71" s="3"/>
      <c r="F71" s="3"/>
      <c r="G71" s="3"/>
    </row>
    <row r="72" spans="4:7" x14ac:dyDescent="0.2">
      <c r="D72" s="3"/>
      <c r="E72" s="3"/>
      <c r="F72" s="3"/>
      <c r="G72" s="3"/>
    </row>
    <row r="73" spans="4:7" x14ac:dyDescent="0.2">
      <c r="D73" s="3" t="s">
        <v>39</v>
      </c>
      <c r="E73" s="3" t="s">
        <v>40</v>
      </c>
      <c r="F73" s="3" t="s">
        <v>63</v>
      </c>
      <c r="G73" s="3" t="s">
        <v>73</v>
      </c>
    </row>
    <row r="74" spans="4:7" x14ac:dyDescent="0.2">
      <c r="D74" s="3">
        <v>1</v>
      </c>
      <c r="E74" s="3" t="s">
        <v>41</v>
      </c>
      <c r="F74" s="3"/>
      <c r="G74" s="3"/>
    </row>
    <row r="75" spans="4:7" x14ac:dyDescent="0.2">
      <c r="D75" s="3">
        <v>2</v>
      </c>
      <c r="E75" s="3" t="s">
        <v>42</v>
      </c>
      <c r="F75" s="3"/>
      <c r="G75" s="3"/>
    </row>
    <row r="76" spans="4:7" x14ac:dyDescent="0.2">
      <c r="D76" s="3">
        <v>3</v>
      </c>
      <c r="E76" s="3" t="s">
        <v>43</v>
      </c>
      <c r="F76" s="3"/>
      <c r="G76" s="3"/>
    </row>
    <row r="77" spans="4:7" x14ac:dyDescent="0.2">
      <c r="D77" s="3">
        <v>4</v>
      </c>
      <c r="E77" s="3" t="s">
        <v>44</v>
      </c>
      <c r="F77" s="3"/>
      <c r="G77" s="3"/>
    </row>
    <row r="78" spans="4:7" x14ac:dyDescent="0.2">
      <c r="D78" s="3">
        <v>5</v>
      </c>
      <c r="E78" s="3" t="s">
        <v>45</v>
      </c>
      <c r="F78" s="3"/>
      <c r="G78" s="3"/>
    </row>
    <row r="79" spans="4:7" x14ac:dyDescent="0.2">
      <c r="D79" s="3">
        <v>6</v>
      </c>
      <c r="E79" s="3" t="s">
        <v>46</v>
      </c>
      <c r="F79" s="3"/>
      <c r="G79" s="3"/>
    </row>
    <row r="80" spans="4:7" x14ac:dyDescent="0.2">
      <c r="D80" s="3">
        <v>7</v>
      </c>
      <c r="E80" s="3" t="s">
        <v>47</v>
      </c>
      <c r="F80" s="3"/>
      <c r="G80" s="3"/>
    </row>
    <row r="81" spans="4:7" x14ac:dyDescent="0.2">
      <c r="D81" s="3">
        <v>8</v>
      </c>
      <c r="E81" s="3" t="s">
        <v>48</v>
      </c>
      <c r="F81" s="3"/>
      <c r="G81" s="3"/>
    </row>
    <row r="82" spans="4:7" x14ac:dyDescent="0.2">
      <c r="D82" s="3">
        <v>9</v>
      </c>
      <c r="E82" s="3" t="s">
        <v>49</v>
      </c>
      <c r="F82" s="3"/>
      <c r="G82" s="3"/>
    </row>
    <row r="83" spans="4:7" x14ac:dyDescent="0.2">
      <c r="D83" s="3">
        <v>11</v>
      </c>
      <c r="E83" s="3" t="s">
        <v>50</v>
      </c>
      <c r="F83" s="3"/>
      <c r="G83" s="3"/>
    </row>
    <row r="84" spans="4:7" x14ac:dyDescent="0.2">
      <c r="D84" s="3">
        <v>12</v>
      </c>
      <c r="E84" s="3" t="s">
        <v>51</v>
      </c>
      <c r="F84" s="3"/>
      <c r="G84" s="3"/>
    </row>
    <row r="85" spans="4:7" x14ac:dyDescent="0.2">
      <c r="D85" s="3">
        <v>13</v>
      </c>
      <c r="E85" s="3" t="s">
        <v>52</v>
      </c>
      <c r="F85" s="3"/>
      <c r="G85" s="3"/>
    </row>
    <row r="86" spans="4:7" x14ac:dyDescent="0.2">
      <c r="D86" s="3">
        <v>14</v>
      </c>
      <c r="E86" s="3" t="s">
        <v>53</v>
      </c>
      <c r="F86" s="3"/>
      <c r="G86" s="3"/>
    </row>
    <row r="87" spans="4:7" x14ac:dyDescent="0.2">
      <c r="D87" s="3">
        <v>16</v>
      </c>
      <c r="E87" s="3" t="s">
        <v>54</v>
      </c>
      <c r="F87" s="3"/>
      <c r="G87" s="3"/>
    </row>
    <row r="88" spans="4:7" x14ac:dyDescent="0.2">
      <c r="D88" s="3">
        <v>17</v>
      </c>
      <c r="E88" s="3" t="s">
        <v>55</v>
      </c>
      <c r="F88" s="3"/>
      <c r="G88" s="3"/>
    </row>
    <row r="89" spans="4:7" x14ac:dyDescent="0.2">
      <c r="D89" s="3">
        <v>18</v>
      </c>
      <c r="E89" s="3" t="s">
        <v>56</v>
      </c>
      <c r="F89" s="3"/>
      <c r="G89" s="3"/>
    </row>
    <row r="90" spans="4:7" x14ac:dyDescent="0.2">
      <c r="D90" s="3">
        <v>20</v>
      </c>
      <c r="E90" s="3" t="s">
        <v>57</v>
      </c>
      <c r="F90" s="3"/>
      <c r="G90" s="3"/>
    </row>
    <row r="91" spans="4:7" x14ac:dyDescent="0.2">
      <c r="D91" s="3">
        <v>21</v>
      </c>
      <c r="E91" s="3" t="s">
        <v>58</v>
      </c>
      <c r="F91" s="3"/>
      <c r="G91" s="3"/>
    </row>
    <row r="92" spans="4:7" x14ac:dyDescent="0.2">
      <c r="D92" s="3">
        <v>22</v>
      </c>
      <c r="E92" s="3" t="s">
        <v>59</v>
      </c>
      <c r="F92" s="3"/>
      <c r="G92" s="3"/>
    </row>
    <row r="93" spans="4:7" x14ac:dyDescent="0.2">
      <c r="D93" s="3">
        <v>23</v>
      </c>
      <c r="E93" s="3" t="s">
        <v>60</v>
      </c>
      <c r="F93" s="3"/>
      <c r="G93" s="3"/>
    </row>
    <row r="94" spans="4:7" x14ac:dyDescent="0.2">
      <c r="D94" s="3">
        <v>24</v>
      </c>
      <c r="E94" s="3" t="s">
        <v>61</v>
      </c>
      <c r="F94" s="3"/>
      <c r="G94" s="3"/>
    </row>
    <row r="95" spans="4:7" x14ac:dyDescent="0.2">
      <c r="D95" s="3">
        <v>25</v>
      </c>
      <c r="E95" s="3" t="s">
        <v>62</v>
      </c>
      <c r="F95" s="3"/>
      <c r="G95" s="3"/>
    </row>
    <row r="96" spans="4:7" x14ac:dyDescent="0.2">
      <c r="D96" s="3"/>
      <c r="E96" s="3"/>
      <c r="F96" s="3"/>
      <c r="G96" s="3"/>
    </row>
    <row r="97" spans="4:7" x14ac:dyDescent="0.2">
      <c r="D97" s="3" t="s">
        <v>39</v>
      </c>
      <c r="E97" s="3" t="s">
        <v>40</v>
      </c>
      <c r="F97" s="3" t="s">
        <v>65</v>
      </c>
      <c r="G97" s="3" t="s">
        <v>74</v>
      </c>
    </row>
    <row r="98" spans="4:7" x14ac:dyDescent="0.2">
      <c r="D98" s="3">
        <v>26</v>
      </c>
      <c r="E98" s="3" t="s">
        <v>64</v>
      </c>
      <c r="F98" s="3"/>
      <c r="G98" s="3"/>
    </row>
  </sheetData>
  <pageMargins left="0.7" right="0.7" top="0.75" bottom="0.75" header="0.3" footer="0.3"/>
  <pageSetup paperSize="9" scale="1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F7E7-3EA6-5549-8BD9-F4F4699F319D}">
  <sheetPr>
    <pageSetUpPr fitToPage="1"/>
  </sheetPr>
  <dimension ref="D2:BT98"/>
  <sheetViews>
    <sheetView topLeftCell="BO1" workbookViewId="0">
      <selection activeCell="BT7" sqref="BT7:BT30"/>
    </sheetView>
  </sheetViews>
  <sheetFormatPr baseColWidth="10" defaultRowHeight="16" x14ac:dyDescent="0.2"/>
  <cols>
    <col min="4" max="4" width="32.5" customWidth="1"/>
    <col min="5" max="5" width="28.5" customWidth="1"/>
    <col min="6" max="6" width="30.33203125" customWidth="1"/>
    <col min="7" max="7" width="37.6640625" customWidth="1"/>
    <col min="8" max="9" width="28.83203125" customWidth="1"/>
    <col min="11" max="11" width="32.1640625" customWidth="1"/>
    <col min="12" max="12" width="11.5" customWidth="1"/>
    <col min="13" max="13" width="28.1640625" customWidth="1"/>
    <col min="14" max="14" width="27.33203125" customWidth="1"/>
    <col min="15" max="15" width="31.6640625" customWidth="1"/>
    <col min="16" max="16" width="32" customWidth="1"/>
    <col min="18" max="18" width="36.33203125" customWidth="1"/>
    <col min="20" max="20" width="29.5" customWidth="1"/>
    <col min="21" max="21" width="29.33203125" customWidth="1"/>
    <col min="22" max="22" width="32" customWidth="1"/>
    <col min="23" max="23" width="29.33203125" customWidth="1"/>
    <col min="25" max="25" width="25.83203125" customWidth="1"/>
    <col min="27" max="27" width="28.5" customWidth="1"/>
    <col min="28" max="28" width="27.1640625" customWidth="1"/>
    <col min="29" max="29" width="32.1640625" customWidth="1"/>
    <col min="30" max="30" width="30.33203125" customWidth="1"/>
    <col min="32" max="32" width="24" customWidth="1"/>
    <col min="34" max="34" width="29.1640625" customWidth="1"/>
    <col min="35" max="35" width="26.83203125" customWidth="1"/>
    <col min="36" max="36" width="33" customWidth="1"/>
    <col min="37" max="37" width="29.83203125" customWidth="1"/>
    <col min="39" max="39" width="26.1640625" customWidth="1"/>
    <col min="40" max="40" width="14.33203125" customWidth="1"/>
    <col min="41" max="41" width="29.5" customWidth="1"/>
    <col min="42" max="42" width="27.83203125" customWidth="1"/>
    <col min="43" max="43" width="32.6640625" customWidth="1"/>
    <col min="44" max="44" width="30.5" customWidth="1"/>
    <col min="46" max="46" width="27.33203125" customWidth="1"/>
    <col min="47" max="47" width="12.1640625" customWidth="1"/>
    <col min="48" max="48" width="28.33203125" customWidth="1"/>
    <col min="49" max="49" width="26" customWidth="1"/>
    <col min="50" max="50" width="34" customWidth="1"/>
    <col min="51" max="51" width="30" customWidth="1"/>
    <col min="53" max="53" width="26.83203125" customWidth="1"/>
    <col min="55" max="55" width="27.6640625" customWidth="1"/>
    <col min="56" max="56" width="26.1640625" customWidth="1"/>
    <col min="57" max="58" width="32.6640625" customWidth="1"/>
    <col min="60" max="60" width="25.6640625" customWidth="1"/>
    <col min="62" max="62" width="28.1640625" customWidth="1"/>
    <col min="63" max="63" width="27" customWidth="1"/>
    <col min="64" max="64" width="32" customWidth="1"/>
    <col min="65" max="65" width="30.5" customWidth="1"/>
    <col min="67" max="67" width="28" customWidth="1"/>
    <col min="69" max="69" width="28.5" customWidth="1"/>
    <col min="70" max="70" width="26.5" customWidth="1"/>
    <col min="71" max="71" width="33.1640625" customWidth="1"/>
    <col min="72" max="72" width="30.1640625" customWidth="1"/>
  </cols>
  <sheetData>
    <row r="2" spans="4:72" x14ac:dyDescent="0.2">
      <c r="D2" t="s">
        <v>4</v>
      </c>
      <c r="K2" s="1" t="s">
        <v>7</v>
      </c>
      <c r="L2" s="1"/>
      <c r="M2" s="1"/>
      <c r="N2" s="1"/>
      <c r="R2" s="1" t="s">
        <v>37</v>
      </c>
      <c r="S2" s="1"/>
      <c r="T2" s="1"/>
      <c r="U2" s="1"/>
      <c r="Y2" s="1" t="s">
        <v>97</v>
      </c>
      <c r="Z2" s="1"/>
      <c r="AA2" s="1"/>
      <c r="AB2" s="1"/>
      <c r="AF2" s="1" t="s">
        <v>100</v>
      </c>
      <c r="AG2" s="1"/>
      <c r="AH2" s="1"/>
      <c r="AI2" s="1"/>
      <c r="AM2" s="1" t="s">
        <v>85</v>
      </c>
      <c r="AN2" s="1"/>
      <c r="AO2" s="1"/>
      <c r="AP2" s="1"/>
      <c r="AT2" s="1" t="s">
        <v>88</v>
      </c>
      <c r="AU2" s="1"/>
      <c r="AV2" s="1"/>
      <c r="AW2" s="1"/>
      <c r="BA2" s="1" t="s">
        <v>89</v>
      </c>
      <c r="BB2" s="1"/>
      <c r="BC2" s="1"/>
      <c r="BD2" s="1"/>
      <c r="BH2" s="1" t="s">
        <v>108</v>
      </c>
      <c r="BI2" s="1"/>
      <c r="BJ2" s="1"/>
      <c r="BK2" s="1"/>
      <c r="BO2" s="1" t="s">
        <v>101</v>
      </c>
      <c r="BP2" s="1"/>
      <c r="BQ2" s="1"/>
      <c r="BR2" s="1"/>
    </row>
    <row r="3" spans="4:72" x14ac:dyDescent="0.2">
      <c r="K3" s="1"/>
      <c r="L3" s="1"/>
      <c r="M3" s="1"/>
      <c r="N3" s="1"/>
      <c r="R3" s="1"/>
      <c r="S3" s="1"/>
      <c r="T3" s="1"/>
      <c r="U3" s="1"/>
      <c r="Y3" s="1"/>
      <c r="Z3" s="1"/>
      <c r="AA3" s="1"/>
      <c r="AB3" s="1"/>
      <c r="AF3" s="1"/>
      <c r="AG3" s="1"/>
      <c r="AH3" s="1"/>
      <c r="AI3" s="1"/>
      <c r="AM3" s="1"/>
      <c r="AN3" s="1"/>
      <c r="AO3" s="1"/>
      <c r="AP3" s="1"/>
      <c r="AT3" s="1"/>
      <c r="AU3" s="1"/>
      <c r="AV3" s="1"/>
      <c r="AW3" s="1"/>
      <c r="BA3" s="1"/>
      <c r="BB3" s="1"/>
      <c r="BC3" s="1"/>
      <c r="BD3" s="1"/>
      <c r="BH3" s="1"/>
      <c r="BI3" s="1"/>
      <c r="BJ3" s="1"/>
      <c r="BK3" s="1"/>
      <c r="BO3" s="1"/>
      <c r="BP3" s="1"/>
      <c r="BQ3" s="1"/>
      <c r="BR3" s="1"/>
    </row>
    <row r="4" spans="4:72" x14ac:dyDescent="0.2">
      <c r="D4" s="1" t="s">
        <v>92</v>
      </c>
      <c r="E4" s="1"/>
      <c r="F4" s="1"/>
      <c r="K4" s="1" t="s">
        <v>95</v>
      </c>
      <c r="L4" s="1"/>
      <c r="M4" s="1"/>
      <c r="N4" s="1"/>
      <c r="R4" s="1" t="s">
        <v>96</v>
      </c>
      <c r="S4" s="1"/>
      <c r="T4" s="1"/>
      <c r="U4" s="1"/>
      <c r="Y4" s="3" t="s">
        <v>98</v>
      </c>
      <c r="Z4" s="1"/>
      <c r="AA4" s="1"/>
      <c r="AB4" s="1"/>
      <c r="AF4" s="3" t="s">
        <v>99</v>
      </c>
      <c r="AG4" s="1"/>
      <c r="AH4" s="1"/>
      <c r="AI4" s="1"/>
      <c r="AM4" s="1" t="s">
        <v>106</v>
      </c>
      <c r="AN4" s="1"/>
      <c r="AO4" s="1"/>
      <c r="AP4" s="1"/>
      <c r="AT4" s="1" t="s">
        <v>107</v>
      </c>
      <c r="AU4" s="1"/>
      <c r="AV4" s="1"/>
      <c r="AW4" s="1"/>
      <c r="BA4" s="1" t="s">
        <v>107</v>
      </c>
      <c r="BB4" s="1"/>
      <c r="BC4" s="1"/>
      <c r="BD4" s="1"/>
      <c r="BH4" s="1" t="s">
        <v>107</v>
      </c>
      <c r="BI4" s="1"/>
      <c r="BJ4" s="1"/>
      <c r="BK4" s="1"/>
      <c r="BO4" s="1" t="s">
        <v>111</v>
      </c>
      <c r="BP4" s="1"/>
      <c r="BQ4" s="1"/>
      <c r="BR4" s="1"/>
    </row>
    <row r="5" spans="4:72" x14ac:dyDescent="0.2">
      <c r="D5" s="1"/>
      <c r="E5" s="1"/>
      <c r="F5" s="1"/>
      <c r="K5" s="1"/>
      <c r="L5" s="1"/>
      <c r="M5" s="1"/>
      <c r="N5" s="1"/>
      <c r="R5" s="1"/>
      <c r="S5" s="1"/>
      <c r="T5" s="1"/>
      <c r="U5" s="1"/>
      <c r="Y5" s="1"/>
      <c r="Z5" s="1"/>
      <c r="AA5" s="1"/>
      <c r="AB5" s="1"/>
      <c r="AF5" s="1"/>
      <c r="AG5" s="1"/>
      <c r="AH5" s="1"/>
      <c r="AI5" s="1"/>
      <c r="AM5" s="1"/>
      <c r="AN5" s="1"/>
      <c r="AO5" s="1"/>
      <c r="AP5" s="1"/>
      <c r="AT5" s="1"/>
      <c r="AU5" s="1"/>
      <c r="AV5" s="1"/>
      <c r="AW5" s="1"/>
      <c r="BA5" s="1"/>
      <c r="BB5" s="1"/>
      <c r="BC5" s="1"/>
      <c r="BD5" s="1"/>
      <c r="BH5" s="1"/>
      <c r="BI5" s="1"/>
      <c r="BJ5" s="1"/>
      <c r="BK5" s="1"/>
      <c r="BO5" s="1"/>
      <c r="BP5" s="1"/>
      <c r="BQ5" s="1"/>
      <c r="BR5" s="1"/>
    </row>
    <row r="6" spans="4:72" x14ac:dyDescent="0.2">
      <c r="D6" s="1" t="s">
        <v>0</v>
      </c>
      <c r="E6" s="1" t="s">
        <v>2</v>
      </c>
      <c r="F6" s="1" t="s">
        <v>9</v>
      </c>
      <c r="G6" s="1" t="s">
        <v>6</v>
      </c>
      <c r="H6" s="2" t="s">
        <v>10</v>
      </c>
      <c r="I6" s="2" t="s">
        <v>11</v>
      </c>
      <c r="K6" s="1" t="s">
        <v>0</v>
      </c>
      <c r="L6" s="1" t="s">
        <v>2</v>
      </c>
      <c r="M6" s="1" t="s">
        <v>9</v>
      </c>
      <c r="N6" s="1" t="s">
        <v>6</v>
      </c>
      <c r="O6" s="2" t="s">
        <v>10</v>
      </c>
      <c r="P6" s="2" t="s">
        <v>11</v>
      </c>
      <c r="R6" s="1" t="s">
        <v>0</v>
      </c>
      <c r="S6" s="1" t="s">
        <v>2</v>
      </c>
      <c r="T6" s="1" t="s">
        <v>36</v>
      </c>
      <c r="U6" s="1" t="s">
        <v>35</v>
      </c>
      <c r="V6" s="2" t="s">
        <v>10</v>
      </c>
      <c r="W6" s="2" t="s">
        <v>11</v>
      </c>
      <c r="Y6" s="1" t="s">
        <v>0</v>
      </c>
      <c r="Z6" s="1" t="s">
        <v>2</v>
      </c>
      <c r="AA6" s="1" t="s">
        <v>36</v>
      </c>
      <c r="AB6" s="1" t="s">
        <v>35</v>
      </c>
      <c r="AC6" s="2" t="s">
        <v>10</v>
      </c>
      <c r="AD6" s="2" t="s">
        <v>11</v>
      </c>
      <c r="AF6" s="1" t="s">
        <v>0</v>
      </c>
      <c r="AG6" s="1" t="s">
        <v>2</v>
      </c>
      <c r="AH6" s="1" t="s">
        <v>36</v>
      </c>
      <c r="AI6" s="1" t="s">
        <v>35</v>
      </c>
      <c r="AJ6" s="2" t="s">
        <v>10</v>
      </c>
      <c r="AK6" s="2" t="s">
        <v>11</v>
      </c>
      <c r="AM6" s="1" t="s">
        <v>0</v>
      </c>
      <c r="AN6" s="1" t="s">
        <v>2</v>
      </c>
      <c r="AO6" s="1" t="s">
        <v>86</v>
      </c>
      <c r="AP6" s="1" t="s">
        <v>87</v>
      </c>
      <c r="AQ6" s="2" t="s">
        <v>10</v>
      </c>
      <c r="AR6" s="2" t="s">
        <v>11</v>
      </c>
      <c r="AT6" s="1" t="s">
        <v>0</v>
      </c>
      <c r="AU6" s="1" t="s">
        <v>2</v>
      </c>
      <c r="AV6" s="1" t="s">
        <v>36</v>
      </c>
      <c r="AW6" s="1" t="s">
        <v>35</v>
      </c>
      <c r="AX6" s="2" t="s">
        <v>10</v>
      </c>
      <c r="AY6" s="2" t="s">
        <v>11</v>
      </c>
      <c r="BA6" s="1" t="s">
        <v>0</v>
      </c>
      <c r="BB6" s="1" t="s">
        <v>2</v>
      </c>
      <c r="BC6" s="1" t="s">
        <v>86</v>
      </c>
      <c r="BD6" s="1" t="s">
        <v>87</v>
      </c>
      <c r="BE6" s="2" t="s">
        <v>10</v>
      </c>
      <c r="BF6" s="2" t="s">
        <v>11</v>
      </c>
      <c r="BH6" s="1" t="s">
        <v>0</v>
      </c>
      <c r="BI6" s="1" t="s">
        <v>2</v>
      </c>
      <c r="BJ6" s="1" t="s">
        <v>36</v>
      </c>
      <c r="BK6" s="1" t="s">
        <v>35</v>
      </c>
      <c r="BL6" s="2" t="s">
        <v>10</v>
      </c>
      <c r="BM6" s="2" t="s">
        <v>11</v>
      </c>
      <c r="BO6" s="1" t="s">
        <v>0</v>
      </c>
      <c r="BP6" s="1" t="s">
        <v>2</v>
      </c>
      <c r="BQ6" s="1" t="s">
        <v>36</v>
      </c>
      <c r="BR6" s="1" t="s">
        <v>35</v>
      </c>
      <c r="BS6" s="2" t="s">
        <v>10</v>
      </c>
      <c r="BT6" s="2" t="s">
        <v>11</v>
      </c>
    </row>
    <row r="7" spans="4:72" x14ac:dyDescent="0.2">
      <c r="D7" s="1" t="s">
        <v>3</v>
      </c>
      <c r="E7" s="1">
        <v>1</v>
      </c>
      <c r="F7" s="1">
        <v>0.35199999999999998</v>
      </c>
      <c r="G7">
        <v>0.82099999999999995</v>
      </c>
      <c r="H7">
        <f>F7*0.22*100000</f>
        <v>7743.9999999999991</v>
      </c>
      <c r="I7">
        <f>G7*0.22*100000</f>
        <v>18062</v>
      </c>
      <c r="K7" s="1" t="s">
        <v>3</v>
      </c>
      <c r="L7" s="1">
        <v>1</v>
      </c>
      <c r="M7" s="1">
        <v>3.11</v>
      </c>
      <c r="N7" s="1">
        <v>3.69</v>
      </c>
      <c r="O7">
        <f>M7*0.2*100000</f>
        <v>62200</v>
      </c>
      <c r="P7">
        <f>N7*0.2*100000</f>
        <v>73800</v>
      </c>
      <c r="R7" s="1" t="s">
        <v>3</v>
      </c>
      <c r="S7" s="1">
        <v>1</v>
      </c>
      <c r="T7" s="1">
        <v>0</v>
      </c>
      <c r="U7" s="1">
        <v>0.76200000000000001</v>
      </c>
      <c r="V7">
        <f>T7*0.2*100000</f>
        <v>0</v>
      </c>
      <c r="W7">
        <f>U7*0.2*100000</f>
        <v>15240</v>
      </c>
      <c r="Y7" s="1" t="s">
        <v>3</v>
      </c>
      <c r="Z7" s="1">
        <v>1</v>
      </c>
      <c r="AA7" s="1">
        <v>0.93799999999999994</v>
      </c>
      <c r="AB7">
        <v>1.35</v>
      </c>
      <c r="AC7">
        <f>AA7*0.3*100000</f>
        <v>28140</v>
      </c>
      <c r="AD7">
        <f>AB7*0.3*100000</f>
        <v>40500</v>
      </c>
      <c r="AF7" s="1" t="s">
        <v>3</v>
      </c>
      <c r="AG7" s="1">
        <v>1</v>
      </c>
      <c r="AH7" s="1">
        <v>1.76</v>
      </c>
      <c r="AI7" s="1">
        <v>1.9970000000000001</v>
      </c>
      <c r="AJ7">
        <f>AH7*0.35*100000</f>
        <v>61600</v>
      </c>
      <c r="AK7">
        <f>AI7*0.35*100000</f>
        <v>69895</v>
      </c>
      <c r="AM7" s="1" t="s">
        <v>3</v>
      </c>
      <c r="AN7" s="1">
        <v>1</v>
      </c>
      <c r="AO7" s="1">
        <v>2.11</v>
      </c>
      <c r="AP7" s="1">
        <v>6.39</v>
      </c>
      <c r="AQ7">
        <f>AO7*0.4*100000</f>
        <v>84400</v>
      </c>
      <c r="AR7">
        <f>AP7*0.4*100000</f>
        <v>255600</v>
      </c>
      <c r="AT7" s="1" t="s">
        <v>3</v>
      </c>
      <c r="AU7" s="1">
        <v>1</v>
      </c>
      <c r="AV7" s="1">
        <v>7.57</v>
      </c>
      <c r="AW7" s="1">
        <v>8.15</v>
      </c>
      <c r="AX7">
        <f>AV7*0.55*100000</f>
        <v>416350.00000000006</v>
      </c>
      <c r="AY7">
        <f>AW7*0.55*100000</f>
        <v>448250.00000000006</v>
      </c>
      <c r="BA7" s="1" t="s">
        <v>3</v>
      </c>
      <c r="BB7" s="1">
        <v>1</v>
      </c>
      <c r="BC7" s="1">
        <v>7.33</v>
      </c>
      <c r="BD7" s="1">
        <v>7.62</v>
      </c>
      <c r="BE7">
        <f>BC7*0.55*100000</f>
        <v>403150.00000000006</v>
      </c>
      <c r="BF7">
        <f>BD7*0.55*100000</f>
        <v>419100.00000000006</v>
      </c>
      <c r="BH7" s="1" t="s">
        <v>3</v>
      </c>
      <c r="BI7" s="1">
        <v>1</v>
      </c>
      <c r="BJ7" s="1">
        <v>10.1</v>
      </c>
      <c r="BK7" s="1">
        <v>10.199999999999999</v>
      </c>
      <c r="BL7">
        <f>BJ7*0.55*100000</f>
        <v>555500.00000000012</v>
      </c>
      <c r="BM7">
        <f>BK7*0.55*100000</f>
        <v>561000</v>
      </c>
      <c r="BO7" s="1" t="s">
        <v>3</v>
      </c>
      <c r="BP7" s="1">
        <v>1</v>
      </c>
      <c r="BQ7" s="1">
        <v>2.11</v>
      </c>
      <c r="BR7" s="1">
        <v>2.17</v>
      </c>
      <c r="BS7">
        <f>BQ7*0.85*100000</f>
        <v>179350</v>
      </c>
      <c r="BT7">
        <f>BR7*0.85*100000</f>
        <v>184449.99999999997</v>
      </c>
    </row>
    <row r="8" spans="4:72" x14ac:dyDescent="0.2">
      <c r="D8" s="1" t="s">
        <v>3</v>
      </c>
      <c r="E8" s="1">
        <v>2</v>
      </c>
      <c r="F8" s="1">
        <v>0.995</v>
      </c>
      <c r="G8">
        <v>2.0499999999999998</v>
      </c>
      <c r="H8">
        <f>F8*0.22*100000</f>
        <v>21890</v>
      </c>
      <c r="I8">
        <f t="shared" ref="I8:I30" si="0">G8*0.22*100000</f>
        <v>45099.999999999993</v>
      </c>
      <c r="K8" s="1" t="s">
        <v>3</v>
      </c>
      <c r="L8" s="1">
        <v>2</v>
      </c>
      <c r="M8" s="1">
        <v>2.35</v>
      </c>
      <c r="N8" s="1">
        <v>2.93</v>
      </c>
      <c r="O8">
        <f t="shared" ref="O8:O30" si="1">M8*0.2*100000</f>
        <v>47000</v>
      </c>
      <c r="P8">
        <f t="shared" ref="P8:P30" si="2">N8*0.2*100000</f>
        <v>58600.000000000007</v>
      </c>
      <c r="R8" s="1" t="s">
        <v>3</v>
      </c>
      <c r="S8" s="1">
        <v>2</v>
      </c>
      <c r="T8" s="1">
        <v>1.47</v>
      </c>
      <c r="U8" s="1">
        <v>2.29</v>
      </c>
      <c r="V8">
        <f t="shared" ref="V8:V30" si="3">T8*0.2*100000</f>
        <v>29400</v>
      </c>
      <c r="W8">
        <f t="shared" ref="W8:W30" si="4">U8*0.2*100000</f>
        <v>45800</v>
      </c>
      <c r="Y8" s="1" t="s">
        <v>3</v>
      </c>
      <c r="Z8" s="1">
        <v>2</v>
      </c>
      <c r="AA8" s="1">
        <v>1.1100000000000001</v>
      </c>
      <c r="AB8">
        <v>2.17</v>
      </c>
      <c r="AC8">
        <f t="shared" ref="AC8:AC30" si="5">AA8*0.3*100000</f>
        <v>33300</v>
      </c>
      <c r="AD8">
        <f t="shared" ref="AD8:AD30" si="6">AB8*0.3*100000</f>
        <v>65099.999999999993</v>
      </c>
      <c r="AF8" s="1" t="s">
        <v>3</v>
      </c>
      <c r="AG8" s="1">
        <v>2</v>
      </c>
      <c r="AH8" s="1">
        <v>2.29</v>
      </c>
      <c r="AI8" s="1">
        <v>3.62</v>
      </c>
      <c r="AJ8">
        <f t="shared" ref="AJ8:AJ30" si="7">AH8*0.35*100000</f>
        <v>80150</v>
      </c>
      <c r="AK8">
        <f t="shared" ref="AK8:AK30" si="8">AI8*0.35*100000</f>
        <v>126699.99999999999</v>
      </c>
      <c r="AM8" s="1" t="s">
        <v>3</v>
      </c>
      <c r="AN8" s="1">
        <v>2</v>
      </c>
      <c r="AO8" s="1">
        <v>5.34</v>
      </c>
      <c r="AP8" s="1">
        <v>7.98</v>
      </c>
      <c r="AQ8">
        <f t="shared" ref="AQ8:AQ30" si="9">AO8*0.4*100000</f>
        <v>213600</v>
      </c>
      <c r="AR8">
        <f t="shared" ref="AR8:AR30" si="10">AP8*0.4*100000</f>
        <v>319200</v>
      </c>
      <c r="AT8" s="1" t="s">
        <v>3</v>
      </c>
      <c r="AU8" s="1">
        <v>2</v>
      </c>
      <c r="AV8" s="1">
        <v>8.39</v>
      </c>
      <c r="AW8" s="1">
        <v>8.6199999999999992</v>
      </c>
      <c r="AX8">
        <f t="shared" ref="AX8:AX30" si="11">AV8*0.55*100000</f>
        <v>461450.00000000006</v>
      </c>
      <c r="AY8">
        <f t="shared" ref="AY8:AY30" si="12">AW8*0.55*100000</f>
        <v>474099.99999999994</v>
      </c>
      <c r="BA8" s="1" t="s">
        <v>3</v>
      </c>
      <c r="BB8" s="1">
        <v>2</v>
      </c>
      <c r="BC8" s="1">
        <v>8.56</v>
      </c>
      <c r="BD8" s="1">
        <v>8.6199999999999992</v>
      </c>
      <c r="BE8">
        <f t="shared" ref="BE8:BE30" si="13">BC8*0.55*100000</f>
        <v>470800.00000000012</v>
      </c>
      <c r="BF8">
        <f t="shared" ref="BF8:BF30" si="14">BD8*0.55*100000</f>
        <v>474099.99999999994</v>
      </c>
      <c r="BH8" s="1" t="s">
        <v>3</v>
      </c>
      <c r="BI8" s="1">
        <v>2</v>
      </c>
      <c r="BJ8" s="1">
        <v>4.5199999999999996</v>
      </c>
      <c r="BK8" s="1">
        <v>4.8099999999999996</v>
      </c>
      <c r="BL8">
        <f t="shared" ref="BL8:BL30" si="15">BJ8*0.55*100000</f>
        <v>248599.99999999997</v>
      </c>
      <c r="BM8">
        <f t="shared" ref="BM8:BM30" si="16">BK8*0.55*100000</f>
        <v>264550</v>
      </c>
      <c r="BO8" s="1" t="s">
        <v>3</v>
      </c>
      <c r="BP8" s="1">
        <v>2</v>
      </c>
      <c r="BQ8" s="1">
        <v>2.93</v>
      </c>
      <c r="BR8" s="1">
        <v>3.05</v>
      </c>
      <c r="BS8">
        <f t="shared" ref="BS8:BS30" si="17">BQ8*0.85*100000</f>
        <v>249050</v>
      </c>
      <c r="BT8">
        <f t="shared" ref="BT8:BT30" si="18">BR8*0.85*100000</f>
        <v>259249.99999999997</v>
      </c>
    </row>
    <row r="9" spans="4:72" x14ac:dyDescent="0.2">
      <c r="D9" s="1" t="s">
        <v>3</v>
      </c>
      <c r="E9" s="1">
        <v>3</v>
      </c>
      <c r="F9" s="1">
        <v>0.82099999999999995</v>
      </c>
      <c r="G9">
        <v>1.27</v>
      </c>
      <c r="H9">
        <f t="shared" ref="H9:H30" si="19">F9*0.22*100000</f>
        <v>18062</v>
      </c>
      <c r="I9">
        <f t="shared" si="0"/>
        <v>27939.999999999996</v>
      </c>
      <c r="K9" s="1" t="s">
        <v>3</v>
      </c>
      <c r="L9" s="1">
        <v>3</v>
      </c>
      <c r="M9" s="1">
        <v>2.58</v>
      </c>
      <c r="N9" s="1">
        <v>3.52</v>
      </c>
      <c r="O9">
        <f t="shared" si="1"/>
        <v>51600</v>
      </c>
      <c r="P9">
        <f t="shared" si="2"/>
        <v>70400</v>
      </c>
      <c r="R9" s="1" t="s">
        <v>3</v>
      </c>
      <c r="S9" s="1">
        <v>3</v>
      </c>
      <c r="T9" s="1">
        <v>0.70399999999999996</v>
      </c>
      <c r="U9" s="1">
        <v>1.29</v>
      </c>
      <c r="V9">
        <f t="shared" si="3"/>
        <v>14080</v>
      </c>
      <c r="W9">
        <f t="shared" si="4"/>
        <v>25800</v>
      </c>
      <c r="Y9" s="1" t="s">
        <v>3</v>
      </c>
      <c r="Z9" s="1">
        <v>3</v>
      </c>
      <c r="AA9" s="1">
        <v>1.06</v>
      </c>
      <c r="AB9">
        <v>1.64</v>
      </c>
      <c r="AC9">
        <f t="shared" si="5"/>
        <v>31800</v>
      </c>
      <c r="AD9">
        <f t="shared" si="6"/>
        <v>49199.999999999993</v>
      </c>
      <c r="AF9" s="1" t="s">
        <v>3</v>
      </c>
      <c r="AG9" s="1">
        <v>3</v>
      </c>
      <c r="AH9" s="1">
        <v>0.93799999999999994</v>
      </c>
      <c r="AI9" s="1">
        <v>1.29</v>
      </c>
      <c r="AJ9">
        <f t="shared" si="7"/>
        <v>32830</v>
      </c>
      <c r="AK9">
        <f t="shared" si="8"/>
        <v>45149.999999999993</v>
      </c>
      <c r="AM9" s="1" t="s">
        <v>3</v>
      </c>
      <c r="AN9" s="1">
        <v>3</v>
      </c>
      <c r="AO9" s="1">
        <v>3.52</v>
      </c>
      <c r="AP9" s="1">
        <v>4.1100000000000003</v>
      </c>
      <c r="AQ9">
        <f t="shared" si="9"/>
        <v>140800</v>
      </c>
      <c r="AR9">
        <f t="shared" si="10"/>
        <v>164400</v>
      </c>
      <c r="AT9" s="1" t="s">
        <v>3</v>
      </c>
      <c r="AU9" s="1">
        <v>3</v>
      </c>
      <c r="AV9" s="1">
        <v>3.05</v>
      </c>
      <c r="AW9" s="1">
        <v>3.11</v>
      </c>
      <c r="AX9">
        <f t="shared" si="11"/>
        <v>167750</v>
      </c>
      <c r="AY9">
        <f t="shared" si="12"/>
        <v>171050</v>
      </c>
      <c r="BA9" s="1" t="s">
        <v>3</v>
      </c>
      <c r="BB9" s="1">
        <v>3</v>
      </c>
      <c r="BC9" s="1">
        <v>7.62</v>
      </c>
      <c r="BD9" s="1">
        <v>7.8</v>
      </c>
      <c r="BE9">
        <f t="shared" si="13"/>
        <v>419100.00000000006</v>
      </c>
      <c r="BF9">
        <f t="shared" si="14"/>
        <v>429000</v>
      </c>
      <c r="BH9" s="1" t="s">
        <v>3</v>
      </c>
      <c r="BI9" s="1">
        <v>3</v>
      </c>
      <c r="BJ9" s="1">
        <v>2.46</v>
      </c>
      <c r="BK9" s="1">
        <v>2.76</v>
      </c>
      <c r="BL9">
        <f t="shared" si="15"/>
        <v>135300</v>
      </c>
      <c r="BM9">
        <f t="shared" si="16"/>
        <v>151800</v>
      </c>
      <c r="BO9" s="1" t="s">
        <v>3</v>
      </c>
      <c r="BP9" s="1">
        <v>3</v>
      </c>
      <c r="BQ9" s="1">
        <v>2.11</v>
      </c>
      <c r="BR9" s="1">
        <v>2.4</v>
      </c>
      <c r="BS9">
        <f t="shared" si="17"/>
        <v>179350</v>
      </c>
      <c r="BT9">
        <f t="shared" si="18"/>
        <v>204000</v>
      </c>
    </row>
    <row r="10" spans="4:72" x14ac:dyDescent="0.2">
      <c r="D10" s="1" t="s">
        <v>77</v>
      </c>
      <c r="E10" s="1">
        <v>1</v>
      </c>
      <c r="F10" s="2">
        <v>1.23</v>
      </c>
      <c r="G10">
        <v>2.0499999999999998</v>
      </c>
      <c r="H10">
        <f t="shared" si="19"/>
        <v>27060</v>
      </c>
      <c r="I10">
        <f t="shared" si="0"/>
        <v>45099.999999999993</v>
      </c>
      <c r="K10" s="1" t="s">
        <v>77</v>
      </c>
      <c r="L10" s="1">
        <v>1</v>
      </c>
      <c r="M10">
        <v>2.93</v>
      </c>
      <c r="N10" s="2">
        <v>3.75</v>
      </c>
      <c r="O10">
        <f t="shared" si="1"/>
        <v>58600.000000000007</v>
      </c>
      <c r="P10">
        <f t="shared" si="2"/>
        <v>75000</v>
      </c>
      <c r="R10" s="1" t="s">
        <v>77</v>
      </c>
      <c r="S10" s="1">
        <v>1</v>
      </c>
      <c r="T10" s="2">
        <v>0</v>
      </c>
      <c r="U10" s="2">
        <v>0.76200000000000001</v>
      </c>
      <c r="V10">
        <f t="shared" si="3"/>
        <v>0</v>
      </c>
      <c r="W10">
        <f t="shared" si="4"/>
        <v>15240</v>
      </c>
      <c r="Y10" s="1" t="s">
        <v>77</v>
      </c>
      <c r="Z10" s="1">
        <v>1</v>
      </c>
      <c r="AA10" s="2">
        <v>1.88</v>
      </c>
      <c r="AB10">
        <v>2.87</v>
      </c>
      <c r="AC10">
        <f t="shared" si="5"/>
        <v>56399.999999999993</v>
      </c>
      <c r="AD10">
        <f t="shared" si="6"/>
        <v>86100</v>
      </c>
      <c r="AF10" s="1" t="s">
        <v>77</v>
      </c>
      <c r="AG10" s="1">
        <v>1</v>
      </c>
      <c r="AH10" s="2">
        <v>2.0499999999999998</v>
      </c>
      <c r="AI10" s="2">
        <v>2.35</v>
      </c>
      <c r="AJ10">
        <f t="shared" si="7"/>
        <v>71749.999999999985</v>
      </c>
      <c r="AK10">
        <f t="shared" si="8"/>
        <v>82250</v>
      </c>
      <c r="AM10" s="1" t="s">
        <v>77</v>
      </c>
      <c r="AN10" s="1">
        <v>1</v>
      </c>
      <c r="AO10" s="2">
        <v>5.45</v>
      </c>
      <c r="AP10" s="2">
        <v>6.98</v>
      </c>
      <c r="AQ10">
        <f t="shared" si="9"/>
        <v>218000.00000000003</v>
      </c>
      <c r="AR10">
        <f t="shared" si="10"/>
        <v>279200</v>
      </c>
      <c r="AT10" s="1" t="s">
        <v>77</v>
      </c>
      <c r="AU10" s="1">
        <v>1</v>
      </c>
      <c r="AV10" s="2">
        <v>6.57</v>
      </c>
      <c r="AW10" s="2">
        <v>6.63</v>
      </c>
      <c r="AX10">
        <f t="shared" si="11"/>
        <v>361350.00000000006</v>
      </c>
      <c r="AY10">
        <f t="shared" si="12"/>
        <v>364650</v>
      </c>
      <c r="BA10" s="1" t="s">
        <v>77</v>
      </c>
      <c r="BB10" s="1">
        <v>1</v>
      </c>
      <c r="BC10" s="2">
        <v>4.8600000000000003</v>
      </c>
      <c r="BD10" s="2">
        <v>4.96</v>
      </c>
      <c r="BE10">
        <f t="shared" si="13"/>
        <v>267300.00000000006</v>
      </c>
      <c r="BF10">
        <f t="shared" si="14"/>
        <v>272800</v>
      </c>
      <c r="BH10" s="1" t="s">
        <v>77</v>
      </c>
      <c r="BI10" s="1">
        <v>1</v>
      </c>
      <c r="BJ10" s="2">
        <v>7.8</v>
      </c>
      <c r="BK10" s="2">
        <v>7.98</v>
      </c>
      <c r="BL10">
        <f t="shared" si="15"/>
        <v>429000</v>
      </c>
      <c r="BM10">
        <f t="shared" si="16"/>
        <v>438900</v>
      </c>
      <c r="BO10" s="1" t="s">
        <v>77</v>
      </c>
      <c r="BP10" s="1">
        <v>1</v>
      </c>
      <c r="BQ10" s="2">
        <v>4.28</v>
      </c>
      <c r="BR10" s="2">
        <v>4.8099999999999996</v>
      </c>
      <c r="BS10">
        <f t="shared" si="17"/>
        <v>363800</v>
      </c>
      <c r="BT10">
        <f t="shared" si="18"/>
        <v>408850</v>
      </c>
    </row>
    <row r="11" spans="4:72" x14ac:dyDescent="0.2">
      <c r="D11" s="1" t="s">
        <v>77</v>
      </c>
      <c r="E11" s="1">
        <v>2</v>
      </c>
      <c r="F11" s="2">
        <v>0.997</v>
      </c>
      <c r="G11">
        <v>1.47</v>
      </c>
      <c r="H11">
        <f t="shared" si="19"/>
        <v>21934</v>
      </c>
      <c r="I11">
        <f t="shared" si="0"/>
        <v>32340.000000000004</v>
      </c>
      <c r="K11" s="1" t="s">
        <v>77</v>
      </c>
      <c r="L11" s="1">
        <v>2</v>
      </c>
      <c r="M11" s="2">
        <v>1.7</v>
      </c>
      <c r="N11" s="2">
        <v>2.0499999999999998</v>
      </c>
      <c r="O11">
        <f t="shared" si="1"/>
        <v>34000</v>
      </c>
      <c r="P11">
        <f t="shared" si="2"/>
        <v>41000</v>
      </c>
      <c r="R11" s="1" t="s">
        <v>77</v>
      </c>
      <c r="S11" s="1">
        <v>2</v>
      </c>
      <c r="T11" s="2">
        <v>0.52800000000000002</v>
      </c>
      <c r="U11" s="2">
        <v>1.23</v>
      </c>
      <c r="V11">
        <f t="shared" si="3"/>
        <v>10560.000000000002</v>
      </c>
      <c r="W11">
        <f t="shared" si="4"/>
        <v>24600</v>
      </c>
      <c r="Y11" s="1" t="s">
        <v>77</v>
      </c>
      <c r="Z11" s="1">
        <v>2</v>
      </c>
      <c r="AA11" s="2">
        <v>1.47</v>
      </c>
      <c r="AB11">
        <v>2.29</v>
      </c>
      <c r="AC11">
        <f t="shared" si="5"/>
        <v>44100</v>
      </c>
      <c r="AD11">
        <f t="shared" si="6"/>
        <v>68700</v>
      </c>
      <c r="AF11" s="1" t="s">
        <v>77</v>
      </c>
      <c r="AG11" s="1">
        <v>2</v>
      </c>
      <c r="AH11" s="2">
        <v>2.99</v>
      </c>
      <c r="AI11" s="2">
        <v>3.46</v>
      </c>
      <c r="AJ11">
        <f t="shared" si="7"/>
        <v>104650</v>
      </c>
      <c r="AK11">
        <f t="shared" si="8"/>
        <v>121099.99999999999</v>
      </c>
      <c r="AM11" s="1" t="s">
        <v>77</v>
      </c>
      <c r="AN11" s="1">
        <v>2</v>
      </c>
      <c r="AO11" s="2">
        <v>9.44</v>
      </c>
      <c r="AP11" s="2">
        <v>12.9</v>
      </c>
      <c r="AQ11">
        <f t="shared" si="9"/>
        <v>377600</v>
      </c>
      <c r="AR11">
        <f t="shared" si="10"/>
        <v>516000</v>
      </c>
      <c r="AT11" s="1" t="s">
        <v>77</v>
      </c>
      <c r="AU11" s="1">
        <v>2</v>
      </c>
      <c r="AV11" s="2">
        <v>16.3</v>
      </c>
      <c r="AW11" s="2">
        <v>16.899999999999999</v>
      </c>
      <c r="AX11">
        <f t="shared" si="11"/>
        <v>896500.00000000012</v>
      </c>
      <c r="AY11">
        <f t="shared" si="12"/>
        <v>929500</v>
      </c>
      <c r="BA11" s="1" t="s">
        <v>77</v>
      </c>
      <c r="BB11" s="1">
        <v>2</v>
      </c>
      <c r="BC11" s="2">
        <v>5.92</v>
      </c>
      <c r="BD11" s="2">
        <v>6.1</v>
      </c>
      <c r="BE11">
        <f t="shared" si="13"/>
        <v>325600</v>
      </c>
      <c r="BF11">
        <f t="shared" si="14"/>
        <v>335500</v>
      </c>
      <c r="BH11" s="1" t="s">
        <v>77</v>
      </c>
      <c r="BI11" s="1">
        <v>2</v>
      </c>
      <c r="BJ11" s="2">
        <v>3.17</v>
      </c>
      <c r="BK11" s="2">
        <v>3.23</v>
      </c>
      <c r="BL11">
        <f t="shared" si="15"/>
        <v>174350</v>
      </c>
      <c r="BM11">
        <f t="shared" si="16"/>
        <v>177650.00000000003</v>
      </c>
      <c r="BO11" s="1" t="s">
        <v>77</v>
      </c>
      <c r="BP11" s="1">
        <v>2</v>
      </c>
      <c r="BQ11" s="2">
        <v>1.02</v>
      </c>
      <c r="BR11" s="2">
        <v>1.06</v>
      </c>
      <c r="BS11">
        <f t="shared" si="17"/>
        <v>86700</v>
      </c>
      <c r="BT11">
        <f t="shared" si="18"/>
        <v>90100</v>
      </c>
    </row>
    <row r="12" spans="4:72" x14ac:dyDescent="0.2">
      <c r="D12" s="1" t="s">
        <v>77</v>
      </c>
      <c r="E12" s="1">
        <v>3</v>
      </c>
      <c r="F12" s="2">
        <v>1.35</v>
      </c>
      <c r="G12">
        <v>2.17</v>
      </c>
      <c r="H12">
        <f t="shared" si="19"/>
        <v>29700.000000000004</v>
      </c>
      <c r="I12">
        <f t="shared" si="0"/>
        <v>47740</v>
      </c>
      <c r="K12" s="1" t="s">
        <v>77</v>
      </c>
      <c r="L12" s="1">
        <v>3</v>
      </c>
      <c r="M12" s="2">
        <v>1.1100000000000001</v>
      </c>
      <c r="N12" s="2">
        <v>1.76</v>
      </c>
      <c r="O12">
        <f t="shared" si="1"/>
        <v>22200.000000000004</v>
      </c>
      <c r="P12">
        <f t="shared" si="2"/>
        <v>35200</v>
      </c>
      <c r="R12" s="1" t="s">
        <v>77</v>
      </c>
      <c r="S12" s="1">
        <v>3</v>
      </c>
      <c r="T12" s="2">
        <v>0.11700000000000001</v>
      </c>
      <c r="U12" s="2">
        <v>0.64500000000000002</v>
      </c>
      <c r="V12">
        <f t="shared" si="3"/>
        <v>2340.0000000000005</v>
      </c>
      <c r="W12">
        <f t="shared" si="4"/>
        <v>12900</v>
      </c>
      <c r="Y12" s="1" t="s">
        <v>77</v>
      </c>
      <c r="Z12" s="1">
        <v>3</v>
      </c>
      <c r="AA12" s="2">
        <v>3.93</v>
      </c>
      <c r="AB12">
        <v>4.16</v>
      </c>
      <c r="AC12">
        <f t="shared" si="5"/>
        <v>117900</v>
      </c>
      <c r="AD12">
        <f t="shared" si="6"/>
        <v>124800</v>
      </c>
      <c r="AF12" s="1" t="s">
        <v>77</v>
      </c>
      <c r="AG12" s="1">
        <v>3</v>
      </c>
      <c r="AH12" s="2">
        <v>2.93</v>
      </c>
      <c r="AI12" s="2">
        <v>3.69</v>
      </c>
      <c r="AJ12">
        <f t="shared" si="7"/>
        <v>102550.00000000001</v>
      </c>
      <c r="AK12">
        <f t="shared" si="8"/>
        <v>129149.99999999999</v>
      </c>
      <c r="AM12" s="1" t="s">
        <v>77</v>
      </c>
      <c r="AN12" s="1">
        <v>3</v>
      </c>
      <c r="AO12" s="2">
        <v>2.99</v>
      </c>
      <c r="AP12" s="2">
        <v>8.74</v>
      </c>
      <c r="AQ12">
        <f t="shared" si="9"/>
        <v>119600.00000000001</v>
      </c>
      <c r="AR12">
        <f t="shared" si="10"/>
        <v>349600.00000000006</v>
      </c>
      <c r="AT12" s="1" t="s">
        <v>77</v>
      </c>
      <c r="AU12" s="1">
        <v>3</v>
      </c>
      <c r="AV12" s="2">
        <v>8.6199999999999992</v>
      </c>
      <c r="AW12" s="2">
        <v>8.8000000000000007</v>
      </c>
      <c r="AX12">
        <f t="shared" si="11"/>
        <v>474099.99999999994</v>
      </c>
      <c r="AY12">
        <f t="shared" si="12"/>
        <v>484000.00000000006</v>
      </c>
      <c r="BA12" s="1" t="s">
        <v>77</v>
      </c>
      <c r="BB12" s="1">
        <v>3</v>
      </c>
      <c r="BC12" s="2">
        <v>7.86</v>
      </c>
      <c r="BD12" s="2">
        <v>7.98</v>
      </c>
      <c r="BE12">
        <f t="shared" si="13"/>
        <v>432300.00000000006</v>
      </c>
      <c r="BF12">
        <f t="shared" si="14"/>
        <v>438900</v>
      </c>
      <c r="BH12" s="1" t="s">
        <v>77</v>
      </c>
      <c r="BI12" s="1">
        <v>3</v>
      </c>
      <c r="BJ12" s="2">
        <v>2.7</v>
      </c>
      <c r="BK12" s="2">
        <v>2.76</v>
      </c>
      <c r="BL12">
        <f t="shared" si="15"/>
        <v>148500.00000000003</v>
      </c>
      <c r="BM12">
        <f t="shared" si="16"/>
        <v>151800</v>
      </c>
      <c r="BO12" s="1" t="s">
        <v>77</v>
      </c>
      <c r="BP12" s="1">
        <v>3</v>
      </c>
      <c r="BQ12" s="2">
        <v>1.64</v>
      </c>
      <c r="BR12" s="2">
        <v>1.76</v>
      </c>
      <c r="BS12">
        <f t="shared" si="17"/>
        <v>139400</v>
      </c>
      <c r="BT12">
        <f t="shared" si="18"/>
        <v>149600</v>
      </c>
    </row>
    <row r="13" spans="4:72" x14ac:dyDescent="0.2">
      <c r="D13" s="1" t="s">
        <v>78</v>
      </c>
      <c r="E13" s="1">
        <v>1</v>
      </c>
      <c r="F13" s="2">
        <v>1.76</v>
      </c>
      <c r="G13">
        <v>4.1100000000000003</v>
      </c>
      <c r="H13">
        <f t="shared" si="19"/>
        <v>38720</v>
      </c>
      <c r="I13">
        <f t="shared" si="0"/>
        <v>90420.000000000015</v>
      </c>
      <c r="K13" s="1" t="s">
        <v>78</v>
      </c>
      <c r="L13" s="1">
        <v>1</v>
      </c>
      <c r="M13" s="2">
        <v>2.11</v>
      </c>
      <c r="N13" s="2">
        <v>3.69</v>
      </c>
      <c r="O13">
        <f t="shared" si="1"/>
        <v>42200</v>
      </c>
      <c r="P13">
        <f t="shared" si="2"/>
        <v>73800</v>
      </c>
      <c r="R13" s="1" t="s">
        <v>78</v>
      </c>
      <c r="S13" s="1">
        <v>1</v>
      </c>
      <c r="T13" s="2">
        <v>0.70399999999999996</v>
      </c>
      <c r="U13" s="2">
        <v>1.41</v>
      </c>
      <c r="V13">
        <f t="shared" si="3"/>
        <v>14080</v>
      </c>
      <c r="W13">
        <f t="shared" si="4"/>
        <v>28199.999999999996</v>
      </c>
      <c r="Y13" s="1" t="s">
        <v>78</v>
      </c>
      <c r="Z13" s="1">
        <v>1</v>
      </c>
      <c r="AA13" s="2">
        <v>1.58</v>
      </c>
      <c r="AB13">
        <v>2.29</v>
      </c>
      <c r="AC13">
        <f t="shared" si="5"/>
        <v>47400</v>
      </c>
      <c r="AD13">
        <f t="shared" si="6"/>
        <v>68700</v>
      </c>
      <c r="AF13" s="1" t="s">
        <v>78</v>
      </c>
      <c r="AG13" s="1">
        <v>1</v>
      </c>
      <c r="AH13" s="2">
        <v>2.52</v>
      </c>
      <c r="AI13" s="2">
        <v>3.63</v>
      </c>
      <c r="AJ13">
        <f t="shared" si="7"/>
        <v>88199.999999999985</v>
      </c>
      <c r="AK13">
        <f t="shared" si="8"/>
        <v>127050</v>
      </c>
      <c r="AM13" s="1" t="s">
        <v>78</v>
      </c>
      <c r="AN13" s="1">
        <v>1</v>
      </c>
      <c r="AO13" s="2">
        <v>6.04</v>
      </c>
      <c r="AP13" s="2">
        <v>7.21</v>
      </c>
      <c r="AQ13">
        <f t="shared" si="9"/>
        <v>241600.00000000003</v>
      </c>
      <c r="AR13">
        <f t="shared" si="10"/>
        <v>288400.00000000006</v>
      </c>
      <c r="AT13" s="1" t="s">
        <v>78</v>
      </c>
      <c r="AU13" s="1">
        <v>1</v>
      </c>
      <c r="AV13" s="2">
        <v>10.3</v>
      </c>
      <c r="AW13" s="2">
        <v>10.8</v>
      </c>
      <c r="AX13">
        <f t="shared" si="11"/>
        <v>566500.00000000012</v>
      </c>
      <c r="AY13">
        <f t="shared" si="12"/>
        <v>594000.00000000012</v>
      </c>
      <c r="BA13" s="1" t="s">
        <v>78</v>
      </c>
      <c r="BB13" s="1">
        <v>1</v>
      </c>
      <c r="BC13" s="2">
        <v>9.68</v>
      </c>
      <c r="BD13" s="2">
        <v>9.74</v>
      </c>
      <c r="BE13">
        <f t="shared" si="13"/>
        <v>532400</v>
      </c>
      <c r="BF13">
        <f t="shared" si="14"/>
        <v>535700</v>
      </c>
      <c r="BH13" s="1" t="s">
        <v>78</v>
      </c>
      <c r="BI13" s="1">
        <v>1</v>
      </c>
      <c r="BJ13" s="2">
        <v>3.46</v>
      </c>
      <c r="BK13" s="2">
        <v>3.52</v>
      </c>
      <c r="BL13">
        <f t="shared" si="15"/>
        <v>190300</v>
      </c>
      <c r="BM13">
        <f t="shared" si="16"/>
        <v>193600.00000000003</v>
      </c>
      <c r="BO13" s="1" t="s">
        <v>78</v>
      </c>
      <c r="BP13" s="1">
        <v>1</v>
      </c>
      <c r="BQ13" s="2">
        <v>1.29</v>
      </c>
      <c r="BR13" s="2">
        <v>1.52</v>
      </c>
      <c r="BS13">
        <f t="shared" si="17"/>
        <v>109650</v>
      </c>
      <c r="BT13">
        <f t="shared" si="18"/>
        <v>129200</v>
      </c>
    </row>
    <row r="14" spans="4:72" x14ac:dyDescent="0.2">
      <c r="D14" s="1" t="s">
        <v>78</v>
      </c>
      <c r="E14" s="1">
        <v>2</v>
      </c>
      <c r="F14" s="2">
        <v>1.35</v>
      </c>
      <c r="G14">
        <v>1.88</v>
      </c>
      <c r="H14">
        <f t="shared" si="19"/>
        <v>29700.000000000004</v>
      </c>
      <c r="I14">
        <f t="shared" si="0"/>
        <v>41360</v>
      </c>
      <c r="K14" s="1" t="s">
        <v>78</v>
      </c>
      <c r="L14" s="1">
        <v>2</v>
      </c>
      <c r="M14" s="2">
        <v>2.93</v>
      </c>
      <c r="N14" s="2">
        <v>3.93</v>
      </c>
      <c r="O14">
        <f t="shared" si="1"/>
        <v>58600.000000000007</v>
      </c>
      <c r="P14">
        <f t="shared" si="2"/>
        <v>78600</v>
      </c>
      <c r="R14" s="1" t="s">
        <v>78</v>
      </c>
      <c r="S14" s="1">
        <v>2</v>
      </c>
      <c r="T14" s="2">
        <v>0.46899999999999997</v>
      </c>
      <c r="U14" s="2">
        <v>1.06</v>
      </c>
      <c r="V14">
        <f t="shared" si="3"/>
        <v>9380</v>
      </c>
      <c r="W14">
        <f t="shared" si="4"/>
        <v>21200.000000000004</v>
      </c>
      <c r="Y14" s="1" t="s">
        <v>78</v>
      </c>
      <c r="Z14" s="1">
        <v>2</v>
      </c>
      <c r="AA14" s="2">
        <v>1.88</v>
      </c>
      <c r="AB14">
        <v>3.11</v>
      </c>
      <c r="AC14">
        <f t="shared" si="5"/>
        <v>56399.999999999993</v>
      </c>
      <c r="AD14">
        <f t="shared" si="6"/>
        <v>93300</v>
      </c>
      <c r="AF14" s="1" t="s">
        <v>78</v>
      </c>
      <c r="AG14" s="1">
        <v>2</v>
      </c>
      <c r="AH14" s="2">
        <v>5.22</v>
      </c>
      <c r="AI14" s="2">
        <v>5.92</v>
      </c>
      <c r="AJ14">
        <f t="shared" si="7"/>
        <v>182699.99999999997</v>
      </c>
      <c r="AK14">
        <f t="shared" si="8"/>
        <v>207200</v>
      </c>
      <c r="AM14" s="1" t="s">
        <v>78</v>
      </c>
      <c r="AN14" s="1">
        <v>2</v>
      </c>
      <c r="AO14" s="2">
        <v>6.1</v>
      </c>
      <c r="AP14" s="2">
        <v>10.3</v>
      </c>
      <c r="AQ14">
        <f t="shared" si="9"/>
        <v>244000</v>
      </c>
      <c r="AR14">
        <f t="shared" si="10"/>
        <v>412000</v>
      </c>
      <c r="AT14" s="1" t="s">
        <v>78</v>
      </c>
      <c r="AU14" s="1">
        <v>2</v>
      </c>
      <c r="AV14" s="2">
        <v>5.45</v>
      </c>
      <c r="AW14" s="2">
        <v>5.51</v>
      </c>
      <c r="AX14">
        <f t="shared" si="11"/>
        <v>299750.00000000006</v>
      </c>
      <c r="AY14">
        <f t="shared" si="12"/>
        <v>303050</v>
      </c>
      <c r="BA14" s="1" t="s">
        <v>78</v>
      </c>
      <c r="BB14" s="1">
        <v>2</v>
      </c>
      <c r="BC14" s="2">
        <v>8.4499999999999993</v>
      </c>
      <c r="BD14" s="2">
        <v>8.56</v>
      </c>
      <c r="BE14">
        <f t="shared" si="13"/>
        <v>464750</v>
      </c>
      <c r="BF14">
        <f t="shared" si="14"/>
        <v>470800.00000000012</v>
      </c>
      <c r="BH14" s="1" t="s">
        <v>78</v>
      </c>
      <c r="BI14" s="1">
        <v>2</v>
      </c>
      <c r="BJ14" s="2">
        <v>2.76</v>
      </c>
      <c r="BK14" s="2">
        <v>2.87</v>
      </c>
      <c r="BL14">
        <f t="shared" si="15"/>
        <v>151800</v>
      </c>
      <c r="BM14">
        <f t="shared" si="16"/>
        <v>157850.00000000003</v>
      </c>
      <c r="BO14" s="1" t="s">
        <v>78</v>
      </c>
      <c r="BP14" s="1">
        <v>2</v>
      </c>
      <c r="BQ14" s="2">
        <v>1.23</v>
      </c>
      <c r="BR14" s="2">
        <v>1.35</v>
      </c>
      <c r="BS14">
        <f t="shared" si="17"/>
        <v>104549.99999999999</v>
      </c>
      <c r="BT14">
        <f t="shared" si="18"/>
        <v>114750</v>
      </c>
    </row>
    <row r="15" spans="4:72" x14ac:dyDescent="0.2">
      <c r="D15" s="1" t="s">
        <v>78</v>
      </c>
      <c r="E15" s="1">
        <v>3</v>
      </c>
      <c r="F15" s="2">
        <v>0.158</v>
      </c>
      <c r="G15">
        <v>0.41099999999999998</v>
      </c>
      <c r="H15">
        <f t="shared" si="19"/>
        <v>3476</v>
      </c>
      <c r="I15">
        <f t="shared" si="0"/>
        <v>9042</v>
      </c>
      <c r="K15" s="1" t="s">
        <v>78</v>
      </c>
      <c r="L15" s="1">
        <v>3</v>
      </c>
      <c r="M15" s="2">
        <v>3.11</v>
      </c>
      <c r="N15" s="2">
        <v>4.05</v>
      </c>
      <c r="O15">
        <f t="shared" si="1"/>
        <v>62200</v>
      </c>
      <c r="P15">
        <f t="shared" si="2"/>
        <v>81000</v>
      </c>
      <c r="R15" s="1" t="s">
        <v>78</v>
      </c>
      <c r="S15" s="1">
        <v>3</v>
      </c>
      <c r="T15" s="2">
        <v>1.99</v>
      </c>
      <c r="U15" s="2">
        <v>3.11</v>
      </c>
      <c r="V15">
        <f t="shared" si="3"/>
        <v>39800</v>
      </c>
      <c r="W15">
        <f t="shared" si="4"/>
        <v>62200</v>
      </c>
      <c r="Y15" s="1" t="s">
        <v>78</v>
      </c>
      <c r="Z15" s="1">
        <v>3</v>
      </c>
      <c r="AA15" s="2">
        <v>1.58</v>
      </c>
      <c r="AB15">
        <v>2.52</v>
      </c>
      <c r="AC15">
        <f t="shared" si="5"/>
        <v>47400</v>
      </c>
      <c r="AD15">
        <f t="shared" si="6"/>
        <v>75600</v>
      </c>
      <c r="AF15" s="1" t="s">
        <v>78</v>
      </c>
      <c r="AG15" s="1">
        <v>3</v>
      </c>
      <c r="AH15" s="2">
        <v>7.21</v>
      </c>
      <c r="AI15" s="2">
        <v>8.5</v>
      </c>
      <c r="AJ15">
        <f t="shared" si="7"/>
        <v>252349.99999999997</v>
      </c>
      <c r="AK15">
        <f t="shared" si="8"/>
        <v>297499.99999999994</v>
      </c>
      <c r="AM15" s="1" t="s">
        <v>78</v>
      </c>
      <c r="AN15" s="1">
        <v>3</v>
      </c>
      <c r="AO15" s="2">
        <v>5.34</v>
      </c>
      <c r="AP15" s="2">
        <v>8.0299999999999994</v>
      </c>
      <c r="AQ15">
        <f t="shared" si="9"/>
        <v>213600</v>
      </c>
      <c r="AR15">
        <f t="shared" si="10"/>
        <v>321200</v>
      </c>
      <c r="AT15" s="1" t="s">
        <v>78</v>
      </c>
      <c r="AU15" s="1">
        <v>3</v>
      </c>
      <c r="AV15" s="2">
        <v>7.74</v>
      </c>
      <c r="AW15" s="2">
        <v>7.91</v>
      </c>
      <c r="AX15">
        <f t="shared" si="11"/>
        <v>425700.00000000006</v>
      </c>
      <c r="AY15">
        <f t="shared" si="12"/>
        <v>435050</v>
      </c>
      <c r="BA15" s="1" t="s">
        <v>78</v>
      </c>
      <c r="BB15" s="1">
        <v>3</v>
      </c>
      <c r="BC15" s="2">
        <v>4.99</v>
      </c>
      <c r="BD15" s="2">
        <v>5.16</v>
      </c>
      <c r="BE15">
        <f t="shared" si="13"/>
        <v>274450.00000000006</v>
      </c>
      <c r="BF15">
        <f t="shared" si="14"/>
        <v>283800.00000000006</v>
      </c>
      <c r="BH15" s="1" t="s">
        <v>78</v>
      </c>
      <c r="BI15" s="1">
        <v>3</v>
      </c>
      <c r="BJ15" s="2">
        <v>5.28</v>
      </c>
      <c r="BK15" s="2">
        <v>5.45</v>
      </c>
      <c r="BL15">
        <f t="shared" si="15"/>
        <v>290400.00000000006</v>
      </c>
      <c r="BM15">
        <f t="shared" si="16"/>
        <v>299750.00000000006</v>
      </c>
      <c r="BO15" s="1" t="s">
        <v>78</v>
      </c>
      <c r="BP15" s="1">
        <v>3</v>
      </c>
      <c r="BQ15" s="2">
        <v>1.1100000000000001</v>
      </c>
      <c r="BR15" s="2">
        <v>1.23</v>
      </c>
      <c r="BS15">
        <f t="shared" si="17"/>
        <v>94350</v>
      </c>
      <c r="BT15">
        <f t="shared" si="18"/>
        <v>104549.99999999999</v>
      </c>
    </row>
    <row r="16" spans="4:72" x14ac:dyDescent="0.2">
      <c r="D16" s="1" t="s">
        <v>79</v>
      </c>
      <c r="E16" s="1">
        <v>1</v>
      </c>
      <c r="F16" s="2">
        <v>0.76200000000000001</v>
      </c>
      <c r="G16">
        <v>1.64</v>
      </c>
      <c r="H16">
        <f t="shared" si="19"/>
        <v>16764</v>
      </c>
      <c r="I16">
        <f t="shared" si="0"/>
        <v>36079.999999999993</v>
      </c>
      <c r="K16" s="1" t="s">
        <v>79</v>
      </c>
      <c r="L16" s="1">
        <v>1</v>
      </c>
      <c r="M16" s="2">
        <v>1.88</v>
      </c>
      <c r="N16" s="2">
        <v>2.87</v>
      </c>
      <c r="O16">
        <f t="shared" si="1"/>
        <v>37600</v>
      </c>
      <c r="P16">
        <f t="shared" si="2"/>
        <v>57400.000000000007</v>
      </c>
      <c r="R16" s="1" t="s">
        <v>79</v>
      </c>
      <c r="S16" s="1">
        <v>1</v>
      </c>
      <c r="T16" s="2">
        <v>0</v>
      </c>
      <c r="U16" s="2">
        <v>0.997</v>
      </c>
      <c r="V16">
        <f t="shared" si="3"/>
        <v>0</v>
      </c>
      <c r="W16">
        <f t="shared" si="4"/>
        <v>19940.000000000004</v>
      </c>
      <c r="Y16" s="1" t="s">
        <v>79</v>
      </c>
      <c r="Z16" s="1">
        <v>1</v>
      </c>
      <c r="AA16" s="2">
        <v>1.23</v>
      </c>
      <c r="AB16">
        <v>1.58</v>
      </c>
      <c r="AC16">
        <f t="shared" si="5"/>
        <v>36900</v>
      </c>
      <c r="AD16">
        <f t="shared" si="6"/>
        <v>47400</v>
      </c>
      <c r="AF16" s="1" t="s">
        <v>79</v>
      </c>
      <c r="AG16" s="1">
        <v>1</v>
      </c>
      <c r="AH16" s="2">
        <v>1.88</v>
      </c>
      <c r="AI16" s="2">
        <v>2.4</v>
      </c>
      <c r="AJ16">
        <f t="shared" si="7"/>
        <v>65799.999999999985</v>
      </c>
      <c r="AK16">
        <f t="shared" si="8"/>
        <v>84000</v>
      </c>
      <c r="AM16" s="1" t="s">
        <v>79</v>
      </c>
      <c r="AN16" s="1">
        <v>1</v>
      </c>
      <c r="AO16" s="2">
        <v>2.52</v>
      </c>
      <c r="AP16" s="2">
        <v>3.52</v>
      </c>
      <c r="AQ16">
        <f t="shared" si="9"/>
        <v>100800</v>
      </c>
      <c r="AR16">
        <f t="shared" si="10"/>
        <v>140800</v>
      </c>
      <c r="AT16" s="1" t="s">
        <v>79</v>
      </c>
      <c r="AU16" s="1">
        <v>1</v>
      </c>
      <c r="AV16" s="2">
        <v>4.93</v>
      </c>
      <c r="AW16" s="2">
        <v>5.57</v>
      </c>
      <c r="AX16">
        <f t="shared" si="11"/>
        <v>271150</v>
      </c>
      <c r="AY16">
        <f t="shared" si="12"/>
        <v>306350.00000000006</v>
      </c>
      <c r="BA16" s="1" t="s">
        <v>79</v>
      </c>
      <c r="BB16" s="1">
        <v>1</v>
      </c>
      <c r="BC16" s="2">
        <v>4.22</v>
      </c>
      <c r="BD16" s="2">
        <v>4.34</v>
      </c>
      <c r="BE16">
        <f t="shared" si="13"/>
        <v>232100.00000000003</v>
      </c>
      <c r="BF16">
        <f t="shared" si="14"/>
        <v>238700</v>
      </c>
      <c r="BH16" s="1" t="s">
        <v>79</v>
      </c>
      <c r="BI16" s="1">
        <v>1</v>
      </c>
      <c r="BJ16" s="2">
        <v>2.35</v>
      </c>
      <c r="BK16" s="2">
        <v>2.35</v>
      </c>
      <c r="BL16">
        <f t="shared" si="15"/>
        <v>129250.00000000001</v>
      </c>
      <c r="BM16">
        <f t="shared" si="16"/>
        <v>129250.00000000001</v>
      </c>
      <c r="BO16" s="1" t="s">
        <v>79</v>
      </c>
      <c r="BP16" s="1">
        <v>1</v>
      </c>
      <c r="BQ16" s="2">
        <v>0.76200000000000001</v>
      </c>
      <c r="BR16" s="2">
        <v>0.85099999999999998</v>
      </c>
      <c r="BS16">
        <f t="shared" si="17"/>
        <v>64769.999999999993</v>
      </c>
      <c r="BT16">
        <f t="shared" si="18"/>
        <v>72335</v>
      </c>
    </row>
    <row r="17" spans="4:72" x14ac:dyDescent="0.2">
      <c r="D17" s="1" t="s">
        <v>79</v>
      </c>
      <c r="E17" s="1">
        <v>2</v>
      </c>
      <c r="F17" s="2">
        <v>0.76200000000000001</v>
      </c>
      <c r="G17">
        <v>1.06</v>
      </c>
      <c r="H17">
        <f t="shared" si="19"/>
        <v>16764</v>
      </c>
      <c r="I17">
        <f t="shared" si="0"/>
        <v>23320.000000000004</v>
      </c>
      <c r="K17" s="1" t="s">
        <v>79</v>
      </c>
      <c r="L17" s="1">
        <v>2</v>
      </c>
      <c r="M17" s="2">
        <v>1.67</v>
      </c>
      <c r="N17" s="2">
        <v>2.76</v>
      </c>
      <c r="O17">
        <f t="shared" si="1"/>
        <v>33400</v>
      </c>
      <c r="P17">
        <f t="shared" si="2"/>
        <v>55199.999999999993</v>
      </c>
      <c r="R17" s="1" t="s">
        <v>79</v>
      </c>
      <c r="S17" s="1">
        <v>2</v>
      </c>
      <c r="T17" s="2">
        <v>0.997</v>
      </c>
      <c r="U17" s="2">
        <v>1.35</v>
      </c>
      <c r="V17">
        <f t="shared" si="3"/>
        <v>19940.000000000004</v>
      </c>
      <c r="W17">
        <f t="shared" si="4"/>
        <v>27000</v>
      </c>
      <c r="Y17" s="1" t="s">
        <v>79</v>
      </c>
      <c r="Z17" s="1">
        <v>2</v>
      </c>
      <c r="AA17" s="2">
        <v>1.76</v>
      </c>
      <c r="AB17">
        <v>2.58</v>
      </c>
      <c r="AC17">
        <f t="shared" si="5"/>
        <v>52800</v>
      </c>
      <c r="AD17">
        <f t="shared" si="6"/>
        <v>77400</v>
      </c>
      <c r="AF17" s="1" t="s">
        <v>79</v>
      </c>
      <c r="AG17" s="1">
        <v>2</v>
      </c>
      <c r="AH17" s="2">
        <v>1.1100000000000001</v>
      </c>
      <c r="AI17" s="2">
        <v>1.47</v>
      </c>
      <c r="AJ17">
        <f t="shared" si="7"/>
        <v>38850</v>
      </c>
      <c r="AK17">
        <f t="shared" si="8"/>
        <v>51449.999999999993</v>
      </c>
      <c r="AM17" s="1" t="s">
        <v>79</v>
      </c>
      <c r="AN17" s="1">
        <v>2</v>
      </c>
      <c r="AO17" s="2">
        <v>3.4</v>
      </c>
      <c r="AP17" s="2">
        <v>7.1</v>
      </c>
      <c r="AQ17">
        <f t="shared" si="9"/>
        <v>136000</v>
      </c>
      <c r="AR17">
        <f t="shared" si="10"/>
        <v>284000</v>
      </c>
      <c r="AT17" s="1" t="s">
        <v>79</v>
      </c>
      <c r="AU17" s="1">
        <v>2</v>
      </c>
      <c r="AV17" s="2">
        <v>6.92</v>
      </c>
      <c r="AW17" s="2">
        <v>7.1</v>
      </c>
      <c r="AX17">
        <f t="shared" si="11"/>
        <v>380600</v>
      </c>
      <c r="AY17">
        <f t="shared" si="12"/>
        <v>390500</v>
      </c>
      <c r="BA17" s="1" t="s">
        <v>79</v>
      </c>
      <c r="BB17" s="1">
        <v>2</v>
      </c>
      <c r="BC17" s="2">
        <v>3.11</v>
      </c>
      <c r="BD17" s="2">
        <v>3.28</v>
      </c>
      <c r="BE17">
        <f t="shared" si="13"/>
        <v>171050</v>
      </c>
      <c r="BF17">
        <f t="shared" si="14"/>
        <v>180400</v>
      </c>
      <c r="BH17" s="1" t="s">
        <v>79</v>
      </c>
      <c r="BI17" s="1">
        <v>2</v>
      </c>
      <c r="BJ17" s="2">
        <v>2.17</v>
      </c>
      <c r="BK17" s="2">
        <v>2.29</v>
      </c>
      <c r="BL17">
        <f t="shared" si="15"/>
        <v>119350</v>
      </c>
      <c r="BM17">
        <f t="shared" si="16"/>
        <v>125950</v>
      </c>
      <c r="BO17" s="1" t="s">
        <v>79</v>
      </c>
      <c r="BP17" s="1">
        <v>2</v>
      </c>
      <c r="BQ17" s="2">
        <v>3.52</v>
      </c>
      <c r="BR17" s="2">
        <v>4.07</v>
      </c>
      <c r="BS17">
        <f t="shared" si="17"/>
        <v>299200</v>
      </c>
      <c r="BT17">
        <f t="shared" si="18"/>
        <v>345950</v>
      </c>
    </row>
    <row r="18" spans="4:72" x14ac:dyDescent="0.2">
      <c r="D18" s="1" t="s">
        <v>79</v>
      </c>
      <c r="E18" s="1">
        <v>3</v>
      </c>
      <c r="F18" s="2">
        <v>1.17</v>
      </c>
      <c r="G18">
        <v>1.41</v>
      </c>
      <c r="H18">
        <f t="shared" si="19"/>
        <v>25739.999999999996</v>
      </c>
      <c r="I18">
        <f t="shared" si="0"/>
        <v>31019.999999999996</v>
      </c>
      <c r="K18" s="1" t="s">
        <v>79</v>
      </c>
      <c r="L18" s="1">
        <v>3</v>
      </c>
      <c r="M18" s="2">
        <v>1.58</v>
      </c>
      <c r="N18" s="2">
        <v>2.29</v>
      </c>
      <c r="O18">
        <f t="shared" si="1"/>
        <v>31600.000000000007</v>
      </c>
      <c r="P18">
        <f t="shared" si="2"/>
        <v>45800</v>
      </c>
      <c r="R18" s="1" t="s">
        <v>79</v>
      </c>
      <c r="S18" s="1">
        <v>3</v>
      </c>
      <c r="T18" s="2">
        <v>1.23</v>
      </c>
      <c r="U18" s="2">
        <v>2.93</v>
      </c>
      <c r="V18">
        <f t="shared" si="3"/>
        <v>24600</v>
      </c>
      <c r="W18">
        <f t="shared" si="4"/>
        <v>58600.000000000007</v>
      </c>
      <c r="Y18" s="1" t="s">
        <v>79</v>
      </c>
      <c r="Z18" s="1">
        <v>3</v>
      </c>
      <c r="AA18" s="2">
        <v>1.29</v>
      </c>
      <c r="AB18">
        <v>1.58</v>
      </c>
      <c r="AC18">
        <f t="shared" si="5"/>
        <v>38700</v>
      </c>
      <c r="AD18">
        <f t="shared" si="6"/>
        <v>47400</v>
      </c>
      <c r="AF18" s="1" t="s">
        <v>79</v>
      </c>
      <c r="AG18" s="1">
        <v>3</v>
      </c>
      <c r="AH18" s="2">
        <v>2.52</v>
      </c>
      <c r="AI18" s="2">
        <v>3.46</v>
      </c>
      <c r="AJ18">
        <f t="shared" si="7"/>
        <v>88199.999999999985</v>
      </c>
      <c r="AK18">
        <f t="shared" si="8"/>
        <v>121099.99999999999</v>
      </c>
      <c r="AM18" s="1" t="s">
        <v>79</v>
      </c>
      <c r="AN18" s="1">
        <v>3</v>
      </c>
      <c r="AO18" s="2">
        <v>5.86</v>
      </c>
      <c r="AP18" s="2">
        <v>9.2100000000000009</v>
      </c>
      <c r="AQ18">
        <f t="shared" si="9"/>
        <v>234400.00000000003</v>
      </c>
      <c r="AR18">
        <f t="shared" si="10"/>
        <v>368400.00000000006</v>
      </c>
      <c r="AT18" s="1" t="s">
        <v>79</v>
      </c>
      <c r="AU18" s="1">
        <v>3</v>
      </c>
      <c r="AV18" s="2">
        <v>6.51</v>
      </c>
      <c r="AW18" s="2">
        <v>6.57</v>
      </c>
      <c r="AX18">
        <f t="shared" si="11"/>
        <v>358050</v>
      </c>
      <c r="AY18">
        <f t="shared" si="12"/>
        <v>361350.00000000006</v>
      </c>
      <c r="BA18" s="1" t="s">
        <v>79</v>
      </c>
      <c r="BB18" s="1">
        <v>3</v>
      </c>
      <c r="BC18" s="2">
        <v>5.28</v>
      </c>
      <c r="BD18" s="2">
        <v>5.28</v>
      </c>
      <c r="BE18">
        <f t="shared" si="13"/>
        <v>290400.00000000006</v>
      </c>
      <c r="BF18">
        <f t="shared" si="14"/>
        <v>290400.00000000006</v>
      </c>
      <c r="BH18" s="1" t="s">
        <v>79</v>
      </c>
      <c r="BI18" s="1">
        <v>3</v>
      </c>
      <c r="BJ18" s="2">
        <v>1.41</v>
      </c>
      <c r="BK18" s="2">
        <v>1.88</v>
      </c>
      <c r="BL18">
        <f t="shared" si="15"/>
        <v>77550</v>
      </c>
      <c r="BM18">
        <f t="shared" si="16"/>
        <v>103400</v>
      </c>
      <c r="BO18" s="1" t="s">
        <v>79</v>
      </c>
      <c r="BP18" s="1">
        <v>3</v>
      </c>
      <c r="BQ18" s="2">
        <v>1.41</v>
      </c>
      <c r="BR18" s="2">
        <v>1.52</v>
      </c>
      <c r="BS18">
        <f t="shared" si="17"/>
        <v>119849.99999999999</v>
      </c>
      <c r="BT18">
        <f t="shared" si="18"/>
        <v>129200</v>
      </c>
    </row>
    <row r="19" spans="4:72" x14ac:dyDescent="0.2">
      <c r="D19" s="1" t="s">
        <v>80</v>
      </c>
      <c r="E19" s="1">
        <v>1</v>
      </c>
      <c r="F19" s="2">
        <v>1.52</v>
      </c>
      <c r="G19">
        <v>1.64</v>
      </c>
      <c r="H19">
        <f t="shared" si="19"/>
        <v>33440</v>
      </c>
      <c r="I19">
        <f t="shared" si="0"/>
        <v>36079.999999999993</v>
      </c>
      <c r="K19" s="1" t="s">
        <v>80</v>
      </c>
      <c r="L19" s="1">
        <v>1</v>
      </c>
      <c r="M19" s="2">
        <v>2.23</v>
      </c>
      <c r="N19" s="2">
        <v>3.17</v>
      </c>
      <c r="O19">
        <f t="shared" si="1"/>
        <v>44600</v>
      </c>
      <c r="P19">
        <f t="shared" si="2"/>
        <v>63400</v>
      </c>
      <c r="R19" s="1" t="s">
        <v>80</v>
      </c>
      <c r="S19" s="1">
        <v>1</v>
      </c>
      <c r="T19" s="2">
        <v>5.8599999999999999E-2</v>
      </c>
      <c r="U19" s="2">
        <v>1.67</v>
      </c>
      <c r="V19">
        <f t="shared" si="3"/>
        <v>1172.0000000000002</v>
      </c>
      <c r="W19">
        <f t="shared" si="4"/>
        <v>33400</v>
      </c>
      <c r="Y19" s="1" t="s">
        <v>80</v>
      </c>
      <c r="Z19" s="1">
        <v>1</v>
      </c>
      <c r="AA19" s="2">
        <v>3.05</v>
      </c>
      <c r="AB19">
        <v>4.22</v>
      </c>
      <c r="AC19">
        <f t="shared" si="5"/>
        <v>91499.999999999985</v>
      </c>
      <c r="AD19">
        <f t="shared" si="6"/>
        <v>126599.99999999999</v>
      </c>
      <c r="AF19" s="1" t="s">
        <v>80</v>
      </c>
      <c r="AG19" s="1">
        <v>1</v>
      </c>
      <c r="AH19" s="2">
        <v>2.52</v>
      </c>
      <c r="AI19" s="2">
        <v>3.05</v>
      </c>
      <c r="AJ19">
        <f t="shared" si="7"/>
        <v>88199.999999999985</v>
      </c>
      <c r="AK19">
        <f t="shared" si="8"/>
        <v>106749.99999999999</v>
      </c>
      <c r="AM19" s="1" t="s">
        <v>80</v>
      </c>
      <c r="AN19" s="1">
        <v>1</v>
      </c>
      <c r="AO19" s="2">
        <v>4.87</v>
      </c>
      <c r="AP19" s="2">
        <v>7.98</v>
      </c>
      <c r="AQ19">
        <f t="shared" si="9"/>
        <v>194800.00000000003</v>
      </c>
      <c r="AR19">
        <f t="shared" si="10"/>
        <v>319200</v>
      </c>
      <c r="AT19" s="1" t="s">
        <v>80</v>
      </c>
      <c r="AU19" s="1">
        <v>1</v>
      </c>
      <c r="AV19" s="2">
        <v>7.21</v>
      </c>
      <c r="AW19" s="2">
        <v>7.27</v>
      </c>
      <c r="AX19">
        <f t="shared" si="11"/>
        <v>396550.00000000006</v>
      </c>
      <c r="AY19">
        <f t="shared" si="12"/>
        <v>399850</v>
      </c>
      <c r="BA19" s="1" t="s">
        <v>80</v>
      </c>
      <c r="BB19" s="1">
        <v>1</v>
      </c>
      <c r="BC19" s="2">
        <v>5.34</v>
      </c>
      <c r="BD19" s="2">
        <v>5.75</v>
      </c>
      <c r="BE19">
        <f t="shared" si="13"/>
        <v>293700</v>
      </c>
      <c r="BF19">
        <f t="shared" si="14"/>
        <v>316250</v>
      </c>
      <c r="BH19" s="1" t="s">
        <v>80</v>
      </c>
      <c r="BI19" s="1">
        <v>1</v>
      </c>
      <c r="BJ19" s="2">
        <v>4.5199999999999996</v>
      </c>
      <c r="BK19" s="2">
        <v>4.6900000000000004</v>
      </c>
      <c r="BL19">
        <f t="shared" si="15"/>
        <v>248599.99999999997</v>
      </c>
      <c r="BM19">
        <f t="shared" si="16"/>
        <v>257950.00000000003</v>
      </c>
      <c r="BO19" s="1" t="s">
        <v>80</v>
      </c>
      <c r="BP19" s="1">
        <v>1</v>
      </c>
      <c r="BQ19" s="2">
        <v>4.63</v>
      </c>
      <c r="BR19" s="2">
        <v>4.93</v>
      </c>
      <c r="BS19">
        <f t="shared" si="17"/>
        <v>393550</v>
      </c>
      <c r="BT19">
        <f t="shared" si="18"/>
        <v>419049.99999999994</v>
      </c>
    </row>
    <row r="20" spans="4:72" x14ac:dyDescent="0.2">
      <c r="D20" s="1" t="s">
        <v>80</v>
      </c>
      <c r="E20" s="1">
        <v>2</v>
      </c>
      <c r="F20" s="2">
        <v>0.29299999999999998</v>
      </c>
      <c r="G20">
        <v>0.46899999999999997</v>
      </c>
      <c r="H20">
        <f t="shared" si="19"/>
        <v>6446</v>
      </c>
      <c r="I20">
        <f t="shared" si="0"/>
        <v>10318</v>
      </c>
      <c r="K20" s="1" t="s">
        <v>80</v>
      </c>
      <c r="L20" s="1">
        <v>2</v>
      </c>
      <c r="M20" s="2">
        <v>1.88</v>
      </c>
      <c r="N20" s="2">
        <v>2.93</v>
      </c>
      <c r="O20">
        <f t="shared" si="1"/>
        <v>37600</v>
      </c>
      <c r="P20">
        <f t="shared" si="2"/>
        <v>58600.000000000007</v>
      </c>
      <c r="R20" s="1" t="s">
        <v>80</v>
      </c>
      <c r="S20" s="1">
        <v>2</v>
      </c>
      <c r="T20" s="2">
        <v>1.1100000000000001</v>
      </c>
      <c r="U20" s="2">
        <v>1.52</v>
      </c>
      <c r="V20">
        <f t="shared" si="3"/>
        <v>22200.000000000004</v>
      </c>
      <c r="W20">
        <f t="shared" si="4"/>
        <v>30400.000000000004</v>
      </c>
      <c r="Y20" s="1" t="s">
        <v>80</v>
      </c>
      <c r="Z20" s="1">
        <v>2</v>
      </c>
      <c r="AA20" s="2">
        <v>3.58</v>
      </c>
      <c r="AB20">
        <v>4.28</v>
      </c>
      <c r="AC20">
        <f t="shared" si="5"/>
        <v>107400</v>
      </c>
      <c r="AD20">
        <f t="shared" si="6"/>
        <v>128400</v>
      </c>
      <c r="AF20" s="1" t="s">
        <v>80</v>
      </c>
      <c r="AG20" s="1">
        <v>2</v>
      </c>
      <c r="AH20" s="2">
        <v>3.28</v>
      </c>
      <c r="AI20" s="2">
        <v>3.64</v>
      </c>
      <c r="AJ20">
        <f t="shared" si="7"/>
        <v>114799.99999999999</v>
      </c>
      <c r="AK20">
        <f t="shared" si="8"/>
        <v>127400</v>
      </c>
      <c r="AM20" s="1" t="s">
        <v>80</v>
      </c>
      <c r="AN20" s="1">
        <v>2</v>
      </c>
      <c r="AO20" s="2">
        <v>3.69</v>
      </c>
      <c r="AP20" s="2">
        <v>5.86</v>
      </c>
      <c r="AQ20">
        <f t="shared" si="9"/>
        <v>147600</v>
      </c>
      <c r="AR20">
        <f t="shared" si="10"/>
        <v>234400.00000000003</v>
      </c>
      <c r="AT20" s="1" t="s">
        <v>80</v>
      </c>
      <c r="AU20" s="1">
        <v>2</v>
      </c>
      <c r="AV20" s="2">
        <v>6.69</v>
      </c>
      <c r="AW20" s="2">
        <v>6.86</v>
      </c>
      <c r="AX20">
        <f t="shared" si="11"/>
        <v>367950.00000000006</v>
      </c>
      <c r="AY20">
        <f t="shared" si="12"/>
        <v>377300.00000000006</v>
      </c>
      <c r="BA20" s="1" t="s">
        <v>80</v>
      </c>
      <c r="BB20" s="1">
        <v>2</v>
      </c>
      <c r="BC20" s="2">
        <v>6.69</v>
      </c>
      <c r="BD20" s="2">
        <v>7.04</v>
      </c>
      <c r="BE20">
        <f t="shared" si="13"/>
        <v>367950.00000000006</v>
      </c>
      <c r="BF20">
        <f t="shared" si="14"/>
        <v>387200.00000000006</v>
      </c>
      <c r="BH20" s="1" t="s">
        <v>80</v>
      </c>
      <c r="BI20" s="1">
        <v>2</v>
      </c>
      <c r="BJ20" s="2">
        <v>3.52</v>
      </c>
      <c r="BK20" s="2">
        <v>3.59</v>
      </c>
      <c r="BL20">
        <f t="shared" si="15"/>
        <v>193600.00000000003</v>
      </c>
      <c r="BM20">
        <f t="shared" si="16"/>
        <v>197450</v>
      </c>
      <c r="BO20" s="1" t="s">
        <v>80</v>
      </c>
      <c r="BP20" s="1">
        <v>2</v>
      </c>
      <c r="BQ20" s="2">
        <v>9.33</v>
      </c>
      <c r="BR20" s="2">
        <v>9.85</v>
      </c>
      <c r="BS20">
        <f t="shared" si="17"/>
        <v>793050</v>
      </c>
      <c r="BT20">
        <f t="shared" si="18"/>
        <v>837249.99999999988</v>
      </c>
    </row>
    <row r="21" spans="4:72" x14ac:dyDescent="0.2">
      <c r="D21" s="1" t="s">
        <v>80</v>
      </c>
      <c r="E21" s="1">
        <v>3</v>
      </c>
      <c r="F21" s="2">
        <v>1.26</v>
      </c>
      <c r="G21">
        <v>1.82</v>
      </c>
      <c r="H21">
        <f t="shared" si="19"/>
        <v>27720</v>
      </c>
      <c r="I21">
        <f t="shared" si="0"/>
        <v>40040</v>
      </c>
      <c r="K21" s="1" t="s">
        <v>80</v>
      </c>
      <c r="L21" s="1">
        <v>3</v>
      </c>
      <c r="M21" s="2">
        <v>1.35</v>
      </c>
      <c r="N21" s="2">
        <v>1.94</v>
      </c>
      <c r="O21">
        <f t="shared" si="1"/>
        <v>27000</v>
      </c>
      <c r="P21">
        <f t="shared" si="2"/>
        <v>38800</v>
      </c>
      <c r="R21" s="1" t="s">
        <v>80</v>
      </c>
      <c r="S21" s="1">
        <v>3</v>
      </c>
      <c r="T21" s="2">
        <v>0.88</v>
      </c>
      <c r="U21" s="2">
        <v>1.7</v>
      </c>
      <c r="V21">
        <f t="shared" si="3"/>
        <v>17600</v>
      </c>
      <c r="W21">
        <f t="shared" si="4"/>
        <v>34000</v>
      </c>
      <c r="Y21" s="1" t="s">
        <v>80</v>
      </c>
      <c r="Z21" s="1">
        <v>3</v>
      </c>
      <c r="AA21" s="2">
        <v>1.58</v>
      </c>
      <c r="AB21">
        <v>2.11</v>
      </c>
      <c r="AC21">
        <f t="shared" si="5"/>
        <v>47400</v>
      </c>
      <c r="AD21">
        <f t="shared" si="6"/>
        <v>63299.999999999993</v>
      </c>
      <c r="AF21" s="1" t="s">
        <v>80</v>
      </c>
      <c r="AG21" s="1">
        <v>3</v>
      </c>
      <c r="AH21" s="2">
        <v>2.11</v>
      </c>
      <c r="AI21" s="2">
        <v>2.82</v>
      </c>
      <c r="AJ21">
        <f t="shared" si="7"/>
        <v>73850</v>
      </c>
      <c r="AK21">
        <f t="shared" si="8"/>
        <v>98699.999999999985</v>
      </c>
      <c r="AM21" s="1" t="s">
        <v>80</v>
      </c>
      <c r="AN21" s="1">
        <v>3</v>
      </c>
      <c r="AO21" s="2">
        <v>4.75</v>
      </c>
      <c r="AP21" s="2">
        <v>8.4499999999999993</v>
      </c>
      <c r="AQ21">
        <f t="shared" si="9"/>
        <v>190000</v>
      </c>
      <c r="AR21">
        <f t="shared" si="10"/>
        <v>338000</v>
      </c>
      <c r="AT21" s="1" t="s">
        <v>80</v>
      </c>
      <c r="AU21" s="1">
        <v>3</v>
      </c>
      <c r="AV21" s="2">
        <v>7.62</v>
      </c>
      <c r="AW21" s="2">
        <v>8.0299999999999994</v>
      </c>
      <c r="AX21">
        <f t="shared" si="11"/>
        <v>419100.00000000006</v>
      </c>
      <c r="AY21">
        <f t="shared" si="12"/>
        <v>441650</v>
      </c>
      <c r="BA21" s="1" t="s">
        <v>80</v>
      </c>
      <c r="BB21" s="1">
        <v>3</v>
      </c>
      <c r="BC21" s="2">
        <v>9.6199999999999992</v>
      </c>
      <c r="BD21" s="2">
        <v>9.85</v>
      </c>
      <c r="BE21">
        <f t="shared" si="13"/>
        <v>529100</v>
      </c>
      <c r="BF21">
        <f t="shared" si="14"/>
        <v>541750</v>
      </c>
      <c r="BH21" s="1" t="s">
        <v>80</v>
      </c>
      <c r="BI21" s="1">
        <v>3</v>
      </c>
      <c r="BJ21" s="2">
        <v>2.23</v>
      </c>
      <c r="BK21" s="2">
        <v>2.3199999999999998</v>
      </c>
      <c r="BL21">
        <f t="shared" si="15"/>
        <v>122650.00000000001</v>
      </c>
      <c r="BM21">
        <f t="shared" si="16"/>
        <v>127600</v>
      </c>
      <c r="BO21" s="1" t="s">
        <v>80</v>
      </c>
      <c r="BP21" s="1">
        <v>3</v>
      </c>
      <c r="BQ21" s="2">
        <v>11.7</v>
      </c>
      <c r="BR21" s="2">
        <v>12.3</v>
      </c>
      <c r="BS21">
        <f t="shared" si="17"/>
        <v>994499.99999999988</v>
      </c>
      <c r="BT21">
        <f t="shared" si="18"/>
        <v>1045500</v>
      </c>
    </row>
    <row r="22" spans="4:72" x14ac:dyDescent="0.2">
      <c r="D22" s="1" t="s">
        <v>81</v>
      </c>
      <c r="E22" s="1">
        <v>1</v>
      </c>
      <c r="F22" s="2">
        <v>1.35</v>
      </c>
      <c r="G22">
        <v>1.82</v>
      </c>
      <c r="H22">
        <f t="shared" si="19"/>
        <v>29700.000000000004</v>
      </c>
      <c r="I22">
        <f t="shared" si="0"/>
        <v>40040</v>
      </c>
      <c r="K22" s="1" t="s">
        <v>81</v>
      </c>
      <c r="L22" s="1">
        <v>1</v>
      </c>
      <c r="M22" s="2">
        <v>1.52</v>
      </c>
      <c r="N22" s="2">
        <v>2.46</v>
      </c>
      <c r="O22">
        <f t="shared" si="1"/>
        <v>30400.000000000004</v>
      </c>
      <c r="P22">
        <f t="shared" si="2"/>
        <v>49200</v>
      </c>
      <c r="R22" s="1" t="s">
        <v>81</v>
      </c>
      <c r="S22" s="1">
        <v>1</v>
      </c>
      <c r="T22" s="2">
        <v>0</v>
      </c>
      <c r="U22" s="2">
        <v>1.17</v>
      </c>
      <c r="V22">
        <f t="shared" si="3"/>
        <v>0</v>
      </c>
      <c r="W22">
        <f t="shared" si="4"/>
        <v>23400</v>
      </c>
      <c r="Y22" s="1" t="s">
        <v>81</v>
      </c>
      <c r="Z22" s="1">
        <v>1</v>
      </c>
      <c r="AA22" s="2">
        <v>0.82099999999999995</v>
      </c>
      <c r="AB22">
        <v>1.06</v>
      </c>
      <c r="AC22">
        <f t="shared" si="5"/>
        <v>24629.999999999996</v>
      </c>
      <c r="AD22">
        <f t="shared" si="6"/>
        <v>31800</v>
      </c>
      <c r="AF22" s="1" t="s">
        <v>81</v>
      </c>
      <c r="AG22" s="1">
        <v>1</v>
      </c>
      <c r="AH22" s="2">
        <v>3.52</v>
      </c>
      <c r="AI22" s="2">
        <v>3.87</v>
      </c>
      <c r="AJ22">
        <f t="shared" si="7"/>
        <v>123200</v>
      </c>
      <c r="AK22">
        <f t="shared" si="8"/>
        <v>135450</v>
      </c>
      <c r="AM22" s="1" t="s">
        <v>81</v>
      </c>
      <c r="AN22" s="1">
        <v>1</v>
      </c>
      <c r="AO22" s="2">
        <v>3.29</v>
      </c>
      <c r="AP22" s="2">
        <v>9.0299999999999994</v>
      </c>
      <c r="AQ22">
        <f t="shared" si="9"/>
        <v>131600</v>
      </c>
      <c r="AR22">
        <f t="shared" si="10"/>
        <v>361200</v>
      </c>
      <c r="AT22" s="1" t="s">
        <v>81</v>
      </c>
      <c r="AU22" s="1">
        <v>1</v>
      </c>
      <c r="AV22" s="2">
        <v>7.45</v>
      </c>
      <c r="AW22" s="2">
        <v>7.8</v>
      </c>
      <c r="AX22">
        <f t="shared" si="11"/>
        <v>409750</v>
      </c>
      <c r="AY22">
        <f t="shared" si="12"/>
        <v>429000</v>
      </c>
      <c r="BA22" s="1" t="s">
        <v>81</v>
      </c>
      <c r="BB22" s="1">
        <v>1</v>
      </c>
      <c r="BC22" s="2">
        <v>13.7</v>
      </c>
      <c r="BD22" s="2">
        <v>13.8</v>
      </c>
      <c r="BE22">
        <f t="shared" si="13"/>
        <v>753500</v>
      </c>
      <c r="BF22">
        <f t="shared" si="14"/>
        <v>759000.00000000012</v>
      </c>
      <c r="BH22" s="1" t="s">
        <v>81</v>
      </c>
      <c r="BI22" s="1">
        <v>1</v>
      </c>
      <c r="BJ22" s="2">
        <v>4.22</v>
      </c>
      <c r="BK22" s="2">
        <v>4.46</v>
      </c>
      <c r="BL22">
        <f t="shared" si="15"/>
        <v>232100.00000000003</v>
      </c>
      <c r="BM22">
        <f t="shared" si="16"/>
        <v>245300.00000000003</v>
      </c>
      <c r="BO22" s="1" t="s">
        <v>81</v>
      </c>
      <c r="BP22" s="1">
        <v>1</v>
      </c>
      <c r="BQ22" s="2">
        <v>2.7</v>
      </c>
      <c r="BR22" s="2">
        <v>2.7</v>
      </c>
      <c r="BS22">
        <f t="shared" si="17"/>
        <v>229500</v>
      </c>
      <c r="BT22">
        <f t="shared" si="18"/>
        <v>229500</v>
      </c>
    </row>
    <row r="23" spans="4:72" x14ac:dyDescent="0.2">
      <c r="D23" s="1" t="s">
        <v>81</v>
      </c>
      <c r="E23" s="1">
        <v>2</v>
      </c>
      <c r="F23" s="2">
        <v>0.35199999999999998</v>
      </c>
      <c r="G23">
        <v>0.46899999999999997</v>
      </c>
      <c r="H23">
        <f t="shared" si="19"/>
        <v>7743.9999999999991</v>
      </c>
      <c r="I23">
        <f t="shared" si="0"/>
        <v>10318</v>
      </c>
      <c r="K23" s="1" t="s">
        <v>81</v>
      </c>
      <c r="L23" s="1">
        <v>2</v>
      </c>
      <c r="M23" s="2">
        <v>1.94</v>
      </c>
      <c r="N23" s="2">
        <v>2.87</v>
      </c>
      <c r="O23">
        <f t="shared" si="1"/>
        <v>38800</v>
      </c>
      <c r="P23">
        <f t="shared" si="2"/>
        <v>57400.000000000007</v>
      </c>
      <c r="R23" s="1" t="s">
        <v>81</v>
      </c>
      <c r="S23" s="1">
        <v>2</v>
      </c>
      <c r="T23" s="2">
        <v>1.47</v>
      </c>
      <c r="U23" s="2">
        <v>2.23</v>
      </c>
      <c r="V23">
        <f t="shared" si="3"/>
        <v>29400</v>
      </c>
      <c r="W23">
        <f t="shared" si="4"/>
        <v>44600</v>
      </c>
      <c r="Y23" s="1" t="s">
        <v>81</v>
      </c>
      <c r="Z23" s="1">
        <v>2</v>
      </c>
      <c r="AA23" s="2">
        <v>0.997</v>
      </c>
      <c r="AB23">
        <v>1.47</v>
      </c>
      <c r="AC23">
        <f t="shared" si="5"/>
        <v>29909.999999999996</v>
      </c>
      <c r="AD23">
        <f t="shared" si="6"/>
        <v>44100</v>
      </c>
      <c r="AF23" s="1" t="s">
        <v>81</v>
      </c>
      <c r="AG23" s="1">
        <v>2</v>
      </c>
      <c r="AH23" s="2">
        <v>2.99</v>
      </c>
      <c r="AI23" s="2">
        <v>3.52</v>
      </c>
      <c r="AJ23">
        <f t="shared" si="7"/>
        <v>104650</v>
      </c>
      <c r="AK23">
        <f t="shared" si="8"/>
        <v>123200</v>
      </c>
      <c r="AM23" s="1" t="s">
        <v>81</v>
      </c>
      <c r="AN23" s="1">
        <v>2</v>
      </c>
      <c r="AO23" s="2">
        <v>5.98</v>
      </c>
      <c r="AP23" s="2">
        <v>13.2</v>
      </c>
      <c r="AQ23">
        <f t="shared" si="9"/>
        <v>239200.00000000003</v>
      </c>
      <c r="AR23">
        <f t="shared" si="10"/>
        <v>528000</v>
      </c>
      <c r="AT23" s="1" t="s">
        <v>81</v>
      </c>
      <c r="AU23" s="1">
        <v>2</v>
      </c>
      <c r="AV23" s="2">
        <v>7.51</v>
      </c>
      <c r="AW23" s="2">
        <v>7.74</v>
      </c>
      <c r="AX23">
        <f t="shared" si="11"/>
        <v>413050.00000000006</v>
      </c>
      <c r="AY23">
        <f t="shared" si="12"/>
        <v>425700.00000000006</v>
      </c>
      <c r="BA23" s="1" t="s">
        <v>81</v>
      </c>
      <c r="BB23" s="1">
        <v>2</v>
      </c>
      <c r="BC23" s="2">
        <v>4.28</v>
      </c>
      <c r="BD23" s="2">
        <v>4.8</v>
      </c>
      <c r="BE23">
        <f t="shared" si="13"/>
        <v>235400.00000000006</v>
      </c>
      <c r="BF23">
        <f t="shared" si="14"/>
        <v>264000</v>
      </c>
      <c r="BH23" s="1" t="s">
        <v>81</v>
      </c>
      <c r="BI23" s="1">
        <v>2</v>
      </c>
      <c r="BJ23" s="2">
        <v>2.52</v>
      </c>
      <c r="BK23" s="2">
        <v>2.64</v>
      </c>
      <c r="BL23">
        <f t="shared" si="15"/>
        <v>138600</v>
      </c>
      <c r="BM23">
        <f t="shared" si="16"/>
        <v>145200.00000000003</v>
      </c>
      <c r="BO23" s="1" t="s">
        <v>81</v>
      </c>
      <c r="BP23" s="1">
        <v>2</v>
      </c>
      <c r="BQ23" s="2">
        <v>2.52</v>
      </c>
      <c r="BR23" s="2">
        <v>2.93</v>
      </c>
      <c r="BS23">
        <f t="shared" si="17"/>
        <v>214200</v>
      </c>
      <c r="BT23">
        <f t="shared" si="18"/>
        <v>249050</v>
      </c>
    </row>
    <row r="24" spans="4:72" x14ac:dyDescent="0.2">
      <c r="D24" s="1" t="s">
        <v>81</v>
      </c>
      <c r="E24" s="1">
        <v>3</v>
      </c>
      <c r="F24" s="2">
        <v>0.93799999999999994</v>
      </c>
      <c r="G24">
        <v>1.38</v>
      </c>
      <c r="H24">
        <f t="shared" si="19"/>
        <v>20636</v>
      </c>
      <c r="I24">
        <f t="shared" si="0"/>
        <v>30359.999999999996</v>
      </c>
      <c r="K24" s="1" t="s">
        <v>81</v>
      </c>
      <c r="L24" s="1">
        <v>3</v>
      </c>
      <c r="M24" s="2">
        <v>1.76</v>
      </c>
      <c r="N24" s="2">
        <v>2.46</v>
      </c>
      <c r="O24">
        <f t="shared" si="1"/>
        <v>35200</v>
      </c>
      <c r="P24">
        <f t="shared" si="2"/>
        <v>49200</v>
      </c>
      <c r="R24" s="1" t="s">
        <v>81</v>
      </c>
      <c r="S24" s="1">
        <v>3</v>
      </c>
      <c r="T24" s="2">
        <v>2.46</v>
      </c>
      <c r="U24" s="2">
        <v>3.52</v>
      </c>
      <c r="V24">
        <f t="shared" si="3"/>
        <v>49200</v>
      </c>
      <c r="W24">
        <f t="shared" si="4"/>
        <v>70400</v>
      </c>
      <c r="Y24" s="1" t="s">
        <v>81</v>
      </c>
      <c r="Z24" s="1">
        <v>3</v>
      </c>
      <c r="AA24" s="2">
        <v>2.11</v>
      </c>
      <c r="AB24">
        <v>2.87</v>
      </c>
      <c r="AC24">
        <f t="shared" si="5"/>
        <v>63299.999999999993</v>
      </c>
      <c r="AD24">
        <f t="shared" si="6"/>
        <v>86100</v>
      </c>
      <c r="AF24" s="1" t="s">
        <v>81</v>
      </c>
      <c r="AG24" s="1">
        <v>3</v>
      </c>
      <c r="AH24" s="2">
        <v>3.64</v>
      </c>
      <c r="AI24" s="2">
        <v>4.05</v>
      </c>
      <c r="AJ24">
        <f t="shared" si="7"/>
        <v>127400</v>
      </c>
      <c r="AK24">
        <f t="shared" si="8"/>
        <v>141749.99999999997</v>
      </c>
      <c r="AM24" s="1" t="s">
        <v>81</v>
      </c>
      <c r="AN24" s="1">
        <v>3</v>
      </c>
      <c r="AO24" s="2">
        <v>10.7</v>
      </c>
      <c r="AP24" s="2">
        <v>2.2999999999999998</v>
      </c>
      <c r="AQ24">
        <f t="shared" si="9"/>
        <v>428000</v>
      </c>
      <c r="AR24">
        <f t="shared" si="10"/>
        <v>92000</v>
      </c>
      <c r="AT24" s="1" t="s">
        <v>81</v>
      </c>
      <c r="AU24" s="1">
        <v>3</v>
      </c>
      <c r="AV24" s="2">
        <v>6.28</v>
      </c>
      <c r="AW24" s="2">
        <v>6.28</v>
      </c>
      <c r="AX24">
        <f t="shared" si="11"/>
        <v>345400.00000000006</v>
      </c>
      <c r="AY24">
        <f t="shared" si="12"/>
        <v>345400.00000000006</v>
      </c>
      <c r="BA24" s="1" t="s">
        <v>81</v>
      </c>
      <c r="BB24" s="1">
        <v>3</v>
      </c>
      <c r="BC24" s="2">
        <v>4.4000000000000004</v>
      </c>
      <c r="BD24" s="2">
        <v>4.57</v>
      </c>
      <c r="BE24">
        <f t="shared" si="13"/>
        <v>242000.00000000003</v>
      </c>
      <c r="BF24">
        <f t="shared" si="14"/>
        <v>251350.00000000006</v>
      </c>
      <c r="BH24" s="1" t="s">
        <v>81</v>
      </c>
      <c r="BI24" s="1">
        <v>3</v>
      </c>
      <c r="BJ24" s="2">
        <v>3.93</v>
      </c>
      <c r="BK24" s="2">
        <v>4.05</v>
      </c>
      <c r="BL24">
        <f t="shared" si="15"/>
        <v>216150.00000000003</v>
      </c>
      <c r="BM24">
        <f t="shared" si="16"/>
        <v>222750</v>
      </c>
      <c r="BO24" s="1" t="s">
        <v>81</v>
      </c>
      <c r="BP24" s="1">
        <v>3</v>
      </c>
      <c r="BQ24" s="2">
        <v>4.16</v>
      </c>
      <c r="BR24" s="2">
        <v>4.5199999999999996</v>
      </c>
      <c r="BS24">
        <f t="shared" si="17"/>
        <v>353600</v>
      </c>
      <c r="BT24">
        <f t="shared" si="18"/>
        <v>384199.99999999994</v>
      </c>
    </row>
    <row r="25" spans="4:72" x14ac:dyDescent="0.2">
      <c r="D25" s="1" t="s">
        <v>82</v>
      </c>
      <c r="E25" s="1">
        <v>1</v>
      </c>
      <c r="F25" s="2">
        <v>1.17</v>
      </c>
      <c r="G25">
        <v>1.64</v>
      </c>
      <c r="H25">
        <f t="shared" si="19"/>
        <v>25739.999999999996</v>
      </c>
      <c r="I25">
        <f t="shared" si="0"/>
        <v>36079.999999999993</v>
      </c>
      <c r="K25" s="1" t="s">
        <v>82</v>
      </c>
      <c r="L25" s="1">
        <v>1</v>
      </c>
      <c r="M25" s="2">
        <v>1.47</v>
      </c>
      <c r="N25" s="2">
        <v>2.64</v>
      </c>
      <c r="O25">
        <f t="shared" si="1"/>
        <v>29400</v>
      </c>
      <c r="P25">
        <f t="shared" si="2"/>
        <v>52800</v>
      </c>
      <c r="R25" s="1" t="s">
        <v>82</v>
      </c>
      <c r="S25" s="1">
        <v>1</v>
      </c>
      <c r="T25" s="2">
        <v>0</v>
      </c>
      <c r="U25" s="2">
        <v>0.76200000000000001</v>
      </c>
      <c r="V25">
        <f t="shared" si="3"/>
        <v>0</v>
      </c>
      <c r="W25">
        <f t="shared" si="4"/>
        <v>15240</v>
      </c>
      <c r="Y25" s="1" t="s">
        <v>82</v>
      </c>
      <c r="Z25" s="1">
        <v>1</v>
      </c>
      <c r="AA25" s="2">
        <v>2.52</v>
      </c>
      <c r="AB25">
        <v>3.23</v>
      </c>
      <c r="AC25">
        <f t="shared" si="5"/>
        <v>75600</v>
      </c>
      <c r="AD25">
        <f t="shared" si="6"/>
        <v>96900</v>
      </c>
      <c r="AF25" s="1" t="s">
        <v>82</v>
      </c>
      <c r="AG25" s="1">
        <v>1</v>
      </c>
      <c r="AH25" s="2">
        <v>3.99</v>
      </c>
      <c r="AI25" s="2">
        <v>4.34</v>
      </c>
      <c r="AJ25">
        <f t="shared" si="7"/>
        <v>139650</v>
      </c>
      <c r="AK25">
        <f t="shared" si="8"/>
        <v>151900</v>
      </c>
      <c r="AM25" s="1" t="s">
        <v>82</v>
      </c>
      <c r="AN25" s="1">
        <v>1</v>
      </c>
      <c r="AO25" s="2">
        <v>4.57</v>
      </c>
      <c r="AP25" s="2">
        <v>10.6</v>
      </c>
      <c r="AQ25">
        <f t="shared" si="9"/>
        <v>182800.00000000003</v>
      </c>
      <c r="AR25">
        <f t="shared" si="10"/>
        <v>424000</v>
      </c>
      <c r="AT25" s="1" t="s">
        <v>82</v>
      </c>
      <c r="AU25" s="1">
        <v>1</v>
      </c>
      <c r="AV25" s="2">
        <v>9.85</v>
      </c>
      <c r="AW25" s="2">
        <v>10.1</v>
      </c>
      <c r="AX25">
        <f t="shared" si="11"/>
        <v>541750</v>
      </c>
      <c r="AY25">
        <f t="shared" si="12"/>
        <v>555500.00000000012</v>
      </c>
      <c r="BA25" s="1" t="s">
        <v>82</v>
      </c>
      <c r="BB25" s="1">
        <v>1</v>
      </c>
      <c r="BC25" s="2">
        <v>3.93</v>
      </c>
      <c r="BD25" s="2">
        <v>4.16</v>
      </c>
      <c r="BE25">
        <f t="shared" si="13"/>
        <v>216150.00000000003</v>
      </c>
      <c r="BF25">
        <f t="shared" si="14"/>
        <v>228800.00000000003</v>
      </c>
      <c r="BH25" s="1" t="s">
        <v>82</v>
      </c>
      <c r="BI25" s="1">
        <v>1</v>
      </c>
      <c r="BJ25" s="2">
        <v>2.0499999999999998</v>
      </c>
      <c r="BK25" s="2">
        <v>2.2000000000000002</v>
      </c>
      <c r="BL25">
        <f t="shared" si="15"/>
        <v>112750</v>
      </c>
      <c r="BM25">
        <f t="shared" si="16"/>
        <v>121000.00000000001</v>
      </c>
      <c r="BO25" s="1" t="s">
        <v>82</v>
      </c>
      <c r="BP25" s="1">
        <v>1</v>
      </c>
      <c r="BQ25" s="2">
        <v>3.69</v>
      </c>
      <c r="BR25" s="2">
        <v>3.69</v>
      </c>
      <c r="BS25">
        <f t="shared" si="17"/>
        <v>313650</v>
      </c>
      <c r="BT25">
        <f t="shared" si="18"/>
        <v>313650</v>
      </c>
    </row>
    <row r="26" spans="4:72" x14ac:dyDescent="0.2">
      <c r="D26" s="1" t="s">
        <v>82</v>
      </c>
      <c r="E26" s="1">
        <v>2</v>
      </c>
      <c r="F26" s="2">
        <v>1.58</v>
      </c>
      <c r="G26">
        <v>2.17</v>
      </c>
      <c r="H26">
        <f t="shared" si="19"/>
        <v>34760</v>
      </c>
      <c r="I26">
        <f t="shared" si="0"/>
        <v>47740</v>
      </c>
      <c r="K26" s="1" t="s">
        <v>82</v>
      </c>
      <c r="L26" s="1">
        <v>2</v>
      </c>
      <c r="M26" s="2">
        <v>2.0499999999999998</v>
      </c>
      <c r="N26" s="2">
        <v>2.09</v>
      </c>
      <c r="O26">
        <f t="shared" si="1"/>
        <v>41000</v>
      </c>
      <c r="P26">
        <f t="shared" si="2"/>
        <v>41800</v>
      </c>
      <c r="R26" s="1" t="s">
        <v>82</v>
      </c>
      <c r="S26" s="1">
        <v>2</v>
      </c>
      <c r="T26" s="2">
        <v>0.76200000000000001</v>
      </c>
      <c r="U26" s="2">
        <v>1.52</v>
      </c>
      <c r="V26">
        <f t="shared" si="3"/>
        <v>15240</v>
      </c>
      <c r="W26">
        <f t="shared" si="4"/>
        <v>30400.000000000004</v>
      </c>
      <c r="Y26" s="1" t="s">
        <v>82</v>
      </c>
      <c r="Z26" s="1">
        <v>2</v>
      </c>
      <c r="AA26" s="2">
        <v>3.58</v>
      </c>
      <c r="AB26">
        <v>4.28</v>
      </c>
      <c r="AC26">
        <f t="shared" si="5"/>
        <v>107400</v>
      </c>
      <c r="AD26">
        <f t="shared" si="6"/>
        <v>128400</v>
      </c>
      <c r="AF26" s="1" t="s">
        <v>82</v>
      </c>
      <c r="AG26" s="1">
        <v>2</v>
      </c>
      <c r="AH26" s="2">
        <v>3.23</v>
      </c>
      <c r="AI26" s="2">
        <v>4.16</v>
      </c>
      <c r="AJ26">
        <f t="shared" si="7"/>
        <v>113049.99999999999</v>
      </c>
      <c r="AK26">
        <f t="shared" si="8"/>
        <v>145600</v>
      </c>
      <c r="AM26" s="1" t="s">
        <v>82</v>
      </c>
      <c r="AN26" s="1">
        <v>2</v>
      </c>
      <c r="AO26" s="2">
        <v>6.22</v>
      </c>
      <c r="AP26" s="2">
        <v>8.2200000000000006</v>
      </c>
      <c r="AQ26">
        <f t="shared" si="9"/>
        <v>248800</v>
      </c>
      <c r="AR26">
        <f t="shared" si="10"/>
        <v>328800</v>
      </c>
      <c r="AT26" s="1" t="s">
        <v>82</v>
      </c>
      <c r="AU26" s="1">
        <v>2</v>
      </c>
      <c r="AV26" s="2">
        <v>6.92</v>
      </c>
      <c r="AW26" s="2">
        <v>6.98</v>
      </c>
      <c r="AX26">
        <f t="shared" si="11"/>
        <v>380600</v>
      </c>
      <c r="AY26">
        <f t="shared" si="12"/>
        <v>383900.00000000006</v>
      </c>
      <c r="BA26" s="1" t="s">
        <v>82</v>
      </c>
      <c r="BB26" s="1">
        <v>2</v>
      </c>
      <c r="BC26" s="2">
        <v>5.16</v>
      </c>
      <c r="BD26" s="2">
        <v>5.45</v>
      </c>
      <c r="BE26">
        <f t="shared" si="13"/>
        <v>283800.00000000006</v>
      </c>
      <c r="BF26">
        <f t="shared" si="14"/>
        <v>299750.00000000006</v>
      </c>
      <c r="BH26" s="1" t="s">
        <v>82</v>
      </c>
      <c r="BI26" s="1">
        <v>2</v>
      </c>
      <c r="BJ26" s="2">
        <v>8.2100000000000009</v>
      </c>
      <c r="BK26" s="2">
        <v>8.5</v>
      </c>
      <c r="BL26">
        <f t="shared" si="15"/>
        <v>451550.00000000012</v>
      </c>
      <c r="BM26">
        <f t="shared" si="16"/>
        <v>467500.00000000006</v>
      </c>
      <c r="BO26" s="1" t="s">
        <v>82</v>
      </c>
      <c r="BP26" s="1">
        <v>2</v>
      </c>
      <c r="BQ26" s="2">
        <v>7.16</v>
      </c>
      <c r="BR26" s="2">
        <v>7.45</v>
      </c>
      <c r="BS26">
        <f t="shared" si="17"/>
        <v>608600</v>
      </c>
      <c r="BT26">
        <f t="shared" si="18"/>
        <v>633250</v>
      </c>
    </row>
    <row r="27" spans="4:72" x14ac:dyDescent="0.2">
      <c r="D27" s="1" t="s">
        <v>82</v>
      </c>
      <c r="E27" s="1">
        <v>3</v>
      </c>
      <c r="F27" s="2">
        <v>0.88400000000000001</v>
      </c>
      <c r="G27">
        <v>1.64</v>
      </c>
      <c r="H27">
        <f t="shared" si="19"/>
        <v>19448</v>
      </c>
      <c r="I27">
        <f t="shared" si="0"/>
        <v>36079.999999999993</v>
      </c>
      <c r="K27" s="1" t="s">
        <v>82</v>
      </c>
      <c r="L27" s="1">
        <v>3</v>
      </c>
      <c r="M27" s="2">
        <v>3.28</v>
      </c>
      <c r="N27" s="2">
        <v>5.45</v>
      </c>
      <c r="O27">
        <f t="shared" si="1"/>
        <v>65600</v>
      </c>
      <c r="P27">
        <f t="shared" si="2"/>
        <v>109000.00000000001</v>
      </c>
      <c r="R27" s="1" t="s">
        <v>82</v>
      </c>
      <c r="S27" s="1">
        <v>3</v>
      </c>
      <c r="T27" s="2">
        <v>1.41</v>
      </c>
      <c r="U27" s="2">
        <v>2.76</v>
      </c>
      <c r="V27">
        <f t="shared" si="3"/>
        <v>28199.999999999996</v>
      </c>
      <c r="W27">
        <f t="shared" si="4"/>
        <v>55199.999999999993</v>
      </c>
      <c r="Y27" s="1" t="s">
        <v>82</v>
      </c>
      <c r="Z27" s="1">
        <v>3</v>
      </c>
      <c r="AA27" s="2">
        <v>3.23</v>
      </c>
      <c r="AB27">
        <v>3.93</v>
      </c>
      <c r="AC27">
        <f t="shared" si="5"/>
        <v>96900</v>
      </c>
      <c r="AD27">
        <f t="shared" si="6"/>
        <v>117900</v>
      </c>
      <c r="AF27" s="1" t="s">
        <v>82</v>
      </c>
      <c r="AG27" s="1">
        <v>3</v>
      </c>
      <c r="AH27" s="2">
        <v>4.63</v>
      </c>
      <c r="AI27" s="2">
        <v>4.8099999999999996</v>
      </c>
      <c r="AJ27">
        <f t="shared" si="7"/>
        <v>162049.99999999997</v>
      </c>
      <c r="AK27">
        <f t="shared" si="8"/>
        <v>168349.99999999997</v>
      </c>
      <c r="AM27" s="1" t="s">
        <v>82</v>
      </c>
      <c r="AN27" s="1">
        <v>3</v>
      </c>
      <c r="AO27" s="2">
        <v>8.39</v>
      </c>
      <c r="AP27" s="2">
        <v>10.1</v>
      </c>
      <c r="AQ27">
        <f t="shared" si="9"/>
        <v>335600.00000000006</v>
      </c>
      <c r="AR27">
        <f t="shared" si="10"/>
        <v>404000</v>
      </c>
      <c r="AT27" s="1" t="s">
        <v>82</v>
      </c>
      <c r="AU27" s="1">
        <v>3</v>
      </c>
      <c r="AV27" s="2">
        <v>7.04</v>
      </c>
      <c r="AW27" s="2">
        <v>7.21</v>
      </c>
      <c r="AX27">
        <f t="shared" si="11"/>
        <v>387200.00000000006</v>
      </c>
      <c r="AY27">
        <f t="shared" si="12"/>
        <v>396550.00000000006</v>
      </c>
      <c r="BA27" s="1" t="s">
        <v>82</v>
      </c>
      <c r="BB27" s="1">
        <v>3</v>
      </c>
      <c r="BC27" s="2">
        <v>4.87</v>
      </c>
      <c r="BD27" s="2">
        <v>5.15</v>
      </c>
      <c r="BE27">
        <f t="shared" si="13"/>
        <v>267850</v>
      </c>
      <c r="BF27">
        <f t="shared" si="14"/>
        <v>283250.00000000006</v>
      </c>
      <c r="BH27" s="1" t="s">
        <v>82</v>
      </c>
      <c r="BI27" s="1">
        <v>3</v>
      </c>
      <c r="BJ27" s="2">
        <v>1.52</v>
      </c>
      <c r="BK27" s="2">
        <v>1.52</v>
      </c>
      <c r="BL27">
        <f t="shared" si="15"/>
        <v>83600.000000000015</v>
      </c>
      <c r="BM27">
        <f t="shared" si="16"/>
        <v>83600.000000000015</v>
      </c>
      <c r="BO27" s="1" t="s">
        <v>82</v>
      </c>
      <c r="BP27" s="1">
        <v>3</v>
      </c>
      <c r="BQ27" s="2">
        <v>2.23</v>
      </c>
      <c r="BR27" s="2">
        <v>2.29</v>
      </c>
      <c r="BS27">
        <f t="shared" si="17"/>
        <v>189550</v>
      </c>
      <c r="BT27">
        <f t="shared" si="18"/>
        <v>194650</v>
      </c>
    </row>
    <row r="28" spans="4:72" x14ac:dyDescent="0.2">
      <c r="D28" s="1" t="s">
        <v>83</v>
      </c>
      <c r="E28" s="1">
        <v>1</v>
      </c>
      <c r="F28" s="2">
        <v>1.99</v>
      </c>
      <c r="G28">
        <v>2.93</v>
      </c>
      <c r="H28">
        <f t="shared" si="19"/>
        <v>43780</v>
      </c>
      <c r="I28">
        <f t="shared" si="0"/>
        <v>64460.000000000007</v>
      </c>
      <c r="K28" s="1" t="s">
        <v>83</v>
      </c>
      <c r="L28" s="1">
        <v>1</v>
      </c>
      <c r="M28" s="2">
        <v>3.11</v>
      </c>
      <c r="N28" s="2">
        <v>5.47</v>
      </c>
      <c r="O28">
        <f t="shared" si="1"/>
        <v>62200</v>
      </c>
      <c r="P28">
        <f t="shared" si="2"/>
        <v>109400.00000000001</v>
      </c>
      <c r="R28" s="1" t="s">
        <v>83</v>
      </c>
      <c r="S28" s="1">
        <v>1</v>
      </c>
      <c r="T28" s="2">
        <v>1.7</v>
      </c>
      <c r="U28" s="2">
        <v>2.76</v>
      </c>
      <c r="V28">
        <f t="shared" si="3"/>
        <v>34000</v>
      </c>
      <c r="W28">
        <f t="shared" si="4"/>
        <v>55199.999999999993</v>
      </c>
      <c r="Y28" s="1" t="s">
        <v>83</v>
      </c>
      <c r="Z28" s="1">
        <v>1</v>
      </c>
      <c r="AA28" s="2">
        <v>2.93</v>
      </c>
      <c r="AB28">
        <v>3.69</v>
      </c>
      <c r="AC28">
        <f t="shared" si="5"/>
        <v>87900</v>
      </c>
      <c r="AD28">
        <f t="shared" si="6"/>
        <v>110700</v>
      </c>
      <c r="AF28" s="1" t="s">
        <v>83</v>
      </c>
      <c r="AG28" s="1">
        <v>1</v>
      </c>
      <c r="AH28" s="2">
        <v>4.05</v>
      </c>
      <c r="AI28" s="2">
        <v>5.0999999999999996</v>
      </c>
      <c r="AJ28">
        <f t="shared" si="7"/>
        <v>141749.99999999997</v>
      </c>
      <c r="AK28">
        <f t="shared" si="8"/>
        <v>178499.99999999997</v>
      </c>
      <c r="AM28" s="1" t="s">
        <v>83</v>
      </c>
      <c r="AN28" s="1">
        <v>1</v>
      </c>
      <c r="AO28" s="2">
        <v>4.75</v>
      </c>
      <c r="AP28" s="2">
        <v>7.62</v>
      </c>
      <c r="AQ28">
        <f t="shared" si="9"/>
        <v>190000</v>
      </c>
      <c r="AR28">
        <f t="shared" si="10"/>
        <v>304800</v>
      </c>
      <c r="AT28" s="1" t="s">
        <v>83</v>
      </c>
      <c r="AU28" s="1">
        <v>1</v>
      </c>
      <c r="AV28" s="2">
        <v>6.33</v>
      </c>
      <c r="AW28" s="2">
        <v>6.74</v>
      </c>
      <c r="AX28">
        <f t="shared" si="11"/>
        <v>348150.00000000006</v>
      </c>
      <c r="AY28">
        <f t="shared" si="12"/>
        <v>370700.00000000006</v>
      </c>
      <c r="BA28" s="1" t="s">
        <v>83</v>
      </c>
      <c r="BB28" s="1">
        <v>1</v>
      </c>
      <c r="BC28" s="2">
        <v>7.98</v>
      </c>
      <c r="BD28" s="2">
        <v>8.07</v>
      </c>
      <c r="BE28">
        <f t="shared" si="13"/>
        <v>438900</v>
      </c>
      <c r="BF28">
        <f t="shared" si="14"/>
        <v>443850.00000000006</v>
      </c>
      <c r="BH28" s="1" t="s">
        <v>83</v>
      </c>
      <c r="BI28" s="1">
        <v>1</v>
      </c>
      <c r="BJ28" s="2">
        <v>1.58</v>
      </c>
      <c r="BK28" s="2">
        <v>1.7</v>
      </c>
      <c r="BL28">
        <f t="shared" si="15"/>
        <v>86900.000000000015</v>
      </c>
      <c r="BM28">
        <f t="shared" si="16"/>
        <v>93500</v>
      </c>
      <c r="BO28" s="1" t="s">
        <v>83</v>
      </c>
      <c r="BP28" s="1">
        <v>1</v>
      </c>
      <c r="BQ28" s="2">
        <v>2.4</v>
      </c>
      <c r="BR28" s="2">
        <v>2.58</v>
      </c>
      <c r="BS28">
        <f t="shared" si="17"/>
        <v>204000</v>
      </c>
      <c r="BT28">
        <f t="shared" si="18"/>
        <v>219300</v>
      </c>
    </row>
    <row r="29" spans="4:72" x14ac:dyDescent="0.2">
      <c r="D29" s="1" t="s">
        <v>83</v>
      </c>
      <c r="E29" s="1">
        <v>2</v>
      </c>
      <c r="F29" s="2">
        <v>1.17</v>
      </c>
      <c r="G29">
        <v>1.58</v>
      </c>
      <c r="H29">
        <f t="shared" si="19"/>
        <v>25739.999999999996</v>
      </c>
      <c r="I29">
        <f t="shared" si="0"/>
        <v>34760</v>
      </c>
      <c r="K29" s="1" t="s">
        <v>83</v>
      </c>
      <c r="L29" s="1">
        <v>2</v>
      </c>
      <c r="M29" s="2">
        <v>3.46</v>
      </c>
      <c r="N29" s="2">
        <v>5.0999999999999996</v>
      </c>
      <c r="O29">
        <f t="shared" si="1"/>
        <v>69200</v>
      </c>
      <c r="P29">
        <f t="shared" si="2"/>
        <v>102000</v>
      </c>
      <c r="R29" s="1" t="s">
        <v>83</v>
      </c>
      <c r="S29" s="1">
        <v>2</v>
      </c>
      <c r="T29" s="2">
        <v>1.76</v>
      </c>
      <c r="U29" s="2">
        <v>3.52</v>
      </c>
      <c r="V29">
        <f t="shared" si="3"/>
        <v>35200</v>
      </c>
      <c r="W29">
        <f t="shared" si="4"/>
        <v>70400</v>
      </c>
      <c r="Y29" s="1" t="s">
        <v>83</v>
      </c>
      <c r="Z29" s="1">
        <v>2</v>
      </c>
      <c r="AA29" s="2">
        <v>1.52</v>
      </c>
      <c r="AB29">
        <v>2.5299999999999998</v>
      </c>
      <c r="AC29">
        <f t="shared" si="5"/>
        <v>45599.999999999993</v>
      </c>
      <c r="AD29">
        <f t="shared" si="6"/>
        <v>75899.999999999985</v>
      </c>
      <c r="AF29" s="1" t="s">
        <v>83</v>
      </c>
      <c r="AG29" s="1">
        <v>2</v>
      </c>
      <c r="AH29" s="2">
        <v>3.34</v>
      </c>
      <c r="AI29" s="2">
        <v>4.1100000000000003</v>
      </c>
      <c r="AJ29">
        <f t="shared" si="7"/>
        <v>116899.99999999999</v>
      </c>
      <c r="AK29">
        <f t="shared" si="8"/>
        <v>143850</v>
      </c>
      <c r="AM29" s="1" t="s">
        <v>83</v>
      </c>
      <c r="AN29" s="1">
        <v>2</v>
      </c>
      <c r="AO29" s="2">
        <v>2.82</v>
      </c>
      <c r="AP29" s="2">
        <v>4.83</v>
      </c>
      <c r="AQ29">
        <f t="shared" si="9"/>
        <v>112799.99999999999</v>
      </c>
      <c r="AR29">
        <f t="shared" si="10"/>
        <v>193200.00000000003</v>
      </c>
      <c r="AT29" s="1" t="s">
        <v>83</v>
      </c>
      <c r="AU29" s="1">
        <v>2</v>
      </c>
      <c r="AV29" s="2">
        <v>5.63</v>
      </c>
      <c r="AW29" s="2">
        <v>5.75</v>
      </c>
      <c r="AX29">
        <f t="shared" si="11"/>
        <v>309650</v>
      </c>
      <c r="AY29">
        <f t="shared" si="12"/>
        <v>316250</v>
      </c>
      <c r="BA29" s="1" t="s">
        <v>83</v>
      </c>
      <c r="BB29" s="1">
        <v>2</v>
      </c>
      <c r="BC29" s="2">
        <v>5.0999999999999996</v>
      </c>
      <c r="BD29" s="2">
        <v>5.22</v>
      </c>
      <c r="BE29">
        <f t="shared" si="13"/>
        <v>280500</v>
      </c>
      <c r="BF29">
        <f t="shared" si="14"/>
        <v>287100</v>
      </c>
      <c r="BH29" s="1" t="s">
        <v>83</v>
      </c>
      <c r="BI29" s="1">
        <v>2</v>
      </c>
      <c r="BJ29" s="2">
        <v>2.93</v>
      </c>
      <c r="BK29" s="2">
        <v>3.11</v>
      </c>
      <c r="BL29">
        <f t="shared" si="15"/>
        <v>161150.00000000003</v>
      </c>
      <c r="BM29">
        <f t="shared" si="16"/>
        <v>171050</v>
      </c>
      <c r="BO29" s="1" t="s">
        <v>83</v>
      </c>
      <c r="BP29" s="1">
        <v>2</v>
      </c>
      <c r="BQ29" s="2">
        <v>0.64500000000000002</v>
      </c>
      <c r="BR29" s="2">
        <v>0.76200000000000001</v>
      </c>
      <c r="BS29">
        <f t="shared" si="17"/>
        <v>54825</v>
      </c>
      <c r="BT29">
        <f t="shared" si="18"/>
        <v>64769.999999999993</v>
      </c>
    </row>
    <row r="30" spans="4:72" x14ac:dyDescent="0.2">
      <c r="D30" s="1" t="s">
        <v>83</v>
      </c>
      <c r="E30" s="1">
        <v>3</v>
      </c>
      <c r="F30" s="2">
        <v>1.84</v>
      </c>
      <c r="G30">
        <v>2.46</v>
      </c>
      <c r="H30">
        <f t="shared" si="19"/>
        <v>40480</v>
      </c>
      <c r="I30">
        <f t="shared" si="0"/>
        <v>54120</v>
      </c>
      <c r="K30" s="1" t="s">
        <v>83</v>
      </c>
      <c r="L30" s="1">
        <v>3</v>
      </c>
      <c r="M30" s="2">
        <v>2.99</v>
      </c>
      <c r="N30" s="2">
        <v>4.5199999999999996</v>
      </c>
      <c r="O30">
        <f t="shared" si="1"/>
        <v>59800.000000000007</v>
      </c>
      <c r="P30">
        <f t="shared" si="2"/>
        <v>90399.999999999985</v>
      </c>
      <c r="R30" s="1" t="s">
        <v>83</v>
      </c>
      <c r="S30" s="1">
        <v>3</v>
      </c>
      <c r="T30" s="2">
        <v>2.99</v>
      </c>
      <c r="U30" s="2">
        <v>4.16</v>
      </c>
      <c r="V30">
        <f t="shared" si="3"/>
        <v>59800.000000000007</v>
      </c>
      <c r="W30">
        <f t="shared" si="4"/>
        <v>83200.000000000015</v>
      </c>
      <c r="Y30" s="1" t="s">
        <v>83</v>
      </c>
      <c r="Z30" s="1">
        <v>3</v>
      </c>
      <c r="AA30" s="2">
        <v>0.88</v>
      </c>
      <c r="AB30" s="2">
        <v>1.47</v>
      </c>
      <c r="AC30">
        <f t="shared" si="5"/>
        <v>26400</v>
      </c>
      <c r="AD30">
        <f t="shared" si="6"/>
        <v>44100</v>
      </c>
      <c r="AF30" s="1" t="s">
        <v>83</v>
      </c>
      <c r="AG30" s="1">
        <v>3</v>
      </c>
      <c r="AH30" s="2">
        <v>3.23</v>
      </c>
      <c r="AI30" s="2">
        <v>4.0999999999999996</v>
      </c>
      <c r="AJ30">
        <f t="shared" si="7"/>
        <v>113049.99999999999</v>
      </c>
      <c r="AK30">
        <f t="shared" si="8"/>
        <v>143499.99999999997</v>
      </c>
      <c r="AM30" s="1" t="s">
        <v>83</v>
      </c>
      <c r="AN30" s="1">
        <v>3</v>
      </c>
      <c r="AO30" s="2">
        <v>2.62</v>
      </c>
      <c r="AP30" s="2">
        <v>5.09</v>
      </c>
      <c r="AQ30">
        <f t="shared" si="9"/>
        <v>104800</v>
      </c>
      <c r="AR30">
        <f t="shared" si="10"/>
        <v>203600</v>
      </c>
      <c r="AT30" s="1" t="s">
        <v>83</v>
      </c>
      <c r="AU30" s="1">
        <v>3</v>
      </c>
      <c r="AV30" s="2">
        <v>6.63</v>
      </c>
      <c r="AW30" s="2">
        <v>6.86</v>
      </c>
      <c r="AX30">
        <f t="shared" si="11"/>
        <v>364650</v>
      </c>
      <c r="AY30">
        <f t="shared" si="12"/>
        <v>377300.00000000006</v>
      </c>
      <c r="BA30" s="1" t="s">
        <v>83</v>
      </c>
      <c r="BB30" s="1">
        <v>3</v>
      </c>
      <c r="BC30" s="2">
        <v>6.8</v>
      </c>
      <c r="BD30" s="2">
        <v>6.92</v>
      </c>
      <c r="BE30">
        <f t="shared" si="13"/>
        <v>374000</v>
      </c>
      <c r="BF30">
        <f t="shared" si="14"/>
        <v>380600</v>
      </c>
      <c r="BH30" s="1" t="s">
        <v>83</v>
      </c>
      <c r="BI30" s="1">
        <v>3</v>
      </c>
      <c r="BJ30" s="2">
        <v>3.52</v>
      </c>
      <c r="BK30" s="2">
        <v>3.58</v>
      </c>
      <c r="BL30">
        <f t="shared" si="15"/>
        <v>193600.00000000003</v>
      </c>
      <c r="BM30">
        <f t="shared" si="16"/>
        <v>196900.00000000003</v>
      </c>
      <c r="BO30" s="1" t="s">
        <v>83</v>
      </c>
      <c r="BP30" s="1">
        <v>3</v>
      </c>
      <c r="BQ30" s="2">
        <v>2.46</v>
      </c>
      <c r="BR30" s="2">
        <v>2.64</v>
      </c>
      <c r="BS30">
        <f t="shared" si="17"/>
        <v>209099.99999999997</v>
      </c>
      <c r="BT30">
        <f t="shared" si="18"/>
        <v>224400.00000000003</v>
      </c>
    </row>
    <row r="34" spans="4:42" x14ac:dyDescent="0.2">
      <c r="D34" t="s">
        <v>34</v>
      </c>
    </row>
    <row r="35" spans="4:42" x14ac:dyDescent="0.2">
      <c r="D35" s="3" t="s">
        <v>109</v>
      </c>
      <c r="E35" s="3"/>
      <c r="F35" s="3"/>
      <c r="G35" s="3"/>
    </row>
    <row r="36" spans="4:42" x14ac:dyDescent="0.2">
      <c r="D36" s="3"/>
      <c r="E36" s="3"/>
      <c r="F36" s="3"/>
      <c r="G36" s="3"/>
    </row>
    <row r="37" spans="4:42" x14ac:dyDescent="0.2">
      <c r="D37" s="3" t="s">
        <v>110</v>
      </c>
      <c r="E37" s="3"/>
      <c r="F37" s="3"/>
      <c r="G37" s="3"/>
      <c r="AP37" s="1"/>
    </row>
    <row r="38" spans="4:42" x14ac:dyDescent="0.2">
      <c r="D38" s="3"/>
      <c r="E38" s="3"/>
      <c r="F38" s="3"/>
      <c r="G38" s="3"/>
      <c r="AP38" s="1"/>
    </row>
    <row r="39" spans="4:42" x14ac:dyDescent="0.2">
      <c r="D39" s="3" t="s">
        <v>0</v>
      </c>
      <c r="E39" s="3" t="s">
        <v>2</v>
      </c>
      <c r="F39" s="3" t="s">
        <v>36</v>
      </c>
      <c r="G39" s="3" t="s">
        <v>35</v>
      </c>
      <c r="AP39" s="1"/>
    </row>
    <row r="40" spans="4:42" x14ac:dyDescent="0.2">
      <c r="D40" s="3" t="s">
        <v>3</v>
      </c>
      <c r="E40" s="3">
        <v>1</v>
      </c>
      <c r="F40" s="3"/>
      <c r="G40" s="3"/>
      <c r="AP40" s="1"/>
    </row>
    <row r="41" spans="4:42" x14ac:dyDescent="0.2">
      <c r="D41" s="3" t="s">
        <v>3</v>
      </c>
      <c r="E41" s="3">
        <v>2</v>
      </c>
      <c r="F41" s="3"/>
      <c r="G41" s="3"/>
      <c r="AP41" s="1"/>
    </row>
    <row r="42" spans="4:42" x14ac:dyDescent="0.2">
      <c r="D42" s="3" t="s">
        <v>3</v>
      </c>
      <c r="E42" s="3">
        <v>3</v>
      </c>
      <c r="F42" s="3"/>
      <c r="G42" s="3"/>
      <c r="AP42" s="1"/>
    </row>
    <row r="43" spans="4:42" x14ac:dyDescent="0.2">
      <c r="D43" s="3" t="s">
        <v>77</v>
      </c>
      <c r="E43" s="3">
        <v>1</v>
      </c>
      <c r="F43" s="4"/>
      <c r="G43" s="3"/>
      <c r="AP43" s="1"/>
    </row>
    <row r="44" spans="4:42" x14ac:dyDescent="0.2">
      <c r="D44" s="3" t="s">
        <v>77</v>
      </c>
      <c r="E44" s="3">
        <v>2</v>
      </c>
      <c r="F44" s="4"/>
      <c r="G44" s="3"/>
      <c r="AP44" s="1"/>
    </row>
    <row r="45" spans="4:42" x14ac:dyDescent="0.2">
      <c r="D45" s="3" t="s">
        <v>77</v>
      </c>
      <c r="E45" s="3">
        <v>3</v>
      </c>
      <c r="F45" s="4"/>
      <c r="G45" s="3"/>
      <c r="AP45" s="1"/>
    </row>
    <row r="46" spans="4:42" x14ac:dyDescent="0.2">
      <c r="D46" s="3" t="s">
        <v>78</v>
      </c>
      <c r="E46" s="3">
        <v>1</v>
      </c>
      <c r="F46" s="4"/>
      <c r="G46" s="3"/>
      <c r="AP46" s="1"/>
    </row>
    <row r="47" spans="4:42" x14ac:dyDescent="0.2">
      <c r="D47" s="3" t="s">
        <v>78</v>
      </c>
      <c r="E47" s="3">
        <v>2</v>
      </c>
      <c r="F47" s="4"/>
      <c r="G47" s="3"/>
      <c r="AP47" s="1"/>
    </row>
    <row r="48" spans="4:42" x14ac:dyDescent="0.2">
      <c r="D48" s="3" t="s">
        <v>78</v>
      </c>
      <c r="E48" s="3">
        <v>3</v>
      </c>
      <c r="F48" s="4"/>
      <c r="G48" s="3"/>
      <c r="AP48" s="1"/>
    </row>
    <row r="49" spans="4:42" x14ac:dyDescent="0.2">
      <c r="D49" s="3" t="s">
        <v>79</v>
      </c>
      <c r="E49" s="3">
        <v>1</v>
      </c>
      <c r="F49" s="4"/>
      <c r="G49" s="3"/>
      <c r="AP49" s="1"/>
    </row>
    <row r="50" spans="4:42" x14ac:dyDescent="0.2">
      <c r="D50" s="3" t="s">
        <v>79</v>
      </c>
      <c r="E50" s="3">
        <v>2</v>
      </c>
      <c r="F50" s="4"/>
      <c r="G50" s="3"/>
      <c r="AP50" s="1"/>
    </row>
    <row r="51" spans="4:42" x14ac:dyDescent="0.2">
      <c r="D51" s="3" t="s">
        <v>79</v>
      </c>
      <c r="E51" s="3">
        <v>3</v>
      </c>
      <c r="F51" s="4"/>
      <c r="G51" s="3"/>
      <c r="AP51" s="1"/>
    </row>
    <row r="52" spans="4:42" x14ac:dyDescent="0.2">
      <c r="D52" s="3" t="s">
        <v>80</v>
      </c>
      <c r="E52" s="3">
        <v>1</v>
      </c>
      <c r="F52" s="4"/>
      <c r="G52" s="3"/>
      <c r="AP52" s="1"/>
    </row>
    <row r="53" spans="4:42" x14ac:dyDescent="0.2">
      <c r="D53" s="3" t="s">
        <v>80</v>
      </c>
      <c r="E53" s="3">
        <v>2</v>
      </c>
      <c r="F53" s="4"/>
      <c r="G53" s="3"/>
      <c r="AP53" s="1"/>
    </row>
    <row r="54" spans="4:42" x14ac:dyDescent="0.2">
      <c r="D54" s="3" t="s">
        <v>80</v>
      </c>
      <c r="E54" s="3">
        <v>3</v>
      </c>
      <c r="F54" s="4"/>
      <c r="G54" s="3"/>
      <c r="AP54" s="1"/>
    </row>
    <row r="55" spans="4:42" x14ac:dyDescent="0.2">
      <c r="D55" s="3" t="s">
        <v>81</v>
      </c>
      <c r="E55" s="3">
        <v>1</v>
      </c>
      <c r="F55" s="4"/>
      <c r="G55" s="3"/>
      <c r="AP55" s="1"/>
    </row>
    <row r="56" spans="4:42" x14ac:dyDescent="0.2">
      <c r="D56" s="3" t="s">
        <v>81</v>
      </c>
      <c r="E56" s="3">
        <v>2</v>
      </c>
      <c r="F56" s="4"/>
      <c r="G56" s="3"/>
      <c r="AP56" s="1"/>
    </row>
    <row r="57" spans="4:42" x14ac:dyDescent="0.2">
      <c r="D57" s="3" t="s">
        <v>81</v>
      </c>
      <c r="E57" s="3">
        <v>3</v>
      </c>
      <c r="F57" s="4"/>
      <c r="G57" s="3"/>
      <c r="AP57" s="1"/>
    </row>
    <row r="58" spans="4:42" x14ac:dyDescent="0.2">
      <c r="D58" s="3" t="s">
        <v>82</v>
      </c>
      <c r="E58" s="3">
        <v>1</v>
      </c>
      <c r="F58" s="4"/>
      <c r="G58" s="3"/>
      <c r="AP58" s="1"/>
    </row>
    <row r="59" spans="4:42" x14ac:dyDescent="0.2">
      <c r="D59" s="3" t="s">
        <v>82</v>
      </c>
      <c r="E59" s="3">
        <v>2</v>
      </c>
      <c r="F59" s="4"/>
      <c r="G59" s="3"/>
      <c r="AP59" s="1"/>
    </row>
    <row r="60" spans="4:42" x14ac:dyDescent="0.2">
      <c r="D60" s="3" t="s">
        <v>82</v>
      </c>
      <c r="E60" s="3">
        <v>3</v>
      </c>
      <c r="F60" s="4"/>
      <c r="G60" s="3"/>
      <c r="AP60" s="1"/>
    </row>
    <row r="61" spans="4:42" x14ac:dyDescent="0.2">
      <c r="D61" s="3" t="s">
        <v>83</v>
      </c>
      <c r="E61" s="3">
        <v>1</v>
      </c>
      <c r="F61" s="4"/>
      <c r="G61" s="3"/>
    </row>
    <row r="62" spans="4:42" x14ac:dyDescent="0.2">
      <c r="D62" s="3" t="s">
        <v>83</v>
      </c>
      <c r="E62" s="3">
        <v>2</v>
      </c>
      <c r="F62" s="4"/>
      <c r="G62" s="3"/>
    </row>
    <row r="63" spans="4:42" x14ac:dyDescent="0.2">
      <c r="D63" s="3" t="s">
        <v>83</v>
      </c>
      <c r="E63" s="3">
        <v>3</v>
      </c>
      <c r="F63" s="4"/>
      <c r="G63" s="3"/>
    </row>
    <row r="69" spans="4:7" x14ac:dyDescent="0.2">
      <c r="D69" s="3" t="s">
        <v>38</v>
      </c>
      <c r="E69" s="3"/>
      <c r="F69" s="3"/>
      <c r="G69" s="3"/>
    </row>
    <row r="70" spans="4:7" x14ac:dyDescent="0.2">
      <c r="D70" s="3" t="s">
        <v>75</v>
      </c>
      <c r="E70" s="3"/>
      <c r="F70" s="3"/>
      <c r="G70" s="3"/>
    </row>
    <row r="71" spans="4:7" x14ac:dyDescent="0.2">
      <c r="D71" s="3"/>
      <c r="E71" s="3"/>
      <c r="F71" s="3"/>
      <c r="G71" s="3"/>
    </row>
    <row r="72" spans="4:7" x14ac:dyDescent="0.2">
      <c r="D72" s="3"/>
      <c r="E72" s="3"/>
      <c r="F72" s="3"/>
      <c r="G72" s="3"/>
    </row>
    <row r="73" spans="4:7" x14ac:dyDescent="0.2">
      <c r="D73" s="3" t="s">
        <v>39</v>
      </c>
      <c r="E73" s="3" t="s">
        <v>40</v>
      </c>
      <c r="F73" s="3" t="s">
        <v>63</v>
      </c>
      <c r="G73" s="3" t="s">
        <v>73</v>
      </c>
    </row>
    <row r="74" spans="4:7" x14ac:dyDescent="0.2">
      <c r="D74" s="3">
        <v>1</v>
      </c>
      <c r="E74" s="3" t="s">
        <v>41</v>
      </c>
      <c r="F74" s="3"/>
      <c r="G74" s="3"/>
    </row>
    <row r="75" spans="4:7" x14ac:dyDescent="0.2">
      <c r="D75" s="3">
        <v>2</v>
      </c>
      <c r="E75" s="3" t="s">
        <v>42</v>
      </c>
      <c r="F75" s="3"/>
      <c r="G75" s="3"/>
    </row>
    <row r="76" spans="4:7" x14ac:dyDescent="0.2">
      <c r="D76" s="3">
        <v>3</v>
      </c>
      <c r="E76" s="3" t="s">
        <v>43</v>
      </c>
      <c r="F76" s="3"/>
      <c r="G76" s="3"/>
    </row>
    <row r="77" spans="4:7" x14ac:dyDescent="0.2">
      <c r="D77" s="3">
        <v>4</v>
      </c>
      <c r="E77" s="3" t="s">
        <v>44</v>
      </c>
      <c r="F77" s="3"/>
      <c r="G77" s="3"/>
    </row>
    <row r="78" spans="4:7" x14ac:dyDescent="0.2">
      <c r="D78" s="3">
        <v>5</v>
      </c>
      <c r="E78" s="3" t="s">
        <v>45</v>
      </c>
      <c r="F78" s="3"/>
      <c r="G78" s="3"/>
    </row>
    <row r="79" spans="4:7" x14ac:dyDescent="0.2">
      <c r="D79" s="3">
        <v>6</v>
      </c>
      <c r="E79" s="3" t="s">
        <v>46</v>
      </c>
      <c r="F79" s="3"/>
      <c r="G79" s="3"/>
    </row>
    <row r="80" spans="4:7" x14ac:dyDescent="0.2">
      <c r="D80" s="3">
        <v>7</v>
      </c>
      <c r="E80" s="3" t="s">
        <v>47</v>
      </c>
      <c r="F80" s="3"/>
      <c r="G80" s="3"/>
    </row>
    <row r="81" spans="4:7" x14ac:dyDescent="0.2">
      <c r="D81" s="3">
        <v>8</v>
      </c>
      <c r="E81" s="3" t="s">
        <v>48</v>
      </c>
      <c r="F81" s="3"/>
      <c r="G81" s="3"/>
    </row>
    <row r="82" spans="4:7" x14ac:dyDescent="0.2">
      <c r="D82" s="3">
        <v>9</v>
      </c>
      <c r="E82" s="3" t="s">
        <v>49</v>
      </c>
      <c r="F82" s="3"/>
      <c r="G82" s="3"/>
    </row>
    <row r="83" spans="4:7" x14ac:dyDescent="0.2">
      <c r="D83" s="3">
        <v>11</v>
      </c>
      <c r="E83" s="3" t="s">
        <v>50</v>
      </c>
      <c r="F83" s="3"/>
      <c r="G83" s="3"/>
    </row>
    <row r="84" spans="4:7" x14ac:dyDescent="0.2">
      <c r="D84" s="3">
        <v>12</v>
      </c>
      <c r="E84" s="3" t="s">
        <v>51</v>
      </c>
      <c r="F84" s="3"/>
      <c r="G84" s="3"/>
    </row>
    <row r="85" spans="4:7" x14ac:dyDescent="0.2">
      <c r="D85" s="3">
        <v>13</v>
      </c>
      <c r="E85" s="3" t="s">
        <v>52</v>
      </c>
      <c r="F85" s="3"/>
      <c r="G85" s="3"/>
    </row>
    <row r="86" spans="4:7" x14ac:dyDescent="0.2">
      <c r="D86" s="3">
        <v>14</v>
      </c>
      <c r="E86" s="3" t="s">
        <v>53</v>
      </c>
      <c r="F86" s="3"/>
      <c r="G86" s="3"/>
    </row>
    <row r="87" spans="4:7" x14ac:dyDescent="0.2">
      <c r="D87" s="3">
        <v>16</v>
      </c>
      <c r="E87" s="3" t="s">
        <v>54</v>
      </c>
      <c r="F87" s="3"/>
      <c r="G87" s="3"/>
    </row>
    <row r="88" spans="4:7" x14ac:dyDescent="0.2">
      <c r="D88" s="3">
        <v>17</v>
      </c>
      <c r="E88" s="3" t="s">
        <v>55</v>
      </c>
      <c r="F88" s="3"/>
      <c r="G88" s="3"/>
    </row>
    <row r="89" spans="4:7" x14ac:dyDescent="0.2">
      <c r="D89" s="3">
        <v>18</v>
      </c>
      <c r="E89" s="3" t="s">
        <v>56</v>
      </c>
      <c r="F89" s="3"/>
      <c r="G89" s="3"/>
    </row>
    <row r="90" spans="4:7" x14ac:dyDescent="0.2">
      <c r="D90" s="3">
        <v>20</v>
      </c>
      <c r="E90" s="3" t="s">
        <v>57</v>
      </c>
      <c r="F90" s="3"/>
      <c r="G90" s="3"/>
    </row>
    <row r="91" spans="4:7" x14ac:dyDescent="0.2">
      <c r="D91" s="3">
        <v>21</v>
      </c>
      <c r="E91" s="3" t="s">
        <v>58</v>
      </c>
      <c r="F91" s="3"/>
      <c r="G91" s="3"/>
    </row>
    <row r="92" spans="4:7" x14ac:dyDescent="0.2">
      <c r="D92" s="3">
        <v>22</v>
      </c>
      <c r="E92" s="3" t="s">
        <v>59</v>
      </c>
      <c r="F92" s="3"/>
      <c r="G92" s="3"/>
    </row>
    <row r="93" spans="4:7" x14ac:dyDescent="0.2">
      <c r="D93" s="3">
        <v>23</v>
      </c>
      <c r="E93" s="3" t="s">
        <v>60</v>
      </c>
      <c r="F93" s="3"/>
      <c r="G93" s="3"/>
    </row>
    <row r="94" spans="4:7" x14ac:dyDescent="0.2">
      <c r="D94" s="3">
        <v>24</v>
      </c>
      <c r="E94" s="3" t="s">
        <v>61</v>
      </c>
      <c r="F94" s="3"/>
      <c r="G94" s="3"/>
    </row>
    <row r="95" spans="4:7" x14ac:dyDescent="0.2">
      <c r="D95" s="3">
        <v>25</v>
      </c>
      <c r="E95" s="3" t="s">
        <v>62</v>
      </c>
      <c r="F95" s="3"/>
      <c r="G95" s="3"/>
    </row>
    <row r="96" spans="4:7" x14ac:dyDescent="0.2">
      <c r="D96" s="3"/>
      <c r="E96" s="3"/>
      <c r="F96" s="3"/>
      <c r="G96" s="3"/>
    </row>
    <row r="97" spans="4:7" x14ac:dyDescent="0.2">
      <c r="D97" s="3" t="s">
        <v>39</v>
      </c>
      <c r="E97" s="3" t="s">
        <v>40</v>
      </c>
      <c r="F97" s="3" t="s">
        <v>65</v>
      </c>
      <c r="G97" s="3" t="s">
        <v>74</v>
      </c>
    </row>
    <row r="98" spans="4:7" x14ac:dyDescent="0.2">
      <c r="D98" s="3">
        <v>26</v>
      </c>
      <c r="E98" s="3" t="s">
        <v>64</v>
      </c>
      <c r="F98" s="3"/>
      <c r="G98" s="3"/>
    </row>
  </sheetData>
  <pageMargins left="0.7" right="0.7" top="0.75" bottom="0.75" header="0.3" footer="0.3"/>
  <pageSetup paperSize="9" scale="10" orientation="portrait" horizontalDpi="0" verticalDpi="0" copies="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36EA-913C-F543-8DEC-9C9603E4E88C}">
  <dimension ref="D5:AB50"/>
  <sheetViews>
    <sheetView topLeftCell="Q16" workbookViewId="0">
      <selection activeCell="V41" sqref="V41"/>
    </sheetView>
  </sheetViews>
  <sheetFormatPr baseColWidth="10" defaultRowHeight="16" x14ac:dyDescent="0.2"/>
  <cols>
    <col min="5" max="28" width="24.33203125" customWidth="1"/>
  </cols>
  <sheetData>
    <row r="5" spans="4:28" x14ac:dyDescent="0.2">
      <c r="D5" t="s">
        <v>141</v>
      </c>
    </row>
    <row r="6" spans="4:28" x14ac:dyDescent="0.2">
      <c r="E6" s="1" t="s">
        <v>3</v>
      </c>
      <c r="F6" s="1" t="s">
        <v>3</v>
      </c>
      <c r="G6" s="1" t="s">
        <v>3</v>
      </c>
      <c r="H6" s="1" t="s">
        <v>77</v>
      </c>
      <c r="I6" s="1" t="s">
        <v>77</v>
      </c>
      <c r="J6" s="1" t="s">
        <v>77</v>
      </c>
      <c r="K6" s="1" t="s">
        <v>78</v>
      </c>
      <c r="L6" s="1" t="s">
        <v>78</v>
      </c>
      <c r="M6" s="1" t="s">
        <v>78</v>
      </c>
      <c r="N6" s="1" t="s">
        <v>79</v>
      </c>
      <c r="O6" s="1" t="s">
        <v>79</v>
      </c>
      <c r="P6" s="1" t="s">
        <v>79</v>
      </c>
      <c r="Q6" s="1" t="s">
        <v>80</v>
      </c>
      <c r="R6" s="1" t="s">
        <v>80</v>
      </c>
      <c r="S6" s="1" t="s">
        <v>80</v>
      </c>
      <c r="T6" s="1" t="s">
        <v>81</v>
      </c>
      <c r="U6" s="1" t="s">
        <v>81</v>
      </c>
      <c r="V6" s="1" t="s">
        <v>81</v>
      </c>
      <c r="W6" s="1" t="s">
        <v>82</v>
      </c>
      <c r="X6" s="1" t="s">
        <v>82</v>
      </c>
      <c r="Y6" s="1" t="s">
        <v>82</v>
      </c>
      <c r="Z6" s="1" t="s">
        <v>83</v>
      </c>
      <c r="AA6" s="1" t="s">
        <v>83</v>
      </c>
      <c r="AB6" s="1" t="s">
        <v>83</v>
      </c>
    </row>
    <row r="7" spans="4:28" x14ac:dyDescent="0.2">
      <c r="D7" s="5" t="s">
        <v>72</v>
      </c>
      <c r="E7" s="12" t="s">
        <v>113</v>
      </c>
      <c r="F7" s="12"/>
      <c r="G7" s="12"/>
      <c r="H7" s="12" t="s">
        <v>114</v>
      </c>
      <c r="I7" s="12"/>
      <c r="J7" s="12"/>
      <c r="K7" s="12" t="s">
        <v>115</v>
      </c>
      <c r="L7" s="12"/>
      <c r="M7" s="12"/>
      <c r="N7" s="12" t="s">
        <v>116</v>
      </c>
      <c r="O7" s="12"/>
      <c r="P7" s="12"/>
      <c r="Q7" s="12" t="s">
        <v>117</v>
      </c>
      <c r="R7" s="12"/>
      <c r="S7" s="12"/>
      <c r="T7" s="12" t="s">
        <v>118</v>
      </c>
      <c r="U7" s="12"/>
      <c r="V7" s="12"/>
      <c r="W7" s="12" t="s">
        <v>119</v>
      </c>
      <c r="X7" s="12"/>
      <c r="Y7" s="12"/>
      <c r="Z7" s="12" t="s">
        <v>120</v>
      </c>
      <c r="AA7" s="12"/>
      <c r="AB7" s="12"/>
    </row>
    <row r="8" spans="4:28" x14ac:dyDescent="0.2">
      <c r="D8" s="6">
        <v>0</v>
      </c>
      <c r="E8" s="6">
        <v>24000</v>
      </c>
      <c r="F8" s="6">
        <v>24000</v>
      </c>
      <c r="G8" s="6">
        <v>24000</v>
      </c>
      <c r="H8" s="6">
        <v>24000</v>
      </c>
      <c r="I8" s="6">
        <v>24000</v>
      </c>
      <c r="J8" s="6">
        <v>24000</v>
      </c>
      <c r="K8" s="6">
        <v>24000</v>
      </c>
      <c r="L8" s="6">
        <v>24000</v>
      </c>
      <c r="M8" s="6">
        <v>24000</v>
      </c>
      <c r="N8" s="6">
        <v>24000</v>
      </c>
      <c r="O8" s="6">
        <v>24000</v>
      </c>
      <c r="P8" s="6">
        <v>24000</v>
      </c>
      <c r="Q8" s="6">
        <v>24000</v>
      </c>
      <c r="R8" s="6">
        <v>24000</v>
      </c>
      <c r="S8" s="6">
        <v>24000</v>
      </c>
      <c r="T8" s="6">
        <v>24000</v>
      </c>
      <c r="U8" s="6">
        <v>24000</v>
      </c>
      <c r="V8" s="6">
        <v>24000</v>
      </c>
      <c r="W8" s="6">
        <v>24000</v>
      </c>
      <c r="X8" s="6">
        <v>24000</v>
      </c>
      <c r="Y8" s="6">
        <v>24000</v>
      </c>
      <c r="Z8" s="6">
        <v>24000</v>
      </c>
      <c r="AA8" s="6">
        <v>24000</v>
      </c>
      <c r="AB8" s="6">
        <v>24000</v>
      </c>
    </row>
    <row r="9" spans="4:28" x14ac:dyDescent="0.2">
      <c r="D9" s="6">
        <v>3</v>
      </c>
      <c r="E9" s="6">
        <v>9200</v>
      </c>
      <c r="F9" s="6">
        <v>6000</v>
      </c>
      <c r="G9" s="6">
        <v>5830</v>
      </c>
      <c r="H9" s="6">
        <v>14200</v>
      </c>
      <c r="I9" s="6">
        <v>15500</v>
      </c>
      <c r="J9" s="6">
        <v>9300</v>
      </c>
      <c r="K9" s="6">
        <v>19400</v>
      </c>
      <c r="L9" s="6">
        <v>11700</v>
      </c>
      <c r="M9" s="6">
        <v>27600</v>
      </c>
      <c r="N9" s="6">
        <v>16400</v>
      </c>
      <c r="O9" s="6">
        <v>6450</v>
      </c>
      <c r="P9" s="6">
        <v>44000</v>
      </c>
      <c r="Q9" s="6">
        <v>16400</v>
      </c>
      <c r="R9" s="6">
        <v>12300</v>
      </c>
      <c r="S9" s="6">
        <v>13500</v>
      </c>
      <c r="T9" s="6">
        <v>19200</v>
      </c>
      <c r="U9" s="6">
        <v>18200</v>
      </c>
      <c r="V9" s="6">
        <v>15800</v>
      </c>
      <c r="W9" s="6">
        <v>35200</v>
      </c>
      <c r="X9" s="6">
        <v>17000</v>
      </c>
      <c r="Y9" s="6">
        <v>21700</v>
      </c>
      <c r="Z9" s="6">
        <v>29900</v>
      </c>
      <c r="AA9" s="6">
        <v>28700</v>
      </c>
      <c r="AB9" s="6">
        <v>29300</v>
      </c>
    </row>
    <row r="10" spans="4:28" x14ac:dyDescent="0.2">
      <c r="D10" s="6">
        <v>6</v>
      </c>
      <c r="E10" s="6">
        <v>23450</v>
      </c>
      <c r="F10" s="6">
        <v>86500</v>
      </c>
      <c r="G10" s="6">
        <v>31500</v>
      </c>
      <c r="H10" s="6">
        <v>71750</v>
      </c>
      <c r="I10" s="6">
        <v>54250</v>
      </c>
      <c r="J10" s="6">
        <v>98000</v>
      </c>
      <c r="K10" s="6">
        <v>70500</v>
      </c>
      <c r="L10" s="6">
        <v>93750</v>
      </c>
      <c r="M10" s="6">
        <v>83500</v>
      </c>
      <c r="N10" s="6">
        <v>73250</v>
      </c>
      <c r="O10" s="6">
        <v>111500</v>
      </c>
      <c r="P10" s="6">
        <v>80750</v>
      </c>
      <c r="Q10" s="6">
        <v>117250</v>
      </c>
      <c r="R10" s="6">
        <v>77250</v>
      </c>
      <c r="S10" s="6">
        <v>118250</v>
      </c>
      <c r="T10" s="6">
        <v>66000</v>
      </c>
      <c r="U10" s="6">
        <v>86500</v>
      </c>
      <c r="V10" s="6">
        <v>109000</v>
      </c>
      <c r="W10" s="6">
        <v>99750</v>
      </c>
      <c r="X10" s="6">
        <v>101250</v>
      </c>
      <c r="Y10" s="6">
        <v>67500</v>
      </c>
      <c r="Z10" s="6">
        <v>92250</v>
      </c>
      <c r="AA10" s="6">
        <v>118750</v>
      </c>
      <c r="AB10" s="6">
        <v>96750</v>
      </c>
    </row>
    <row r="11" spans="4:28" x14ac:dyDescent="0.2">
      <c r="D11" s="6">
        <v>9</v>
      </c>
      <c r="E11" s="6">
        <v>97250</v>
      </c>
      <c r="F11" s="6">
        <v>56000</v>
      </c>
      <c r="G11" s="6">
        <v>100500</v>
      </c>
      <c r="H11" s="6">
        <v>65500</v>
      </c>
      <c r="I11" s="6">
        <v>72000</v>
      </c>
      <c r="J11" s="6">
        <v>114000</v>
      </c>
      <c r="K11" s="6">
        <v>37000</v>
      </c>
      <c r="L11" s="6">
        <v>41000</v>
      </c>
      <c r="M11" s="6">
        <v>32000</v>
      </c>
      <c r="N11" s="6">
        <v>48000</v>
      </c>
      <c r="O11" s="6">
        <v>56500</v>
      </c>
      <c r="P11" s="6">
        <v>97000</v>
      </c>
      <c r="Q11" s="6">
        <v>106250</v>
      </c>
      <c r="R11" s="6">
        <v>155500</v>
      </c>
      <c r="S11" s="6">
        <v>72000</v>
      </c>
      <c r="T11" s="6">
        <v>44000</v>
      </c>
      <c r="U11" s="6">
        <v>47000</v>
      </c>
      <c r="V11" s="6">
        <v>22000</v>
      </c>
      <c r="W11" s="6">
        <v>96750</v>
      </c>
      <c r="X11" s="6">
        <v>82000</v>
      </c>
      <c r="Y11" s="6">
        <v>88000</v>
      </c>
      <c r="Z11" s="6">
        <v>76250</v>
      </c>
      <c r="AA11" s="6">
        <v>58750</v>
      </c>
      <c r="AB11" s="6">
        <v>70500</v>
      </c>
    </row>
    <row r="12" spans="4:28" x14ac:dyDescent="0.2">
      <c r="D12" s="6">
        <v>11</v>
      </c>
      <c r="E12" s="6"/>
      <c r="F12" s="6"/>
      <c r="G12" s="6"/>
      <c r="H12" s="6"/>
      <c r="I12" s="6"/>
      <c r="J12" s="6"/>
      <c r="K12" s="6">
        <v>45250</v>
      </c>
      <c r="L12" s="6">
        <v>12025</v>
      </c>
      <c r="M12" s="6">
        <v>17600</v>
      </c>
      <c r="N12" s="6"/>
      <c r="O12" s="6"/>
      <c r="P12" s="6"/>
      <c r="Q12" s="6"/>
      <c r="R12" s="6"/>
      <c r="S12" s="6"/>
      <c r="T12" s="6"/>
      <c r="U12" s="6"/>
      <c r="V12" s="6"/>
      <c r="W12" s="6">
        <v>26500</v>
      </c>
      <c r="X12" s="6">
        <v>32250</v>
      </c>
      <c r="Y12" s="6">
        <v>45750</v>
      </c>
      <c r="Z12" s="6">
        <v>23450</v>
      </c>
      <c r="AA12" s="6">
        <v>22000</v>
      </c>
      <c r="AB12" s="6">
        <v>39500</v>
      </c>
    </row>
    <row r="13" spans="4:28" x14ac:dyDescent="0.2">
      <c r="D13" s="6">
        <v>13</v>
      </c>
      <c r="E13" s="6">
        <v>127500</v>
      </c>
      <c r="F13" s="6">
        <v>152500</v>
      </c>
      <c r="G13" s="6">
        <v>121750</v>
      </c>
      <c r="H13" s="6">
        <v>69000</v>
      </c>
      <c r="I13" s="6">
        <v>77750</v>
      </c>
      <c r="J13" s="6">
        <v>101250</v>
      </c>
      <c r="K13" s="6">
        <v>101250</v>
      </c>
      <c r="L13" s="6">
        <v>64500</v>
      </c>
      <c r="M13" s="6">
        <v>93750</v>
      </c>
      <c r="N13" s="6">
        <v>118750</v>
      </c>
      <c r="O13" s="6">
        <v>52750</v>
      </c>
      <c r="P13" s="6">
        <v>108500</v>
      </c>
      <c r="Q13" s="6">
        <v>165750</v>
      </c>
      <c r="R13" s="6">
        <v>135000</v>
      </c>
      <c r="S13" s="6">
        <v>135000</v>
      </c>
      <c r="T13" s="6">
        <v>107000</v>
      </c>
      <c r="U13" s="6">
        <v>95250</v>
      </c>
      <c r="V13" s="6">
        <v>66000</v>
      </c>
      <c r="W13" s="6">
        <v>161250</v>
      </c>
      <c r="X13" s="6">
        <v>187750</v>
      </c>
      <c r="Y13" s="6">
        <v>186250</v>
      </c>
      <c r="Z13" s="6">
        <v>167250</v>
      </c>
      <c r="AA13" s="6">
        <v>135250</v>
      </c>
      <c r="AB13" s="6">
        <v>105500</v>
      </c>
    </row>
    <row r="14" spans="4:28" x14ac:dyDescent="0.2">
      <c r="D14" s="6">
        <v>16</v>
      </c>
      <c r="E14" s="6">
        <v>354000</v>
      </c>
      <c r="F14" s="6">
        <v>393000</v>
      </c>
      <c r="G14" s="6">
        <v>205800</v>
      </c>
      <c r="H14" s="6">
        <v>154800</v>
      </c>
      <c r="I14" s="6">
        <v>264000</v>
      </c>
      <c r="J14" s="6">
        <v>253500</v>
      </c>
      <c r="K14" s="6">
        <v>105600</v>
      </c>
      <c r="L14" s="6">
        <v>288600</v>
      </c>
      <c r="M14" s="6">
        <v>123300</v>
      </c>
      <c r="N14" s="6">
        <v>112500</v>
      </c>
      <c r="O14" s="6">
        <v>339000</v>
      </c>
      <c r="P14" s="6">
        <v>333000</v>
      </c>
      <c r="Q14" s="6">
        <v>381000</v>
      </c>
      <c r="R14" s="6">
        <v>348000</v>
      </c>
      <c r="S14" s="6">
        <v>486000</v>
      </c>
      <c r="T14" s="6">
        <v>227100</v>
      </c>
      <c r="U14" s="6">
        <v>216300</v>
      </c>
      <c r="V14" s="6">
        <v>218100</v>
      </c>
      <c r="W14" s="6">
        <v>426000</v>
      </c>
      <c r="X14" s="6">
        <v>546000</v>
      </c>
      <c r="Y14" s="6">
        <v>432000</v>
      </c>
      <c r="Z14" s="6">
        <v>212400</v>
      </c>
      <c r="AA14" s="6">
        <v>181200</v>
      </c>
      <c r="AB14" s="6">
        <v>253500</v>
      </c>
    </row>
    <row r="15" spans="4:28" x14ac:dyDescent="0.2">
      <c r="D15" s="6">
        <v>21</v>
      </c>
      <c r="E15" s="6">
        <v>585000</v>
      </c>
      <c r="F15" s="6">
        <v>759000</v>
      </c>
      <c r="G15" s="6">
        <v>735000</v>
      </c>
      <c r="H15" s="6">
        <v>891000</v>
      </c>
      <c r="I15" s="6">
        <v>717000</v>
      </c>
      <c r="J15" s="6">
        <v>657000</v>
      </c>
      <c r="K15" s="6">
        <v>348000</v>
      </c>
      <c r="L15" s="6">
        <v>144000</v>
      </c>
      <c r="M15" s="6">
        <v>292200</v>
      </c>
      <c r="N15" s="6">
        <v>525000</v>
      </c>
      <c r="O15" s="6">
        <v>465000</v>
      </c>
      <c r="P15" s="6">
        <v>555000</v>
      </c>
      <c r="Q15" s="6">
        <v>381000</v>
      </c>
      <c r="R15" s="6">
        <v>669000</v>
      </c>
      <c r="S15" s="6">
        <v>789000</v>
      </c>
      <c r="T15" s="6">
        <v>360000</v>
      </c>
      <c r="U15" s="6">
        <v>474000</v>
      </c>
      <c r="V15" s="6">
        <v>495000</v>
      </c>
      <c r="W15" s="6">
        <v>657000</v>
      </c>
      <c r="X15" s="6">
        <v>675000</v>
      </c>
      <c r="Y15" s="6">
        <v>690000</v>
      </c>
      <c r="Z15" s="6">
        <v>552000</v>
      </c>
      <c r="AA15" s="6">
        <v>531000</v>
      </c>
      <c r="AB15" s="6">
        <v>387000</v>
      </c>
    </row>
    <row r="16" spans="4:28" x14ac:dyDescent="0.2">
      <c r="D16" s="6">
        <v>25</v>
      </c>
      <c r="E16" s="6">
        <v>564000</v>
      </c>
      <c r="F16" s="6">
        <v>606000</v>
      </c>
      <c r="G16" s="6">
        <v>594000</v>
      </c>
      <c r="H16" s="6">
        <v>735000</v>
      </c>
      <c r="I16" s="6">
        <v>1068000</v>
      </c>
      <c r="J16" s="6">
        <v>834000</v>
      </c>
      <c r="K16" s="6">
        <v>561000</v>
      </c>
      <c r="L16" s="6">
        <v>597000</v>
      </c>
      <c r="M16" s="6">
        <v>411000</v>
      </c>
      <c r="N16" s="6">
        <v>861000</v>
      </c>
      <c r="O16" s="6">
        <v>696000</v>
      </c>
      <c r="P16" s="6">
        <v>705000</v>
      </c>
      <c r="Q16" s="6">
        <v>879000</v>
      </c>
      <c r="R16" s="6">
        <v>681000</v>
      </c>
      <c r="S16" s="6">
        <v>780000</v>
      </c>
      <c r="T16" s="6">
        <v>633000</v>
      </c>
      <c r="U16" s="6">
        <v>1074000</v>
      </c>
      <c r="V16" s="6">
        <v>450000</v>
      </c>
      <c r="W16" s="6">
        <v>897000</v>
      </c>
      <c r="X16" s="6">
        <v>1035000</v>
      </c>
      <c r="Y16" s="6">
        <v>948000</v>
      </c>
      <c r="Z16" s="6">
        <v>726000</v>
      </c>
      <c r="AA16" s="6">
        <v>627000</v>
      </c>
      <c r="AB16" s="6">
        <v>498000</v>
      </c>
    </row>
    <row r="17" spans="4:28" x14ac:dyDescent="0.2">
      <c r="D17" s="6">
        <v>32</v>
      </c>
      <c r="E17" s="6">
        <v>1400000</v>
      </c>
      <c r="F17" s="6">
        <v>855000</v>
      </c>
      <c r="G17" s="6">
        <v>269500</v>
      </c>
      <c r="H17" s="6">
        <v>481000</v>
      </c>
      <c r="I17" s="6">
        <v>205000</v>
      </c>
      <c r="J17" s="6">
        <v>141000</v>
      </c>
      <c r="K17" s="6">
        <v>293000</v>
      </c>
      <c r="L17" s="6">
        <v>448500</v>
      </c>
      <c r="M17" s="6">
        <v>202500</v>
      </c>
      <c r="N17" s="6">
        <v>492000</v>
      </c>
      <c r="O17" s="6">
        <v>570000</v>
      </c>
      <c r="P17" s="6">
        <v>670000</v>
      </c>
      <c r="Q17" s="6">
        <v>560000</v>
      </c>
      <c r="R17" s="6">
        <v>670000</v>
      </c>
      <c r="S17" s="6">
        <v>685000</v>
      </c>
      <c r="T17" s="6">
        <v>341000</v>
      </c>
      <c r="U17" s="6">
        <v>448000</v>
      </c>
      <c r="V17" s="6">
        <v>495500</v>
      </c>
      <c r="W17" s="6">
        <v>481000</v>
      </c>
      <c r="X17" s="6">
        <v>431000</v>
      </c>
      <c r="Y17" s="6">
        <v>935000</v>
      </c>
      <c r="Z17" s="6">
        <v>540000</v>
      </c>
      <c r="AA17" s="6">
        <v>237000</v>
      </c>
      <c r="AB17" s="6">
        <v>895000</v>
      </c>
    </row>
    <row r="18" spans="4:28" x14ac:dyDescent="0.2">
      <c r="D18" s="6">
        <v>41</v>
      </c>
      <c r="E18" s="6">
        <v>856000</v>
      </c>
      <c r="F18" s="6">
        <v>258000</v>
      </c>
      <c r="G18" s="6">
        <v>1172000</v>
      </c>
      <c r="H18" s="6">
        <v>914000</v>
      </c>
      <c r="I18" s="6">
        <v>540000</v>
      </c>
      <c r="J18" s="6">
        <v>434000</v>
      </c>
      <c r="K18" s="6">
        <v>234000</v>
      </c>
      <c r="L18" s="6">
        <v>294000</v>
      </c>
      <c r="M18" s="6">
        <v>276000</v>
      </c>
      <c r="N18" s="6">
        <v>1150000</v>
      </c>
      <c r="O18" s="6">
        <v>668000</v>
      </c>
      <c r="P18" s="6">
        <v>1056000</v>
      </c>
      <c r="Q18" s="6">
        <v>750000</v>
      </c>
      <c r="R18" s="6">
        <v>1244000</v>
      </c>
      <c r="S18" s="6">
        <v>1560000</v>
      </c>
      <c r="T18" s="6">
        <v>1052000</v>
      </c>
      <c r="U18" s="6">
        <v>622000</v>
      </c>
      <c r="V18" s="6">
        <v>1536000</v>
      </c>
      <c r="W18" s="6">
        <v>1866000</v>
      </c>
      <c r="X18" s="6">
        <v>2020000</v>
      </c>
      <c r="Y18" s="6">
        <v>1536000</v>
      </c>
      <c r="Z18" s="6">
        <v>1970000</v>
      </c>
      <c r="AA18" s="6">
        <v>1502000</v>
      </c>
      <c r="AB18" s="6">
        <v>868000</v>
      </c>
    </row>
    <row r="19" spans="4:28" x14ac:dyDescent="0.2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4:28" x14ac:dyDescent="0.2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4:28" x14ac:dyDescent="0.2">
      <c r="D21" t="s">
        <v>144</v>
      </c>
    </row>
    <row r="22" spans="4:28" x14ac:dyDescent="0.2">
      <c r="E22" s="1" t="s">
        <v>3</v>
      </c>
      <c r="F22" s="1" t="s">
        <v>3</v>
      </c>
      <c r="G22" s="1" t="s">
        <v>3</v>
      </c>
      <c r="H22" s="1" t="s">
        <v>77</v>
      </c>
      <c r="I22" s="1" t="s">
        <v>77</v>
      </c>
      <c r="J22" s="1" t="s">
        <v>77</v>
      </c>
      <c r="K22" s="1" t="s">
        <v>78</v>
      </c>
      <c r="L22" s="1" t="s">
        <v>78</v>
      </c>
      <c r="M22" s="1" t="s">
        <v>78</v>
      </c>
      <c r="N22" s="1" t="s">
        <v>79</v>
      </c>
      <c r="O22" s="1" t="s">
        <v>79</v>
      </c>
      <c r="P22" s="1" t="s">
        <v>79</v>
      </c>
      <c r="Q22" s="1" t="s">
        <v>80</v>
      </c>
      <c r="R22" s="1" t="s">
        <v>80</v>
      </c>
      <c r="S22" s="1" t="s">
        <v>80</v>
      </c>
      <c r="T22" s="1" t="s">
        <v>81</v>
      </c>
      <c r="U22" s="1" t="s">
        <v>81</v>
      </c>
      <c r="V22" s="1" t="s">
        <v>81</v>
      </c>
      <c r="W22" s="1" t="s">
        <v>82</v>
      </c>
      <c r="X22" s="1" t="s">
        <v>82</v>
      </c>
      <c r="Y22" s="1" t="s">
        <v>82</v>
      </c>
      <c r="Z22" s="1" t="s">
        <v>83</v>
      </c>
      <c r="AA22" s="1" t="s">
        <v>83</v>
      </c>
      <c r="AB22" s="1" t="s">
        <v>83</v>
      </c>
    </row>
    <row r="23" spans="4:28" x14ac:dyDescent="0.2">
      <c r="D23" s="8" t="s">
        <v>72</v>
      </c>
      <c r="E23" s="12" t="s">
        <v>113</v>
      </c>
      <c r="F23" s="12"/>
      <c r="G23" s="12"/>
      <c r="H23" s="12" t="s">
        <v>114</v>
      </c>
      <c r="I23" s="12"/>
      <c r="J23" s="12"/>
      <c r="K23" s="12" t="s">
        <v>115</v>
      </c>
      <c r="L23" s="12"/>
      <c r="M23" s="12"/>
      <c r="N23" s="12" t="s">
        <v>116</v>
      </c>
      <c r="O23" s="12"/>
      <c r="P23" s="12"/>
      <c r="Q23" s="12" t="s">
        <v>117</v>
      </c>
      <c r="R23" s="12"/>
      <c r="S23" s="12"/>
      <c r="T23" s="12" t="s">
        <v>118</v>
      </c>
      <c r="U23" s="12"/>
      <c r="V23" s="12"/>
      <c r="W23" s="12" t="s">
        <v>119</v>
      </c>
      <c r="X23" s="12"/>
      <c r="Y23" s="12"/>
      <c r="Z23" s="12" t="s">
        <v>120</v>
      </c>
      <c r="AA23" s="12"/>
      <c r="AB23" s="12"/>
    </row>
    <row r="24" spans="4:28" x14ac:dyDescent="0.2">
      <c r="D24" s="6">
        <v>0</v>
      </c>
      <c r="E24" s="6">
        <v>24000</v>
      </c>
      <c r="F24" s="6">
        <v>24000</v>
      </c>
      <c r="G24" s="6">
        <v>24000</v>
      </c>
      <c r="H24" s="6">
        <v>24000</v>
      </c>
      <c r="I24" s="6">
        <v>24000</v>
      </c>
      <c r="J24" s="6">
        <v>24000</v>
      </c>
      <c r="K24" s="6">
        <v>24000</v>
      </c>
      <c r="L24" s="6">
        <v>24000</v>
      </c>
      <c r="M24" s="6">
        <v>24000</v>
      </c>
      <c r="N24" s="6">
        <v>24000</v>
      </c>
      <c r="O24" s="6">
        <v>24000</v>
      </c>
      <c r="P24" s="6">
        <v>24000</v>
      </c>
      <c r="Q24" s="6">
        <v>24000</v>
      </c>
      <c r="R24" s="6">
        <v>24000</v>
      </c>
      <c r="S24" s="6">
        <v>24000</v>
      </c>
      <c r="T24" s="6">
        <v>24000</v>
      </c>
      <c r="U24" s="6">
        <v>24000</v>
      </c>
      <c r="V24" s="6">
        <v>24000</v>
      </c>
      <c r="W24" s="6">
        <v>24000</v>
      </c>
      <c r="X24" s="6">
        <v>24000</v>
      </c>
      <c r="Y24" s="6">
        <v>24000</v>
      </c>
      <c r="Z24" s="6">
        <v>24000</v>
      </c>
      <c r="AA24" s="6">
        <v>24000</v>
      </c>
      <c r="AB24" s="6">
        <v>24000</v>
      </c>
    </row>
    <row r="25" spans="4:28" x14ac:dyDescent="0.2">
      <c r="D25" s="6">
        <v>3</v>
      </c>
      <c r="E25">
        <v>18062</v>
      </c>
      <c r="F25">
        <v>45099.999999999993</v>
      </c>
      <c r="G25">
        <v>27939.999999999996</v>
      </c>
      <c r="H25">
        <v>45099.999999999993</v>
      </c>
      <c r="I25">
        <v>32340.000000000004</v>
      </c>
      <c r="J25">
        <v>47740</v>
      </c>
      <c r="K25">
        <v>90420.000000000015</v>
      </c>
      <c r="L25">
        <v>41360</v>
      </c>
      <c r="M25">
        <v>9042</v>
      </c>
      <c r="N25">
        <v>36079.999999999993</v>
      </c>
      <c r="O25">
        <v>23320.000000000004</v>
      </c>
      <c r="P25">
        <v>31019.999999999996</v>
      </c>
      <c r="Q25">
        <v>36079.999999999993</v>
      </c>
      <c r="R25">
        <v>10318</v>
      </c>
      <c r="S25">
        <v>40040</v>
      </c>
      <c r="T25">
        <v>40040</v>
      </c>
      <c r="U25">
        <v>10318</v>
      </c>
      <c r="V25">
        <v>30359.999999999996</v>
      </c>
      <c r="W25">
        <v>36079.999999999993</v>
      </c>
      <c r="X25">
        <v>47740</v>
      </c>
      <c r="Y25">
        <v>36079.999999999993</v>
      </c>
      <c r="Z25">
        <v>64460.000000000007</v>
      </c>
      <c r="AA25">
        <v>34760</v>
      </c>
      <c r="AB25">
        <v>54120</v>
      </c>
    </row>
    <row r="26" spans="4:28" x14ac:dyDescent="0.2">
      <c r="D26" s="6">
        <v>6</v>
      </c>
      <c r="E26" s="9">
        <v>73800</v>
      </c>
      <c r="F26" s="9">
        <v>58600.000000000007</v>
      </c>
      <c r="G26" s="9">
        <v>70400</v>
      </c>
      <c r="H26" s="6">
        <v>75000</v>
      </c>
      <c r="I26" s="6">
        <v>41000</v>
      </c>
      <c r="J26" s="6">
        <v>35200</v>
      </c>
      <c r="K26" s="6">
        <v>73800</v>
      </c>
      <c r="L26" s="6">
        <v>78600</v>
      </c>
      <c r="M26" s="6">
        <v>81000</v>
      </c>
      <c r="N26" s="6">
        <v>57400.000000000007</v>
      </c>
      <c r="O26" s="6">
        <v>55199.999999999993</v>
      </c>
      <c r="P26" s="6">
        <v>45800</v>
      </c>
      <c r="Q26" s="6">
        <v>63400</v>
      </c>
      <c r="R26" s="6">
        <v>58600.000000000007</v>
      </c>
      <c r="S26" s="6">
        <v>38800</v>
      </c>
      <c r="T26" s="6">
        <v>49200</v>
      </c>
      <c r="U26" s="6">
        <v>57400.000000000007</v>
      </c>
      <c r="V26" s="6">
        <v>49200</v>
      </c>
      <c r="W26" s="6">
        <v>52800</v>
      </c>
      <c r="X26" s="6">
        <v>41800</v>
      </c>
      <c r="Y26" s="6">
        <v>109000.00000000001</v>
      </c>
      <c r="Z26" s="6">
        <v>109400.00000000001</v>
      </c>
      <c r="AA26" s="6">
        <v>102000</v>
      </c>
      <c r="AB26" s="6">
        <v>90399.999999999985</v>
      </c>
    </row>
    <row r="27" spans="4:28" x14ac:dyDescent="0.2">
      <c r="D27" s="6">
        <v>9</v>
      </c>
      <c r="E27" s="9">
        <v>15240</v>
      </c>
      <c r="F27" s="9">
        <v>45800</v>
      </c>
      <c r="G27" s="9">
        <v>25800</v>
      </c>
      <c r="H27" s="6">
        <v>15240</v>
      </c>
      <c r="I27" s="6">
        <v>24600</v>
      </c>
      <c r="J27" s="6">
        <v>12900</v>
      </c>
      <c r="K27" s="6">
        <v>28199.999999999996</v>
      </c>
      <c r="L27" s="6">
        <v>21200.000000000004</v>
      </c>
      <c r="M27" s="6">
        <v>62200</v>
      </c>
      <c r="N27" s="6">
        <v>19940.000000000004</v>
      </c>
      <c r="O27" s="6">
        <v>27000</v>
      </c>
      <c r="P27" s="6">
        <v>58600.000000000007</v>
      </c>
      <c r="Q27" s="6">
        <v>33400</v>
      </c>
      <c r="R27" s="6">
        <v>30400.000000000004</v>
      </c>
      <c r="S27" s="6">
        <v>34000</v>
      </c>
      <c r="T27" s="6">
        <v>23400</v>
      </c>
      <c r="U27" s="6">
        <v>44600</v>
      </c>
      <c r="V27" s="6">
        <v>70400</v>
      </c>
      <c r="W27" s="6">
        <v>15240</v>
      </c>
      <c r="X27" s="6">
        <v>30400.000000000004</v>
      </c>
      <c r="Y27" s="6">
        <v>55199.999999999993</v>
      </c>
      <c r="Z27" s="6">
        <v>55199.999999999993</v>
      </c>
      <c r="AA27" s="6">
        <v>70400</v>
      </c>
      <c r="AB27" s="6">
        <v>83200.000000000015</v>
      </c>
    </row>
    <row r="28" spans="4:28" x14ac:dyDescent="0.2">
      <c r="D28" s="6">
        <v>11</v>
      </c>
      <c r="E28" s="9">
        <v>40500</v>
      </c>
      <c r="F28" s="9">
        <v>65099.999999999993</v>
      </c>
      <c r="G28" s="9">
        <v>49199.999999999993</v>
      </c>
      <c r="H28" s="6">
        <v>86100</v>
      </c>
      <c r="I28" s="6">
        <v>68700</v>
      </c>
      <c r="J28" s="6">
        <v>124800</v>
      </c>
      <c r="K28" s="6">
        <v>68700</v>
      </c>
      <c r="L28" s="6">
        <v>93300</v>
      </c>
      <c r="M28" s="6">
        <v>75600</v>
      </c>
      <c r="N28" s="6">
        <v>47400</v>
      </c>
      <c r="O28" s="6">
        <v>77400</v>
      </c>
      <c r="P28" s="6">
        <v>47400</v>
      </c>
      <c r="Q28" s="6">
        <v>126599.99999999999</v>
      </c>
      <c r="R28" s="6">
        <v>128400</v>
      </c>
      <c r="S28" s="6">
        <v>63299.999999999993</v>
      </c>
      <c r="T28" s="6">
        <v>31800</v>
      </c>
      <c r="U28" s="6">
        <v>44100</v>
      </c>
      <c r="V28" s="6">
        <v>86100</v>
      </c>
      <c r="W28" s="6">
        <v>96900</v>
      </c>
      <c r="X28" s="6">
        <v>128400</v>
      </c>
      <c r="Y28" s="6">
        <v>117900</v>
      </c>
      <c r="Z28" s="6">
        <v>110700</v>
      </c>
      <c r="AA28" s="6">
        <v>75899.999999999985</v>
      </c>
      <c r="AB28" s="6">
        <v>44100</v>
      </c>
    </row>
    <row r="29" spans="4:28" x14ac:dyDescent="0.2">
      <c r="D29" s="6">
        <v>13</v>
      </c>
      <c r="E29" s="9">
        <v>69895</v>
      </c>
      <c r="F29" s="9">
        <v>126699.99999999999</v>
      </c>
      <c r="G29" s="9">
        <v>45149.999999999993</v>
      </c>
      <c r="H29" s="6">
        <v>82250</v>
      </c>
      <c r="I29" s="6">
        <v>121099.99999999999</v>
      </c>
      <c r="J29" s="6">
        <v>129149.99999999999</v>
      </c>
      <c r="K29" s="6">
        <v>127050</v>
      </c>
      <c r="L29" s="6">
        <v>207200</v>
      </c>
      <c r="M29" s="6">
        <v>297499.99999999994</v>
      </c>
      <c r="N29" s="6">
        <v>84000</v>
      </c>
      <c r="O29" s="6">
        <v>51449.999999999993</v>
      </c>
      <c r="P29" s="6">
        <v>121099.99999999999</v>
      </c>
      <c r="Q29" s="6">
        <v>106749.99999999999</v>
      </c>
      <c r="R29" s="6">
        <v>127400</v>
      </c>
      <c r="S29" s="6">
        <v>98699.999999999985</v>
      </c>
      <c r="T29" s="6">
        <v>135450</v>
      </c>
      <c r="U29" s="6">
        <v>123200</v>
      </c>
      <c r="V29" s="6">
        <v>141749.99999999997</v>
      </c>
      <c r="W29" s="6">
        <v>151900</v>
      </c>
      <c r="X29" s="6">
        <v>145600</v>
      </c>
      <c r="Y29" s="6">
        <v>168349.99999999997</v>
      </c>
      <c r="Z29" s="6">
        <v>178499.99999999997</v>
      </c>
      <c r="AA29" s="6">
        <v>143850</v>
      </c>
      <c r="AB29" s="6">
        <v>143499.99999999997</v>
      </c>
    </row>
    <row r="30" spans="4:28" x14ac:dyDescent="0.2">
      <c r="D30" s="6">
        <v>16</v>
      </c>
      <c r="E30" s="9">
        <v>255600</v>
      </c>
      <c r="F30" s="9">
        <v>319200</v>
      </c>
      <c r="G30" s="9">
        <v>164400</v>
      </c>
      <c r="H30" s="6">
        <v>279200</v>
      </c>
      <c r="I30" s="6">
        <v>516000</v>
      </c>
      <c r="J30" s="6">
        <v>349600.00000000006</v>
      </c>
      <c r="K30" s="6">
        <v>288400.00000000006</v>
      </c>
      <c r="L30" s="6">
        <v>412000</v>
      </c>
      <c r="M30" s="6">
        <v>321200</v>
      </c>
      <c r="N30" s="6">
        <v>140800</v>
      </c>
      <c r="O30" s="6">
        <v>284000</v>
      </c>
      <c r="P30" s="6">
        <v>368400.00000000006</v>
      </c>
      <c r="Q30" s="6">
        <v>319200</v>
      </c>
      <c r="R30" s="6">
        <v>234400.00000000003</v>
      </c>
      <c r="S30" s="6">
        <v>338000</v>
      </c>
      <c r="T30" s="6">
        <v>361200</v>
      </c>
      <c r="U30" s="6">
        <v>528000</v>
      </c>
      <c r="V30" s="6">
        <v>92000</v>
      </c>
      <c r="W30" s="6">
        <v>424000</v>
      </c>
      <c r="X30" s="6">
        <v>328800</v>
      </c>
      <c r="Y30" s="6">
        <v>404000</v>
      </c>
      <c r="Z30" s="6">
        <v>304800</v>
      </c>
      <c r="AA30" s="6">
        <v>193200.00000000003</v>
      </c>
      <c r="AB30" s="6">
        <v>203600</v>
      </c>
    </row>
    <row r="31" spans="4:28" x14ac:dyDescent="0.2">
      <c r="D31" s="6">
        <v>21</v>
      </c>
      <c r="E31" s="9">
        <v>448250.00000000006</v>
      </c>
      <c r="F31" s="9">
        <v>474099.99999999994</v>
      </c>
      <c r="G31" s="9">
        <v>171050</v>
      </c>
      <c r="H31" s="6">
        <v>364650</v>
      </c>
      <c r="I31" s="6">
        <v>929500</v>
      </c>
      <c r="J31" s="6">
        <v>484000.00000000006</v>
      </c>
      <c r="K31" s="6">
        <v>594000.00000000012</v>
      </c>
      <c r="L31" s="6">
        <v>303050</v>
      </c>
      <c r="M31" s="6">
        <v>435050</v>
      </c>
      <c r="N31" s="6">
        <v>306350.00000000006</v>
      </c>
      <c r="O31" s="6">
        <v>390500</v>
      </c>
      <c r="P31" s="6">
        <v>361350.00000000006</v>
      </c>
      <c r="Q31" s="6">
        <v>399850</v>
      </c>
      <c r="R31" s="6">
        <v>377300.00000000006</v>
      </c>
      <c r="S31" s="6">
        <v>441650</v>
      </c>
      <c r="T31" s="6">
        <v>429000</v>
      </c>
      <c r="U31" s="6">
        <v>425700.00000000006</v>
      </c>
      <c r="V31" s="6">
        <v>345400.00000000006</v>
      </c>
      <c r="W31" s="6">
        <v>555500.00000000012</v>
      </c>
      <c r="X31" s="6">
        <v>383900.00000000006</v>
      </c>
      <c r="Y31" s="6">
        <v>396550.00000000006</v>
      </c>
      <c r="Z31" s="6">
        <v>370700.00000000006</v>
      </c>
      <c r="AA31" s="6">
        <v>316250</v>
      </c>
      <c r="AB31" s="6">
        <v>377300.00000000006</v>
      </c>
    </row>
    <row r="32" spans="4:28" x14ac:dyDescent="0.2">
      <c r="D32" s="6">
        <v>25</v>
      </c>
      <c r="E32" s="9">
        <v>419100.00000000006</v>
      </c>
      <c r="F32" s="9">
        <v>474099.99999999994</v>
      </c>
      <c r="G32" s="9">
        <v>429000</v>
      </c>
      <c r="H32" s="6">
        <v>272800</v>
      </c>
      <c r="I32" s="6">
        <v>335500</v>
      </c>
      <c r="J32" s="6">
        <v>438900</v>
      </c>
      <c r="K32" s="6">
        <v>535700</v>
      </c>
      <c r="L32" s="6">
        <v>470800.00000000012</v>
      </c>
      <c r="M32" s="6">
        <v>283800.00000000006</v>
      </c>
      <c r="N32" s="6">
        <v>238700</v>
      </c>
      <c r="O32" s="6">
        <v>180400</v>
      </c>
      <c r="P32" s="6">
        <v>290400.00000000006</v>
      </c>
      <c r="Q32" s="6">
        <v>316250</v>
      </c>
      <c r="R32" s="6">
        <v>387200.00000000006</v>
      </c>
      <c r="S32" s="6">
        <v>541750</v>
      </c>
      <c r="T32" s="6">
        <v>759000.00000000012</v>
      </c>
      <c r="U32" s="6">
        <v>264000</v>
      </c>
      <c r="V32" s="6">
        <v>251350.00000000006</v>
      </c>
      <c r="W32" s="6">
        <v>228800.00000000003</v>
      </c>
      <c r="X32" s="6">
        <v>299750.00000000006</v>
      </c>
      <c r="Y32" s="6">
        <v>283250.00000000006</v>
      </c>
      <c r="Z32" s="6">
        <v>443850.00000000006</v>
      </c>
      <c r="AA32" s="6">
        <v>287100</v>
      </c>
      <c r="AB32" s="6">
        <v>380600</v>
      </c>
    </row>
    <row r="33" spans="4:28" x14ac:dyDescent="0.2">
      <c r="D33" s="6">
        <v>32</v>
      </c>
      <c r="E33" s="6">
        <v>561000</v>
      </c>
      <c r="F33" s="6">
        <v>264550</v>
      </c>
      <c r="G33" s="6">
        <v>151800</v>
      </c>
      <c r="H33" s="6">
        <v>438900</v>
      </c>
      <c r="I33" s="6">
        <v>177650.00000000003</v>
      </c>
      <c r="J33" s="6">
        <v>151800</v>
      </c>
      <c r="K33" s="6">
        <v>193600.00000000003</v>
      </c>
      <c r="L33" s="6">
        <v>157850.00000000003</v>
      </c>
      <c r="M33" s="6">
        <v>299750.00000000006</v>
      </c>
      <c r="N33" s="6">
        <v>129250.00000000001</v>
      </c>
      <c r="O33" s="6">
        <v>125950</v>
      </c>
      <c r="P33" s="6">
        <v>103400</v>
      </c>
      <c r="Q33" s="6">
        <v>257950.00000000003</v>
      </c>
      <c r="R33" s="6">
        <v>197450</v>
      </c>
      <c r="S33" s="6">
        <v>127600</v>
      </c>
      <c r="T33" s="6">
        <v>245300.00000000003</v>
      </c>
      <c r="U33" s="6">
        <v>145200.00000000003</v>
      </c>
      <c r="V33" s="6">
        <v>222750</v>
      </c>
      <c r="W33" s="6">
        <v>121000.00000000001</v>
      </c>
      <c r="X33" s="6">
        <v>467500.00000000006</v>
      </c>
      <c r="Y33" s="6">
        <v>83600.000000000015</v>
      </c>
      <c r="Z33" s="6">
        <v>93500</v>
      </c>
      <c r="AA33" s="6">
        <v>171050</v>
      </c>
      <c r="AB33" s="6">
        <v>196900.00000000003</v>
      </c>
    </row>
    <row r="34" spans="4:28" x14ac:dyDescent="0.2">
      <c r="D34" s="6">
        <v>41</v>
      </c>
      <c r="E34" s="6">
        <v>184449.99999999997</v>
      </c>
      <c r="F34" s="6">
        <v>259249.99999999997</v>
      </c>
      <c r="G34" s="6">
        <v>204000</v>
      </c>
      <c r="H34" s="6">
        <v>408850</v>
      </c>
      <c r="I34" s="6">
        <v>90100</v>
      </c>
      <c r="J34" s="6">
        <v>149600</v>
      </c>
      <c r="K34" s="6">
        <v>129200</v>
      </c>
      <c r="L34" s="6">
        <v>114750</v>
      </c>
      <c r="M34" s="6">
        <v>104549.99999999999</v>
      </c>
      <c r="N34" s="6">
        <v>72335</v>
      </c>
      <c r="O34" s="6">
        <v>345950</v>
      </c>
      <c r="P34" s="6">
        <v>129200</v>
      </c>
      <c r="Q34" s="6">
        <v>419049.99999999994</v>
      </c>
      <c r="R34" s="6">
        <v>837249.99999999988</v>
      </c>
      <c r="S34" s="6">
        <v>1045500</v>
      </c>
      <c r="T34" s="6">
        <v>229500</v>
      </c>
      <c r="U34" s="6">
        <v>249050</v>
      </c>
      <c r="V34" s="6">
        <v>384199.99999999994</v>
      </c>
      <c r="W34" s="6">
        <v>313650</v>
      </c>
      <c r="X34" s="6">
        <v>633250</v>
      </c>
      <c r="Y34" s="6">
        <v>194650</v>
      </c>
      <c r="Z34" s="6">
        <v>219300</v>
      </c>
      <c r="AA34" s="6">
        <v>64769.999999999993</v>
      </c>
      <c r="AB34" s="6">
        <v>224400.00000000003</v>
      </c>
    </row>
    <row r="37" spans="4:28" x14ac:dyDescent="0.2">
      <c r="E37" t="s">
        <v>142</v>
      </c>
      <c r="O37" t="s">
        <v>143</v>
      </c>
    </row>
    <row r="38" spans="4:28" x14ac:dyDescent="0.2">
      <c r="F38" t="s">
        <v>127</v>
      </c>
      <c r="G38" t="s">
        <v>127</v>
      </c>
      <c r="H38" t="s">
        <v>127</v>
      </c>
      <c r="I38" t="s">
        <v>127</v>
      </c>
      <c r="J38" t="s">
        <v>127</v>
      </c>
      <c r="K38" t="s">
        <v>127</v>
      </c>
      <c r="L38" t="s">
        <v>127</v>
      </c>
      <c r="P38" t="s">
        <v>127</v>
      </c>
      <c r="Q38" t="s">
        <v>127</v>
      </c>
      <c r="R38" t="s">
        <v>127</v>
      </c>
      <c r="S38" t="s">
        <v>127</v>
      </c>
      <c r="T38" t="s">
        <v>127</v>
      </c>
      <c r="U38" t="s">
        <v>127</v>
      </c>
      <c r="V38" t="s">
        <v>127</v>
      </c>
    </row>
    <row r="39" spans="4:28" x14ac:dyDescent="0.2">
      <c r="D39" s="5" t="s">
        <v>72</v>
      </c>
      <c r="E39" t="s">
        <v>113</v>
      </c>
      <c r="F39" t="s">
        <v>128</v>
      </c>
      <c r="G39" t="s">
        <v>129</v>
      </c>
      <c r="H39" t="s">
        <v>130</v>
      </c>
      <c r="I39" t="s">
        <v>131</v>
      </c>
      <c r="J39" t="s">
        <v>132</v>
      </c>
      <c r="K39" t="s">
        <v>133</v>
      </c>
      <c r="L39" t="s">
        <v>134</v>
      </c>
      <c r="O39" t="s">
        <v>113</v>
      </c>
      <c r="P39" t="s">
        <v>128</v>
      </c>
      <c r="Q39" t="s">
        <v>129</v>
      </c>
      <c r="R39" t="s">
        <v>130</v>
      </c>
      <c r="S39" t="s">
        <v>131</v>
      </c>
      <c r="T39" t="s">
        <v>132</v>
      </c>
      <c r="U39" t="s">
        <v>133</v>
      </c>
      <c r="V39" t="s">
        <v>134</v>
      </c>
    </row>
    <row r="40" spans="4:28" x14ac:dyDescent="0.2">
      <c r="D40" s="6">
        <v>0</v>
      </c>
      <c r="E40">
        <f>AVERAGE(E8:G8)</f>
        <v>24000</v>
      </c>
      <c r="F40">
        <f t="shared" ref="F40:F50" si="0">AVERAGE(H8:J8)</f>
        <v>24000</v>
      </c>
      <c r="G40">
        <f t="shared" ref="G40:G50" si="1">AVERAGE(K8:M8)</f>
        <v>24000</v>
      </c>
      <c r="H40">
        <f t="shared" ref="H40:H50" si="2">AVERAGE(N8:P8)</f>
        <v>24000</v>
      </c>
      <c r="I40">
        <f t="shared" ref="I40:I50" si="3">AVERAGE(Q8:S8)</f>
        <v>24000</v>
      </c>
      <c r="J40">
        <f t="shared" ref="J40:J50" si="4">AVERAGE(T8:V8)</f>
        <v>24000</v>
      </c>
      <c r="K40">
        <f t="shared" ref="K40:K50" si="5">AVERAGE(W8:Y8)</f>
        <v>24000</v>
      </c>
      <c r="L40">
        <f t="shared" ref="L40:L50" si="6">AVERAGE(Z8:AB8)</f>
        <v>24000</v>
      </c>
      <c r="N40" s="8" t="s">
        <v>72</v>
      </c>
      <c r="O40">
        <f t="shared" ref="O40:O50" si="7">AVERAGE(E24:G24)</f>
        <v>24000</v>
      </c>
      <c r="P40">
        <f t="shared" ref="P40:P50" si="8">AVERAGE(H24:J24)</f>
        <v>24000</v>
      </c>
      <c r="Q40">
        <f t="shared" ref="Q40:Q50" si="9">AVERAGE(K24:M24)</f>
        <v>24000</v>
      </c>
      <c r="R40">
        <f t="shared" ref="R40:R50" si="10">AVERAGE(N24:P24)</f>
        <v>24000</v>
      </c>
      <c r="S40">
        <f t="shared" ref="S40:S50" si="11">AVERAGE(Q24:S24)</f>
        <v>24000</v>
      </c>
      <c r="T40">
        <f t="shared" ref="T40:T50" si="12">AVERAGE(U24:W24)</f>
        <v>24000</v>
      </c>
      <c r="U40">
        <f t="shared" ref="U40:U50" si="13">AVERAGE(W24:Y24)</f>
        <v>24000</v>
      </c>
      <c r="V40">
        <f>AVERAGE(Z24:AB24)</f>
        <v>24000</v>
      </c>
    </row>
    <row r="41" spans="4:28" x14ac:dyDescent="0.2">
      <c r="D41" s="6">
        <v>3</v>
      </c>
      <c r="E41">
        <f t="shared" ref="E40:E50" si="14">AVERAGE(E9:G9)</f>
        <v>7010</v>
      </c>
      <c r="F41">
        <f t="shared" si="0"/>
        <v>13000</v>
      </c>
      <c r="G41">
        <f t="shared" si="1"/>
        <v>19566.666666666668</v>
      </c>
      <c r="H41">
        <f t="shared" si="2"/>
        <v>22283.333333333332</v>
      </c>
      <c r="I41">
        <f t="shared" si="3"/>
        <v>14066.666666666666</v>
      </c>
      <c r="J41">
        <f t="shared" si="4"/>
        <v>17733.333333333332</v>
      </c>
      <c r="K41">
        <f t="shared" si="5"/>
        <v>24633.333333333332</v>
      </c>
      <c r="L41">
        <f t="shared" si="6"/>
        <v>29300</v>
      </c>
      <c r="N41" s="6">
        <v>0</v>
      </c>
      <c r="O41">
        <f t="shared" si="7"/>
        <v>30367.333333333328</v>
      </c>
      <c r="P41">
        <f t="shared" si="8"/>
        <v>41726.666666666664</v>
      </c>
      <c r="Q41">
        <f t="shared" si="9"/>
        <v>46940.666666666664</v>
      </c>
      <c r="R41">
        <f t="shared" si="10"/>
        <v>30140</v>
      </c>
      <c r="S41">
        <f t="shared" si="11"/>
        <v>28812.666666666668</v>
      </c>
      <c r="T41">
        <f t="shared" si="12"/>
        <v>25586</v>
      </c>
      <c r="U41">
        <f t="shared" si="13"/>
        <v>39966.666666666664</v>
      </c>
      <c r="V41">
        <f t="shared" ref="V40:V50" si="15">AVERAGE(Z25:AB25)</f>
        <v>51113.333333333336</v>
      </c>
    </row>
    <row r="42" spans="4:28" x14ac:dyDescent="0.2">
      <c r="D42" s="6">
        <v>6</v>
      </c>
      <c r="E42">
        <f t="shared" si="14"/>
        <v>47150</v>
      </c>
      <c r="F42">
        <f t="shared" si="0"/>
        <v>74666.666666666672</v>
      </c>
      <c r="G42">
        <f t="shared" si="1"/>
        <v>82583.333333333328</v>
      </c>
      <c r="H42">
        <f t="shared" si="2"/>
        <v>88500</v>
      </c>
      <c r="I42">
        <f t="shared" si="3"/>
        <v>104250</v>
      </c>
      <c r="J42">
        <f t="shared" si="4"/>
        <v>87166.666666666672</v>
      </c>
      <c r="K42">
        <f t="shared" si="5"/>
        <v>89500</v>
      </c>
      <c r="L42">
        <f t="shared" si="6"/>
        <v>102583.33333333333</v>
      </c>
      <c r="N42" s="6">
        <v>3</v>
      </c>
      <c r="O42">
        <f t="shared" si="7"/>
        <v>67600</v>
      </c>
      <c r="P42">
        <f t="shared" si="8"/>
        <v>50400</v>
      </c>
      <c r="Q42">
        <f t="shared" si="9"/>
        <v>77800</v>
      </c>
      <c r="R42">
        <f t="shared" si="10"/>
        <v>52800</v>
      </c>
      <c r="S42">
        <f t="shared" si="11"/>
        <v>53600</v>
      </c>
      <c r="T42">
        <f t="shared" si="12"/>
        <v>53133.333333333336</v>
      </c>
      <c r="U42">
        <f t="shared" si="13"/>
        <v>67866.666666666672</v>
      </c>
      <c r="V42">
        <f t="shared" si="15"/>
        <v>100600</v>
      </c>
    </row>
    <row r="43" spans="4:28" x14ac:dyDescent="0.2">
      <c r="D43" s="6">
        <v>9</v>
      </c>
      <c r="E43">
        <f t="shared" si="14"/>
        <v>84583.333333333328</v>
      </c>
      <c r="F43">
        <f t="shared" si="0"/>
        <v>83833.333333333328</v>
      </c>
      <c r="G43">
        <f t="shared" si="1"/>
        <v>36666.666666666664</v>
      </c>
      <c r="H43">
        <f t="shared" si="2"/>
        <v>67166.666666666672</v>
      </c>
      <c r="I43">
        <f t="shared" si="3"/>
        <v>111250</v>
      </c>
      <c r="J43">
        <f t="shared" si="4"/>
        <v>37666.666666666664</v>
      </c>
      <c r="K43">
        <f t="shared" si="5"/>
        <v>88916.666666666672</v>
      </c>
      <c r="L43">
        <f t="shared" si="6"/>
        <v>68500</v>
      </c>
      <c r="N43" s="6">
        <v>6</v>
      </c>
      <c r="O43">
        <f t="shared" si="7"/>
        <v>28946.666666666668</v>
      </c>
      <c r="P43">
        <f t="shared" si="8"/>
        <v>17580</v>
      </c>
      <c r="Q43">
        <f t="shared" si="9"/>
        <v>37200</v>
      </c>
      <c r="R43">
        <f t="shared" si="10"/>
        <v>35180</v>
      </c>
      <c r="S43">
        <f t="shared" si="11"/>
        <v>32600</v>
      </c>
      <c r="T43">
        <f t="shared" si="12"/>
        <v>43413.333333333336</v>
      </c>
      <c r="U43">
        <f t="shared" si="13"/>
        <v>33613.333333333336</v>
      </c>
      <c r="V43">
        <f t="shared" si="15"/>
        <v>69600</v>
      </c>
    </row>
    <row r="44" spans="4:28" x14ac:dyDescent="0.2">
      <c r="D44" s="6">
        <v>11</v>
      </c>
      <c r="E44" t="e">
        <f t="shared" si="14"/>
        <v>#DIV/0!</v>
      </c>
      <c r="F44" t="e">
        <f t="shared" si="0"/>
        <v>#DIV/0!</v>
      </c>
      <c r="G44">
        <f t="shared" si="1"/>
        <v>24958.333333333332</v>
      </c>
      <c r="H44" t="e">
        <f t="shared" si="2"/>
        <v>#DIV/0!</v>
      </c>
      <c r="I44" t="e">
        <f t="shared" si="3"/>
        <v>#DIV/0!</v>
      </c>
      <c r="J44" t="e">
        <f t="shared" si="4"/>
        <v>#DIV/0!</v>
      </c>
      <c r="K44">
        <f t="shared" si="5"/>
        <v>34833.333333333336</v>
      </c>
      <c r="L44">
        <f t="shared" si="6"/>
        <v>28316.666666666668</v>
      </c>
      <c r="N44" s="6">
        <v>9</v>
      </c>
      <c r="O44">
        <f t="shared" si="7"/>
        <v>51600</v>
      </c>
      <c r="P44">
        <f t="shared" si="8"/>
        <v>93200</v>
      </c>
      <c r="Q44">
        <f t="shared" si="9"/>
        <v>79200</v>
      </c>
      <c r="R44">
        <f t="shared" si="10"/>
        <v>57400</v>
      </c>
      <c r="S44">
        <f t="shared" si="11"/>
        <v>106100</v>
      </c>
      <c r="T44">
        <f t="shared" si="12"/>
        <v>75700</v>
      </c>
      <c r="U44">
        <f t="shared" si="13"/>
        <v>114400</v>
      </c>
      <c r="V44">
        <f t="shared" si="15"/>
        <v>76900</v>
      </c>
    </row>
    <row r="45" spans="4:28" x14ac:dyDescent="0.2">
      <c r="D45" s="6">
        <v>13</v>
      </c>
      <c r="E45">
        <f t="shared" si="14"/>
        <v>133916.66666666666</v>
      </c>
      <c r="F45">
        <f t="shared" si="0"/>
        <v>82666.666666666672</v>
      </c>
      <c r="G45">
        <f t="shared" si="1"/>
        <v>86500</v>
      </c>
      <c r="H45">
        <f t="shared" si="2"/>
        <v>93333.333333333328</v>
      </c>
      <c r="I45">
        <f t="shared" si="3"/>
        <v>145250</v>
      </c>
      <c r="J45">
        <f t="shared" si="4"/>
        <v>89416.666666666672</v>
      </c>
      <c r="K45">
        <f t="shared" si="5"/>
        <v>178416.66666666666</v>
      </c>
      <c r="L45">
        <f t="shared" si="6"/>
        <v>136000</v>
      </c>
      <c r="N45" s="6">
        <v>11</v>
      </c>
      <c r="O45">
        <f t="shared" si="7"/>
        <v>80581.666666666672</v>
      </c>
      <c r="P45">
        <f t="shared" si="8"/>
        <v>110833.33333333333</v>
      </c>
      <c r="Q45">
        <f t="shared" si="9"/>
        <v>210583.33333333334</v>
      </c>
      <c r="R45">
        <f t="shared" si="10"/>
        <v>85516.666666666672</v>
      </c>
      <c r="S45">
        <f t="shared" si="11"/>
        <v>110950</v>
      </c>
      <c r="T45">
        <f t="shared" si="12"/>
        <v>138950</v>
      </c>
      <c r="U45">
        <f t="shared" si="13"/>
        <v>155283.33333333334</v>
      </c>
      <c r="V45">
        <f t="shared" si="15"/>
        <v>155283.33333333334</v>
      </c>
    </row>
    <row r="46" spans="4:28" x14ac:dyDescent="0.2">
      <c r="D46" s="6">
        <v>16</v>
      </c>
      <c r="E46">
        <f t="shared" si="14"/>
        <v>317600</v>
      </c>
      <c r="F46">
        <f t="shared" si="0"/>
        <v>224100</v>
      </c>
      <c r="G46">
        <f t="shared" si="1"/>
        <v>172500</v>
      </c>
      <c r="H46">
        <f t="shared" si="2"/>
        <v>261500</v>
      </c>
      <c r="I46">
        <f t="shared" si="3"/>
        <v>405000</v>
      </c>
      <c r="J46">
        <f t="shared" si="4"/>
        <v>220500</v>
      </c>
      <c r="K46">
        <f t="shared" si="5"/>
        <v>468000</v>
      </c>
      <c r="L46">
        <f t="shared" si="6"/>
        <v>215700</v>
      </c>
      <c r="N46" s="6">
        <v>13</v>
      </c>
      <c r="O46">
        <f t="shared" si="7"/>
        <v>246400</v>
      </c>
      <c r="P46">
        <f t="shared" si="8"/>
        <v>381600</v>
      </c>
      <c r="Q46">
        <f t="shared" si="9"/>
        <v>340533.33333333331</v>
      </c>
      <c r="R46">
        <f t="shared" si="10"/>
        <v>264400</v>
      </c>
      <c r="S46">
        <f t="shared" si="11"/>
        <v>297200</v>
      </c>
      <c r="T46">
        <f t="shared" si="12"/>
        <v>348000</v>
      </c>
      <c r="U46">
        <f t="shared" si="13"/>
        <v>385600</v>
      </c>
      <c r="V46">
        <f t="shared" si="15"/>
        <v>233866.66666666666</v>
      </c>
    </row>
    <row r="47" spans="4:28" x14ac:dyDescent="0.2">
      <c r="D47" s="6">
        <v>21</v>
      </c>
      <c r="E47">
        <f t="shared" si="14"/>
        <v>693000</v>
      </c>
      <c r="F47">
        <f t="shared" si="0"/>
        <v>755000</v>
      </c>
      <c r="G47">
        <f t="shared" si="1"/>
        <v>261400</v>
      </c>
      <c r="H47">
        <f t="shared" si="2"/>
        <v>515000</v>
      </c>
      <c r="I47">
        <f t="shared" si="3"/>
        <v>613000</v>
      </c>
      <c r="J47">
        <f t="shared" si="4"/>
        <v>443000</v>
      </c>
      <c r="K47">
        <f t="shared" si="5"/>
        <v>674000</v>
      </c>
      <c r="L47">
        <f t="shared" si="6"/>
        <v>490000</v>
      </c>
      <c r="N47" s="6">
        <v>16</v>
      </c>
      <c r="O47">
        <f t="shared" si="7"/>
        <v>364466.66666666669</v>
      </c>
      <c r="P47">
        <f t="shared" si="8"/>
        <v>592716.66666666663</v>
      </c>
      <c r="Q47">
        <f t="shared" si="9"/>
        <v>444033.33333333331</v>
      </c>
      <c r="R47">
        <f t="shared" si="10"/>
        <v>352733.33333333331</v>
      </c>
      <c r="S47">
        <f t="shared" si="11"/>
        <v>406266.66666666669</v>
      </c>
      <c r="T47">
        <f t="shared" si="12"/>
        <v>442200.00000000006</v>
      </c>
      <c r="U47">
        <f t="shared" si="13"/>
        <v>445316.66666666674</v>
      </c>
      <c r="V47">
        <f t="shared" si="15"/>
        <v>354750</v>
      </c>
    </row>
    <row r="48" spans="4:28" x14ac:dyDescent="0.2">
      <c r="D48" s="6">
        <v>25</v>
      </c>
      <c r="E48">
        <f t="shared" si="14"/>
        <v>588000</v>
      </c>
      <c r="F48">
        <f t="shared" si="0"/>
        <v>879000</v>
      </c>
      <c r="G48">
        <f t="shared" si="1"/>
        <v>523000</v>
      </c>
      <c r="H48">
        <f t="shared" si="2"/>
        <v>754000</v>
      </c>
      <c r="I48">
        <f t="shared" si="3"/>
        <v>780000</v>
      </c>
      <c r="J48">
        <f t="shared" si="4"/>
        <v>719000</v>
      </c>
      <c r="K48">
        <f t="shared" si="5"/>
        <v>960000</v>
      </c>
      <c r="L48">
        <f t="shared" si="6"/>
        <v>617000</v>
      </c>
      <c r="N48" s="6">
        <v>21</v>
      </c>
      <c r="O48">
        <f t="shared" si="7"/>
        <v>440733.33333333331</v>
      </c>
      <c r="P48">
        <f t="shared" si="8"/>
        <v>349066.66666666669</v>
      </c>
      <c r="Q48">
        <f t="shared" si="9"/>
        <v>430100.00000000006</v>
      </c>
      <c r="R48">
        <f t="shared" si="10"/>
        <v>236500</v>
      </c>
      <c r="S48">
        <f t="shared" si="11"/>
        <v>415066.66666666669</v>
      </c>
      <c r="T48">
        <f t="shared" si="12"/>
        <v>248050.00000000003</v>
      </c>
      <c r="U48">
        <f t="shared" si="13"/>
        <v>270600.00000000006</v>
      </c>
      <c r="V48">
        <f t="shared" si="15"/>
        <v>370516.66666666669</v>
      </c>
    </row>
    <row r="49" spans="4:22" x14ac:dyDescent="0.2">
      <c r="D49" s="6">
        <v>32</v>
      </c>
      <c r="E49">
        <f t="shared" si="14"/>
        <v>841500</v>
      </c>
      <c r="F49">
        <f t="shared" si="0"/>
        <v>275666.66666666669</v>
      </c>
      <c r="G49">
        <f t="shared" si="1"/>
        <v>314666.66666666669</v>
      </c>
      <c r="H49">
        <f t="shared" si="2"/>
        <v>577333.33333333337</v>
      </c>
      <c r="I49">
        <f t="shared" si="3"/>
        <v>638333.33333333337</v>
      </c>
      <c r="J49">
        <f t="shared" si="4"/>
        <v>428166.66666666669</v>
      </c>
      <c r="K49">
        <f t="shared" si="5"/>
        <v>615666.66666666663</v>
      </c>
      <c r="L49">
        <f t="shared" si="6"/>
        <v>557333.33333333337</v>
      </c>
      <c r="N49" s="6">
        <v>25</v>
      </c>
      <c r="O49">
        <f t="shared" si="7"/>
        <v>325783.33333333331</v>
      </c>
      <c r="P49">
        <f t="shared" si="8"/>
        <v>256116.66666666666</v>
      </c>
      <c r="Q49">
        <f t="shared" si="9"/>
        <v>217066.66666666672</v>
      </c>
      <c r="R49">
        <f t="shared" si="10"/>
        <v>119533.33333333333</v>
      </c>
      <c r="S49">
        <f t="shared" si="11"/>
        <v>194333.33333333334</v>
      </c>
      <c r="T49">
        <f t="shared" si="12"/>
        <v>162983.33333333334</v>
      </c>
      <c r="U49">
        <f t="shared" si="13"/>
        <v>224033.33333333337</v>
      </c>
      <c r="V49">
        <f t="shared" si="15"/>
        <v>153816.66666666666</v>
      </c>
    </row>
    <row r="50" spans="4:22" x14ac:dyDescent="0.2">
      <c r="D50" s="6">
        <v>41</v>
      </c>
      <c r="E50">
        <f t="shared" si="14"/>
        <v>762000</v>
      </c>
      <c r="F50">
        <f t="shared" si="0"/>
        <v>629333.33333333337</v>
      </c>
      <c r="G50">
        <f t="shared" si="1"/>
        <v>268000</v>
      </c>
      <c r="H50">
        <f t="shared" si="2"/>
        <v>958000</v>
      </c>
      <c r="I50">
        <f t="shared" si="3"/>
        <v>1184666.6666666667</v>
      </c>
      <c r="J50">
        <f t="shared" si="4"/>
        <v>1070000</v>
      </c>
      <c r="K50">
        <f t="shared" si="5"/>
        <v>1807333.3333333333</v>
      </c>
      <c r="L50">
        <f t="shared" si="6"/>
        <v>1446666.6666666667</v>
      </c>
      <c r="N50" s="6">
        <v>32</v>
      </c>
      <c r="O50">
        <f t="shared" si="7"/>
        <v>215900</v>
      </c>
      <c r="P50">
        <f t="shared" si="8"/>
        <v>216183.33333333334</v>
      </c>
      <c r="Q50">
        <f t="shared" si="9"/>
        <v>116166.66666666667</v>
      </c>
      <c r="R50">
        <f t="shared" si="10"/>
        <v>182495</v>
      </c>
      <c r="S50">
        <f t="shared" si="11"/>
        <v>767266.66666666663</v>
      </c>
      <c r="T50">
        <f t="shared" si="12"/>
        <v>315633.33333333331</v>
      </c>
      <c r="U50">
        <f t="shared" si="13"/>
        <v>380516.66666666669</v>
      </c>
      <c r="V50">
        <f t="shared" si="15"/>
        <v>169490</v>
      </c>
    </row>
  </sheetData>
  <mergeCells count="16">
    <mergeCell ref="E23:G23"/>
    <mergeCell ref="H23:J23"/>
    <mergeCell ref="K23:M23"/>
    <mergeCell ref="N23:P23"/>
    <mergeCell ref="E7:G7"/>
    <mergeCell ref="H7:J7"/>
    <mergeCell ref="K7:M7"/>
    <mergeCell ref="N7:P7"/>
    <mergeCell ref="Q7:S7"/>
    <mergeCell ref="Q23:S23"/>
    <mergeCell ref="T23:V23"/>
    <mergeCell ref="W23:Y23"/>
    <mergeCell ref="Z23:AB23"/>
    <mergeCell ref="W7:Y7"/>
    <mergeCell ref="Z7:AB7"/>
    <mergeCell ref="T7:V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F5EC-8FA5-5646-828B-FE2DA3350DC9}">
  <dimension ref="D5:S17"/>
  <sheetViews>
    <sheetView topLeftCell="B1" workbookViewId="0">
      <selection activeCell="H20" sqref="H20"/>
    </sheetView>
  </sheetViews>
  <sheetFormatPr baseColWidth="10" defaultRowHeight="16" x14ac:dyDescent="0.2"/>
  <sheetData>
    <row r="5" spans="4:19" x14ac:dyDescent="0.2">
      <c r="D5" t="s">
        <v>112</v>
      </c>
    </row>
    <row r="7" spans="4:19" x14ac:dyDescent="0.2">
      <c r="D7" s="7" t="s">
        <v>72</v>
      </c>
      <c r="E7" s="12" t="s">
        <v>113</v>
      </c>
      <c r="F7" s="12"/>
      <c r="G7" s="12"/>
      <c r="H7" s="12" t="s">
        <v>77</v>
      </c>
      <c r="I7" s="12"/>
      <c r="J7" s="12"/>
      <c r="K7" s="12" t="s">
        <v>138</v>
      </c>
      <c r="L7" s="12"/>
      <c r="M7" s="12"/>
      <c r="N7" s="12" t="s">
        <v>139</v>
      </c>
      <c r="O7" s="12"/>
      <c r="P7" s="12"/>
      <c r="Q7" s="12" t="s">
        <v>140</v>
      </c>
      <c r="R7" s="12"/>
      <c r="S7" s="12"/>
    </row>
    <row r="8" spans="4:19" x14ac:dyDescent="0.2">
      <c r="D8" s="6">
        <v>0</v>
      </c>
      <c r="E8" s="6">
        <v>24000</v>
      </c>
      <c r="F8" s="6">
        <v>24000</v>
      </c>
      <c r="G8" s="6">
        <v>24000</v>
      </c>
      <c r="H8" s="6">
        <v>24000</v>
      </c>
      <c r="I8" s="6">
        <v>24000</v>
      </c>
      <c r="J8" s="6">
        <v>24000</v>
      </c>
      <c r="K8" s="6">
        <v>24000</v>
      </c>
      <c r="L8" s="6">
        <v>24000</v>
      </c>
      <c r="M8" s="6">
        <v>24000</v>
      </c>
      <c r="N8" s="6">
        <v>24000</v>
      </c>
      <c r="O8" s="6">
        <v>24000</v>
      </c>
      <c r="P8" s="6">
        <v>24000</v>
      </c>
      <c r="Q8" s="6">
        <v>24000</v>
      </c>
      <c r="R8" s="6">
        <v>24000</v>
      </c>
      <c r="S8" s="6">
        <v>24000</v>
      </c>
    </row>
    <row r="9" spans="4:19" x14ac:dyDescent="0.2">
      <c r="D9" s="6">
        <v>3</v>
      </c>
      <c r="E9" s="6">
        <v>9200</v>
      </c>
      <c r="F9" s="6">
        <v>6000</v>
      </c>
      <c r="G9" s="6">
        <v>5830</v>
      </c>
      <c r="H9" s="6">
        <v>14200</v>
      </c>
      <c r="I9" s="6">
        <v>15500</v>
      </c>
      <c r="J9" s="6">
        <v>9300</v>
      </c>
      <c r="K9" s="6">
        <v>16400</v>
      </c>
      <c r="L9" s="6">
        <v>6450</v>
      </c>
      <c r="M9" s="6">
        <v>44000</v>
      </c>
      <c r="N9" s="6">
        <v>35200</v>
      </c>
      <c r="O9" s="6">
        <v>17000</v>
      </c>
      <c r="P9" s="6">
        <v>21700</v>
      </c>
      <c r="Q9" s="6">
        <v>29900</v>
      </c>
      <c r="R9" s="6">
        <v>28700</v>
      </c>
      <c r="S9" s="6">
        <v>29300</v>
      </c>
    </row>
    <row r="10" spans="4:19" x14ac:dyDescent="0.2">
      <c r="D10" s="6">
        <v>6</v>
      </c>
      <c r="E10" s="6">
        <v>23450</v>
      </c>
      <c r="F10" s="6">
        <v>86500</v>
      </c>
      <c r="G10" s="6">
        <v>31500</v>
      </c>
      <c r="H10" s="6">
        <v>71750</v>
      </c>
      <c r="I10" s="6">
        <v>54250</v>
      </c>
      <c r="J10" s="6">
        <v>98000</v>
      </c>
      <c r="K10" s="6">
        <v>73250</v>
      </c>
      <c r="L10" s="6">
        <v>111500</v>
      </c>
      <c r="M10" s="6">
        <v>80750</v>
      </c>
      <c r="N10" s="6">
        <v>99750</v>
      </c>
      <c r="O10" s="6">
        <v>101250</v>
      </c>
      <c r="P10" s="6">
        <v>67500</v>
      </c>
      <c r="Q10" s="6">
        <v>92250</v>
      </c>
      <c r="R10" s="6">
        <v>118750</v>
      </c>
      <c r="S10" s="6">
        <v>96750</v>
      </c>
    </row>
    <row r="11" spans="4:19" x14ac:dyDescent="0.2">
      <c r="D11" s="6">
        <v>9</v>
      </c>
      <c r="E11" s="6">
        <v>97250</v>
      </c>
      <c r="F11" s="6">
        <v>56000</v>
      </c>
      <c r="G11" s="6">
        <v>100500</v>
      </c>
      <c r="H11" s="6">
        <v>65500</v>
      </c>
      <c r="I11" s="6">
        <v>72000</v>
      </c>
      <c r="J11" s="6">
        <v>114000</v>
      </c>
      <c r="K11" s="6">
        <v>48000</v>
      </c>
      <c r="L11" s="6">
        <v>56500</v>
      </c>
      <c r="M11" s="6">
        <v>97000</v>
      </c>
      <c r="N11" s="6">
        <v>96750</v>
      </c>
      <c r="O11" s="6">
        <v>82000</v>
      </c>
      <c r="P11" s="6">
        <v>88000</v>
      </c>
      <c r="Q11" s="6">
        <v>76250</v>
      </c>
      <c r="R11" s="6">
        <v>58750</v>
      </c>
      <c r="S11" s="6">
        <v>70500</v>
      </c>
    </row>
    <row r="12" spans="4:19" x14ac:dyDescent="0.2">
      <c r="D12" s="6">
        <v>13</v>
      </c>
      <c r="E12" s="6">
        <v>127500</v>
      </c>
      <c r="F12" s="6">
        <v>152500</v>
      </c>
      <c r="G12" s="6">
        <v>121750</v>
      </c>
      <c r="H12" s="6">
        <v>69000</v>
      </c>
      <c r="I12" s="6">
        <v>77750</v>
      </c>
      <c r="J12" s="6">
        <v>101250</v>
      </c>
      <c r="K12" s="6">
        <v>118750</v>
      </c>
      <c r="L12" s="6">
        <v>52750</v>
      </c>
      <c r="M12" s="6">
        <v>108500</v>
      </c>
      <c r="N12" s="6">
        <v>161250</v>
      </c>
      <c r="O12" s="6">
        <v>187750</v>
      </c>
      <c r="P12" s="6">
        <v>186250</v>
      </c>
      <c r="Q12" s="6">
        <v>167250</v>
      </c>
      <c r="R12" s="6">
        <v>135250</v>
      </c>
      <c r="S12" s="6">
        <v>105500</v>
      </c>
    </row>
    <row r="13" spans="4:19" x14ac:dyDescent="0.2">
      <c r="D13" s="6">
        <v>16</v>
      </c>
      <c r="E13" s="6">
        <v>354000</v>
      </c>
      <c r="F13" s="6">
        <v>393000</v>
      </c>
      <c r="G13" s="6">
        <v>205800</v>
      </c>
      <c r="H13" s="6">
        <v>154800</v>
      </c>
      <c r="I13" s="6">
        <v>264000</v>
      </c>
      <c r="J13" s="6">
        <v>253500</v>
      </c>
      <c r="K13" s="6">
        <v>112500</v>
      </c>
      <c r="L13" s="6">
        <v>339000</v>
      </c>
      <c r="M13" s="6">
        <v>333000</v>
      </c>
      <c r="N13" s="6">
        <v>426000</v>
      </c>
      <c r="O13" s="6">
        <v>546000</v>
      </c>
      <c r="P13" s="6">
        <v>432000</v>
      </c>
      <c r="Q13" s="6">
        <v>212400</v>
      </c>
      <c r="R13" s="6">
        <v>181200</v>
      </c>
      <c r="S13" s="6">
        <v>253500</v>
      </c>
    </row>
    <row r="14" spans="4:19" x14ac:dyDescent="0.2">
      <c r="D14" s="6">
        <v>21</v>
      </c>
      <c r="E14" s="6">
        <v>585000</v>
      </c>
      <c r="F14" s="6">
        <v>759000</v>
      </c>
      <c r="G14" s="6">
        <v>735000</v>
      </c>
      <c r="H14" s="6">
        <v>891000</v>
      </c>
      <c r="I14" s="6">
        <v>717000</v>
      </c>
      <c r="J14" s="6">
        <v>657000</v>
      </c>
      <c r="K14" s="6">
        <v>525000</v>
      </c>
      <c r="L14" s="6">
        <v>465000</v>
      </c>
      <c r="M14" s="6">
        <v>555000</v>
      </c>
      <c r="N14" s="6">
        <v>657000</v>
      </c>
      <c r="O14" s="6">
        <v>675000</v>
      </c>
      <c r="P14" s="6">
        <v>690000</v>
      </c>
      <c r="Q14" s="6">
        <v>552000</v>
      </c>
      <c r="R14" s="6">
        <v>531000</v>
      </c>
      <c r="S14" s="6">
        <v>387000</v>
      </c>
    </row>
    <row r="15" spans="4:19" x14ac:dyDescent="0.2">
      <c r="D15" s="6">
        <v>25</v>
      </c>
      <c r="E15" s="6">
        <v>564000</v>
      </c>
      <c r="F15" s="6">
        <v>606000</v>
      </c>
      <c r="G15" s="6">
        <v>594000</v>
      </c>
      <c r="H15" s="6">
        <v>735000</v>
      </c>
      <c r="I15" s="6">
        <v>1068000</v>
      </c>
      <c r="J15" s="6">
        <v>834000</v>
      </c>
      <c r="K15" s="6">
        <v>861000</v>
      </c>
      <c r="L15" s="6">
        <v>696000</v>
      </c>
      <c r="M15" s="6">
        <v>705000</v>
      </c>
      <c r="N15" s="6">
        <v>897000</v>
      </c>
      <c r="O15" s="6">
        <v>1035000</v>
      </c>
      <c r="P15" s="6">
        <v>948000</v>
      </c>
      <c r="Q15" s="6">
        <v>726000</v>
      </c>
      <c r="R15" s="6">
        <v>627000</v>
      </c>
      <c r="S15" s="6">
        <v>498000</v>
      </c>
    </row>
    <row r="16" spans="4:19" x14ac:dyDescent="0.2">
      <c r="D16" s="6">
        <v>32</v>
      </c>
      <c r="E16" s="6">
        <v>1400000</v>
      </c>
      <c r="F16" s="6">
        <v>855000</v>
      </c>
      <c r="G16" s="6">
        <v>269500</v>
      </c>
      <c r="H16" s="6">
        <v>481000</v>
      </c>
      <c r="I16" s="6">
        <v>205000</v>
      </c>
      <c r="J16" s="6">
        <v>141000</v>
      </c>
      <c r="K16" s="6">
        <v>492000</v>
      </c>
      <c r="L16" s="6">
        <v>570000</v>
      </c>
      <c r="M16" s="6">
        <v>670000</v>
      </c>
      <c r="N16" s="6">
        <v>481000</v>
      </c>
      <c r="O16" s="6">
        <v>431000</v>
      </c>
      <c r="P16" s="6">
        <v>935000</v>
      </c>
      <c r="Q16" s="6">
        <v>540000</v>
      </c>
      <c r="R16" s="6">
        <v>237000</v>
      </c>
      <c r="S16" s="6">
        <v>895000</v>
      </c>
    </row>
    <row r="17" spans="4:19" x14ac:dyDescent="0.2">
      <c r="D17" s="6">
        <v>41</v>
      </c>
      <c r="E17" s="6">
        <v>856000</v>
      </c>
      <c r="F17" s="6">
        <v>458000</v>
      </c>
      <c r="G17" s="6">
        <v>1172000</v>
      </c>
      <c r="H17" s="6">
        <v>914000</v>
      </c>
      <c r="I17" s="6">
        <v>540000</v>
      </c>
      <c r="J17" s="6">
        <v>434000</v>
      </c>
      <c r="K17" s="6">
        <v>1150000</v>
      </c>
      <c r="L17" s="6">
        <v>668000</v>
      </c>
      <c r="M17" s="6">
        <v>1056000</v>
      </c>
      <c r="N17" s="6">
        <v>1866000</v>
      </c>
      <c r="O17" s="6">
        <v>2020000</v>
      </c>
      <c r="P17" s="6">
        <v>1536000</v>
      </c>
      <c r="Q17" s="6">
        <v>1970000</v>
      </c>
      <c r="R17" s="6">
        <v>1502000</v>
      </c>
      <c r="S17" s="6">
        <v>868000</v>
      </c>
    </row>
  </sheetData>
  <mergeCells count="5">
    <mergeCell ref="N7:P7"/>
    <mergeCell ref="Q7:S7"/>
    <mergeCell ref="E7:G7"/>
    <mergeCell ref="H7:J7"/>
    <mergeCell ref="K7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C6E0-1AC0-0548-85FC-27D25B90A0ED}">
  <dimension ref="C5:L69"/>
  <sheetViews>
    <sheetView workbookViewId="0">
      <selection activeCell="H9" sqref="H9"/>
    </sheetView>
  </sheetViews>
  <sheetFormatPr baseColWidth="10" defaultRowHeight="16" x14ac:dyDescent="0.2"/>
  <cols>
    <col min="3" max="3" width="33.83203125" customWidth="1"/>
    <col min="4" max="4" width="16.6640625" customWidth="1"/>
    <col min="5" max="12" width="8.83203125" customWidth="1"/>
  </cols>
  <sheetData>
    <row r="5" spans="3:12" x14ac:dyDescent="0.2">
      <c r="C5" t="s">
        <v>150</v>
      </c>
      <c r="D5" t="s">
        <v>3</v>
      </c>
      <c r="G5" t="s">
        <v>148</v>
      </c>
      <c r="J5" t="s">
        <v>149</v>
      </c>
    </row>
    <row r="6" spans="3:12" x14ac:dyDescent="0.2">
      <c r="C6" t="s">
        <v>151</v>
      </c>
      <c r="D6" s="13">
        <v>100</v>
      </c>
      <c r="E6" s="13"/>
      <c r="F6" s="13"/>
      <c r="G6" s="13">
        <v>49.7</v>
      </c>
      <c r="H6" s="13"/>
      <c r="I6" s="13"/>
      <c r="J6" s="13">
        <v>50.1</v>
      </c>
    </row>
    <row r="7" spans="3:12" x14ac:dyDescent="0.2">
      <c r="C7" t="s">
        <v>145</v>
      </c>
      <c r="D7" s="13">
        <v>84.8</v>
      </c>
      <c r="E7" s="13"/>
      <c r="F7" s="13"/>
      <c r="G7" s="13">
        <v>83.8</v>
      </c>
      <c r="H7" s="13"/>
      <c r="I7" s="13"/>
      <c r="J7" s="13">
        <v>82.1</v>
      </c>
    </row>
    <row r="8" spans="3:12" x14ac:dyDescent="0.2">
      <c r="C8" t="s">
        <v>146</v>
      </c>
      <c r="D8" s="13">
        <v>0.13</v>
      </c>
      <c r="E8" s="13"/>
      <c r="F8" s="13"/>
      <c r="G8" s="13">
        <v>0.14000000000000001</v>
      </c>
      <c r="H8" s="13"/>
      <c r="I8" s="13"/>
      <c r="J8" s="13">
        <v>0.12</v>
      </c>
    </row>
    <row r="9" spans="3:12" x14ac:dyDescent="0.2">
      <c r="C9" t="s">
        <v>147</v>
      </c>
      <c r="D9" s="13">
        <v>3.16</v>
      </c>
      <c r="E9" s="13"/>
      <c r="F9" s="13"/>
      <c r="G9" s="13">
        <v>1.64</v>
      </c>
      <c r="H9" s="13"/>
      <c r="I9" s="13"/>
      <c r="J9" s="13">
        <v>1.41</v>
      </c>
    </row>
    <row r="11" spans="3:12" x14ac:dyDescent="0.2">
      <c r="C11" t="s">
        <v>155</v>
      </c>
      <c r="D11" t="s">
        <v>3</v>
      </c>
      <c r="G11" t="s">
        <v>148</v>
      </c>
      <c r="J11" t="s">
        <v>149</v>
      </c>
    </row>
    <row r="12" spans="3:12" x14ac:dyDescent="0.2">
      <c r="C12" t="s">
        <v>151</v>
      </c>
      <c r="D12" s="13">
        <v>100</v>
      </c>
      <c r="E12" s="13">
        <v>100</v>
      </c>
      <c r="F12" s="13">
        <v>100</v>
      </c>
      <c r="G12" s="13">
        <v>32</v>
      </c>
      <c r="H12" s="13">
        <v>28.4</v>
      </c>
      <c r="I12" s="13">
        <v>28.2</v>
      </c>
      <c r="J12" s="13">
        <v>52.2</v>
      </c>
      <c r="K12" s="13">
        <v>55.8</v>
      </c>
      <c r="L12" s="13">
        <v>55.9</v>
      </c>
    </row>
    <row r="13" spans="3:12" x14ac:dyDescent="0.2">
      <c r="C13" t="s">
        <v>152</v>
      </c>
      <c r="D13" s="13">
        <v>48.2</v>
      </c>
      <c r="E13" s="13">
        <v>48.2</v>
      </c>
      <c r="F13" s="13">
        <v>48.4</v>
      </c>
      <c r="G13" s="13">
        <v>76.5</v>
      </c>
      <c r="H13" s="13">
        <v>80.2</v>
      </c>
      <c r="I13" s="13">
        <v>78.400000000000006</v>
      </c>
      <c r="J13" s="13">
        <v>75.400000000000006</v>
      </c>
      <c r="K13" s="13">
        <v>71.900000000000006</v>
      </c>
      <c r="L13" s="13">
        <v>76.099999999999994</v>
      </c>
    </row>
    <row r="14" spans="3:12" x14ac:dyDescent="0.2">
      <c r="C14" t="s">
        <v>153</v>
      </c>
      <c r="D14" s="13">
        <v>93.3</v>
      </c>
      <c r="E14" s="13">
        <v>92.9</v>
      </c>
      <c r="F14" s="13">
        <v>95.1</v>
      </c>
      <c r="G14" s="13">
        <v>75.400000000000006</v>
      </c>
      <c r="H14" s="13">
        <v>89.2</v>
      </c>
      <c r="I14" s="13">
        <v>83</v>
      </c>
      <c r="J14" s="13">
        <v>94.2</v>
      </c>
      <c r="K14" s="13">
        <v>92.7</v>
      </c>
      <c r="L14" s="13">
        <v>93.4</v>
      </c>
    </row>
    <row r="15" spans="3:12" x14ac:dyDescent="0.2">
      <c r="C15" t="s">
        <v>154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</row>
    <row r="16" spans="3:12" x14ac:dyDescent="0.2">
      <c r="D16" s="13"/>
      <c r="E16" s="13"/>
      <c r="F16" s="13"/>
      <c r="G16" s="13"/>
      <c r="H16" s="13"/>
      <c r="I16" s="13"/>
      <c r="J16" s="13"/>
      <c r="K16" s="13"/>
      <c r="L16" s="13"/>
    </row>
    <row r="17" spans="3:12" x14ac:dyDescent="0.2">
      <c r="C17" t="s">
        <v>156</v>
      </c>
      <c r="D17" s="13" t="s">
        <v>165</v>
      </c>
      <c r="E17" s="13"/>
      <c r="F17" s="13"/>
      <c r="G17" s="13" t="s">
        <v>148</v>
      </c>
      <c r="H17" s="13"/>
      <c r="I17" s="13"/>
      <c r="J17" s="13" t="s">
        <v>149</v>
      </c>
      <c r="K17" s="13"/>
      <c r="L17" s="13"/>
    </row>
    <row r="18" spans="3:12" x14ac:dyDescent="0.2">
      <c r="C18" t="s">
        <v>151</v>
      </c>
      <c r="D18" s="13">
        <v>100</v>
      </c>
      <c r="E18" s="13">
        <v>100</v>
      </c>
      <c r="F18" s="13">
        <v>100</v>
      </c>
      <c r="G18" s="13">
        <v>42.1</v>
      </c>
      <c r="H18" s="13">
        <v>38.5</v>
      </c>
      <c r="I18" s="13">
        <v>40.299999999999997</v>
      </c>
      <c r="J18" s="13">
        <v>55.5</v>
      </c>
      <c r="K18" s="13">
        <v>58.6</v>
      </c>
      <c r="L18" s="13">
        <v>56.7</v>
      </c>
    </row>
    <row r="19" spans="3:12" x14ac:dyDescent="0.2">
      <c r="C19" t="s">
        <v>152</v>
      </c>
      <c r="D19" s="13">
        <v>4.8099999999999996</v>
      </c>
      <c r="E19" s="13">
        <v>5.83</v>
      </c>
      <c r="F19" s="13">
        <v>6.79</v>
      </c>
      <c r="G19" s="13">
        <v>6.96</v>
      </c>
      <c r="H19" s="13">
        <v>10.4</v>
      </c>
      <c r="I19" s="13">
        <v>9.5500000000000007</v>
      </c>
      <c r="J19" s="13">
        <v>6.73</v>
      </c>
      <c r="K19" s="13">
        <v>9.89</v>
      </c>
      <c r="L19" s="13">
        <v>8.51</v>
      </c>
    </row>
    <row r="20" spans="3:12" x14ac:dyDescent="0.2">
      <c r="C20" t="s">
        <v>153</v>
      </c>
      <c r="D20" s="13">
        <v>62.1</v>
      </c>
      <c r="E20" s="13">
        <v>57</v>
      </c>
      <c r="F20" s="13">
        <v>69.7</v>
      </c>
      <c r="G20" s="13">
        <v>58.6</v>
      </c>
      <c r="H20" s="13">
        <v>52.6</v>
      </c>
      <c r="I20" s="13">
        <v>53.8</v>
      </c>
      <c r="J20" s="13">
        <v>64.3</v>
      </c>
      <c r="K20" s="13">
        <v>59.3</v>
      </c>
      <c r="L20" s="13">
        <v>58.5</v>
      </c>
    </row>
    <row r="21" spans="3:12" x14ac:dyDescent="0.2">
      <c r="C21" t="s">
        <v>154</v>
      </c>
      <c r="D21" s="13">
        <v>1.81</v>
      </c>
      <c r="E21" s="13">
        <v>1.5</v>
      </c>
      <c r="F21" s="13">
        <v>0.38</v>
      </c>
      <c r="G21" s="13">
        <v>0</v>
      </c>
      <c r="H21" s="13">
        <v>1.23</v>
      </c>
      <c r="I21" s="13">
        <v>0.2</v>
      </c>
      <c r="J21" s="13">
        <v>9.2999999999999999E-2</v>
      </c>
      <c r="K21" s="13">
        <v>0.42</v>
      </c>
      <c r="L21" s="13">
        <v>0.14000000000000001</v>
      </c>
    </row>
    <row r="22" spans="3:12" x14ac:dyDescent="0.2">
      <c r="D22" s="13"/>
      <c r="E22" s="13"/>
      <c r="F22" s="13"/>
      <c r="G22" s="13"/>
      <c r="H22" s="13"/>
      <c r="I22" s="13"/>
      <c r="J22" s="13"/>
      <c r="K22" s="13"/>
      <c r="L22" s="13"/>
    </row>
    <row r="23" spans="3:12" x14ac:dyDescent="0.2">
      <c r="C23" t="s">
        <v>157</v>
      </c>
      <c r="D23" s="13" t="s">
        <v>165</v>
      </c>
      <c r="E23" s="13"/>
      <c r="F23" s="13"/>
      <c r="G23" s="13" t="s">
        <v>148</v>
      </c>
      <c r="H23" s="13"/>
      <c r="I23" s="13"/>
      <c r="J23" s="13" t="s">
        <v>149</v>
      </c>
      <c r="K23" s="13"/>
      <c r="L23" s="13"/>
    </row>
    <row r="24" spans="3:12" x14ac:dyDescent="0.2">
      <c r="C24" t="s">
        <v>151</v>
      </c>
      <c r="D24" s="13">
        <v>100</v>
      </c>
      <c r="E24" s="13">
        <v>100</v>
      </c>
      <c r="F24" s="13">
        <v>100</v>
      </c>
      <c r="G24" s="13">
        <v>35.4</v>
      </c>
      <c r="H24" s="13">
        <v>38.6</v>
      </c>
      <c r="I24" s="13">
        <v>38.5</v>
      </c>
      <c r="J24" s="13">
        <v>58.9</v>
      </c>
      <c r="K24" s="13">
        <v>55</v>
      </c>
      <c r="L24" s="13">
        <v>57.9</v>
      </c>
    </row>
    <row r="25" spans="3:12" x14ac:dyDescent="0.2">
      <c r="C25" t="s">
        <v>152</v>
      </c>
      <c r="D25" s="13">
        <v>0.49</v>
      </c>
      <c r="E25" s="13">
        <v>1.19</v>
      </c>
      <c r="F25" s="13">
        <v>0.62</v>
      </c>
      <c r="G25" s="13">
        <v>0.25</v>
      </c>
      <c r="H25" s="13">
        <v>0.34</v>
      </c>
      <c r="I25" s="13">
        <v>2.8000000000000001E-2</v>
      </c>
      <c r="J25" s="13">
        <v>0.66</v>
      </c>
      <c r="K25" s="13">
        <v>0.84</v>
      </c>
      <c r="L25" s="13">
        <v>0.28000000000000003</v>
      </c>
    </row>
    <row r="26" spans="3:12" x14ac:dyDescent="0.2">
      <c r="C26" t="s">
        <v>153</v>
      </c>
      <c r="D26" s="13">
        <v>83.8</v>
      </c>
      <c r="E26" s="13">
        <v>74.3</v>
      </c>
      <c r="F26" s="13">
        <v>88.1</v>
      </c>
      <c r="G26" s="13">
        <v>59.8</v>
      </c>
      <c r="H26" s="13">
        <v>58.2</v>
      </c>
      <c r="I26" s="13">
        <v>59.7</v>
      </c>
      <c r="J26" s="13">
        <v>65.900000000000006</v>
      </c>
      <c r="K26" s="13">
        <v>60.1</v>
      </c>
      <c r="L26" s="13">
        <v>62.8</v>
      </c>
    </row>
    <row r="27" spans="3:12" x14ac:dyDescent="0.2">
      <c r="C27" t="s">
        <v>154</v>
      </c>
      <c r="D27" s="13">
        <v>0.14000000000000001</v>
      </c>
      <c r="E27" s="13">
        <v>0.31</v>
      </c>
      <c r="F27" s="13">
        <v>0.35</v>
      </c>
      <c r="G27" s="13">
        <v>0.28000000000000003</v>
      </c>
      <c r="H27" s="13">
        <v>0.8</v>
      </c>
      <c r="I27" s="13">
        <v>2.8000000000000001E-2</v>
      </c>
      <c r="J27" s="13">
        <v>0.23</v>
      </c>
      <c r="K27" s="13">
        <v>0.4</v>
      </c>
      <c r="L27" s="13">
        <v>0.11</v>
      </c>
    </row>
    <row r="28" spans="3:12" x14ac:dyDescent="0.2">
      <c r="D28" s="13"/>
      <c r="E28" s="13"/>
      <c r="F28" s="13"/>
      <c r="G28" s="13"/>
      <c r="H28" s="13"/>
      <c r="I28" s="13"/>
      <c r="J28" s="13"/>
      <c r="K28" s="13"/>
      <c r="L28" s="13"/>
    </row>
    <row r="29" spans="3:12" x14ac:dyDescent="0.2">
      <c r="C29" t="s">
        <v>158</v>
      </c>
      <c r="D29" s="13" t="s">
        <v>165</v>
      </c>
      <c r="E29" s="13"/>
      <c r="F29" s="13"/>
      <c r="G29" s="13" t="s">
        <v>148</v>
      </c>
      <c r="H29" s="13"/>
      <c r="I29" s="13"/>
      <c r="J29" s="13" t="s">
        <v>149</v>
      </c>
      <c r="K29" s="13"/>
      <c r="L29" s="13"/>
    </row>
    <row r="30" spans="3:12" x14ac:dyDescent="0.2">
      <c r="C30" t="s">
        <v>151</v>
      </c>
      <c r="D30" s="13">
        <v>99.2</v>
      </c>
      <c r="E30" s="13">
        <v>99.8</v>
      </c>
      <c r="F30" s="13">
        <v>99.9</v>
      </c>
      <c r="G30" s="13">
        <v>33.299999999999997</v>
      </c>
      <c r="H30" s="13">
        <v>38.5</v>
      </c>
      <c r="I30" s="13">
        <v>0.32</v>
      </c>
      <c r="J30" s="13">
        <v>62.8</v>
      </c>
      <c r="K30" s="13">
        <v>59.5</v>
      </c>
      <c r="L30" s="13">
        <v>0.46</v>
      </c>
    </row>
    <row r="31" spans="3:12" x14ac:dyDescent="0.2">
      <c r="C31" t="s">
        <v>152</v>
      </c>
      <c r="D31" s="13">
        <v>4.1100000000000003</v>
      </c>
      <c r="E31" s="13">
        <v>1.52</v>
      </c>
      <c r="F31" s="13">
        <v>4.8600000000000003</v>
      </c>
      <c r="G31" s="13">
        <v>2.2000000000000002</v>
      </c>
      <c r="H31" s="13">
        <v>0.95</v>
      </c>
      <c r="I31" s="13">
        <v>28.6</v>
      </c>
      <c r="J31" s="13">
        <v>1.75</v>
      </c>
      <c r="K31" s="13">
        <v>3.06</v>
      </c>
      <c r="L31" s="13">
        <v>0</v>
      </c>
    </row>
    <row r="32" spans="3:12" x14ac:dyDescent="0.2">
      <c r="C32" t="s">
        <v>153</v>
      </c>
      <c r="D32" s="13">
        <v>48.9</v>
      </c>
      <c r="E32" s="13">
        <v>57.9</v>
      </c>
      <c r="F32" s="13">
        <v>46.4</v>
      </c>
      <c r="G32" s="13">
        <v>52.7</v>
      </c>
      <c r="H32" s="13">
        <v>45.4</v>
      </c>
      <c r="I32" s="13">
        <v>28.6</v>
      </c>
      <c r="J32" s="13">
        <v>64.400000000000006</v>
      </c>
      <c r="K32" s="13">
        <v>44.2</v>
      </c>
      <c r="L32" s="13">
        <v>20</v>
      </c>
    </row>
    <row r="33" spans="3:12" x14ac:dyDescent="0.2">
      <c r="C33" t="s">
        <v>154</v>
      </c>
      <c r="D33" s="13">
        <v>1.43</v>
      </c>
      <c r="E33" s="13">
        <v>0.76</v>
      </c>
      <c r="F33" s="13">
        <v>1.9</v>
      </c>
      <c r="G33" s="13">
        <v>1.1000000000000001</v>
      </c>
      <c r="H33" s="13">
        <v>2.84</v>
      </c>
      <c r="I33" s="13">
        <v>0</v>
      </c>
      <c r="J33" s="13">
        <v>0.57999999999999996</v>
      </c>
      <c r="K33" s="13">
        <v>1.83</v>
      </c>
      <c r="L33" s="13">
        <v>0</v>
      </c>
    </row>
    <row r="34" spans="3:12" x14ac:dyDescent="0.2">
      <c r="D34" s="13"/>
      <c r="E34" s="13"/>
      <c r="F34" s="13"/>
      <c r="G34" s="13"/>
      <c r="H34" s="13"/>
      <c r="I34" s="13"/>
      <c r="J34" s="13"/>
      <c r="K34" s="13"/>
      <c r="L34" s="13"/>
    </row>
    <row r="35" spans="3:12" x14ac:dyDescent="0.2">
      <c r="C35" t="s">
        <v>159</v>
      </c>
      <c r="D35" s="13" t="s">
        <v>165</v>
      </c>
      <c r="E35" s="13"/>
      <c r="F35" s="13"/>
      <c r="G35" s="13" t="s">
        <v>148</v>
      </c>
      <c r="H35" s="13"/>
      <c r="I35" s="13"/>
      <c r="J35" s="13" t="s">
        <v>149</v>
      </c>
      <c r="K35" s="13"/>
      <c r="L35" s="13"/>
    </row>
    <row r="36" spans="3:12" x14ac:dyDescent="0.2">
      <c r="C36" t="s">
        <v>151</v>
      </c>
      <c r="D36" s="13">
        <v>100</v>
      </c>
      <c r="E36" s="13">
        <v>100</v>
      </c>
      <c r="F36" s="13">
        <v>99.7</v>
      </c>
      <c r="G36" s="13">
        <v>37.6</v>
      </c>
      <c r="H36" s="13">
        <v>37.6</v>
      </c>
      <c r="I36" s="13">
        <v>43.2</v>
      </c>
      <c r="J36" s="13">
        <v>55.4</v>
      </c>
      <c r="K36" s="13">
        <v>60</v>
      </c>
      <c r="L36" s="13">
        <v>50</v>
      </c>
    </row>
    <row r="37" spans="3:12" x14ac:dyDescent="0.2">
      <c r="C37" t="s">
        <v>152</v>
      </c>
      <c r="D37" s="13">
        <v>0.13</v>
      </c>
      <c r="E37" s="13">
        <v>0.15</v>
      </c>
      <c r="F37" s="13">
        <v>9.27</v>
      </c>
      <c r="G37" s="13">
        <v>8.6999999999999994E-2</v>
      </c>
      <c r="H37" s="13">
        <v>8.2000000000000003E-2</v>
      </c>
      <c r="I37" s="13">
        <v>0.48</v>
      </c>
      <c r="J37" s="13">
        <v>0.53</v>
      </c>
      <c r="K37" s="13">
        <v>0.28000000000000003</v>
      </c>
      <c r="L37" s="13">
        <v>2.64</v>
      </c>
    </row>
    <row r="38" spans="3:12" x14ac:dyDescent="0.2">
      <c r="C38" t="s">
        <v>153</v>
      </c>
      <c r="D38" s="13">
        <v>79.8</v>
      </c>
      <c r="E38" s="13">
        <v>78.900000000000006</v>
      </c>
      <c r="F38" s="13">
        <v>73.8</v>
      </c>
      <c r="G38" s="13">
        <v>33.799999999999997</v>
      </c>
      <c r="H38" s="13">
        <v>45.1</v>
      </c>
      <c r="I38" s="13">
        <v>41.3</v>
      </c>
      <c r="J38" s="13">
        <v>34.6</v>
      </c>
      <c r="K38" s="13">
        <v>52.8</v>
      </c>
      <c r="L38" s="13">
        <v>44.1</v>
      </c>
    </row>
    <row r="39" spans="3:12" x14ac:dyDescent="0.2">
      <c r="C39" t="s">
        <v>154</v>
      </c>
      <c r="D39" s="13">
        <v>0.22</v>
      </c>
      <c r="E39" s="13">
        <v>0.18</v>
      </c>
      <c r="F39" s="13">
        <v>0.8</v>
      </c>
      <c r="G39" s="13">
        <v>0.17</v>
      </c>
      <c r="H39" s="13">
        <v>4.1000000000000002E-2</v>
      </c>
      <c r="I39" s="13">
        <v>0.37</v>
      </c>
      <c r="J39" s="13">
        <v>0</v>
      </c>
      <c r="K39" s="13">
        <v>2.5999999999999999E-2</v>
      </c>
      <c r="L39" s="13">
        <v>0.14000000000000001</v>
      </c>
    </row>
    <row r="40" spans="3:12" x14ac:dyDescent="0.2">
      <c r="D40" s="13"/>
      <c r="E40" s="13"/>
      <c r="F40" s="13"/>
      <c r="G40" s="13"/>
      <c r="H40" s="13"/>
      <c r="I40" s="13"/>
      <c r="J40" s="13"/>
      <c r="K40" s="13"/>
      <c r="L40" s="13"/>
    </row>
    <row r="41" spans="3:12" x14ac:dyDescent="0.2">
      <c r="C41" t="s">
        <v>160</v>
      </c>
      <c r="D41" s="13" t="s">
        <v>165</v>
      </c>
      <c r="E41" s="13"/>
      <c r="F41" s="13"/>
      <c r="G41" s="13" t="s">
        <v>148</v>
      </c>
      <c r="H41" s="13"/>
      <c r="I41" s="13"/>
      <c r="J41" s="13" t="s">
        <v>149</v>
      </c>
      <c r="K41" s="13"/>
      <c r="L41" s="13"/>
    </row>
    <row r="42" spans="3:12" x14ac:dyDescent="0.2">
      <c r="C42" t="s">
        <v>151</v>
      </c>
      <c r="D42" s="13">
        <v>99.9</v>
      </c>
      <c r="E42" s="13">
        <v>100</v>
      </c>
      <c r="F42" s="13">
        <v>100</v>
      </c>
      <c r="G42" s="13">
        <v>44.6</v>
      </c>
      <c r="H42" s="13">
        <v>40.9</v>
      </c>
      <c r="I42" s="13">
        <v>37.9</v>
      </c>
      <c r="J42" s="13">
        <v>54.8</v>
      </c>
      <c r="K42" s="13">
        <v>57.7</v>
      </c>
      <c r="L42" s="13">
        <v>61.3</v>
      </c>
    </row>
    <row r="43" spans="3:12" x14ac:dyDescent="0.2">
      <c r="C43" t="s">
        <v>152</v>
      </c>
      <c r="D43" s="13">
        <v>4.04</v>
      </c>
      <c r="E43" s="13">
        <v>2.29</v>
      </c>
      <c r="F43" s="13">
        <v>3.12</v>
      </c>
      <c r="G43" s="13">
        <v>4.25</v>
      </c>
      <c r="H43" s="13">
        <v>9.81</v>
      </c>
      <c r="I43" s="13">
        <v>3.74</v>
      </c>
      <c r="J43" s="13">
        <v>8.06</v>
      </c>
      <c r="K43" s="13">
        <v>12.9</v>
      </c>
      <c r="L43" s="13">
        <v>5.07</v>
      </c>
    </row>
    <row r="44" spans="3:12" x14ac:dyDescent="0.2">
      <c r="C44" t="s">
        <v>153</v>
      </c>
      <c r="D44" s="13">
        <v>92.5</v>
      </c>
      <c r="E44" s="13">
        <v>88.1</v>
      </c>
      <c r="F44" s="13">
        <v>89.6</v>
      </c>
      <c r="G44" s="13">
        <v>34.799999999999997</v>
      </c>
      <c r="H44" s="13">
        <v>38.9</v>
      </c>
      <c r="I44" s="13">
        <v>47.7</v>
      </c>
      <c r="J44" s="13">
        <v>33.9</v>
      </c>
      <c r="K44" s="13">
        <v>44.1</v>
      </c>
      <c r="L44" s="13">
        <v>52.9</v>
      </c>
    </row>
    <row r="45" spans="3:12" x14ac:dyDescent="0.2">
      <c r="C45" t="s">
        <v>154</v>
      </c>
      <c r="D45" s="13">
        <v>0.31</v>
      </c>
      <c r="E45" s="13">
        <v>0.21</v>
      </c>
      <c r="F45" s="13">
        <v>0.25</v>
      </c>
      <c r="G45" s="13">
        <v>0.18</v>
      </c>
      <c r="H45" s="13">
        <v>0.25</v>
      </c>
      <c r="I45" s="13">
        <v>2.11</v>
      </c>
      <c r="J45" s="13">
        <v>0.21</v>
      </c>
      <c r="K45" s="13">
        <v>0.56999999999999995</v>
      </c>
      <c r="L45" s="13">
        <v>1.98</v>
      </c>
    </row>
    <row r="46" spans="3:12" x14ac:dyDescent="0.2">
      <c r="D46" s="13"/>
      <c r="E46" s="13"/>
      <c r="F46" s="13"/>
      <c r="G46" s="13"/>
      <c r="H46" s="13"/>
      <c r="I46" s="13"/>
      <c r="J46" s="13"/>
      <c r="K46" s="13"/>
      <c r="L46" s="13"/>
    </row>
    <row r="47" spans="3:12" x14ac:dyDescent="0.2">
      <c r="C47" t="s">
        <v>163</v>
      </c>
      <c r="D47" s="13" t="s">
        <v>165</v>
      </c>
      <c r="E47" s="13"/>
      <c r="F47" s="13"/>
      <c r="G47" s="13" t="s">
        <v>148</v>
      </c>
      <c r="H47" s="13"/>
      <c r="I47" s="13"/>
      <c r="J47" s="13" t="s">
        <v>149</v>
      </c>
      <c r="K47" s="13"/>
      <c r="L47" s="13"/>
    </row>
    <row r="48" spans="3:12" x14ac:dyDescent="0.2">
      <c r="C48" t="s">
        <v>151</v>
      </c>
      <c r="D48" s="13">
        <v>100</v>
      </c>
      <c r="E48" s="13">
        <v>100</v>
      </c>
      <c r="F48" s="13">
        <v>100</v>
      </c>
      <c r="G48" s="13">
        <v>42.1</v>
      </c>
      <c r="H48" s="13">
        <v>42.8</v>
      </c>
      <c r="I48" s="13">
        <v>36.4</v>
      </c>
      <c r="J48" s="13">
        <v>56.8</v>
      </c>
      <c r="K48" s="13">
        <v>54.9</v>
      </c>
      <c r="L48" s="13">
        <v>62.7</v>
      </c>
    </row>
    <row r="49" spans="3:12" x14ac:dyDescent="0.2">
      <c r="C49" t="s">
        <v>152</v>
      </c>
      <c r="D49" s="13">
        <v>0.18</v>
      </c>
      <c r="E49" s="13">
        <v>0.28999999999999998</v>
      </c>
      <c r="F49" s="13">
        <v>0.16</v>
      </c>
      <c r="G49" s="13">
        <v>0.54</v>
      </c>
      <c r="H49" s="13">
        <v>0.74</v>
      </c>
      <c r="I49" s="13">
        <v>0.45</v>
      </c>
      <c r="J49" s="13">
        <v>0.86</v>
      </c>
      <c r="K49" s="13">
        <v>2.15</v>
      </c>
      <c r="L49" s="13">
        <v>0.83</v>
      </c>
    </row>
    <row r="50" spans="3:12" x14ac:dyDescent="0.2">
      <c r="C50" t="s">
        <v>153</v>
      </c>
      <c r="D50" s="13">
        <v>45.2</v>
      </c>
      <c r="E50" s="13">
        <v>52.3</v>
      </c>
      <c r="F50" s="13">
        <v>44.7</v>
      </c>
      <c r="G50" s="13">
        <v>19.100000000000001</v>
      </c>
      <c r="H50" s="13">
        <v>4.63</v>
      </c>
      <c r="I50" s="13">
        <v>11</v>
      </c>
      <c r="J50" s="13">
        <v>22.7</v>
      </c>
      <c r="K50" s="13">
        <v>3.89</v>
      </c>
      <c r="L50" s="13">
        <v>13</v>
      </c>
    </row>
    <row r="51" spans="3:12" x14ac:dyDescent="0.2">
      <c r="C51" t="s">
        <v>154</v>
      </c>
      <c r="D51" s="13">
        <v>9.8000000000000007</v>
      </c>
      <c r="E51" s="13">
        <v>8.74</v>
      </c>
      <c r="F51" s="13">
        <v>9.1199999999999992</v>
      </c>
      <c r="G51" s="13">
        <v>21.5</v>
      </c>
      <c r="H51" s="13">
        <v>38.799999999999997</v>
      </c>
      <c r="I51" s="13">
        <v>18.7</v>
      </c>
      <c r="J51" s="13">
        <v>21.3</v>
      </c>
      <c r="K51" s="13">
        <v>42</v>
      </c>
      <c r="L51" s="13">
        <v>15.4</v>
      </c>
    </row>
    <row r="52" spans="3:12" x14ac:dyDescent="0.2">
      <c r="D52" s="13"/>
      <c r="E52" s="13"/>
      <c r="F52" s="13"/>
      <c r="G52" s="13"/>
      <c r="H52" s="13"/>
      <c r="I52" s="13"/>
      <c r="J52" s="13"/>
      <c r="K52" s="13"/>
      <c r="L52" s="13"/>
    </row>
    <row r="53" spans="3:12" x14ac:dyDescent="0.2">
      <c r="C53" t="s">
        <v>161</v>
      </c>
      <c r="D53" s="13" t="s">
        <v>165</v>
      </c>
      <c r="E53" s="13"/>
      <c r="F53" s="13"/>
      <c r="G53" s="13" t="s">
        <v>148</v>
      </c>
      <c r="H53" s="13"/>
      <c r="I53" s="13"/>
      <c r="J53" s="13" t="s">
        <v>149</v>
      </c>
      <c r="K53" s="13"/>
      <c r="L53" s="13"/>
    </row>
    <row r="54" spans="3:12" x14ac:dyDescent="0.2">
      <c r="C54" t="s">
        <v>151</v>
      </c>
      <c r="D54" s="13">
        <v>99.9</v>
      </c>
      <c r="E54" s="13">
        <v>100</v>
      </c>
      <c r="F54" s="13">
        <v>100</v>
      </c>
      <c r="G54" s="13">
        <v>37.5</v>
      </c>
      <c r="H54" s="13">
        <v>34.1</v>
      </c>
      <c r="I54" s="13">
        <v>36</v>
      </c>
      <c r="J54" s="13">
        <v>59</v>
      </c>
      <c r="K54" s="13">
        <v>61.1</v>
      </c>
      <c r="L54" s="13">
        <v>60.9</v>
      </c>
    </row>
    <row r="55" spans="3:12" x14ac:dyDescent="0.2">
      <c r="C55" t="s">
        <v>152</v>
      </c>
      <c r="D55" s="13">
        <v>0.2</v>
      </c>
      <c r="E55" s="13">
        <v>0.2</v>
      </c>
      <c r="F55" s="13">
        <v>0.18</v>
      </c>
      <c r="G55" s="13">
        <v>4.2999999999999997E-2</v>
      </c>
      <c r="H55" s="13">
        <v>8.8999999999999996E-2</v>
      </c>
      <c r="I55" s="13">
        <v>0.24</v>
      </c>
      <c r="J55" s="13">
        <v>5.5E-2</v>
      </c>
      <c r="K55" s="13">
        <v>0.14000000000000001</v>
      </c>
      <c r="L55" s="13">
        <v>0.6</v>
      </c>
    </row>
    <row r="56" spans="3:12" x14ac:dyDescent="0.2">
      <c r="C56" t="s">
        <v>153</v>
      </c>
      <c r="D56" s="13">
        <v>38.700000000000003</v>
      </c>
      <c r="E56" s="13">
        <v>59.8</v>
      </c>
      <c r="F56" s="13">
        <v>54.4</v>
      </c>
      <c r="G56" s="13">
        <v>9.83</v>
      </c>
      <c r="H56" s="13">
        <v>19.8</v>
      </c>
      <c r="I56" s="13">
        <v>17.899999999999999</v>
      </c>
      <c r="J56" s="13">
        <v>12.9</v>
      </c>
      <c r="K56" s="13">
        <v>20.9</v>
      </c>
      <c r="L56" s="13">
        <v>18.3</v>
      </c>
    </row>
    <row r="57" spans="3:12" x14ac:dyDescent="0.2">
      <c r="C57" t="s">
        <v>154</v>
      </c>
      <c r="D57" s="13">
        <v>8.7799999999999994</v>
      </c>
      <c r="E57" s="13">
        <v>7.01</v>
      </c>
      <c r="F57" s="13">
        <v>14.1</v>
      </c>
      <c r="G57" s="13">
        <v>37.5</v>
      </c>
      <c r="H57" s="13">
        <v>9.0299999999999994</v>
      </c>
      <c r="I57" s="13">
        <v>23.7</v>
      </c>
      <c r="J57" s="13">
        <v>36.5</v>
      </c>
      <c r="K57" s="13">
        <v>8.84</v>
      </c>
      <c r="L57" s="13">
        <v>27.8</v>
      </c>
    </row>
    <row r="58" spans="3:12" x14ac:dyDescent="0.2">
      <c r="D58" s="13"/>
      <c r="E58" s="13"/>
      <c r="F58" s="13"/>
      <c r="G58" s="13"/>
      <c r="H58" s="13"/>
      <c r="I58" s="13"/>
      <c r="J58" s="13"/>
      <c r="K58" s="13"/>
      <c r="L58" s="13"/>
    </row>
    <row r="59" spans="3:12" x14ac:dyDescent="0.2">
      <c r="C59" s="10" t="s">
        <v>162</v>
      </c>
      <c r="D59" s="11" t="s">
        <v>165</v>
      </c>
      <c r="E59" s="11"/>
      <c r="F59" s="11"/>
      <c r="G59" s="11" t="s">
        <v>148</v>
      </c>
      <c r="H59" s="11"/>
      <c r="I59" s="11"/>
      <c r="J59" s="11" t="s">
        <v>149</v>
      </c>
      <c r="K59" s="11"/>
      <c r="L59" s="11"/>
    </row>
    <row r="60" spans="3:12" x14ac:dyDescent="0.2">
      <c r="C60" s="10" t="s">
        <v>151</v>
      </c>
      <c r="D60" s="13">
        <v>100</v>
      </c>
      <c r="E60" s="13">
        <v>100</v>
      </c>
      <c r="F60" s="13">
        <v>100</v>
      </c>
      <c r="G60" s="13">
        <v>44.7</v>
      </c>
      <c r="H60" s="13">
        <v>49.2</v>
      </c>
      <c r="I60" s="13">
        <v>41.9</v>
      </c>
      <c r="J60" s="13">
        <v>54.1</v>
      </c>
      <c r="K60" s="13">
        <v>50.1</v>
      </c>
      <c r="L60" s="13">
        <v>57.3</v>
      </c>
    </row>
    <row r="61" spans="3:12" x14ac:dyDescent="0.2">
      <c r="C61" s="10" t="s">
        <v>152</v>
      </c>
      <c r="D61" s="13">
        <v>7.1999999999999995E-2</v>
      </c>
      <c r="E61" s="13">
        <v>0</v>
      </c>
      <c r="F61" s="13">
        <v>0.28000000000000003</v>
      </c>
      <c r="G61" s="13">
        <v>0.72</v>
      </c>
      <c r="H61" s="13">
        <v>2.85</v>
      </c>
      <c r="I61" s="13">
        <v>0.86</v>
      </c>
      <c r="J61" s="13">
        <v>3.6999999999999998E-2</v>
      </c>
      <c r="K61" s="13">
        <v>0.36</v>
      </c>
      <c r="L61" s="13">
        <v>0.24</v>
      </c>
    </row>
    <row r="62" spans="3:12" x14ac:dyDescent="0.2">
      <c r="C62" s="10" t="s">
        <v>153</v>
      </c>
      <c r="D62" s="13">
        <v>23.3</v>
      </c>
      <c r="E62" s="13">
        <v>23.4</v>
      </c>
      <c r="F62" s="13">
        <v>23.5</v>
      </c>
      <c r="G62" s="13">
        <v>5.54</v>
      </c>
      <c r="H62" s="13">
        <v>3.58</v>
      </c>
      <c r="I62" s="13">
        <v>4.09</v>
      </c>
      <c r="J62" s="13">
        <v>4.95</v>
      </c>
      <c r="K62" s="13">
        <v>2.42</v>
      </c>
      <c r="L62" s="13">
        <v>1.91</v>
      </c>
    </row>
    <row r="63" spans="3:12" x14ac:dyDescent="0.2">
      <c r="C63" s="10" t="s">
        <v>154</v>
      </c>
      <c r="D63" s="13">
        <v>29.4</v>
      </c>
      <c r="E63" s="13">
        <v>31.2</v>
      </c>
      <c r="F63" s="13">
        <v>19.8</v>
      </c>
      <c r="G63" s="13">
        <v>40.299999999999997</v>
      </c>
      <c r="H63" s="13">
        <v>46</v>
      </c>
      <c r="I63" s="13">
        <v>54.3</v>
      </c>
      <c r="J63" s="13">
        <v>41.5</v>
      </c>
      <c r="K63" s="13">
        <v>53</v>
      </c>
      <c r="L63" s="13">
        <v>57.8</v>
      </c>
    </row>
    <row r="64" spans="3:12" x14ac:dyDescent="0.2">
      <c r="D64" s="13"/>
      <c r="E64" s="13"/>
      <c r="F64" s="13"/>
      <c r="G64" s="13"/>
      <c r="H64" s="13"/>
      <c r="I64" s="13"/>
      <c r="J64" s="13"/>
      <c r="K64" s="13"/>
      <c r="L64" s="13"/>
    </row>
    <row r="65" spans="3:12" x14ac:dyDescent="0.2">
      <c r="C65" s="10" t="s">
        <v>164</v>
      </c>
      <c r="D65" s="11" t="s">
        <v>165</v>
      </c>
      <c r="E65" s="11"/>
      <c r="F65" s="11"/>
      <c r="G65" s="11" t="s">
        <v>148</v>
      </c>
      <c r="H65" s="11"/>
      <c r="I65" s="11"/>
      <c r="J65" s="11" t="s">
        <v>149</v>
      </c>
      <c r="K65" s="11"/>
      <c r="L65" s="11"/>
    </row>
    <row r="66" spans="3:12" x14ac:dyDescent="0.2">
      <c r="C66" s="10" t="s">
        <v>151</v>
      </c>
      <c r="D66" s="13">
        <v>100</v>
      </c>
      <c r="E66" s="13">
        <v>100</v>
      </c>
      <c r="F66" s="13">
        <v>100</v>
      </c>
      <c r="G66" s="13">
        <v>51.6</v>
      </c>
      <c r="H66" s="13">
        <v>28.5</v>
      </c>
      <c r="I66" s="13">
        <v>33.9</v>
      </c>
      <c r="J66" s="13">
        <v>44.7</v>
      </c>
      <c r="K66" s="13">
        <v>64.900000000000006</v>
      </c>
      <c r="L66" s="13">
        <v>61</v>
      </c>
    </row>
    <row r="67" spans="3:12" x14ac:dyDescent="0.2">
      <c r="C67" s="10" t="s">
        <v>152</v>
      </c>
      <c r="D67" s="13">
        <v>1.0900000000000001</v>
      </c>
      <c r="E67" s="13">
        <v>1.26</v>
      </c>
      <c r="F67" s="13">
        <v>0.87</v>
      </c>
      <c r="G67" s="13">
        <v>0</v>
      </c>
      <c r="H67" s="13">
        <v>0.11</v>
      </c>
      <c r="I67" s="13">
        <v>0.43</v>
      </c>
      <c r="J67" s="13">
        <v>3.6999999999999998E-2</v>
      </c>
      <c r="K67" s="13">
        <v>0.36</v>
      </c>
      <c r="L67" s="13">
        <v>0.24</v>
      </c>
    </row>
    <row r="68" spans="3:12" x14ac:dyDescent="0.2">
      <c r="C68" s="10" t="s">
        <v>153</v>
      </c>
      <c r="D68" s="13">
        <v>5.62</v>
      </c>
      <c r="E68" s="13">
        <v>1.01</v>
      </c>
      <c r="F68" s="13">
        <v>0.39</v>
      </c>
      <c r="G68" s="13">
        <v>12</v>
      </c>
      <c r="H68" s="13">
        <v>0.89</v>
      </c>
      <c r="I68" s="13">
        <v>0.21</v>
      </c>
      <c r="J68" s="13">
        <v>4.95</v>
      </c>
      <c r="K68" s="13">
        <v>2.42</v>
      </c>
      <c r="L68" s="13">
        <v>1.91</v>
      </c>
    </row>
    <row r="69" spans="3:12" x14ac:dyDescent="0.2">
      <c r="C69" s="10" t="s">
        <v>154</v>
      </c>
      <c r="D69" s="13">
        <v>48.2</v>
      </c>
      <c r="E69" s="13">
        <v>72.599999999999994</v>
      </c>
      <c r="F69" s="13">
        <v>75.900000000000006</v>
      </c>
      <c r="G69" s="13">
        <v>45.5</v>
      </c>
      <c r="H69" s="13">
        <v>77.900000000000006</v>
      </c>
      <c r="I69" s="13">
        <v>77.2</v>
      </c>
      <c r="J69" s="13">
        <v>41.5</v>
      </c>
      <c r="K69" s="13">
        <v>53</v>
      </c>
      <c r="L69" s="13">
        <v>57.8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8A44-A7EC-8C4F-95B4-49A2BDEEAF7E}">
  <dimension ref="D2:BF35"/>
  <sheetViews>
    <sheetView tabSelected="1" topLeftCell="E1" workbookViewId="0">
      <selection activeCell="H17" sqref="H17"/>
    </sheetView>
  </sheetViews>
  <sheetFormatPr baseColWidth="10" defaultRowHeight="16" x14ac:dyDescent="0.2"/>
  <cols>
    <col min="3" max="3" width="17.83203125" customWidth="1"/>
    <col min="4" max="4" width="19.83203125" customWidth="1"/>
    <col min="5" max="5" width="21.1640625" customWidth="1"/>
    <col min="6" max="6" width="17" customWidth="1"/>
    <col min="7" max="7" width="15.6640625" customWidth="1"/>
  </cols>
  <sheetData>
    <row r="2" spans="5:31" x14ac:dyDescent="0.2">
      <c r="E2" t="s">
        <v>135</v>
      </c>
      <c r="O2" t="s">
        <v>136</v>
      </c>
      <c r="X2" t="s">
        <v>137</v>
      </c>
    </row>
    <row r="3" spans="5:31" x14ac:dyDescent="0.2">
      <c r="E3" s="5" t="s">
        <v>72</v>
      </c>
      <c r="F3" t="s">
        <v>128</v>
      </c>
      <c r="G3" t="s">
        <v>129</v>
      </c>
      <c r="H3" t="s">
        <v>130</v>
      </c>
      <c r="I3" t="s">
        <v>131</v>
      </c>
      <c r="J3" t="s">
        <v>132</v>
      </c>
      <c r="K3" t="s">
        <v>133</v>
      </c>
      <c r="L3" t="s">
        <v>134</v>
      </c>
      <c r="N3" s="5" t="s">
        <v>72</v>
      </c>
      <c r="O3" t="s">
        <v>128</v>
      </c>
      <c r="P3" t="s">
        <v>129</v>
      </c>
      <c r="Q3" t="s">
        <v>130</v>
      </c>
      <c r="R3" t="s">
        <v>131</v>
      </c>
      <c r="S3" t="s">
        <v>132</v>
      </c>
      <c r="T3" t="s">
        <v>133</v>
      </c>
      <c r="U3" t="s">
        <v>134</v>
      </c>
      <c r="X3" s="5" t="s">
        <v>72</v>
      </c>
      <c r="Y3" t="s">
        <v>128</v>
      </c>
      <c r="Z3" t="s">
        <v>129</v>
      </c>
      <c r="AA3" t="s">
        <v>130</v>
      </c>
      <c r="AB3" t="s">
        <v>131</v>
      </c>
      <c r="AC3" t="s">
        <v>132</v>
      </c>
      <c r="AD3" t="s">
        <v>133</v>
      </c>
      <c r="AE3" t="s">
        <v>134</v>
      </c>
    </row>
    <row r="4" spans="5:31" x14ac:dyDescent="0.2">
      <c r="E4" s="6">
        <v>0</v>
      </c>
      <c r="F4">
        <f>'cell counts-round1 and 2'!F40*(AVERAGE(E25:G25)/100)</f>
        <v>11856</v>
      </c>
      <c r="G4">
        <f>'cell counts-round1 and 2'!G40*(AVERAGE(M25:O25)/100)</f>
        <v>11472</v>
      </c>
      <c r="H4">
        <f>'cell counts-round1 and 2'!H40*(AVERAGE(U25:W25)/100)</f>
        <v>12144</v>
      </c>
      <c r="I4">
        <f>'cell counts-round1 and 2'!I40*(AVERAGE(AC25:AE25)/100)</f>
        <v>12072</v>
      </c>
      <c r="J4">
        <f>'cell counts-round1 and 2'!J40*(AVERAGE(AK25:AM25)/100)</f>
        <v>10032</v>
      </c>
      <c r="K4">
        <f>'cell counts-round1 and 2'!K40*(AVERAGE(AS25:AU25)/100)</f>
        <v>12120</v>
      </c>
      <c r="L4">
        <f>'cell counts-round1 and 2'!L40*(AVERAGE(BA25:BC25)/100)</f>
        <v>11976</v>
      </c>
      <c r="N4" s="6">
        <v>0</v>
      </c>
      <c r="O4">
        <f>'cell counts-round1 and 2'!F40*(AVERAGE(H25:J25)/100)</f>
        <v>12120</v>
      </c>
      <c r="P4">
        <f>'cell counts-round1 and 2'!G40*(AVERAGE(P25:R25)/100)</f>
        <v>12480</v>
      </c>
      <c r="Q4">
        <f>'cell counts-round1 and 2'!H40*(AVERAGE(X25:Z25)/100)</f>
        <v>11808.000000000002</v>
      </c>
      <c r="R4">
        <f>'cell counts-round1 and 2'!I40*(AVERAGE(AF25:AH25)/100)</f>
        <v>11904</v>
      </c>
      <c r="S4">
        <f>'cell counts-round1 and 2'!J40*(AVERAGE(AN25:AP25)/100)</f>
        <v>13704.000000000002</v>
      </c>
      <c r="T4">
        <f>'cell counts-round1 and 2'!K40*(AVERAGE(AV25:AX25)/100)</f>
        <v>11856</v>
      </c>
      <c r="U4">
        <f>'cell counts-round1 and 2'!L40*(AVERAGE(BD25:BF25)/100)</f>
        <v>11976</v>
      </c>
      <c r="X4" s="6">
        <v>0</v>
      </c>
      <c r="Y4">
        <f>'cell counts-round1 and 2'!F40-F4-O4</f>
        <v>24</v>
      </c>
      <c r="Z4">
        <f>'cell counts-round1 and 2'!G40-G4-P4</f>
        <v>48</v>
      </c>
      <c r="AA4">
        <f>'cell counts-round1 and 2'!H40-H4-Q4</f>
        <v>47.999999999998181</v>
      </c>
      <c r="AB4">
        <f>'cell counts-round1 and 2'!I40-I4-R4</f>
        <v>24</v>
      </c>
      <c r="AC4">
        <f>'cell counts-round1 and 2'!J40-J4-S4</f>
        <v>263.99999999999818</v>
      </c>
      <c r="AD4">
        <f>'cell counts-round1 and 2'!K40-K4-T4</f>
        <v>24</v>
      </c>
      <c r="AE4">
        <f>'cell counts-round1 and 2'!L40-L4-U4</f>
        <v>48</v>
      </c>
    </row>
    <row r="5" spans="5:31" x14ac:dyDescent="0.2">
      <c r="E5" s="6">
        <v>3</v>
      </c>
      <c r="F5">
        <f>'cell counts-round1 and 2'!F41*(AVERAGE(E26:G26)/100)</f>
        <v>5720</v>
      </c>
      <c r="G5">
        <f>'cell counts-round1 and 2'!G41*(AVERAGE(M26:O26)/100)</f>
        <v>8537.5888888888894</v>
      </c>
      <c r="H5">
        <f>'cell counts-round1 and 2'!H41*(AVERAGE(U26:W26)/100)</f>
        <v>9366.427777777777</v>
      </c>
      <c r="I5">
        <f>'cell counts-round1 and 2'!I41*(AVERAGE(AC26:AE26)/100)</f>
        <v>7488.1555555555551</v>
      </c>
      <c r="J5">
        <f>'cell counts-round1 and 2'!J41*(AVERAGE(AK26:AM26)/100)</f>
        <v>7950.4444444444443</v>
      </c>
      <c r="K5">
        <f>'cell counts-round1 and 2'!K41*(AVERAGE(AS26:AU26)/100)</f>
        <v>12365.933333333332</v>
      </c>
      <c r="L5">
        <f>'cell counts-round1 and 2'!L41*(AVERAGE(BA26:BC26)/100)</f>
        <v>22268</v>
      </c>
      <c r="N5" s="6">
        <v>3</v>
      </c>
      <c r="O5">
        <f>'cell counts-round1 and 2'!F41*(AVERAGE(H26:J26)/100)</f>
        <v>6989.6666666666679</v>
      </c>
      <c r="P5">
        <f>'cell counts-round1 and 2'!G41*(AVERAGE(P26:R26)/100)</f>
        <v>10605.133333333337</v>
      </c>
      <c r="Q5">
        <f>'cell counts-round1 and 2'!H41*(AVERAGE(X26:Z26)/100)</f>
        <v>12649.505555555557</v>
      </c>
      <c r="R5">
        <f>'cell counts-round1 and 2'!I41*(AVERAGE(AF26:AH26)/100)</f>
        <v>6409.7111111111099</v>
      </c>
      <c r="S5">
        <f>'cell counts-round1 and 2'!J41*(AVERAGE(AN26:AP26)/100)</f>
        <v>9528.711111111108</v>
      </c>
      <c r="T5">
        <f>'cell counts-round1 and 2'!K41*(AVERAGE(AV26:AX26)/100)</f>
        <v>11840.422222222222</v>
      </c>
      <c r="U5">
        <f>'cell counts-round1 and 2'!L41*(AVERAGE(BD26:BF26)/100)</f>
        <v>6582.7333333333327</v>
      </c>
      <c r="X5" s="6">
        <v>3</v>
      </c>
      <c r="Y5">
        <f>'cell counts-round1 and 2'!F41-F5-O5</f>
        <v>290.33333333333212</v>
      </c>
      <c r="Z5">
        <f>'cell counts-round1 and 2'!G41-G5-P5</f>
        <v>423.94444444444161</v>
      </c>
      <c r="AA5">
        <f>'cell counts-round1 and 2'!H41-H5-Q5</f>
        <v>267.39999999999782</v>
      </c>
      <c r="AB5">
        <f>'cell counts-round1 and 2'!I41-I5-R5</f>
        <v>168.80000000000109</v>
      </c>
      <c r="AC5">
        <f>'cell counts-round1 and 2'!J41-J5-S5</f>
        <v>254.17777777777883</v>
      </c>
      <c r="AD5">
        <f>'cell counts-round1 and 2'!K41-K5-T5</f>
        <v>426.9777777777781</v>
      </c>
      <c r="AE5">
        <f>'cell counts-round1 and 2'!L41-L5-U5</f>
        <v>449.26666666666733</v>
      </c>
    </row>
    <row r="6" spans="5:31" x14ac:dyDescent="0.2">
      <c r="E6" s="6">
        <v>6</v>
      </c>
      <c r="F6">
        <f>'cell counts-round1 and 2'!F42*(AVERAGE(E27:G27)/100)</f>
        <v>31434.666666666672</v>
      </c>
      <c r="G6">
        <f>'cell counts-round1 and 2'!G42*(AVERAGE(M27:O27)/100)</f>
        <v>35813.638888888883</v>
      </c>
      <c r="H6">
        <f>'cell counts-round1 and 2'!H42*(AVERAGE(U27:W27)/100)</f>
        <v>35872.000000000007</v>
      </c>
      <c r="I6">
        <f>'cell counts-round1 and 2'!I42*(AVERAGE(AC27:AE27)/100)</f>
        <v>61160</v>
      </c>
      <c r="J6">
        <f>'cell counts-round1 and 2'!J42*(AVERAGE(AK27:AM27)/100)</f>
        <v>36406.611111111109</v>
      </c>
      <c r="K6">
        <f>'cell counts-round1 and 2'!K42*(AVERAGE(AS27:AU27)/100)</f>
        <v>45197.5</v>
      </c>
      <c r="L6">
        <f>'cell counts-round1 and 2'!L42*(AVERAGE(BA27:BC27)/100)</f>
        <v>87230.027777777766</v>
      </c>
      <c r="N6" s="6">
        <v>6</v>
      </c>
      <c r="O6">
        <f>'cell counts-round1 and 2'!F42*(AVERAGE(H27:J27)/100)</f>
        <v>42560</v>
      </c>
      <c r="P6">
        <f>'cell counts-round1 and 2'!G42*(AVERAGE(P27:R27)/100)</f>
        <v>46164.083333333328</v>
      </c>
      <c r="Q6">
        <f>'cell counts-round1 and 2'!H42*(AVERAGE(X27:Z27)/100)</f>
        <v>51949.500000000007</v>
      </c>
      <c r="R6">
        <f>'cell counts-round1 and 2'!I42*(AVERAGE(AF27:AH27)/100)</f>
        <v>42429.75</v>
      </c>
      <c r="S6">
        <f>'cell counts-round1 and 2'!J42*(AVERAGE(AN27:AP27)/100)</f>
        <v>48668.055555555562</v>
      </c>
      <c r="T6">
        <f>'cell counts-round1 and 2'!K42*(AVERAGE(AV27:AX27)/100)</f>
        <v>43735.666666666672</v>
      </c>
      <c r="U6">
        <f>'cell counts-round1 and 2'!L42*(AVERAGE(BD27:BF27)/100)</f>
        <v>14772.000000000002</v>
      </c>
      <c r="X6" s="6">
        <v>6</v>
      </c>
      <c r="Y6">
        <f>'cell counts-round1 and 2'!F42-F6-O6</f>
        <v>672</v>
      </c>
      <c r="Z6">
        <f>'cell counts-round1 and 2'!G42-G6-P6</f>
        <v>605.61111111111677</v>
      </c>
      <c r="AA6">
        <f>'cell counts-round1 and 2'!H42-H6-Q6</f>
        <v>678.49999999998545</v>
      </c>
      <c r="AB6">
        <f>'cell counts-round1 and 2'!I42-I6-R6</f>
        <v>660.25</v>
      </c>
      <c r="AC6">
        <f>'cell counts-round1 and 2'!J42-J6-S6</f>
        <v>2092</v>
      </c>
      <c r="AD6">
        <f>'cell counts-round1 and 2'!K42-K6-T6</f>
        <v>566.83333333332848</v>
      </c>
      <c r="AE6">
        <f>'cell counts-round1 and 2'!L42-L6-U6</f>
        <v>581.3055555555602</v>
      </c>
    </row>
    <row r="7" spans="5:31" x14ac:dyDescent="0.2">
      <c r="E7" s="6">
        <v>9</v>
      </c>
      <c r="F7">
        <f>'cell counts-round1 and 2'!F43*(AVERAGE(E28:G28)/100)</f>
        <v>33728.944444444438</v>
      </c>
      <c r="G7">
        <f>'cell counts-round1 and 2'!G43*(AVERAGE(M28:O28)/100)</f>
        <v>14312.222222222221</v>
      </c>
      <c r="H7">
        <f>'cell counts-round1 and 2'!H43*(AVERAGE(U28:W28)/100)</f>
        <v>23508.333333333339</v>
      </c>
      <c r="I7">
        <f>'cell counts-round1 and 2'!I43*(AVERAGE(AC28:AE28)/100)</f>
        <v>71088.75</v>
      </c>
      <c r="J7">
        <f>'cell counts-round1 and 2'!J43*(AVERAGE(AK28:AM28)/100)</f>
        <v>13346.555555555553</v>
      </c>
      <c r="K7">
        <f>'cell counts-round1 and 2'!K43*(AVERAGE(AS28:AU28)/100)</f>
        <v>45732.805555555569</v>
      </c>
      <c r="L7">
        <f>'cell counts-round1 and 2'!L43*(AVERAGE(BA28:BC28)/100)</f>
        <v>58590.333333333343</v>
      </c>
      <c r="N7" s="6">
        <v>9</v>
      </c>
      <c r="O7">
        <f>'cell counts-round1 and 2'!F43*(AVERAGE(H28:J28)/100)</f>
        <v>47505.555555555555</v>
      </c>
      <c r="P7">
        <f>'cell counts-round1 and 2'!G43*(AVERAGE(P28:R28)/100)</f>
        <v>20496.666666666664</v>
      </c>
      <c r="Q7">
        <f>'cell counts-round1 and 2'!H43*(AVERAGE(X28:Z28)/100)</f>
        <v>41374.666666666672</v>
      </c>
      <c r="R7">
        <f>'cell counts-round1 and 2'!I43*(AVERAGE(AF28:AH28)/100)</f>
        <v>37899.166666666664</v>
      </c>
      <c r="S7">
        <f>'cell counts-round1 and 2'!J43*(AVERAGE(AN28:AP28)/100)</f>
        <v>20578.555555555551</v>
      </c>
      <c r="T7">
        <f>'cell counts-round1 and 2'!K43*(AVERAGE(AV28:AX28)/100)</f>
        <v>41316.611111111109</v>
      </c>
      <c r="U7">
        <f>'cell counts-round1 and 2'!L43*(AVERAGE(BD28:BF28)/100)</f>
        <v>8220</v>
      </c>
      <c r="X7" s="6">
        <v>9</v>
      </c>
      <c r="Y7">
        <f>'cell counts-round1 and 2'!F43-F7-O7</f>
        <v>2598.8333333333358</v>
      </c>
      <c r="Z7">
        <f>'cell counts-round1 and 2'!G43-G7-P7</f>
        <v>1857.777777777781</v>
      </c>
      <c r="AA7">
        <f>'cell counts-round1 and 2'!H43-H7-Q7</f>
        <v>2283.666666666657</v>
      </c>
      <c r="AB7">
        <f>'cell counts-round1 and 2'!I43-I7-R7</f>
        <v>2262.0833333333358</v>
      </c>
      <c r="AC7">
        <f>'cell counts-round1 and 2'!J43-J7-S7</f>
        <v>3741.5555555555584</v>
      </c>
      <c r="AD7">
        <f>'cell counts-round1 and 2'!K43-K7-T7</f>
        <v>1867.2499999999927</v>
      </c>
      <c r="AE7">
        <f>'cell counts-round1 and 2'!L43-L7-U7</f>
        <v>1689.666666666657</v>
      </c>
    </row>
    <row r="8" spans="5:31" x14ac:dyDescent="0.2">
      <c r="E8" s="6">
        <v>11</v>
      </c>
      <c r="F8" t="e">
        <f>'cell counts-round1 and 2'!F44*(AVERAGE(E29:G29)/100)</f>
        <v>#DIV/0!</v>
      </c>
      <c r="G8">
        <f>'cell counts-round1 and 2'!G44*(AVERAGE(M29:O29)/100)</f>
        <v>9043.2361111111095</v>
      </c>
      <c r="H8" t="e">
        <f>'cell counts-round1 and 2'!H44*(AVERAGE(U29:W29)/100)</f>
        <v>#DIV/0!</v>
      </c>
      <c r="I8" t="e">
        <f>'cell counts-round1 and 2'!I44*(AVERAGE(AC29:AE29)/100)</f>
        <v>#DIV/0!</v>
      </c>
      <c r="J8" t="e">
        <f>'cell counts-round1 and 2'!J44*(AVERAGE(AK29:AM29)/100)</f>
        <v>#DIV/0!</v>
      </c>
      <c r="K8">
        <f>'cell counts-round1 and 2'!K44*(AVERAGE(AS29:AU29)/100)</f>
        <v>15257.000000000004</v>
      </c>
      <c r="L8">
        <f>'cell counts-round1 and 2'!L44*(AVERAGE(BA29:BC29)/100)</f>
        <v>24031.411111111109</v>
      </c>
      <c r="N8" s="6">
        <v>11</v>
      </c>
      <c r="O8" t="e">
        <f>'cell counts-round1 and 2'!F44*(AVERAGE(H29:J29)/100)</f>
        <v>#DIV/0!</v>
      </c>
      <c r="P8">
        <f>'cell counts-round1 and 2'!G44*(AVERAGE(P29:R29)/100)</f>
        <v>11272.847222222221</v>
      </c>
      <c r="Q8" t="e">
        <f>'cell counts-round1 and 2'!H44*(AVERAGE(X29:Z29)/100)</f>
        <v>#DIV/0!</v>
      </c>
      <c r="R8" t="e">
        <f>'cell counts-round1 and 2'!I44*(AVERAGE(AF29:AH29)/100)</f>
        <v>#DIV/0!</v>
      </c>
      <c r="S8" t="e">
        <f>'cell counts-round1 and 2'!J44*(AVERAGE(AN29:AP29)/100)</f>
        <v>#DIV/0!</v>
      </c>
      <c r="T8">
        <f>'cell counts-round1 and 2'!K44*(AVERAGE(AV29:AX29)/100)</f>
        <v>16197.500000000002</v>
      </c>
      <c r="U8">
        <f>'cell counts-round1 and 2'!L44*(AVERAGE(BD29:BF29)/100)</f>
        <v>1903.8238888888891</v>
      </c>
      <c r="X8" s="6">
        <v>11</v>
      </c>
      <c r="Y8" t="e">
        <f>'cell counts-round1 and 2'!F44-F8-O8</f>
        <v>#DIV/0!</v>
      </c>
      <c r="Z8">
        <f>'cell counts-round1 and 2'!G44-G8-P8</f>
        <v>4642.2500000000018</v>
      </c>
      <c r="AA8" t="e">
        <f>'cell counts-round1 and 2'!H44-H8-Q8</f>
        <v>#DIV/0!</v>
      </c>
      <c r="AB8" t="e">
        <f>'cell counts-round1 and 2'!I44-I8-R8</f>
        <v>#DIV/0!</v>
      </c>
      <c r="AC8" t="e">
        <f>'cell counts-round1 and 2'!J44-J8-S8</f>
        <v>#DIV/0!</v>
      </c>
      <c r="AD8">
        <f>'cell counts-round1 and 2'!K44-K8-T8</f>
        <v>3378.8333333333303</v>
      </c>
      <c r="AE8">
        <f>'cell counts-round1 and 2'!L44-L8-U8</f>
        <v>2381.43166666667</v>
      </c>
    </row>
    <row r="9" spans="5:31" x14ac:dyDescent="0.2">
      <c r="E9" s="6">
        <v>13</v>
      </c>
      <c r="F9">
        <f>'cell counts-round1 and 2'!F45*(AVERAGE(E30:G30)/100)</f>
        <v>32184.888888888894</v>
      </c>
      <c r="G9">
        <f>'cell counts-round1 and 2'!G45*(AVERAGE(M30:O30)/100)</f>
        <v>34398.166666666664</v>
      </c>
      <c r="H9">
        <f>'cell counts-round1 and 2'!H45*(AVERAGE(U30:W30)/100)</f>
        <v>30893.333333333332</v>
      </c>
      <c r="I9">
        <f>'cell counts-round1 and 2'!I45*(AVERAGE(AC30:AE30)/100)</f>
        <v>100077.24999999999</v>
      </c>
      <c r="J9">
        <f>'cell counts-round1 and 2'!J45*(AVERAGE(AK30:AM30)/100)</f>
        <v>34276.388888888891</v>
      </c>
      <c r="K9">
        <f>'cell counts-round1 and 2'!K45*(AVERAGE(AS30:AU30)/100)</f>
        <v>66846.777777777781</v>
      </c>
      <c r="L9">
        <f>'cell counts-round1 and 2'!L45*(AVERAGE(BA30:BC30)/100)</f>
        <v>123125.33333333334</v>
      </c>
      <c r="N9" s="6">
        <v>13</v>
      </c>
      <c r="O9">
        <f>'cell counts-round1 and 2'!F45*(AVERAGE(H30:J30)/100)</f>
        <v>46348.444444444445</v>
      </c>
      <c r="P9">
        <f>'cell counts-round1 and 2'!G45*(AVERAGE(P30:R30)/100)</f>
        <v>48209.333333333328</v>
      </c>
      <c r="Q9">
        <f>'cell counts-round1 and 2'!H45*(AVERAGE(X30:Z30)/100)</f>
        <v>59079.999999999985</v>
      </c>
      <c r="R9">
        <f>'cell counts-round1 and 2'!I45*(AVERAGE(AF30:AH30)/100)</f>
        <v>39508</v>
      </c>
      <c r="S9">
        <f>'cell counts-round1 and 2'!J45*(AVERAGE(AN30:AP30)/100)</f>
        <v>50073.333333333343</v>
      </c>
      <c r="T9">
        <f>'cell counts-round1 and 2'!K45*(AVERAGE(AV30:AX30)/100)</f>
        <v>103303.24999999999</v>
      </c>
      <c r="U9">
        <f>'cell counts-round1 and 2'!L45*(AVERAGE(BD30:BF30)/100)</f>
        <v>9601.6</v>
      </c>
      <c r="X9" s="6">
        <v>13</v>
      </c>
      <c r="Y9">
        <f>'cell counts-round1 and 2'!F45-F9-O9</f>
        <v>4133.3333333333358</v>
      </c>
      <c r="Z9">
        <f>'cell counts-round1 and 2'!G45-G9-P9</f>
        <v>3892.5000000000073</v>
      </c>
      <c r="AA9">
        <f>'cell counts-round1 and 2'!H45-H9-Q9</f>
        <v>3360.0000000000146</v>
      </c>
      <c r="AB9">
        <f>'cell counts-round1 and 2'!I45-I9-R9</f>
        <v>5664.7500000000146</v>
      </c>
      <c r="AC9">
        <f>'cell counts-round1 and 2'!J45-J9-S9</f>
        <v>5066.944444444438</v>
      </c>
      <c r="AD9">
        <f>'cell counts-round1 and 2'!K45-K9-T9</f>
        <v>8266.6388888888905</v>
      </c>
      <c r="AE9">
        <f>'cell counts-round1 and 2'!L45-L9-U9</f>
        <v>3273.0666666666566</v>
      </c>
    </row>
    <row r="10" spans="5:31" x14ac:dyDescent="0.2">
      <c r="E10" s="6">
        <v>16</v>
      </c>
      <c r="F10">
        <f>'cell counts-round1 and 2'!F46*(AVERAGE(E31:G31)/100)</f>
        <v>92329.200000000012</v>
      </c>
      <c r="G10">
        <f>'cell counts-round1 and 2'!G46*(AVERAGE(M31:O31)/100)</f>
        <v>74519.999999999985</v>
      </c>
      <c r="H10">
        <f>'cell counts-round1 and 2'!H46*(AVERAGE(U31:W31)/100)</f>
        <v>92309.500000000015</v>
      </c>
      <c r="I10">
        <f>'cell counts-round1 and 2'!I46*(AVERAGE(AC31:AE31)/100)</f>
        <v>306450</v>
      </c>
      <c r="J10">
        <f>'cell counts-round1 and 2'!J46*(AVERAGE(AK31:AM31)/100)</f>
        <v>87832.500000000015</v>
      </c>
      <c r="K10">
        <f>'cell counts-round1 and 2'!K46*(AVERAGE(AS31:AU31)/100)</f>
        <v>211380</v>
      </c>
      <c r="L10">
        <f>'cell counts-round1 and 2'!L46*(AVERAGE(BA31:BC31)/100)</f>
        <v>198803.50000000003</v>
      </c>
      <c r="N10" s="6">
        <v>16</v>
      </c>
      <c r="O10">
        <f>'cell counts-round1 and 2'!F46*(AVERAGE(H31:J31)/100)</f>
        <v>128633.4</v>
      </c>
      <c r="P10">
        <f>'cell counts-round1 and 2'!G46*(AVERAGE(P31:R31)/100)</f>
        <v>95335.000000000015</v>
      </c>
      <c r="Q10">
        <f>'cell counts-round1 and 2'!H46*(AVERAGE(X31:Z31)/100)</f>
        <v>165703.83333333334</v>
      </c>
      <c r="R10">
        <f>'cell counts-round1 and 2'!I46*(AVERAGE(AF31:AH31)/100)</f>
        <v>93689.999999999985</v>
      </c>
      <c r="S10">
        <f>'cell counts-round1 and 2'!J46*(AVERAGE(AN31:AP31)/100)</f>
        <v>127155</v>
      </c>
      <c r="T10">
        <f>'cell counts-round1 and 2'!K46*(AVERAGE(AV31:AX31)/100)</f>
        <v>246324</v>
      </c>
      <c r="U10">
        <f>'cell counts-round1 and 2'!L46*(AVERAGE(BD31:BF31)/100)</f>
        <v>16091.220000000003</v>
      </c>
      <c r="X10" s="6">
        <v>16</v>
      </c>
      <c r="Y10">
        <f>'cell counts-round1 and 2'!F46-F10-O10</f>
        <v>3137.3999999999942</v>
      </c>
      <c r="Z10">
        <f>'cell counts-round1 and 2'!G46-G10-P10</f>
        <v>2645</v>
      </c>
      <c r="AA10">
        <f>'cell counts-round1 and 2'!H46-H10-Q10</f>
        <v>3486.666666666657</v>
      </c>
      <c r="AB10">
        <f>'cell counts-round1 and 2'!I46-I10-R10</f>
        <v>4860.0000000000146</v>
      </c>
      <c r="AC10">
        <f>'cell counts-round1 and 2'!J46-J10-S10</f>
        <v>5512.5</v>
      </c>
      <c r="AD10">
        <f>'cell counts-round1 and 2'!K46-K10-T10</f>
        <v>10296</v>
      </c>
      <c r="AE10">
        <f>'cell counts-round1 and 2'!L46-L10-U10</f>
        <v>805.27999999996791</v>
      </c>
    </row>
    <row r="11" spans="5:31" x14ac:dyDescent="0.2">
      <c r="E11" s="6">
        <v>21</v>
      </c>
      <c r="F11">
        <f>'cell counts-round1 and 2'!F47*(AVERAGE(E32:G32)/100)</f>
        <v>308543.33333333331</v>
      </c>
      <c r="G11">
        <f>'cell counts-round1 and 2'!G47*(AVERAGE(M32:O32)/100)</f>
        <v>106389.79999999999</v>
      </c>
      <c r="H11">
        <f>'cell counts-round1 and 2'!H47*(AVERAGE(U32:W32)/100)</f>
        <v>187631.66666666666</v>
      </c>
      <c r="I11">
        <f>'cell counts-round1 and 2'!I47*(AVERAGE(AC32:AE32)/100)</f>
        <v>495099.66666666663</v>
      </c>
      <c r="J11">
        <f>'cell counts-round1 and 2'!J47*(AVERAGE(AK32:AM32)/100)</f>
        <v>176756.99999999997</v>
      </c>
      <c r="K11">
        <f>'cell counts-round1 and 2'!K47*(AVERAGE(AS32:AU32)/100)</f>
        <v>295886</v>
      </c>
      <c r="L11">
        <f>'cell counts-round1 and 2'!L47*(AVERAGE(BA32:BC32)/100)</f>
        <v>438876.66666666669</v>
      </c>
      <c r="N11" s="6">
        <v>21</v>
      </c>
      <c r="O11">
        <f>'cell counts-round1 and 2'!F47*(AVERAGE(H32:J32)/100)</f>
        <v>437648.33333333331</v>
      </c>
      <c r="P11">
        <f>'cell counts-round1 and 2'!G47*(AVERAGE(P32:R32)/100)</f>
        <v>152309.06666666671</v>
      </c>
      <c r="Q11">
        <f>'cell counts-round1 and 2'!H47*(AVERAGE(X32:Z32)/100)</f>
        <v>322390</v>
      </c>
      <c r="R11">
        <f>'cell counts-round1 and 2'!I47*(AVERAGE(AF32:AH32)/100)</f>
        <v>112587.66666666669</v>
      </c>
      <c r="S11">
        <f>'cell counts-round1 and 2'!J47*(AVERAGE(AN32:AP32)/100)</f>
        <v>259597.99999999997</v>
      </c>
      <c r="T11">
        <f>'cell counts-round1 and 2'!K47*(AVERAGE(AV32:AX32)/100)</f>
        <v>373845.33333333331</v>
      </c>
      <c r="U11">
        <f>'cell counts-round1 and 2'!L47*(AVERAGE(BD32:BF32)/100)</f>
        <v>47448.333333333321</v>
      </c>
      <c r="X11" s="6">
        <v>21</v>
      </c>
      <c r="Y11">
        <f>'cell counts-round1 and 2'!F47-F11-O11</f>
        <v>8808.3333333333721</v>
      </c>
      <c r="Z11">
        <f>'cell counts-round1 and 2'!G47-G11-P11</f>
        <v>2701.1333333333023</v>
      </c>
      <c r="AA11">
        <f>'cell counts-round1 and 2'!H47-H11-Q11</f>
        <v>4978.3333333333721</v>
      </c>
      <c r="AB11">
        <f>'cell counts-round1 and 2'!I47-I11-R11</f>
        <v>5312.6666666666861</v>
      </c>
      <c r="AC11">
        <f>'cell counts-round1 and 2'!J47-J11-S11</f>
        <v>6645.0000000000291</v>
      </c>
      <c r="AD11">
        <f>'cell counts-round1 and 2'!K47-K11-T11</f>
        <v>4268.6666666666861</v>
      </c>
      <c r="AE11">
        <f>'cell counts-round1 and 2'!L47-L11-U11</f>
        <v>3674.9999999999927</v>
      </c>
    </row>
    <row r="12" spans="5:31" x14ac:dyDescent="0.2">
      <c r="E12" s="6">
        <v>25</v>
      </c>
      <c r="F12">
        <f>'cell counts-round1 and 2'!F48*(AVERAGE(E33:G33)/100)</f>
        <v>339000.99999999994</v>
      </c>
      <c r="G12">
        <f>'cell counts-round1 and 2'!G48*(AVERAGE(M33:O33)/100)</f>
        <v>239882.66666666666</v>
      </c>
      <c r="H12">
        <f>'cell counts-round1 and 2'!H48*(AVERAGE(U33:W33)/100)</f>
        <v>208355.33333333337</v>
      </c>
      <c r="I12">
        <f>'cell counts-round1 and 2'!I48*(AVERAGE(AC33:AE33)/100)</f>
        <v>564719.99999999988</v>
      </c>
      <c r="J12">
        <f>'cell counts-round1 and 2'!J48*(AVERAGE(AK33:AM33)/100)</f>
        <v>274657.99999999994</v>
      </c>
      <c r="K12">
        <f>'cell counts-round1 and 2'!K48*(AVERAGE(AS33:AU33)/100)</f>
        <v>250560.00000000006</v>
      </c>
      <c r="L12">
        <f>'cell counts-round1 and 2'!L48*(AVERAGE(BA33:BC33)/100)</f>
        <v>570519.33333333326</v>
      </c>
      <c r="N12" s="6">
        <v>25</v>
      </c>
      <c r="O12">
        <f>'cell counts-round1 and 2'!F48*(AVERAGE(H33:J33)/100)</f>
        <v>522126</v>
      </c>
      <c r="P12">
        <f>'cell counts-round1 and 2'!G48*(AVERAGE(P33:R33)/100)</f>
        <v>272308.66666666663</v>
      </c>
      <c r="Q12">
        <f>'cell counts-round1 and 2'!H48*(AVERAGE(X33:Z33)/100)</f>
        <v>528302.66666666674</v>
      </c>
      <c r="R12">
        <f>'cell counts-round1 and 2'!I48*(AVERAGE(AF33:AH33)/100)</f>
        <v>193959.99999999997</v>
      </c>
      <c r="S12">
        <f>'cell counts-round1 and 2'!J48*(AVERAGE(AN33:AP33)/100)</f>
        <v>433317.33333333337</v>
      </c>
      <c r="T12">
        <f>'cell counts-round1 and 2'!K48*(AVERAGE(AV33:AX33)/100)</f>
        <v>687360.00000000012</v>
      </c>
      <c r="U12">
        <f>'cell counts-round1 and 2'!L48*(AVERAGE(BD33:BF33)/100)</f>
        <v>35744.866666666661</v>
      </c>
      <c r="X12" s="6">
        <v>25</v>
      </c>
      <c r="Y12">
        <f>'cell counts-round1 and 2'!F48-F12-O12</f>
        <v>17873</v>
      </c>
      <c r="Z12">
        <f>'cell counts-round1 and 2'!G48-G12-P12</f>
        <v>10808.666666666744</v>
      </c>
      <c r="AA12">
        <f>'cell counts-round1 and 2'!H48-H12-Q12</f>
        <v>17341.999999999884</v>
      </c>
      <c r="AB12">
        <f>'cell counts-round1 and 2'!I48-I12-R12</f>
        <v>21320.000000000146</v>
      </c>
      <c r="AC12">
        <f>'cell counts-round1 and 2'!J48-J12-S12</f>
        <v>11024.666666666686</v>
      </c>
      <c r="AD12">
        <f>'cell counts-round1 and 2'!K48-K12-T12</f>
        <v>22079.999999999884</v>
      </c>
      <c r="AE12">
        <f>'cell counts-round1 and 2'!L48-L12-U12</f>
        <v>10735.800000000083</v>
      </c>
    </row>
    <row r="13" spans="5:31" x14ac:dyDescent="0.2">
      <c r="E13" s="6">
        <v>32</v>
      </c>
      <c r="F13">
        <f>'cell counts-round1 and 2'!F49*(AVERAGE(E34:G34)/100)</f>
        <v>124050.00000000001</v>
      </c>
      <c r="G13">
        <f>'cell counts-round1 and 2'!G49*(AVERAGE(M34:O34)/100)</f>
        <v>142648.88888888891</v>
      </c>
      <c r="H13">
        <f>'cell counts-round1 and 2'!H49*(AVERAGE(U34:W34)/100)</f>
        <v>121836.5777777778</v>
      </c>
      <c r="I13">
        <f>'cell counts-round1 and 2'!I49*(AVERAGE(AC34:AE34)/100)</f>
        <v>477473.33333333343</v>
      </c>
      <c r="J13">
        <f>'cell counts-round1 and 2'!J49*(AVERAGE(AK34:AM34)/100)</f>
        <v>135157.94444444444</v>
      </c>
      <c r="K13">
        <f>'cell counts-round1 and 2'!K49*(AVERAGE(AS34:AU34)/100)</f>
        <v>111025.22222222222</v>
      </c>
      <c r="L13">
        <f>'cell counts-round1 and 2'!L49*(AVERAGE(BA34:BC34)/100)</f>
        <v>522592.88888888888</v>
      </c>
      <c r="N13" s="6">
        <v>32</v>
      </c>
      <c r="O13">
        <f>'cell counts-round1 and 2'!F49*(AVERAGE(H34:J34)/100)</f>
        <v>146838.44444444447</v>
      </c>
      <c r="P13">
        <f>'cell counts-round1 and 2'!G49*(AVERAGE(P34:R34)/100)</f>
        <v>166353.77777777778</v>
      </c>
      <c r="Q13">
        <f>'cell counts-round1 and 2'!H49*(AVERAGE(X34:Z34)/100)</f>
        <v>436464.00000000012</v>
      </c>
      <c r="R13">
        <f>'cell counts-round1 and 2'!I49*(AVERAGE(AF34:AH34)/100)</f>
        <v>101580.11111111112</v>
      </c>
      <c r="S13">
        <f>'cell counts-round1 and 2'!J49*(AVERAGE(AN34:AP34)/100)</f>
        <v>274597.55555555562</v>
      </c>
      <c r="T13">
        <f>'cell counts-round1 and 2'!K49*(AVERAGE(AV34:AX34)/100)</f>
        <v>483503.5555555555</v>
      </c>
      <c r="U13">
        <f>'cell counts-round1 and 2'!L49*(AVERAGE(BD34:BF34)/100)</f>
        <v>25934.57777777778</v>
      </c>
      <c r="X13" s="6">
        <v>32</v>
      </c>
      <c r="Y13">
        <f>'cell counts-round1 and 2'!F49-F13-O13</f>
        <v>4778.222222222219</v>
      </c>
      <c r="Z13">
        <f>'cell counts-round1 and 2'!G49-G13-P13</f>
        <v>5664</v>
      </c>
      <c r="AA13">
        <f>'cell counts-round1 and 2'!H49-H13-Q13</f>
        <v>19032.755555555457</v>
      </c>
      <c r="AB13">
        <f>'cell counts-round1 and 2'!I49-I13-R13</f>
        <v>59279.888888888818</v>
      </c>
      <c r="AC13">
        <f>'cell counts-round1 and 2'!J49-J13-S13</f>
        <v>18411.166666666628</v>
      </c>
      <c r="AD13">
        <f>'cell counts-round1 and 2'!K49-K13-T13</f>
        <v>21137.888888888876</v>
      </c>
      <c r="AE13">
        <f>'cell counts-round1 and 2'!L49-L13-U13</f>
        <v>8805.8666666667159</v>
      </c>
    </row>
    <row r="14" spans="5:31" x14ac:dyDescent="0.2">
      <c r="E14" s="6">
        <v>41</v>
      </c>
      <c r="F14">
        <f>'cell counts-round1 and 2'!F50*(AVERAGE(E35:G35)/100)</f>
        <v>236000</v>
      </c>
      <c r="G14">
        <f>'cell counts-round1 and 2'!G50*(AVERAGE(M35:O35)/100)</f>
        <v>150973.33333333334</v>
      </c>
      <c r="H14">
        <f>'cell counts-round1 and 2'!H50*(AVERAGE(U35:W35)/100)</f>
        <v>228004.00000000003</v>
      </c>
      <c r="I14">
        <f>'cell counts-round1 and 2'!I50*(AVERAGE(AC35:AE35)/100)</f>
        <v>882576.66666666674</v>
      </c>
      <c r="J14">
        <f>'cell counts-round1 and 2'!J50*(AVERAGE(AK35:AM35)/100)</f>
        <v>422293.33333333331</v>
      </c>
      <c r="K14">
        <f>'cell counts-round1 and 2'!K50*(AVERAGE(AS35:AU35)/100)</f>
        <v>322910.22222222219</v>
      </c>
      <c r="L14">
        <f>'cell counts-round1 and 2'!L50*(AVERAGE(BA35:BC35)/100)</f>
        <v>1364688.8888888888</v>
      </c>
      <c r="N14" s="6">
        <v>41</v>
      </c>
      <c r="O14">
        <f>'cell counts-round1 and 2'!F50*(AVERAGE(H35:J35)/100)</f>
        <v>325155.55555555556</v>
      </c>
      <c r="P14">
        <f>'cell counts-round1 and 2'!G50*(AVERAGE(P35:R35)/100)</f>
        <v>104877.33333333333</v>
      </c>
      <c r="Q14">
        <f>'cell counts-round1 and 2'!H50*(AVERAGE(X35:Z35)/100)</f>
        <v>665810</v>
      </c>
      <c r="R14">
        <f>'cell counts-round1 and 2'!I50*(AVERAGE(AF35:AH35)/100)</f>
        <v>239184.20000000004</v>
      </c>
      <c r="S14">
        <f>'cell counts-round1 and 2'!J50*(AVERAGE(AN35:AP35)/100)</f>
        <v>591710</v>
      </c>
      <c r="T14">
        <f>'cell counts-round1 and 2'!K50*(AVERAGE(AV35:AX35)/100)</f>
        <v>1356704.888888889</v>
      </c>
      <c r="U14">
        <f>'cell counts-round1 and 2'!L50*(AVERAGE(BD35:BF35)/100)</f>
        <v>54635.777777777766</v>
      </c>
      <c r="X14" s="6">
        <v>41</v>
      </c>
      <c r="Y14">
        <f>'cell counts-round1 and 2'!F50-F14-O14</f>
        <v>68177.77777777781</v>
      </c>
      <c r="Z14">
        <f>'cell counts-round1 and 2'!G50-G14-P14</f>
        <v>12149.333333333328</v>
      </c>
      <c r="AA14">
        <f>'cell counts-round1 and 2'!H50-H14-Q14</f>
        <v>64186</v>
      </c>
      <c r="AB14">
        <f>'cell counts-round1 and 2'!I50-I14-R14</f>
        <v>62905.799999999959</v>
      </c>
      <c r="AC14">
        <f>'cell counts-round1 and 2'!J50-J14-S14</f>
        <v>55996.666666666744</v>
      </c>
      <c r="AD14">
        <f>'cell counts-round1 and 2'!K50-K14-T14</f>
        <v>127718.22222222202</v>
      </c>
      <c r="AE14">
        <f>'cell counts-round1 and 2'!L50-L14-U14</f>
        <v>27342.000000000218</v>
      </c>
    </row>
    <row r="21" spans="4:58" x14ac:dyDescent="0.2">
      <c r="D21" t="s">
        <v>121</v>
      </c>
    </row>
    <row r="22" spans="4:58" x14ac:dyDescent="0.2">
      <c r="E22" s="12" t="s">
        <v>114</v>
      </c>
      <c r="F22" s="12"/>
      <c r="G22" s="12"/>
      <c r="L22" s="12" t="s">
        <v>115</v>
      </c>
      <c r="M22" s="12"/>
      <c r="N22" s="12"/>
      <c r="T22" s="12" t="s">
        <v>116</v>
      </c>
      <c r="U22" s="12"/>
      <c r="V22" s="12"/>
      <c r="AB22" s="12" t="s">
        <v>117</v>
      </c>
      <c r="AC22" s="12"/>
      <c r="AD22" s="12"/>
      <c r="AJ22" s="12" t="s">
        <v>118</v>
      </c>
      <c r="AK22" s="12"/>
      <c r="AL22" s="12"/>
      <c r="AR22" s="12" t="s">
        <v>122</v>
      </c>
      <c r="AS22" s="12"/>
      <c r="AT22" s="12"/>
      <c r="AZ22" t="s">
        <v>123</v>
      </c>
    </row>
    <row r="24" spans="4:58" x14ac:dyDescent="0.2">
      <c r="D24" s="5" t="s">
        <v>124</v>
      </c>
      <c r="E24" s="12" t="s">
        <v>125</v>
      </c>
      <c r="F24" s="12"/>
      <c r="G24" s="12"/>
      <c r="H24" s="12" t="s">
        <v>126</v>
      </c>
      <c r="I24" s="12"/>
      <c r="J24" s="12"/>
      <c r="L24" s="5" t="s">
        <v>124</v>
      </c>
      <c r="M24" s="12" t="s">
        <v>125</v>
      </c>
      <c r="N24" s="12"/>
      <c r="O24" s="12"/>
      <c r="P24" s="12" t="s">
        <v>126</v>
      </c>
      <c r="Q24" s="12"/>
      <c r="R24" s="12"/>
      <c r="T24" s="5" t="s">
        <v>124</v>
      </c>
      <c r="U24" s="12" t="s">
        <v>125</v>
      </c>
      <c r="V24" s="12"/>
      <c r="W24" s="12"/>
      <c r="X24" s="12" t="s">
        <v>126</v>
      </c>
      <c r="Y24" s="12"/>
      <c r="Z24" s="12"/>
      <c r="AB24" s="5" t="s">
        <v>124</v>
      </c>
      <c r="AC24" s="12" t="s">
        <v>125</v>
      </c>
      <c r="AD24" s="12"/>
      <c r="AE24" s="12"/>
      <c r="AF24" s="12" t="s">
        <v>126</v>
      </c>
      <c r="AG24" s="12"/>
      <c r="AH24" s="12"/>
      <c r="AJ24" s="5" t="s">
        <v>124</v>
      </c>
      <c r="AK24" s="12" t="s">
        <v>125</v>
      </c>
      <c r="AL24" s="12"/>
      <c r="AM24" s="12"/>
      <c r="AN24" s="12" t="s">
        <v>126</v>
      </c>
      <c r="AO24" s="12"/>
      <c r="AP24" s="12"/>
      <c r="AR24" s="5" t="s">
        <v>124</v>
      </c>
      <c r="AS24" s="12" t="s">
        <v>125</v>
      </c>
      <c r="AT24" s="12"/>
      <c r="AU24" s="12"/>
      <c r="AV24" s="12" t="s">
        <v>126</v>
      </c>
      <c r="AW24" s="12"/>
      <c r="AX24" s="12"/>
      <c r="AZ24" s="5" t="s">
        <v>124</v>
      </c>
      <c r="BA24" s="12" t="s">
        <v>125</v>
      </c>
      <c r="BB24" s="12"/>
      <c r="BC24" s="12"/>
      <c r="BD24" s="12" t="s">
        <v>126</v>
      </c>
      <c r="BE24" s="12"/>
      <c r="BF24" s="12"/>
    </row>
    <row r="25" spans="4:58" x14ac:dyDescent="0.2">
      <c r="D25" s="6">
        <v>0</v>
      </c>
      <c r="E25" s="6">
        <v>49.4</v>
      </c>
      <c r="F25" s="6"/>
      <c r="G25" s="6"/>
      <c r="H25" s="6">
        <v>50.5</v>
      </c>
      <c r="I25" s="6"/>
      <c r="J25" s="6"/>
      <c r="L25" s="6">
        <v>0</v>
      </c>
      <c r="M25" s="6">
        <v>47.8</v>
      </c>
      <c r="N25" s="6"/>
      <c r="O25" s="6"/>
      <c r="P25" s="6">
        <v>52</v>
      </c>
      <c r="Q25" s="6"/>
      <c r="R25" s="6"/>
      <c r="T25" s="6">
        <v>0</v>
      </c>
      <c r="U25" s="6">
        <v>50.6</v>
      </c>
      <c r="V25" s="6"/>
      <c r="W25" s="6"/>
      <c r="X25" s="6">
        <v>49.2</v>
      </c>
      <c r="Y25" s="6"/>
      <c r="Z25" s="6"/>
      <c r="AB25" s="6">
        <v>0</v>
      </c>
      <c r="AC25" s="6">
        <v>50.3</v>
      </c>
      <c r="AD25" s="6"/>
      <c r="AE25" s="6"/>
      <c r="AF25" s="6">
        <v>49.6</v>
      </c>
      <c r="AG25" s="6"/>
      <c r="AH25" s="6"/>
      <c r="AJ25" s="6">
        <v>0</v>
      </c>
      <c r="AK25" s="6">
        <v>41.8</v>
      </c>
      <c r="AL25" s="6"/>
      <c r="AM25" s="6"/>
      <c r="AN25" s="6">
        <v>57.1</v>
      </c>
      <c r="AO25" s="6"/>
      <c r="AP25" s="6"/>
      <c r="AR25" s="6">
        <v>0</v>
      </c>
      <c r="AS25" s="6">
        <v>50.5</v>
      </c>
      <c r="AT25" s="6"/>
      <c r="AU25" s="6"/>
      <c r="AV25" s="6">
        <v>49.4</v>
      </c>
      <c r="AW25" s="6"/>
      <c r="AX25" s="6"/>
      <c r="AZ25" s="6">
        <v>0</v>
      </c>
      <c r="BA25" s="6">
        <v>49.9</v>
      </c>
      <c r="BB25" s="6"/>
      <c r="BC25" s="6"/>
      <c r="BD25" s="6">
        <v>49.9</v>
      </c>
      <c r="BE25" s="6"/>
      <c r="BF25" s="6"/>
    </row>
    <row r="26" spans="4:58" x14ac:dyDescent="0.2">
      <c r="D26" s="6">
        <v>3</v>
      </c>
      <c r="E26" s="6">
        <v>46.1</v>
      </c>
      <c r="F26" s="6">
        <v>43</v>
      </c>
      <c r="G26" s="6">
        <v>42.9</v>
      </c>
      <c r="H26" s="6">
        <v>51.6</v>
      </c>
      <c r="I26" s="6">
        <v>54.5</v>
      </c>
      <c r="J26" s="6">
        <v>55.2</v>
      </c>
      <c r="L26" s="6">
        <v>3</v>
      </c>
      <c r="M26" s="6">
        <v>44.2</v>
      </c>
      <c r="N26" s="6">
        <v>44.1</v>
      </c>
      <c r="O26" s="6">
        <v>42.6</v>
      </c>
      <c r="P26" s="6">
        <v>54.2</v>
      </c>
      <c r="Q26" s="6">
        <v>53.6</v>
      </c>
      <c r="R26" s="6">
        <v>54.8</v>
      </c>
      <c r="T26" s="6">
        <v>3</v>
      </c>
      <c r="U26" s="6">
        <v>42.9</v>
      </c>
      <c r="V26" s="6">
        <v>44.4</v>
      </c>
      <c r="W26" s="6">
        <v>38.799999999999997</v>
      </c>
      <c r="X26" s="6">
        <v>56.4</v>
      </c>
      <c r="Y26" s="6">
        <v>54</v>
      </c>
      <c r="Z26" s="6">
        <v>59.9</v>
      </c>
      <c r="AB26" s="6">
        <v>3</v>
      </c>
      <c r="AC26" s="6">
        <v>53.1</v>
      </c>
      <c r="AD26" s="6">
        <v>54.5</v>
      </c>
      <c r="AE26" s="6">
        <v>52.1</v>
      </c>
      <c r="AF26" s="6">
        <v>45.5</v>
      </c>
      <c r="AG26" s="6">
        <v>44.1</v>
      </c>
      <c r="AH26" s="6">
        <v>47.1</v>
      </c>
      <c r="AJ26" s="6">
        <v>3</v>
      </c>
      <c r="AK26" s="6">
        <v>46.7</v>
      </c>
      <c r="AL26" s="6">
        <v>45.2</v>
      </c>
      <c r="AM26" s="6">
        <v>42.6</v>
      </c>
      <c r="AN26" s="6">
        <v>51.9</v>
      </c>
      <c r="AO26" s="6">
        <v>52.7</v>
      </c>
      <c r="AP26" s="6">
        <v>56.6</v>
      </c>
      <c r="AR26" s="6">
        <v>3</v>
      </c>
      <c r="AS26" s="6">
        <v>50.8</v>
      </c>
      <c r="AT26" s="6">
        <v>50.7</v>
      </c>
      <c r="AU26" s="6">
        <v>49.1</v>
      </c>
      <c r="AV26" s="6">
        <v>48.2</v>
      </c>
      <c r="AW26" s="6">
        <v>46.7</v>
      </c>
      <c r="AX26" s="6">
        <v>49.3</v>
      </c>
      <c r="AZ26" s="6">
        <v>3</v>
      </c>
      <c r="BA26" s="6">
        <v>79.3</v>
      </c>
      <c r="BB26" s="6">
        <v>76.5</v>
      </c>
      <c r="BC26" s="6">
        <v>72.2</v>
      </c>
      <c r="BD26" s="6">
        <v>19.2</v>
      </c>
      <c r="BE26" s="6">
        <v>22.9</v>
      </c>
      <c r="BF26" s="6">
        <v>25.3</v>
      </c>
    </row>
    <row r="27" spans="4:58" x14ac:dyDescent="0.2">
      <c r="D27" s="6">
        <v>6</v>
      </c>
      <c r="E27" s="6">
        <v>43.6</v>
      </c>
      <c r="F27" s="6">
        <v>40.4</v>
      </c>
      <c r="G27" s="6">
        <v>42.3</v>
      </c>
      <c r="H27" s="6">
        <v>55.5</v>
      </c>
      <c r="I27" s="6">
        <v>58.6</v>
      </c>
      <c r="J27" s="6">
        <v>56.9</v>
      </c>
      <c r="L27" s="6">
        <v>6</v>
      </c>
      <c r="M27" s="6">
        <v>43.9</v>
      </c>
      <c r="N27" s="6">
        <v>41.6</v>
      </c>
      <c r="O27" s="6">
        <v>44.6</v>
      </c>
      <c r="P27" s="6">
        <v>55.2</v>
      </c>
      <c r="Q27" s="6">
        <v>57.7</v>
      </c>
      <c r="R27" s="6">
        <v>54.8</v>
      </c>
      <c r="T27" s="6">
        <v>6</v>
      </c>
      <c r="U27" s="6">
        <v>40.5</v>
      </c>
      <c r="V27" s="6">
        <v>40.9</v>
      </c>
      <c r="W27" s="6">
        <v>40.200000000000003</v>
      </c>
      <c r="X27" s="6">
        <v>58.9</v>
      </c>
      <c r="Y27" s="6">
        <v>58.5</v>
      </c>
      <c r="Z27" s="6">
        <v>58.7</v>
      </c>
      <c r="AB27" s="6">
        <v>6</v>
      </c>
      <c r="AC27" s="6">
        <v>57.8</v>
      </c>
      <c r="AD27" s="6">
        <v>58.8</v>
      </c>
      <c r="AE27" s="6">
        <v>59.4</v>
      </c>
      <c r="AF27" s="6">
        <v>41.6</v>
      </c>
      <c r="AG27" s="6">
        <v>40.6</v>
      </c>
      <c r="AH27" s="6">
        <v>39.9</v>
      </c>
      <c r="AJ27" s="6">
        <v>6</v>
      </c>
      <c r="AK27" s="6">
        <v>45</v>
      </c>
      <c r="AL27" s="6">
        <v>43.6</v>
      </c>
      <c r="AM27" s="6">
        <v>36.700000000000003</v>
      </c>
      <c r="AN27" s="6">
        <v>54.1</v>
      </c>
      <c r="AO27" s="6">
        <v>55.8</v>
      </c>
      <c r="AP27" s="6">
        <v>57.6</v>
      </c>
      <c r="AR27" s="6">
        <v>6</v>
      </c>
      <c r="AS27" s="6">
        <v>48.8</v>
      </c>
      <c r="AT27" s="6">
        <v>49.8</v>
      </c>
      <c r="AU27" s="6">
        <v>52.9</v>
      </c>
      <c r="AV27" s="6">
        <v>50.9</v>
      </c>
      <c r="AW27" s="6">
        <v>49.3</v>
      </c>
      <c r="AX27" s="6">
        <v>46.4</v>
      </c>
      <c r="AZ27" s="6">
        <v>6</v>
      </c>
      <c r="BA27" s="6">
        <v>85.2</v>
      </c>
      <c r="BB27" s="6">
        <v>85.3</v>
      </c>
      <c r="BC27" s="6">
        <v>84.6</v>
      </c>
      <c r="BD27" s="6">
        <v>14.3</v>
      </c>
      <c r="BE27" s="6">
        <v>14.1</v>
      </c>
      <c r="BF27" s="6">
        <v>14.8</v>
      </c>
    </row>
    <row r="28" spans="4:58" x14ac:dyDescent="0.2">
      <c r="D28" s="6">
        <v>9</v>
      </c>
      <c r="E28" s="6">
        <v>38.200000000000003</v>
      </c>
      <c r="F28" s="6">
        <v>42</v>
      </c>
      <c r="G28" s="6">
        <v>40.5</v>
      </c>
      <c r="H28" s="6">
        <v>58.6</v>
      </c>
      <c r="I28" s="6">
        <v>54.3</v>
      </c>
      <c r="J28" s="6">
        <v>57.1</v>
      </c>
      <c r="L28" s="6">
        <v>9</v>
      </c>
      <c r="M28" s="6">
        <v>38.6</v>
      </c>
      <c r="N28" s="6">
        <v>38.4</v>
      </c>
      <c r="O28" s="6">
        <v>40.1</v>
      </c>
      <c r="P28" s="6">
        <v>55.4</v>
      </c>
      <c r="Q28" s="6">
        <v>57.1</v>
      </c>
      <c r="R28" s="6">
        <v>55.2</v>
      </c>
      <c r="T28" s="6">
        <v>9</v>
      </c>
      <c r="U28" s="6">
        <v>35.6</v>
      </c>
      <c r="V28" s="6">
        <v>35.200000000000003</v>
      </c>
      <c r="W28" s="6">
        <v>34.200000000000003</v>
      </c>
      <c r="X28" s="6">
        <v>60.7</v>
      </c>
      <c r="Y28" s="6">
        <v>62</v>
      </c>
      <c r="Z28" s="6">
        <v>62.1</v>
      </c>
      <c r="AB28" s="6">
        <v>9</v>
      </c>
      <c r="AC28" s="6">
        <v>65.3</v>
      </c>
      <c r="AD28" s="6">
        <v>65.7</v>
      </c>
      <c r="AE28" s="6">
        <v>60.7</v>
      </c>
      <c r="AF28" s="6">
        <v>32.799999999999997</v>
      </c>
      <c r="AG28" s="6">
        <v>32.5</v>
      </c>
      <c r="AH28" s="6">
        <v>36.9</v>
      </c>
      <c r="AJ28" s="6">
        <v>9</v>
      </c>
      <c r="AK28" s="6">
        <v>36.299999999999997</v>
      </c>
      <c r="AL28" s="6">
        <v>35.9</v>
      </c>
      <c r="AM28" s="6">
        <v>34.1</v>
      </c>
      <c r="AN28" s="6">
        <v>56.7</v>
      </c>
      <c r="AO28" s="6">
        <v>58.9</v>
      </c>
      <c r="AP28" s="6">
        <v>48.3</v>
      </c>
      <c r="AR28" s="6">
        <v>9</v>
      </c>
      <c r="AS28" s="6">
        <v>55.3</v>
      </c>
      <c r="AT28" s="6">
        <v>51.3</v>
      </c>
      <c r="AU28" s="6">
        <v>47.7</v>
      </c>
      <c r="AV28" s="6">
        <v>42.8</v>
      </c>
      <c r="AW28" s="6">
        <v>46.9</v>
      </c>
      <c r="AX28" s="6">
        <v>49.7</v>
      </c>
      <c r="AZ28" s="6">
        <v>9</v>
      </c>
      <c r="BA28" s="6">
        <v>85.9</v>
      </c>
      <c r="BB28" s="6">
        <v>87.6</v>
      </c>
      <c r="BC28" s="6">
        <v>83.1</v>
      </c>
      <c r="BD28" s="6">
        <v>12.2</v>
      </c>
      <c r="BE28" s="6">
        <v>10.6</v>
      </c>
      <c r="BF28" s="6">
        <v>13.2</v>
      </c>
    </row>
    <row r="29" spans="4:58" x14ac:dyDescent="0.2">
      <c r="D29" s="6">
        <v>11</v>
      </c>
      <c r="E29" s="6">
        <v>38.9</v>
      </c>
      <c r="F29" s="6">
        <v>31.4</v>
      </c>
      <c r="G29" s="6">
        <v>35.4</v>
      </c>
      <c r="H29" s="6">
        <v>42.9</v>
      </c>
      <c r="I29" s="6">
        <v>52.8</v>
      </c>
      <c r="J29" s="6">
        <v>53.6</v>
      </c>
      <c r="L29" s="6">
        <v>11</v>
      </c>
      <c r="M29" s="6">
        <v>40.5</v>
      </c>
      <c r="N29" s="6">
        <v>36.1</v>
      </c>
      <c r="O29" s="6">
        <v>32.1</v>
      </c>
      <c r="P29" s="6">
        <v>51.1</v>
      </c>
      <c r="Q29" s="6">
        <v>41.9</v>
      </c>
      <c r="R29" s="6">
        <v>42.5</v>
      </c>
      <c r="T29" s="6">
        <v>11</v>
      </c>
      <c r="U29" s="6">
        <v>29.5</v>
      </c>
      <c r="V29" s="6">
        <v>26</v>
      </c>
      <c r="W29" s="6">
        <v>28.5</v>
      </c>
      <c r="X29" s="6">
        <v>55.3</v>
      </c>
      <c r="Y29" s="6">
        <v>49.3</v>
      </c>
      <c r="Z29" s="6">
        <v>56.8</v>
      </c>
      <c r="AB29" s="6">
        <v>11</v>
      </c>
      <c r="AC29" s="6">
        <v>55.6</v>
      </c>
      <c r="AD29" s="6">
        <v>66</v>
      </c>
      <c r="AE29" s="6">
        <v>61.3</v>
      </c>
      <c r="AF29" s="6">
        <v>24.2</v>
      </c>
      <c r="AG29" s="6">
        <v>25.4</v>
      </c>
      <c r="AH29" s="6">
        <v>29.1</v>
      </c>
      <c r="AJ29" s="6">
        <v>11</v>
      </c>
      <c r="AK29" s="6">
        <v>32.299999999999997</v>
      </c>
      <c r="AL29" s="6">
        <v>31.6</v>
      </c>
      <c r="AM29" s="6">
        <v>40.799999999999997</v>
      </c>
      <c r="AN29" s="6">
        <v>50.7</v>
      </c>
      <c r="AO29" s="6">
        <v>42.7</v>
      </c>
      <c r="AP29" s="6">
        <v>53.7</v>
      </c>
      <c r="AR29" s="6">
        <v>11</v>
      </c>
      <c r="AS29" s="6">
        <v>33.700000000000003</v>
      </c>
      <c r="AT29" s="6">
        <v>43.2</v>
      </c>
      <c r="AU29" s="6">
        <v>54.5</v>
      </c>
      <c r="AV29" s="6">
        <v>52.7</v>
      </c>
      <c r="AW29" s="6">
        <v>51.1</v>
      </c>
      <c r="AX29" s="6">
        <v>35.700000000000003</v>
      </c>
      <c r="AZ29" s="6">
        <v>11</v>
      </c>
      <c r="BA29" s="6">
        <v>88.6</v>
      </c>
      <c r="BB29" s="6">
        <v>86.9</v>
      </c>
      <c r="BC29" s="6">
        <v>79.099999999999994</v>
      </c>
      <c r="BD29" s="6">
        <v>6.79</v>
      </c>
      <c r="BE29" s="6">
        <v>7.78</v>
      </c>
      <c r="BF29" s="6">
        <v>5.6</v>
      </c>
    </row>
    <row r="30" spans="4:58" x14ac:dyDescent="0.2">
      <c r="D30" s="6">
        <v>13</v>
      </c>
      <c r="E30" s="6">
        <v>38</v>
      </c>
      <c r="F30" s="6">
        <v>37.4</v>
      </c>
      <c r="G30" s="6">
        <v>41.4</v>
      </c>
      <c r="H30" s="6">
        <v>56.2</v>
      </c>
      <c r="I30" s="6">
        <v>59.7</v>
      </c>
      <c r="J30" s="6">
        <v>52.3</v>
      </c>
      <c r="L30" s="6">
        <v>13</v>
      </c>
      <c r="M30" s="6">
        <v>39.799999999999997</v>
      </c>
      <c r="N30" s="6">
        <v>38.700000000000003</v>
      </c>
      <c r="O30" s="6">
        <v>40.799999999999997</v>
      </c>
      <c r="P30" s="6">
        <v>55.8</v>
      </c>
      <c r="Q30" s="6">
        <v>55.3</v>
      </c>
      <c r="R30" s="6">
        <v>56.1</v>
      </c>
      <c r="T30" s="6">
        <v>13</v>
      </c>
      <c r="U30" s="6">
        <v>32</v>
      </c>
      <c r="V30" s="6">
        <v>35.799999999999997</v>
      </c>
      <c r="W30" s="6">
        <v>31.5</v>
      </c>
      <c r="X30" s="6">
        <v>63.8</v>
      </c>
      <c r="Y30" s="6">
        <v>61.4</v>
      </c>
      <c r="Z30" s="6">
        <v>64.7</v>
      </c>
      <c r="AB30" s="6">
        <v>13</v>
      </c>
      <c r="AC30" s="6">
        <v>68.7</v>
      </c>
      <c r="AD30" s="6">
        <v>70</v>
      </c>
      <c r="AE30" s="6">
        <v>68</v>
      </c>
      <c r="AF30" s="6">
        <v>24.7</v>
      </c>
      <c r="AG30" s="6">
        <v>28.3</v>
      </c>
      <c r="AH30" s="6">
        <v>28.6</v>
      </c>
      <c r="AJ30" s="6">
        <v>13</v>
      </c>
      <c r="AK30" s="6">
        <v>39.5</v>
      </c>
      <c r="AL30" s="6">
        <v>36.799999999999997</v>
      </c>
      <c r="AM30" s="6">
        <v>38.700000000000003</v>
      </c>
      <c r="AN30" s="6">
        <v>54.2</v>
      </c>
      <c r="AO30" s="6">
        <v>53.5</v>
      </c>
      <c r="AP30" s="6">
        <v>60.3</v>
      </c>
      <c r="AR30" s="6">
        <v>13</v>
      </c>
      <c r="AS30" s="6">
        <v>33.9</v>
      </c>
      <c r="AT30" s="6">
        <v>26.8</v>
      </c>
      <c r="AU30" s="6">
        <v>51.7</v>
      </c>
      <c r="AV30" s="6">
        <v>63.4</v>
      </c>
      <c r="AW30" s="6">
        <v>68.2</v>
      </c>
      <c r="AX30" s="6">
        <v>42.1</v>
      </c>
      <c r="AZ30" s="6">
        <v>13</v>
      </c>
      <c r="BA30" s="6">
        <v>90.5</v>
      </c>
      <c r="BB30" s="6">
        <v>89.3</v>
      </c>
      <c r="BC30" s="6">
        <v>91.8</v>
      </c>
      <c r="BD30" s="6">
        <v>6.4</v>
      </c>
      <c r="BE30" s="6">
        <v>8.2200000000000006</v>
      </c>
      <c r="BF30" s="6">
        <v>6.56</v>
      </c>
    </row>
    <row r="31" spans="4:58" x14ac:dyDescent="0.2">
      <c r="D31" s="6">
        <v>16</v>
      </c>
      <c r="E31" s="6">
        <v>44.4</v>
      </c>
      <c r="F31" s="6">
        <v>41</v>
      </c>
      <c r="G31" s="6">
        <v>38.200000000000003</v>
      </c>
      <c r="H31" s="6">
        <v>54.8</v>
      </c>
      <c r="I31" s="6">
        <v>57</v>
      </c>
      <c r="J31" s="6">
        <v>60.4</v>
      </c>
      <c r="L31" s="6">
        <v>16</v>
      </c>
      <c r="M31" s="6">
        <v>38</v>
      </c>
      <c r="N31" s="6">
        <v>49.2</v>
      </c>
      <c r="O31" s="6">
        <v>42.4</v>
      </c>
      <c r="P31" s="6">
        <v>60.5</v>
      </c>
      <c r="Q31" s="6">
        <v>49.5</v>
      </c>
      <c r="R31" s="6">
        <v>55.8</v>
      </c>
      <c r="T31" s="6">
        <v>16</v>
      </c>
      <c r="U31" s="6">
        <v>31.2</v>
      </c>
      <c r="V31" s="6">
        <v>34</v>
      </c>
      <c r="W31" s="6">
        <v>40.700000000000003</v>
      </c>
      <c r="X31" s="6">
        <v>68</v>
      </c>
      <c r="Y31" s="6">
        <v>64.8</v>
      </c>
      <c r="Z31" s="6">
        <v>57.3</v>
      </c>
      <c r="AB31" s="6">
        <v>16</v>
      </c>
      <c r="AC31" s="6">
        <v>73.599999999999994</v>
      </c>
      <c r="AD31" s="6">
        <v>74.7</v>
      </c>
      <c r="AE31" s="6">
        <v>78.7</v>
      </c>
      <c r="AF31" s="6">
        <v>25.2</v>
      </c>
      <c r="AG31" s="6">
        <v>23.9</v>
      </c>
      <c r="AH31" s="6">
        <v>20.3</v>
      </c>
      <c r="AJ31" s="6">
        <v>16</v>
      </c>
      <c r="AK31" s="6">
        <v>37.9</v>
      </c>
      <c r="AL31" s="6">
        <v>38.4</v>
      </c>
      <c r="AM31" s="6">
        <v>43.2</v>
      </c>
      <c r="AN31" s="6">
        <v>60</v>
      </c>
      <c r="AO31" s="6">
        <v>59.4</v>
      </c>
      <c r="AP31" s="6">
        <v>53.6</v>
      </c>
      <c r="AR31" s="6">
        <v>16</v>
      </c>
      <c r="AS31" s="6">
        <v>55.4</v>
      </c>
      <c r="AT31" s="6">
        <v>46.3</v>
      </c>
      <c r="AU31" s="6">
        <v>33.799999999999997</v>
      </c>
      <c r="AV31" s="6">
        <v>43.2</v>
      </c>
      <c r="AW31" s="6">
        <v>51.7</v>
      </c>
      <c r="AX31" s="6">
        <v>63</v>
      </c>
      <c r="AZ31" s="6">
        <v>16</v>
      </c>
      <c r="BA31" s="6">
        <v>91.9</v>
      </c>
      <c r="BB31" s="6">
        <v>90.9</v>
      </c>
      <c r="BC31" s="6">
        <v>93.7</v>
      </c>
      <c r="BD31" s="6">
        <v>7.75</v>
      </c>
      <c r="BE31" s="6">
        <v>8.74</v>
      </c>
      <c r="BF31" s="6">
        <v>5.89</v>
      </c>
    </row>
    <row r="32" spans="4:58" x14ac:dyDescent="0.2">
      <c r="D32" s="6">
        <v>21</v>
      </c>
      <c r="E32" s="6">
        <v>42.4</v>
      </c>
      <c r="F32" s="6">
        <v>43.3</v>
      </c>
      <c r="G32" s="6">
        <v>36.9</v>
      </c>
      <c r="H32" s="6">
        <v>56.8</v>
      </c>
      <c r="I32" s="6">
        <v>54.7</v>
      </c>
      <c r="J32" s="6">
        <v>62.4</v>
      </c>
      <c r="L32" s="6">
        <v>21</v>
      </c>
      <c r="M32" s="6">
        <v>29.7</v>
      </c>
      <c r="N32" s="6">
        <v>49.1</v>
      </c>
      <c r="O32" s="6">
        <v>43.3</v>
      </c>
      <c r="P32" s="6">
        <v>69.400000000000006</v>
      </c>
      <c r="Q32" s="6">
        <v>49.8</v>
      </c>
      <c r="R32" s="6">
        <v>55.6</v>
      </c>
      <c r="T32" s="6">
        <v>21</v>
      </c>
      <c r="U32" s="6">
        <v>40.799999999999997</v>
      </c>
      <c r="V32" s="6">
        <v>36.9</v>
      </c>
      <c r="W32" s="6">
        <v>31.6</v>
      </c>
      <c r="X32" s="6">
        <v>58.1</v>
      </c>
      <c r="Y32" s="6">
        <v>62</v>
      </c>
      <c r="Z32" s="6">
        <v>67.7</v>
      </c>
      <c r="AB32" s="6">
        <v>21</v>
      </c>
      <c r="AC32" s="6">
        <v>75.7</v>
      </c>
      <c r="AD32" s="6">
        <v>83.8</v>
      </c>
      <c r="AE32" s="6">
        <v>82.8</v>
      </c>
      <c r="AF32" s="6">
        <v>23.6</v>
      </c>
      <c r="AG32" s="6">
        <v>15.3</v>
      </c>
      <c r="AH32" s="6">
        <v>16.2</v>
      </c>
      <c r="AJ32" s="6">
        <v>21</v>
      </c>
      <c r="AK32" s="6">
        <v>40.799999999999997</v>
      </c>
      <c r="AL32" s="6">
        <v>37.4</v>
      </c>
      <c r="AM32" s="6">
        <v>41.5</v>
      </c>
      <c r="AN32" s="6">
        <v>57.8</v>
      </c>
      <c r="AO32" s="6">
        <v>61.5</v>
      </c>
      <c r="AP32" s="6">
        <v>56.5</v>
      </c>
      <c r="AR32" s="6">
        <v>21</v>
      </c>
      <c r="AS32" s="6">
        <v>48.5</v>
      </c>
      <c r="AT32" s="6">
        <v>49.3</v>
      </c>
      <c r="AU32" s="6">
        <v>33.9</v>
      </c>
      <c r="AV32" s="6">
        <v>50.7</v>
      </c>
      <c r="AW32" s="6">
        <v>50.2</v>
      </c>
      <c r="AX32" s="6">
        <v>65.5</v>
      </c>
      <c r="AZ32" s="6">
        <v>21</v>
      </c>
      <c r="BA32" s="6">
        <v>84.7</v>
      </c>
      <c r="BB32" s="6">
        <v>90.1</v>
      </c>
      <c r="BC32" s="6">
        <v>93.9</v>
      </c>
      <c r="BD32" s="6">
        <v>14.2</v>
      </c>
      <c r="BE32" s="6">
        <v>9.3800000000000008</v>
      </c>
      <c r="BF32" s="6">
        <v>5.47</v>
      </c>
    </row>
    <row r="33" spans="4:58" x14ac:dyDescent="0.2">
      <c r="D33" s="6">
        <v>25</v>
      </c>
      <c r="E33" s="6">
        <v>39</v>
      </c>
      <c r="F33" s="6">
        <v>38.299999999999997</v>
      </c>
      <c r="G33" s="6">
        <v>38.4</v>
      </c>
      <c r="H33" s="6">
        <v>58.3</v>
      </c>
      <c r="I33" s="6">
        <v>60.2</v>
      </c>
      <c r="J33" s="6">
        <v>59.7</v>
      </c>
      <c r="L33" s="6">
        <v>25</v>
      </c>
      <c r="M33" s="6">
        <v>41.5</v>
      </c>
      <c r="N33" s="6">
        <v>43.3</v>
      </c>
      <c r="O33" s="6">
        <v>52.8</v>
      </c>
      <c r="P33" s="6">
        <v>56.1</v>
      </c>
      <c r="Q33" s="6">
        <v>54.8</v>
      </c>
      <c r="R33" s="6">
        <v>45.3</v>
      </c>
      <c r="T33" s="6">
        <v>25</v>
      </c>
      <c r="U33" s="6">
        <v>30.9</v>
      </c>
      <c r="V33" s="6">
        <v>25.5</v>
      </c>
      <c r="W33" s="6">
        <v>26.5</v>
      </c>
      <c r="X33" s="6">
        <v>67.599999999999994</v>
      </c>
      <c r="Y33" s="6">
        <v>71.7</v>
      </c>
      <c r="Z33" s="6">
        <v>70.900000000000006</v>
      </c>
      <c r="AB33" s="6">
        <v>25</v>
      </c>
      <c r="AC33" s="6">
        <v>67.8</v>
      </c>
      <c r="AD33" s="6">
        <v>76.3</v>
      </c>
      <c r="AE33" s="6">
        <v>73.099999999999994</v>
      </c>
      <c r="AF33" s="6">
        <v>29.2</v>
      </c>
      <c r="AG33" s="6">
        <v>20.8</v>
      </c>
      <c r="AH33" s="6">
        <v>24.6</v>
      </c>
      <c r="AJ33" s="6">
        <v>25</v>
      </c>
      <c r="AK33" s="6">
        <v>38.1</v>
      </c>
      <c r="AL33" s="6">
        <v>39.1</v>
      </c>
      <c r="AM33" s="6">
        <v>37.4</v>
      </c>
      <c r="AN33" s="6">
        <v>60.2</v>
      </c>
      <c r="AO33" s="6">
        <v>58.9</v>
      </c>
      <c r="AP33" s="6">
        <v>61.7</v>
      </c>
      <c r="AR33" s="6">
        <v>25</v>
      </c>
      <c r="AS33" s="6">
        <v>26.6</v>
      </c>
      <c r="AT33" s="6">
        <v>29.6</v>
      </c>
      <c r="AU33" s="6">
        <v>22.1</v>
      </c>
      <c r="AV33" s="6">
        <v>71.7</v>
      </c>
      <c r="AW33" s="6">
        <v>68.3</v>
      </c>
      <c r="AX33" s="6">
        <v>74.8</v>
      </c>
      <c r="AZ33" s="6">
        <v>25</v>
      </c>
      <c r="BA33" s="6">
        <v>92.3</v>
      </c>
      <c r="BB33" s="6">
        <v>92.3</v>
      </c>
      <c r="BC33" s="6">
        <v>92.8</v>
      </c>
      <c r="BD33" s="6">
        <v>5.86</v>
      </c>
      <c r="BE33" s="6">
        <v>6.14</v>
      </c>
      <c r="BF33" s="6">
        <v>5.38</v>
      </c>
    </row>
    <row r="34" spans="4:58" x14ac:dyDescent="0.2">
      <c r="D34" s="6">
        <v>32</v>
      </c>
      <c r="E34" s="6">
        <v>44.6</v>
      </c>
      <c r="F34" s="6">
        <v>49</v>
      </c>
      <c r="G34" s="6">
        <v>41.4</v>
      </c>
      <c r="H34" s="6">
        <v>53.3</v>
      </c>
      <c r="I34" s="6">
        <v>49.6</v>
      </c>
      <c r="J34" s="6">
        <v>56.9</v>
      </c>
      <c r="L34" s="6">
        <v>32</v>
      </c>
      <c r="M34" s="6">
        <v>49.8</v>
      </c>
      <c r="N34" s="6">
        <v>37.299999999999997</v>
      </c>
      <c r="O34" s="6">
        <v>48.9</v>
      </c>
      <c r="P34" s="6">
        <v>48.4</v>
      </c>
      <c r="Q34" s="6">
        <v>60.7</v>
      </c>
      <c r="R34" s="6">
        <v>49.5</v>
      </c>
      <c r="T34" s="6">
        <v>32</v>
      </c>
      <c r="U34" s="6">
        <v>21.3</v>
      </c>
      <c r="V34" s="6">
        <v>36.1</v>
      </c>
      <c r="W34" s="6">
        <v>5.91</v>
      </c>
      <c r="X34" s="6">
        <v>72.400000000000006</v>
      </c>
      <c r="Y34" s="6">
        <v>62.4</v>
      </c>
      <c r="Z34" s="6">
        <v>92</v>
      </c>
      <c r="AB34" s="6">
        <v>32</v>
      </c>
      <c r="AC34" s="6">
        <v>85.7</v>
      </c>
      <c r="AD34" s="6">
        <v>72.400000000000006</v>
      </c>
      <c r="AE34" s="6">
        <v>66.3</v>
      </c>
      <c r="AF34" s="6">
        <v>8.5399999999999991</v>
      </c>
      <c r="AG34" s="6">
        <v>16.100000000000001</v>
      </c>
      <c r="AH34" s="6">
        <v>23.1</v>
      </c>
      <c r="AJ34" s="6">
        <v>32</v>
      </c>
      <c r="AK34" s="6">
        <v>45</v>
      </c>
      <c r="AL34" s="6">
        <v>22.5</v>
      </c>
      <c r="AM34" s="6">
        <v>27.2</v>
      </c>
      <c r="AN34" s="6">
        <v>52.7</v>
      </c>
      <c r="AO34" s="6">
        <v>76.099999999999994</v>
      </c>
      <c r="AP34" s="6">
        <v>63.6</v>
      </c>
      <c r="AR34" s="6">
        <v>32</v>
      </c>
      <c r="AS34" s="6">
        <v>13.2</v>
      </c>
      <c r="AT34" s="6">
        <v>26.8</v>
      </c>
      <c r="AU34" s="6">
        <v>14.1</v>
      </c>
      <c r="AV34" s="6">
        <v>82.6</v>
      </c>
      <c r="AW34" s="6">
        <v>70.5</v>
      </c>
      <c r="AX34" s="6">
        <v>82.5</v>
      </c>
      <c r="AZ34" s="6">
        <v>32</v>
      </c>
      <c r="BA34" s="6">
        <v>93.4</v>
      </c>
      <c r="BB34" s="6">
        <v>93.3</v>
      </c>
      <c r="BC34" s="6">
        <v>94.6</v>
      </c>
      <c r="BD34" s="6">
        <v>5.0599999999999996</v>
      </c>
      <c r="BE34" s="6">
        <v>5.12</v>
      </c>
      <c r="BF34" s="6">
        <v>3.78</v>
      </c>
    </row>
    <row r="35" spans="4:58" x14ac:dyDescent="0.2">
      <c r="D35" s="6">
        <v>41</v>
      </c>
      <c r="E35" s="6">
        <v>51.7</v>
      </c>
      <c r="F35" s="6">
        <v>27.4</v>
      </c>
      <c r="G35" s="6">
        <v>33.4</v>
      </c>
      <c r="H35" s="6">
        <v>43.6</v>
      </c>
      <c r="I35" s="6">
        <v>57.3</v>
      </c>
      <c r="J35" s="6">
        <v>54.1</v>
      </c>
      <c r="L35" s="6">
        <v>41</v>
      </c>
      <c r="M35" s="6">
        <v>51.8</v>
      </c>
      <c r="N35" s="6">
        <v>53.9</v>
      </c>
      <c r="O35" s="6">
        <v>63.3</v>
      </c>
      <c r="P35" s="6">
        <v>43.9</v>
      </c>
      <c r="Q35" s="6">
        <v>43.5</v>
      </c>
      <c r="R35" s="6">
        <v>30</v>
      </c>
      <c r="T35" s="6">
        <v>41</v>
      </c>
      <c r="U35" s="6">
        <v>27.3</v>
      </c>
      <c r="V35" s="6">
        <v>17.5</v>
      </c>
      <c r="W35" s="6">
        <v>26.6</v>
      </c>
      <c r="X35" s="6">
        <v>61.5</v>
      </c>
      <c r="Y35" s="6">
        <v>81.3</v>
      </c>
      <c r="Z35" s="6">
        <v>65.7</v>
      </c>
      <c r="AB35" s="6">
        <v>41</v>
      </c>
      <c r="AC35" s="6">
        <v>74</v>
      </c>
      <c r="AD35" s="6">
        <v>62.4</v>
      </c>
      <c r="AE35" s="6">
        <v>87.1</v>
      </c>
      <c r="AF35" s="6">
        <v>20.100000000000001</v>
      </c>
      <c r="AG35" s="6">
        <v>32</v>
      </c>
      <c r="AH35" s="6">
        <v>8.4700000000000006</v>
      </c>
      <c r="AJ35" s="6">
        <v>41</v>
      </c>
      <c r="AK35" s="6">
        <v>28.2</v>
      </c>
      <c r="AL35" s="6">
        <v>39.700000000000003</v>
      </c>
      <c r="AM35" s="6">
        <v>50.5</v>
      </c>
      <c r="AN35" s="6">
        <v>65</v>
      </c>
      <c r="AO35" s="6">
        <v>51.5</v>
      </c>
      <c r="AP35" s="6">
        <v>49.4</v>
      </c>
      <c r="AR35" s="6">
        <v>41</v>
      </c>
      <c r="AS35" s="6">
        <v>16</v>
      </c>
      <c r="AT35" s="6">
        <v>22.5</v>
      </c>
      <c r="AU35" s="6">
        <v>15.1</v>
      </c>
      <c r="AV35" s="6">
        <v>76.7</v>
      </c>
      <c r="AW35" s="6">
        <v>70.900000000000006</v>
      </c>
      <c r="AX35" s="6">
        <v>77.599999999999994</v>
      </c>
      <c r="AZ35" s="6">
        <v>41</v>
      </c>
      <c r="BA35" s="6">
        <v>93.7</v>
      </c>
      <c r="BB35" s="6">
        <v>94.7</v>
      </c>
      <c r="BC35" s="6">
        <v>94.6</v>
      </c>
      <c r="BD35" s="6">
        <v>3.1</v>
      </c>
      <c r="BE35" s="6">
        <v>4.2699999999999996</v>
      </c>
      <c r="BF35" s="6">
        <v>3.96</v>
      </c>
    </row>
  </sheetData>
  <mergeCells count="20">
    <mergeCell ref="E22:G22"/>
    <mergeCell ref="L22:N22"/>
    <mergeCell ref="T22:V22"/>
    <mergeCell ref="AB22:AD22"/>
    <mergeCell ref="BD24:BF24"/>
    <mergeCell ref="AJ22:AL22"/>
    <mergeCell ref="AR22:AT22"/>
    <mergeCell ref="E24:G24"/>
    <mergeCell ref="H24:J24"/>
    <mergeCell ref="M24:O24"/>
    <mergeCell ref="AN24:AP24"/>
    <mergeCell ref="AS24:AU24"/>
    <mergeCell ref="AV24:AX24"/>
    <mergeCell ref="BA24:BC24"/>
    <mergeCell ref="P24:R24"/>
    <mergeCell ref="U24:W24"/>
    <mergeCell ref="X24:Z24"/>
    <mergeCell ref="AC24:AE24"/>
    <mergeCell ref="AF24:AH24"/>
    <mergeCell ref="AK24:AM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7725-AA86-024F-8572-1A5C58B0F9F5}">
  <dimension ref="C3:AZ69"/>
  <sheetViews>
    <sheetView topLeftCell="AH1" workbookViewId="0">
      <selection activeCell="AZ14" sqref="AZ14"/>
    </sheetView>
  </sheetViews>
  <sheetFormatPr baseColWidth="10" defaultRowHeight="16" x14ac:dyDescent="0.2"/>
  <cols>
    <col min="3" max="3" width="33.83203125" customWidth="1"/>
    <col min="4" max="4" width="16.6640625" customWidth="1"/>
    <col min="5" max="13" width="8.83203125" customWidth="1"/>
  </cols>
  <sheetData>
    <row r="3" spans="3:52" x14ac:dyDescent="0.2">
      <c r="AZ3" t="s">
        <v>179</v>
      </c>
    </row>
    <row r="4" spans="3:52" x14ac:dyDescent="0.2">
      <c r="C4" t="s">
        <v>178</v>
      </c>
    </row>
    <row r="5" spans="3:52" x14ac:dyDescent="0.2">
      <c r="C5" t="s">
        <v>150</v>
      </c>
      <c r="D5" t="s">
        <v>3</v>
      </c>
      <c r="G5" t="s">
        <v>148</v>
      </c>
      <c r="J5" t="s">
        <v>149</v>
      </c>
      <c r="N5" t="s">
        <v>166</v>
      </c>
      <c r="Q5" t="s">
        <v>167</v>
      </c>
      <c r="T5" t="s">
        <v>168</v>
      </c>
      <c r="W5" s="10" t="s">
        <v>169</v>
      </c>
      <c r="Z5" t="s">
        <v>170</v>
      </c>
      <c r="AC5" t="s">
        <v>171</v>
      </c>
      <c r="AG5" t="s">
        <v>172</v>
      </c>
      <c r="AJ5" t="s">
        <v>173</v>
      </c>
      <c r="AM5" s="10" t="s">
        <v>174</v>
      </c>
      <c r="AP5" s="10" t="s">
        <v>175</v>
      </c>
      <c r="AS5" s="10" t="s">
        <v>176</v>
      </c>
      <c r="AV5" s="10" t="s">
        <v>177</v>
      </c>
    </row>
    <row r="6" spans="3:52" x14ac:dyDescent="0.2">
      <c r="C6" t="s">
        <v>151</v>
      </c>
      <c r="D6" s="13">
        <v>100</v>
      </c>
      <c r="E6" s="13"/>
      <c r="F6" s="13"/>
      <c r="G6" s="13">
        <v>49.7</v>
      </c>
      <c r="H6" s="13"/>
      <c r="I6" s="13"/>
      <c r="J6" s="13">
        <v>50.1</v>
      </c>
      <c r="N6" s="13">
        <v>50.2</v>
      </c>
      <c r="O6" s="13"/>
      <c r="P6" s="13"/>
      <c r="Q6" s="13">
        <v>47.3</v>
      </c>
      <c r="R6" s="13"/>
      <c r="S6" s="13"/>
      <c r="T6" s="13">
        <v>50.1</v>
      </c>
      <c r="U6" s="13"/>
      <c r="V6" s="13"/>
      <c r="W6" s="13">
        <v>52.4</v>
      </c>
      <c r="X6" s="13"/>
      <c r="Y6" s="13"/>
      <c r="Z6" s="13">
        <v>49.5</v>
      </c>
      <c r="AA6" s="13"/>
      <c r="AB6" s="13"/>
      <c r="AC6" s="13">
        <v>49</v>
      </c>
      <c r="AD6" s="13"/>
      <c r="AE6" s="13"/>
      <c r="AF6" s="13"/>
      <c r="AG6" s="13">
        <v>49.6</v>
      </c>
      <c r="AH6" s="13"/>
      <c r="AI6" s="13"/>
      <c r="AJ6" s="13">
        <v>52.4</v>
      </c>
      <c r="AK6" s="13"/>
      <c r="AL6" s="13"/>
      <c r="AM6" s="13">
        <v>49.8</v>
      </c>
      <c r="AN6" s="13"/>
      <c r="AO6" s="13"/>
      <c r="AP6" s="13">
        <v>47.5</v>
      </c>
      <c r="AQ6" s="13"/>
      <c r="AR6" s="13"/>
      <c r="AS6" s="13">
        <v>50.2</v>
      </c>
      <c r="AT6" s="13"/>
      <c r="AU6" s="13"/>
      <c r="AV6" s="13">
        <v>50.7</v>
      </c>
      <c r="AW6" s="13"/>
      <c r="AX6" s="13"/>
    </row>
    <row r="7" spans="3:52" x14ac:dyDescent="0.2">
      <c r="C7" t="s">
        <v>145</v>
      </c>
      <c r="D7" s="13">
        <v>84.8</v>
      </c>
      <c r="E7" s="13"/>
      <c r="F7" s="13"/>
      <c r="G7" s="13">
        <v>83.8</v>
      </c>
      <c r="H7" s="13"/>
      <c r="I7" s="13"/>
      <c r="J7" s="13">
        <v>82.1</v>
      </c>
      <c r="N7" s="13">
        <v>77.2</v>
      </c>
      <c r="O7" s="13"/>
      <c r="P7" s="13"/>
      <c r="Q7" s="13">
        <v>84.6</v>
      </c>
      <c r="R7" s="13"/>
      <c r="S7" s="13"/>
      <c r="T7" s="13">
        <v>85.7</v>
      </c>
      <c r="U7" s="13"/>
      <c r="V7" s="13"/>
      <c r="W7" s="13">
        <v>82.8</v>
      </c>
      <c r="X7" s="13"/>
      <c r="Y7" s="13"/>
      <c r="Z7" s="13">
        <v>91.9</v>
      </c>
      <c r="AA7" s="13"/>
      <c r="AB7" s="13"/>
      <c r="AC7" s="13">
        <v>73.5</v>
      </c>
      <c r="AD7" s="13"/>
      <c r="AE7" s="13"/>
      <c r="AF7" s="13"/>
      <c r="AG7" s="13">
        <v>80.5</v>
      </c>
      <c r="AH7" s="13"/>
      <c r="AI7" s="13"/>
      <c r="AJ7" s="13">
        <v>86.8</v>
      </c>
      <c r="AK7" s="13"/>
      <c r="AL7" s="13"/>
      <c r="AM7" s="13">
        <v>82.7</v>
      </c>
      <c r="AN7" s="13"/>
      <c r="AO7" s="13"/>
      <c r="AP7" s="13">
        <v>85.6</v>
      </c>
      <c r="AQ7" s="13"/>
      <c r="AR7" s="13"/>
      <c r="AS7" s="13">
        <v>87</v>
      </c>
      <c r="AT7" s="13"/>
      <c r="AU7" s="13"/>
      <c r="AV7" s="13">
        <v>86.5</v>
      </c>
      <c r="AW7" s="13"/>
      <c r="AX7" s="13"/>
    </row>
    <row r="8" spans="3:52" x14ac:dyDescent="0.2">
      <c r="C8" t="s">
        <v>146</v>
      </c>
      <c r="D8" s="13">
        <v>0.13</v>
      </c>
      <c r="E8" s="13"/>
      <c r="F8" s="13"/>
      <c r="G8" s="13">
        <v>0.14000000000000001</v>
      </c>
      <c r="H8" s="13"/>
      <c r="I8" s="13"/>
      <c r="J8" s="13">
        <v>0.12</v>
      </c>
      <c r="N8" s="13">
        <v>6.2E-2</v>
      </c>
      <c r="O8" s="13"/>
      <c r="P8" s="13"/>
      <c r="Q8" s="13">
        <v>0.11</v>
      </c>
      <c r="R8" s="13"/>
      <c r="S8" s="13"/>
      <c r="T8" s="13">
        <v>0.23</v>
      </c>
      <c r="U8" s="13"/>
      <c r="V8" s="13"/>
      <c r="W8" s="13">
        <v>9.9000000000000005E-2</v>
      </c>
      <c r="X8" s="13"/>
      <c r="Y8" s="13"/>
      <c r="Z8" s="13">
        <v>0.19</v>
      </c>
      <c r="AA8" s="13"/>
      <c r="AB8" s="13"/>
      <c r="AC8" s="13">
        <v>0.13</v>
      </c>
      <c r="AD8" s="13"/>
      <c r="AE8" s="13"/>
      <c r="AF8" s="13"/>
      <c r="AG8" s="13">
        <v>7.8E-2</v>
      </c>
      <c r="AH8" s="13"/>
      <c r="AI8" s="13"/>
      <c r="AJ8" s="13">
        <v>9.1999999999999998E-2</v>
      </c>
      <c r="AK8" s="13"/>
      <c r="AL8" s="13"/>
      <c r="AM8" s="13">
        <v>0.1</v>
      </c>
      <c r="AN8" s="13"/>
      <c r="AO8" s="13"/>
      <c r="AP8" s="13">
        <v>0.13</v>
      </c>
      <c r="AQ8" s="13"/>
      <c r="AR8" s="13"/>
      <c r="AS8" s="13">
        <v>0.19</v>
      </c>
      <c r="AT8" s="13"/>
      <c r="AU8" s="13"/>
      <c r="AV8" s="13">
        <v>0.14000000000000001</v>
      </c>
      <c r="AW8" s="13"/>
      <c r="AX8" s="13"/>
    </row>
    <row r="9" spans="3:52" x14ac:dyDescent="0.2">
      <c r="C9" t="s">
        <v>147</v>
      </c>
      <c r="D9" s="13">
        <v>3.16</v>
      </c>
      <c r="E9" s="13"/>
      <c r="F9" s="13"/>
      <c r="G9" s="13">
        <v>1.64</v>
      </c>
      <c r="H9" s="13"/>
      <c r="I9" s="13"/>
      <c r="J9" s="13">
        <v>1.41</v>
      </c>
      <c r="N9" s="13">
        <v>3.55</v>
      </c>
      <c r="O9" s="13"/>
      <c r="P9" s="13"/>
      <c r="Q9" s="13">
        <v>2.96</v>
      </c>
      <c r="R9" s="13"/>
      <c r="S9" s="13"/>
      <c r="T9" s="13">
        <v>6.01</v>
      </c>
      <c r="U9" s="13"/>
      <c r="V9" s="13"/>
      <c r="W9" s="13">
        <v>2.96</v>
      </c>
      <c r="X9" s="13"/>
      <c r="Y9" s="13"/>
      <c r="Z9" s="13">
        <v>1.76</v>
      </c>
      <c r="AA9" s="13"/>
      <c r="AB9" s="13"/>
      <c r="AC9" s="13">
        <v>2.21</v>
      </c>
      <c r="AD9" s="13"/>
      <c r="AE9" s="13"/>
      <c r="AF9" s="13"/>
      <c r="AG9" s="13">
        <v>0.89</v>
      </c>
      <c r="AH9" s="13"/>
      <c r="AI9" s="13"/>
      <c r="AJ9" s="13">
        <v>1.1299999999999999</v>
      </c>
      <c r="AK9" s="13"/>
      <c r="AL9" s="13"/>
      <c r="AM9" s="13">
        <v>1.0900000000000001</v>
      </c>
      <c r="AN9" s="13"/>
      <c r="AO9" s="13"/>
      <c r="AP9" s="13">
        <v>1.18</v>
      </c>
      <c r="AQ9" s="13"/>
      <c r="AR9" s="13"/>
      <c r="AS9" s="13">
        <v>1.4</v>
      </c>
      <c r="AT9" s="13"/>
      <c r="AU9" s="13"/>
      <c r="AV9" s="13">
        <v>1.21</v>
      </c>
      <c r="AW9" s="13"/>
      <c r="AX9" s="13"/>
    </row>
    <row r="10" spans="3:52" x14ac:dyDescent="0.2"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3:52" x14ac:dyDescent="0.2">
      <c r="C11" t="s">
        <v>155</v>
      </c>
      <c r="D11" t="s">
        <v>3</v>
      </c>
      <c r="G11" t="s">
        <v>148</v>
      </c>
      <c r="J11" t="s">
        <v>149</v>
      </c>
      <c r="N11" s="13" t="s">
        <v>166</v>
      </c>
      <c r="O11" s="13"/>
      <c r="P11" s="13"/>
      <c r="Q11" s="13" t="s">
        <v>167</v>
      </c>
      <c r="R11" s="13"/>
      <c r="S11" s="13"/>
      <c r="T11" s="13" t="s">
        <v>168</v>
      </c>
      <c r="U11" s="13"/>
      <c r="V11" s="13"/>
      <c r="W11" s="11" t="s">
        <v>169</v>
      </c>
      <c r="X11" s="13"/>
      <c r="Y11" s="13"/>
      <c r="Z11" s="13" t="s">
        <v>170</v>
      </c>
      <c r="AA11" s="13"/>
      <c r="AB11" s="13"/>
      <c r="AC11" s="13" t="s">
        <v>171</v>
      </c>
      <c r="AD11" s="13"/>
      <c r="AE11" s="13"/>
      <c r="AF11" s="13"/>
      <c r="AG11" s="13" t="s">
        <v>172</v>
      </c>
      <c r="AH11" s="13"/>
      <c r="AI11" s="13"/>
      <c r="AJ11" s="13" t="s">
        <v>173</v>
      </c>
      <c r="AK11" s="13"/>
      <c r="AL11" s="13"/>
      <c r="AM11" s="11" t="s">
        <v>174</v>
      </c>
      <c r="AN11" s="13"/>
      <c r="AO11" s="13"/>
      <c r="AP11" s="11" t="s">
        <v>175</v>
      </c>
      <c r="AQ11" s="13"/>
      <c r="AR11" s="13"/>
      <c r="AS11" s="11" t="s">
        <v>176</v>
      </c>
      <c r="AT11" s="13"/>
      <c r="AU11" s="13"/>
      <c r="AV11" s="11" t="s">
        <v>177</v>
      </c>
      <c r="AW11" s="13"/>
      <c r="AX11" s="13"/>
    </row>
    <row r="12" spans="3:52" x14ac:dyDescent="0.2">
      <c r="C12" t="s">
        <v>151</v>
      </c>
      <c r="D12" s="13">
        <v>100</v>
      </c>
      <c r="E12" s="13">
        <v>100</v>
      </c>
      <c r="F12" s="13">
        <v>100</v>
      </c>
      <c r="G12" s="13">
        <v>32</v>
      </c>
      <c r="H12" s="13">
        <v>28.4</v>
      </c>
      <c r="I12" s="13">
        <v>28.2</v>
      </c>
      <c r="J12" s="13">
        <v>52.2</v>
      </c>
      <c r="K12" s="13">
        <v>55.8</v>
      </c>
      <c r="L12" s="13">
        <v>55.9</v>
      </c>
      <c r="M12" s="13"/>
      <c r="N12" s="13">
        <v>31.1</v>
      </c>
      <c r="O12" s="13">
        <v>32.200000000000003</v>
      </c>
      <c r="P12" s="13">
        <v>26.5</v>
      </c>
      <c r="Q12" s="13">
        <v>28.5</v>
      </c>
      <c r="R12" s="13">
        <v>26</v>
      </c>
      <c r="S12" s="13">
        <v>27.4</v>
      </c>
      <c r="T12" s="13">
        <v>38.4</v>
      </c>
      <c r="U12" s="13">
        <v>40</v>
      </c>
      <c r="V12" s="13">
        <v>40.200000000000003</v>
      </c>
      <c r="W12" s="13">
        <v>29.1</v>
      </c>
      <c r="X12" s="13">
        <v>32</v>
      </c>
      <c r="Y12" s="13">
        <v>30.7</v>
      </c>
      <c r="Z12" s="13">
        <v>39.700000000000003</v>
      </c>
      <c r="AA12" s="13">
        <v>41.4</v>
      </c>
      <c r="AB12" s="13">
        <v>39.6</v>
      </c>
      <c r="AC12" s="13">
        <v>58.6</v>
      </c>
      <c r="AD12" s="13">
        <v>55.7</v>
      </c>
      <c r="AE12" s="13">
        <v>55.1</v>
      </c>
      <c r="AF12" s="13"/>
      <c r="AG12" s="13">
        <v>57</v>
      </c>
      <c r="AH12" s="13">
        <v>55.4</v>
      </c>
      <c r="AI12" s="13">
        <v>60.9</v>
      </c>
      <c r="AJ12" s="13">
        <v>54.6</v>
      </c>
      <c r="AK12" s="13">
        <v>54.3</v>
      </c>
      <c r="AL12" s="13">
        <v>56.7</v>
      </c>
      <c r="AM12" s="13">
        <v>45.6</v>
      </c>
      <c r="AN12" s="13">
        <v>44.2</v>
      </c>
      <c r="AO12" s="13">
        <v>47.5</v>
      </c>
      <c r="AP12" s="13">
        <v>58</v>
      </c>
      <c r="AQ12" s="13">
        <v>52.7</v>
      </c>
      <c r="AR12" s="13">
        <v>54.3</v>
      </c>
      <c r="AS12" s="13">
        <v>47.6</v>
      </c>
      <c r="AT12" s="13">
        <v>47.5</v>
      </c>
      <c r="AU12" s="13">
        <v>48.9</v>
      </c>
      <c r="AV12" s="13">
        <v>19.2</v>
      </c>
      <c r="AW12" s="13">
        <v>22.5</v>
      </c>
      <c r="AX12" s="13">
        <v>26</v>
      </c>
    </row>
    <row r="13" spans="3:52" x14ac:dyDescent="0.2">
      <c r="C13" t="s">
        <v>152</v>
      </c>
      <c r="D13" s="13">
        <v>48.2</v>
      </c>
      <c r="E13" s="13">
        <v>48.2</v>
      </c>
      <c r="F13" s="13">
        <v>48.4</v>
      </c>
      <c r="G13" s="13">
        <v>76.5</v>
      </c>
      <c r="H13" s="13">
        <v>80.2</v>
      </c>
      <c r="I13" s="13">
        <v>78.400000000000006</v>
      </c>
      <c r="J13" s="13">
        <v>75.400000000000006</v>
      </c>
      <c r="K13" s="13">
        <v>71.900000000000006</v>
      </c>
      <c r="L13" s="13">
        <v>76.099999999999994</v>
      </c>
      <c r="M13" s="13"/>
      <c r="N13" s="13">
        <v>73.2</v>
      </c>
      <c r="O13" s="13">
        <v>77.2</v>
      </c>
      <c r="P13" s="13">
        <v>69.400000000000006</v>
      </c>
      <c r="Q13" s="13">
        <v>61.3</v>
      </c>
      <c r="R13" s="13">
        <v>70.099999999999994</v>
      </c>
      <c r="S13" s="13">
        <v>69.599999999999994</v>
      </c>
      <c r="T13" s="13">
        <v>83.1</v>
      </c>
      <c r="U13" s="13">
        <v>76.900000000000006</v>
      </c>
      <c r="V13" s="13">
        <v>85.8</v>
      </c>
      <c r="W13" s="13">
        <v>76.5</v>
      </c>
      <c r="X13" s="13">
        <v>71.400000000000006</v>
      </c>
      <c r="Y13" s="13">
        <v>68.8</v>
      </c>
      <c r="Z13" s="13">
        <v>72.599999999999994</v>
      </c>
      <c r="AA13" s="13">
        <v>81.400000000000006</v>
      </c>
      <c r="AB13" s="13">
        <v>77.7</v>
      </c>
      <c r="AC13" s="13">
        <v>65.3</v>
      </c>
      <c r="AD13" s="13">
        <v>60.3</v>
      </c>
      <c r="AE13" s="13">
        <v>63.2</v>
      </c>
      <c r="AF13" s="13"/>
      <c r="AG13" s="13">
        <v>63.6</v>
      </c>
      <c r="AH13" s="13">
        <v>69.5</v>
      </c>
      <c r="AI13" s="13">
        <v>64.2</v>
      </c>
      <c r="AJ13" s="13">
        <v>63.6</v>
      </c>
      <c r="AK13" s="13">
        <v>63.7</v>
      </c>
      <c r="AL13" s="13">
        <v>71.400000000000006</v>
      </c>
      <c r="AM13" s="13">
        <v>72.8</v>
      </c>
      <c r="AN13" s="13">
        <v>71.5</v>
      </c>
      <c r="AO13" s="13">
        <v>69.099999999999994</v>
      </c>
      <c r="AP13" s="13">
        <v>73.400000000000006</v>
      </c>
      <c r="AQ13" s="13">
        <v>67.2</v>
      </c>
      <c r="AR13" s="13">
        <v>65</v>
      </c>
      <c r="AS13" s="13">
        <v>61.9</v>
      </c>
      <c r="AT13" s="13">
        <v>65.099999999999994</v>
      </c>
      <c r="AU13" s="13">
        <v>62.1</v>
      </c>
      <c r="AV13" s="13">
        <v>71.3</v>
      </c>
      <c r="AW13" s="13">
        <v>62.1</v>
      </c>
      <c r="AX13" s="13">
        <v>58.7</v>
      </c>
    </row>
    <row r="14" spans="3:52" x14ac:dyDescent="0.2">
      <c r="C14" t="s">
        <v>153</v>
      </c>
      <c r="D14" s="13">
        <v>93.3</v>
      </c>
      <c r="E14" s="13">
        <v>92.9</v>
      </c>
      <c r="F14" s="13">
        <v>95.1</v>
      </c>
      <c r="G14" s="13">
        <v>75.400000000000006</v>
      </c>
      <c r="H14" s="13">
        <v>89.2</v>
      </c>
      <c r="I14" s="13">
        <v>83</v>
      </c>
      <c r="J14" s="13">
        <v>94.2</v>
      </c>
      <c r="K14" s="13">
        <v>92.7</v>
      </c>
      <c r="L14" s="13">
        <v>93.4</v>
      </c>
      <c r="M14" s="13"/>
      <c r="N14" s="13">
        <v>83.8</v>
      </c>
      <c r="O14" s="13">
        <v>75.400000000000006</v>
      </c>
      <c r="P14" s="13">
        <v>94</v>
      </c>
      <c r="Q14" s="13">
        <v>84.4</v>
      </c>
      <c r="R14" s="13">
        <v>87</v>
      </c>
      <c r="S14" s="13">
        <v>79.5</v>
      </c>
      <c r="T14" s="13">
        <v>78.8</v>
      </c>
      <c r="U14" s="13">
        <v>87.2</v>
      </c>
      <c r="V14" s="13">
        <v>77.8</v>
      </c>
      <c r="W14" s="13">
        <v>78.2</v>
      </c>
      <c r="X14" s="13">
        <v>92.6</v>
      </c>
      <c r="Y14" s="13">
        <v>90.7</v>
      </c>
      <c r="Z14" s="13">
        <v>85.1</v>
      </c>
      <c r="AA14" s="13">
        <v>81.900000000000006</v>
      </c>
      <c r="AB14" s="13">
        <v>80.5</v>
      </c>
      <c r="AC14" s="13">
        <v>88.1</v>
      </c>
      <c r="AD14" s="13">
        <v>91.4</v>
      </c>
      <c r="AE14" s="13">
        <v>93.3</v>
      </c>
      <c r="AF14" s="13"/>
      <c r="AG14" s="13">
        <v>91.7</v>
      </c>
      <c r="AH14" s="13">
        <v>90.6</v>
      </c>
      <c r="AI14" s="13">
        <v>92</v>
      </c>
      <c r="AJ14" s="13">
        <v>93.7</v>
      </c>
      <c r="AK14" s="13">
        <v>94.6</v>
      </c>
      <c r="AL14" s="13">
        <v>96.6</v>
      </c>
      <c r="AM14" s="13">
        <v>91.8</v>
      </c>
      <c r="AN14" s="13">
        <v>92.7</v>
      </c>
      <c r="AO14" s="13">
        <v>91.5</v>
      </c>
      <c r="AP14" s="13">
        <v>90.6</v>
      </c>
      <c r="AQ14" s="13">
        <v>88.2</v>
      </c>
      <c r="AR14" s="13">
        <v>93.9</v>
      </c>
      <c r="AS14" s="13">
        <v>88.8</v>
      </c>
      <c r="AT14" s="13">
        <v>88.5</v>
      </c>
      <c r="AU14" s="13">
        <v>92.7</v>
      </c>
      <c r="AV14" s="13">
        <v>94.3</v>
      </c>
      <c r="AW14" s="13">
        <v>94.9</v>
      </c>
      <c r="AX14" s="13">
        <v>94.3</v>
      </c>
    </row>
    <row r="15" spans="3:52" x14ac:dyDescent="0.2">
      <c r="C15" t="s">
        <v>154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/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/>
      <c r="AG15" s="13">
        <v>0</v>
      </c>
      <c r="AH15" s="13">
        <v>0</v>
      </c>
      <c r="AI15" s="13">
        <v>0</v>
      </c>
      <c r="AJ15" s="13">
        <v>0</v>
      </c>
      <c r="AK15" s="13">
        <v>0.21</v>
      </c>
      <c r="AL15" s="13">
        <v>0.2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</row>
    <row r="16" spans="3:52" x14ac:dyDescent="0.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3:50" x14ac:dyDescent="0.2">
      <c r="C17" t="s">
        <v>156</v>
      </c>
      <c r="D17" s="13" t="s">
        <v>165</v>
      </c>
      <c r="E17" s="13"/>
      <c r="F17" s="13"/>
      <c r="G17" s="13" t="s">
        <v>148</v>
      </c>
      <c r="H17" s="13"/>
      <c r="I17" s="13"/>
      <c r="J17" s="13" t="s">
        <v>149</v>
      </c>
      <c r="K17" s="13"/>
      <c r="L17" s="13"/>
      <c r="M17" s="13"/>
      <c r="N17" s="13" t="s">
        <v>166</v>
      </c>
      <c r="O17" s="13"/>
      <c r="P17" s="13"/>
      <c r="Q17" s="13" t="s">
        <v>167</v>
      </c>
      <c r="R17" s="13"/>
      <c r="S17" s="13"/>
      <c r="T17" s="13" t="s">
        <v>168</v>
      </c>
      <c r="U17" s="13"/>
      <c r="V17" s="13"/>
      <c r="W17" s="11" t="s">
        <v>169</v>
      </c>
      <c r="X17" s="13"/>
      <c r="Y17" s="13"/>
      <c r="Z17" s="13" t="s">
        <v>170</v>
      </c>
      <c r="AA17" s="13"/>
      <c r="AB17" s="13"/>
      <c r="AC17" s="13" t="s">
        <v>171</v>
      </c>
      <c r="AD17" s="13"/>
      <c r="AE17" s="13"/>
      <c r="AF17" s="13"/>
      <c r="AG17" s="13" t="s">
        <v>172</v>
      </c>
      <c r="AH17" s="13"/>
      <c r="AI17" s="13"/>
      <c r="AJ17" s="13" t="s">
        <v>173</v>
      </c>
      <c r="AK17" s="13"/>
      <c r="AL17" s="13"/>
      <c r="AM17" s="11" t="s">
        <v>174</v>
      </c>
      <c r="AN17" s="13"/>
      <c r="AO17" s="13"/>
      <c r="AP17" s="11" t="s">
        <v>175</v>
      </c>
      <c r="AQ17" s="13"/>
      <c r="AR17" s="13"/>
      <c r="AS17" s="11" t="s">
        <v>176</v>
      </c>
      <c r="AT17" s="13"/>
      <c r="AU17" s="13"/>
      <c r="AV17" s="11" t="s">
        <v>177</v>
      </c>
      <c r="AW17" s="13"/>
      <c r="AX17" s="13"/>
    </row>
    <row r="18" spans="3:50" x14ac:dyDescent="0.2">
      <c r="C18" t="s">
        <v>151</v>
      </c>
      <c r="D18" s="13">
        <v>100</v>
      </c>
      <c r="E18" s="13">
        <v>100</v>
      </c>
      <c r="F18" s="13">
        <v>100</v>
      </c>
      <c r="G18" s="13">
        <v>42.1</v>
      </c>
      <c r="H18" s="13">
        <v>38.5</v>
      </c>
      <c r="I18" s="13">
        <v>40.299999999999997</v>
      </c>
      <c r="J18" s="13">
        <v>55.5</v>
      </c>
      <c r="K18" s="13">
        <v>58.6</v>
      </c>
      <c r="L18" s="13">
        <v>56.7</v>
      </c>
      <c r="M18" s="13"/>
      <c r="N18" s="13">
        <v>38.9</v>
      </c>
      <c r="O18" s="13">
        <v>39.700000000000003</v>
      </c>
      <c r="P18" s="13">
        <v>38.6</v>
      </c>
      <c r="Q18" s="13">
        <v>41.7</v>
      </c>
      <c r="R18" s="13">
        <v>40.5</v>
      </c>
      <c r="S18" s="13">
        <v>42.6</v>
      </c>
      <c r="T18" s="13">
        <v>55.6</v>
      </c>
      <c r="U18" s="13">
        <v>57</v>
      </c>
      <c r="V18" s="13">
        <v>57.3</v>
      </c>
      <c r="W18" s="13">
        <v>41.2</v>
      </c>
      <c r="X18" s="13">
        <v>43.2</v>
      </c>
      <c r="Y18" s="13">
        <v>42.2</v>
      </c>
      <c r="Z18" s="13">
        <v>47.5</v>
      </c>
      <c r="AA18" s="13">
        <v>48.7</v>
      </c>
      <c r="AB18" s="13">
        <v>51.1</v>
      </c>
      <c r="AC18" s="13">
        <v>84.1</v>
      </c>
      <c r="AD18" s="13">
        <v>84.2</v>
      </c>
      <c r="AE18" s="13">
        <v>83.4</v>
      </c>
      <c r="AF18" s="13"/>
      <c r="AG18" s="13">
        <v>58.9</v>
      </c>
      <c r="AH18" s="13">
        <v>58.4</v>
      </c>
      <c r="AI18" s="13">
        <v>59.1</v>
      </c>
      <c r="AJ18" s="13">
        <v>55.3</v>
      </c>
      <c r="AK18" s="13">
        <v>57.8</v>
      </c>
      <c r="AL18" s="13">
        <v>55</v>
      </c>
      <c r="AM18" s="13">
        <v>41.9</v>
      </c>
      <c r="AN18" s="13">
        <v>40.9</v>
      </c>
      <c r="AO18" s="13">
        <v>40.299999999999997</v>
      </c>
      <c r="AP18" s="13">
        <v>56.8</v>
      </c>
      <c r="AQ18" s="13">
        <v>54</v>
      </c>
      <c r="AR18" s="13">
        <v>55.9</v>
      </c>
      <c r="AS18" s="13">
        <v>51</v>
      </c>
      <c r="AT18" s="13">
        <v>49.3</v>
      </c>
      <c r="AU18" s="13">
        <v>46.4</v>
      </c>
      <c r="AV18" s="13">
        <v>14.5</v>
      </c>
      <c r="AW18" s="13">
        <v>14.2</v>
      </c>
      <c r="AX18" s="13">
        <v>14.7</v>
      </c>
    </row>
    <row r="19" spans="3:50" x14ac:dyDescent="0.2">
      <c r="C19" t="s">
        <v>152</v>
      </c>
      <c r="D19" s="13">
        <v>4.8099999999999996</v>
      </c>
      <c r="E19" s="13">
        <v>5.83</v>
      </c>
      <c r="F19" s="13">
        <v>6.79</v>
      </c>
      <c r="G19" s="13">
        <v>6.96</v>
      </c>
      <c r="H19" s="13">
        <v>10.4</v>
      </c>
      <c r="I19" s="13">
        <v>9.5500000000000007</v>
      </c>
      <c r="J19" s="13">
        <v>6.73</v>
      </c>
      <c r="K19" s="13">
        <v>9.89</v>
      </c>
      <c r="L19" s="13">
        <v>8.51</v>
      </c>
      <c r="M19" s="13"/>
      <c r="N19" s="13">
        <v>4.33</v>
      </c>
      <c r="O19" s="13">
        <v>5.7</v>
      </c>
      <c r="P19" s="13">
        <v>6.56</v>
      </c>
      <c r="Q19" s="13">
        <v>6.09</v>
      </c>
      <c r="R19" s="13">
        <v>3.69</v>
      </c>
      <c r="S19" s="13">
        <v>4.8499999999999996</v>
      </c>
      <c r="T19" s="13">
        <v>10.9</v>
      </c>
      <c r="U19" s="13">
        <v>11.2</v>
      </c>
      <c r="V19" s="13">
        <v>9.35</v>
      </c>
      <c r="W19" s="13">
        <v>4.46</v>
      </c>
      <c r="X19" s="13">
        <v>8.17</v>
      </c>
      <c r="Y19" s="13">
        <v>5.6</v>
      </c>
      <c r="Z19" s="13">
        <v>8.43</v>
      </c>
      <c r="AA19" s="13">
        <v>8.2799999999999994</v>
      </c>
      <c r="AB19" s="13">
        <v>9.01</v>
      </c>
      <c r="AC19" s="13">
        <v>2.73</v>
      </c>
      <c r="AD19" s="13">
        <v>3.59</v>
      </c>
      <c r="AE19" s="13">
        <v>5.35</v>
      </c>
      <c r="AF19" s="13"/>
      <c r="AG19" s="13">
        <v>6.2</v>
      </c>
      <c r="AH19" s="13">
        <v>8.41</v>
      </c>
      <c r="AI19" s="13">
        <v>8.09</v>
      </c>
      <c r="AJ19" s="13">
        <v>7.83</v>
      </c>
      <c r="AK19" s="13">
        <v>6.39</v>
      </c>
      <c r="AL19" s="13">
        <v>7.72</v>
      </c>
      <c r="AM19" s="13">
        <v>7.32</v>
      </c>
      <c r="AN19" s="13">
        <v>9.36</v>
      </c>
      <c r="AO19" s="13">
        <v>6.76</v>
      </c>
      <c r="AP19" s="13">
        <v>7.14</v>
      </c>
      <c r="AQ19" s="13">
        <v>8.9700000000000006</v>
      </c>
      <c r="AR19" s="13">
        <v>6.73</v>
      </c>
      <c r="AS19" s="13">
        <v>5.58</v>
      </c>
      <c r="AT19" s="13">
        <v>7.28</v>
      </c>
      <c r="AU19" s="13">
        <v>8.89</v>
      </c>
      <c r="AV19" s="13">
        <v>8.2899999999999991</v>
      </c>
      <c r="AW19" s="13">
        <v>7.85</v>
      </c>
      <c r="AX19" s="13">
        <v>7.62</v>
      </c>
    </row>
    <row r="20" spans="3:50" x14ac:dyDescent="0.2">
      <c r="C20" t="s">
        <v>153</v>
      </c>
      <c r="D20" s="13">
        <v>62.1</v>
      </c>
      <c r="E20" s="13">
        <v>57</v>
      </c>
      <c r="F20" s="13">
        <v>69.7</v>
      </c>
      <c r="G20" s="13">
        <v>58.6</v>
      </c>
      <c r="H20" s="13">
        <v>52.6</v>
      </c>
      <c r="I20" s="13">
        <v>53.8</v>
      </c>
      <c r="J20" s="13">
        <v>64.3</v>
      </c>
      <c r="K20" s="13">
        <v>59.3</v>
      </c>
      <c r="L20" s="13">
        <v>58.5</v>
      </c>
      <c r="M20" s="13"/>
      <c r="N20" s="13">
        <v>58.6</v>
      </c>
      <c r="O20" s="13">
        <v>59.5</v>
      </c>
      <c r="P20" s="13">
        <v>52.2</v>
      </c>
      <c r="Q20" s="13">
        <v>62.1</v>
      </c>
      <c r="R20" s="13">
        <v>56.9</v>
      </c>
      <c r="S20" s="13">
        <v>65.3</v>
      </c>
      <c r="T20" s="13">
        <v>55.9</v>
      </c>
      <c r="U20" s="13">
        <v>51.7</v>
      </c>
      <c r="V20" s="13">
        <v>54.9</v>
      </c>
      <c r="W20" s="13">
        <v>72.7</v>
      </c>
      <c r="X20" s="13">
        <v>70.7</v>
      </c>
      <c r="Y20" s="13">
        <v>71.400000000000006</v>
      </c>
      <c r="Z20" s="13">
        <v>47.1</v>
      </c>
      <c r="AA20" s="13">
        <v>48.4</v>
      </c>
      <c r="AB20" s="13">
        <v>48.7</v>
      </c>
      <c r="AC20" s="13">
        <v>76.099999999999994</v>
      </c>
      <c r="AD20" s="13">
        <v>81.5</v>
      </c>
      <c r="AE20" s="13">
        <v>85.8</v>
      </c>
      <c r="AF20" s="13"/>
      <c r="AG20" s="13">
        <v>57.3</v>
      </c>
      <c r="AH20" s="13">
        <v>59.5</v>
      </c>
      <c r="AI20" s="13">
        <v>52.6</v>
      </c>
      <c r="AJ20" s="13">
        <v>67</v>
      </c>
      <c r="AK20" s="13">
        <v>59.3</v>
      </c>
      <c r="AL20" s="13">
        <v>68.3</v>
      </c>
      <c r="AM20" s="13">
        <v>51.1</v>
      </c>
      <c r="AN20" s="13">
        <v>44.6</v>
      </c>
      <c r="AO20" s="13">
        <v>47</v>
      </c>
      <c r="AP20" s="13">
        <v>72</v>
      </c>
      <c r="AQ20" s="13">
        <v>71.5</v>
      </c>
      <c r="AR20" s="13">
        <v>70.099999999999994</v>
      </c>
      <c r="AS20" s="13">
        <v>54.5</v>
      </c>
      <c r="AT20" s="13">
        <v>50.5</v>
      </c>
      <c r="AU20" s="13">
        <v>52.1</v>
      </c>
      <c r="AV20" s="13">
        <v>71.099999999999994</v>
      </c>
      <c r="AW20" s="13">
        <v>77.5</v>
      </c>
      <c r="AX20" s="13">
        <v>85.2</v>
      </c>
    </row>
    <row r="21" spans="3:50" x14ac:dyDescent="0.2">
      <c r="C21" t="s">
        <v>154</v>
      </c>
      <c r="D21" s="13">
        <v>1.81</v>
      </c>
      <c r="E21" s="13">
        <v>1.5</v>
      </c>
      <c r="F21" s="13">
        <v>0.38</v>
      </c>
      <c r="G21" s="13">
        <v>0</v>
      </c>
      <c r="H21" s="13">
        <v>1.23</v>
      </c>
      <c r="I21" s="13">
        <v>0.2</v>
      </c>
      <c r="J21" s="13">
        <v>9.2999999999999999E-2</v>
      </c>
      <c r="K21" s="13">
        <v>0.42</v>
      </c>
      <c r="L21" s="13">
        <v>0.14000000000000001</v>
      </c>
      <c r="M21" s="13"/>
      <c r="N21" s="13">
        <v>0</v>
      </c>
      <c r="O21" s="13">
        <v>0.15</v>
      </c>
      <c r="P21" s="13">
        <v>2.2799999999999998</v>
      </c>
      <c r="Q21" s="13">
        <v>0.19</v>
      </c>
      <c r="R21" s="13">
        <v>0</v>
      </c>
      <c r="S21" s="13">
        <v>0.24</v>
      </c>
      <c r="T21" s="13">
        <v>0.11</v>
      </c>
      <c r="U21" s="13">
        <v>3.7999999999999999E-2</v>
      </c>
      <c r="V21" s="13">
        <v>7.4999999999999997E-2</v>
      </c>
      <c r="W21" s="13">
        <v>0</v>
      </c>
      <c r="X21" s="13">
        <v>0.33</v>
      </c>
      <c r="Y21" s="13">
        <v>0.13</v>
      </c>
      <c r="Z21" s="13">
        <v>0</v>
      </c>
      <c r="AA21" s="13">
        <v>0.42</v>
      </c>
      <c r="AB21" s="13">
        <v>4.1000000000000002E-2</v>
      </c>
      <c r="AC21" s="13">
        <v>4.9000000000000002E-2</v>
      </c>
      <c r="AD21" s="13">
        <v>0</v>
      </c>
      <c r="AE21" s="13">
        <v>7.4999999999999997E-2</v>
      </c>
      <c r="AF21" s="13"/>
      <c r="AG21" s="13">
        <v>3.4000000000000002E-2</v>
      </c>
      <c r="AH21" s="13">
        <v>0.59</v>
      </c>
      <c r="AI21" s="13">
        <v>2.46</v>
      </c>
      <c r="AJ21" s="13">
        <v>0.22</v>
      </c>
      <c r="AK21" s="13">
        <v>7.0000000000000007E-2</v>
      </c>
      <c r="AL21" s="13">
        <v>0.19</v>
      </c>
      <c r="AM21" s="13">
        <v>0.05</v>
      </c>
      <c r="AN21" s="13">
        <v>5.2999999999999999E-2</v>
      </c>
      <c r="AO21" s="13">
        <v>5.3999999999999999E-2</v>
      </c>
      <c r="AP21" s="13">
        <v>3.5000000000000003E-2</v>
      </c>
      <c r="AQ21" s="13">
        <v>0.38</v>
      </c>
      <c r="AR21" s="13">
        <v>3.3000000000000002E-2</v>
      </c>
      <c r="AS21" s="13">
        <v>0.12</v>
      </c>
      <c r="AT21" s="13">
        <v>1.68</v>
      </c>
      <c r="AU21" s="13">
        <v>4.4999999999999998E-2</v>
      </c>
      <c r="AV21" s="13">
        <v>0</v>
      </c>
      <c r="AW21" s="13">
        <v>0</v>
      </c>
      <c r="AX21" s="13">
        <v>0</v>
      </c>
    </row>
    <row r="22" spans="3:50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3:50" x14ac:dyDescent="0.2">
      <c r="C23" t="s">
        <v>157</v>
      </c>
      <c r="D23" s="13" t="s">
        <v>165</v>
      </c>
      <c r="E23" s="13"/>
      <c r="F23" s="13"/>
      <c r="G23" s="13" t="s">
        <v>148</v>
      </c>
      <c r="H23" s="13"/>
      <c r="I23" s="13"/>
      <c r="J23" s="13" t="s">
        <v>149</v>
      </c>
      <c r="K23" s="13"/>
      <c r="L23" s="13"/>
      <c r="M23" s="13"/>
      <c r="N23" s="13" t="s">
        <v>166</v>
      </c>
      <c r="O23" s="13"/>
      <c r="P23" s="13"/>
      <c r="Q23" s="13" t="s">
        <v>167</v>
      </c>
      <c r="R23" s="13"/>
      <c r="S23" s="13"/>
      <c r="T23" s="13" t="s">
        <v>168</v>
      </c>
      <c r="U23" s="13"/>
      <c r="V23" s="13"/>
      <c r="W23" s="11" t="s">
        <v>169</v>
      </c>
      <c r="X23" s="13"/>
      <c r="Y23" s="13"/>
      <c r="Z23" s="13" t="s">
        <v>170</v>
      </c>
      <c r="AA23" s="13"/>
      <c r="AB23" s="13"/>
      <c r="AC23" s="13" t="s">
        <v>171</v>
      </c>
      <c r="AD23" s="13"/>
      <c r="AE23" s="13"/>
      <c r="AF23" s="13"/>
      <c r="AG23" s="13" t="s">
        <v>172</v>
      </c>
      <c r="AH23" s="13"/>
      <c r="AI23" s="13"/>
      <c r="AJ23" s="13" t="s">
        <v>173</v>
      </c>
      <c r="AK23" s="13"/>
      <c r="AL23" s="13"/>
      <c r="AM23" s="11" t="s">
        <v>174</v>
      </c>
      <c r="AN23" s="13"/>
      <c r="AO23" s="13"/>
      <c r="AP23" s="11" t="s">
        <v>175</v>
      </c>
      <c r="AQ23" s="13"/>
      <c r="AR23" s="13"/>
      <c r="AS23" s="11" t="s">
        <v>176</v>
      </c>
      <c r="AT23" s="13"/>
      <c r="AU23" s="13"/>
      <c r="AV23" s="11" t="s">
        <v>177</v>
      </c>
      <c r="AW23" s="13"/>
      <c r="AX23" s="13"/>
    </row>
    <row r="24" spans="3:50" x14ac:dyDescent="0.2">
      <c r="C24" t="s">
        <v>151</v>
      </c>
      <c r="D24" s="13">
        <v>100</v>
      </c>
      <c r="E24" s="13">
        <v>100</v>
      </c>
      <c r="F24" s="13">
        <v>100</v>
      </c>
      <c r="G24" s="13">
        <v>35.4</v>
      </c>
      <c r="H24" s="13">
        <v>38.6</v>
      </c>
      <c r="I24" s="13">
        <v>38.5</v>
      </c>
      <c r="J24" s="13">
        <v>58.9</v>
      </c>
      <c r="K24" s="13">
        <v>55</v>
      </c>
      <c r="L24" s="13">
        <v>57.9</v>
      </c>
      <c r="M24" s="13"/>
      <c r="N24" s="13">
        <v>33.299999999999997</v>
      </c>
      <c r="O24" s="13">
        <v>33.1</v>
      </c>
      <c r="P24" s="13">
        <v>31.2</v>
      </c>
      <c r="Q24" s="13">
        <v>33.4</v>
      </c>
      <c r="R24" s="13">
        <v>33.6</v>
      </c>
      <c r="S24" s="13">
        <v>34.799999999999997</v>
      </c>
      <c r="T24" s="13">
        <v>63.5</v>
      </c>
      <c r="U24" s="13">
        <v>64</v>
      </c>
      <c r="V24" s="13">
        <v>59.6</v>
      </c>
      <c r="W24" s="13">
        <v>33.9</v>
      </c>
      <c r="X24" s="13">
        <v>30.5</v>
      </c>
      <c r="Y24" s="13">
        <v>30.1</v>
      </c>
      <c r="Z24" s="13">
        <v>54.4</v>
      </c>
      <c r="AA24" s="13">
        <v>50.1</v>
      </c>
      <c r="AB24" s="13">
        <v>46.6</v>
      </c>
      <c r="AC24" s="13">
        <v>85.7</v>
      </c>
      <c r="AD24" s="13">
        <v>87.1</v>
      </c>
      <c r="AE24" s="13">
        <v>82.5</v>
      </c>
      <c r="AF24" s="13"/>
      <c r="AG24" s="13">
        <v>61.6</v>
      </c>
      <c r="AH24" s="13">
        <v>62.8</v>
      </c>
      <c r="AI24" s="13">
        <v>62.9</v>
      </c>
      <c r="AJ24" s="13">
        <v>56.4</v>
      </c>
      <c r="AK24" s="13">
        <v>58</v>
      </c>
      <c r="AL24" s="13">
        <v>55.9</v>
      </c>
      <c r="AM24" s="13">
        <v>33.700000000000003</v>
      </c>
      <c r="AN24" s="13">
        <v>34</v>
      </c>
      <c r="AO24" s="13">
        <v>38.6</v>
      </c>
      <c r="AP24" s="13">
        <v>58.8</v>
      </c>
      <c r="AQ24" s="13">
        <v>57.7</v>
      </c>
      <c r="AR24" s="13">
        <v>60.1</v>
      </c>
      <c r="AS24" s="13">
        <v>43.4</v>
      </c>
      <c r="AT24" s="13">
        <v>47.7</v>
      </c>
      <c r="AU24" s="13">
        <v>50.5</v>
      </c>
      <c r="AV24" s="13">
        <v>12.6</v>
      </c>
      <c r="AW24" s="13">
        <v>10.8</v>
      </c>
      <c r="AX24" s="13">
        <v>13.8</v>
      </c>
    </row>
    <row r="25" spans="3:50" x14ac:dyDescent="0.2">
      <c r="C25" t="s">
        <v>152</v>
      </c>
      <c r="D25" s="13">
        <v>0.49</v>
      </c>
      <c r="E25" s="13">
        <v>1.19</v>
      </c>
      <c r="F25" s="13">
        <v>0.62</v>
      </c>
      <c r="G25" s="13">
        <v>0.25</v>
      </c>
      <c r="H25" s="13">
        <v>0.34</v>
      </c>
      <c r="I25" s="13">
        <v>2.8000000000000001E-2</v>
      </c>
      <c r="J25" s="13">
        <v>0.66</v>
      </c>
      <c r="K25" s="13">
        <v>0.84</v>
      </c>
      <c r="L25" s="13">
        <v>0.28000000000000003</v>
      </c>
      <c r="M25" s="13"/>
      <c r="N25" s="13">
        <v>0.63</v>
      </c>
      <c r="O25" s="13">
        <v>0.27</v>
      </c>
      <c r="P25" s="13">
        <v>0.18</v>
      </c>
      <c r="Q25" s="13">
        <v>0.24</v>
      </c>
      <c r="R25" s="13">
        <v>0.88</v>
      </c>
      <c r="S25" s="13">
        <v>0.59</v>
      </c>
      <c r="T25" s="13">
        <v>0.98</v>
      </c>
      <c r="U25" s="13">
        <v>0.96</v>
      </c>
      <c r="V25" s="13">
        <v>1.29</v>
      </c>
      <c r="W25" s="13">
        <v>0.23</v>
      </c>
      <c r="X25" s="13">
        <v>0.39</v>
      </c>
      <c r="Y25" s="13">
        <v>0.23</v>
      </c>
      <c r="Z25" s="13">
        <v>0.75</v>
      </c>
      <c r="AA25" s="13">
        <v>0.69</v>
      </c>
      <c r="AB25" s="13">
        <v>0.96</v>
      </c>
      <c r="AC25" s="13">
        <v>0.35</v>
      </c>
      <c r="AD25" s="13">
        <v>4.9000000000000002E-2</v>
      </c>
      <c r="AE25" s="13">
        <v>0.6</v>
      </c>
      <c r="AF25" s="13"/>
      <c r="AG25" s="13">
        <v>1.27</v>
      </c>
      <c r="AH25" s="13">
        <v>0.52</v>
      </c>
      <c r="AI25" s="13">
        <v>0.39</v>
      </c>
      <c r="AJ25" s="13">
        <v>0.51</v>
      </c>
      <c r="AK25" s="13">
        <v>1.18</v>
      </c>
      <c r="AL25" s="13">
        <v>0.41</v>
      </c>
      <c r="AM25" s="13">
        <v>0.45</v>
      </c>
      <c r="AN25" s="13">
        <v>2.1</v>
      </c>
      <c r="AO25" s="13">
        <v>0.93</v>
      </c>
      <c r="AP25" s="13">
        <v>1.18</v>
      </c>
      <c r="AQ25" s="13">
        <v>1.42</v>
      </c>
      <c r="AR25" s="13">
        <v>0.55000000000000004</v>
      </c>
      <c r="AS25" s="13">
        <v>0.51</v>
      </c>
      <c r="AT25" s="13">
        <v>0.48</v>
      </c>
      <c r="AU25" s="13">
        <v>0.43</v>
      </c>
      <c r="AV25" s="13">
        <v>0.76</v>
      </c>
      <c r="AW25" s="13">
        <v>0.4</v>
      </c>
      <c r="AX25" s="13">
        <v>1.28</v>
      </c>
    </row>
    <row r="26" spans="3:50" x14ac:dyDescent="0.2">
      <c r="C26" t="s">
        <v>153</v>
      </c>
      <c r="D26" s="13">
        <v>83.8</v>
      </c>
      <c r="E26" s="13">
        <v>74.3</v>
      </c>
      <c r="F26" s="13">
        <v>88.1</v>
      </c>
      <c r="G26" s="13">
        <v>59.8</v>
      </c>
      <c r="H26" s="13">
        <v>58.2</v>
      </c>
      <c r="I26" s="13">
        <v>59.7</v>
      </c>
      <c r="J26" s="13">
        <v>65.900000000000006</v>
      </c>
      <c r="K26" s="13">
        <v>60.1</v>
      </c>
      <c r="L26" s="13">
        <v>62.8</v>
      </c>
      <c r="M26" s="13"/>
      <c r="N26" s="13">
        <v>56.2</v>
      </c>
      <c r="O26" s="13">
        <v>67.8</v>
      </c>
      <c r="P26" s="13">
        <v>58.1</v>
      </c>
      <c r="Q26" s="13">
        <v>50.5</v>
      </c>
      <c r="R26" s="13">
        <v>50.6</v>
      </c>
      <c r="S26" s="13">
        <v>60.1</v>
      </c>
      <c r="T26" s="13">
        <v>59.4</v>
      </c>
      <c r="U26" s="13">
        <v>56.4</v>
      </c>
      <c r="V26" s="13">
        <v>78.5</v>
      </c>
      <c r="W26" s="13">
        <v>47.6</v>
      </c>
      <c r="X26" s="13">
        <v>61.3</v>
      </c>
      <c r="Y26" s="13">
        <v>53.2</v>
      </c>
      <c r="Z26" s="13">
        <v>77.8</v>
      </c>
      <c r="AA26" s="13">
        <v>83</v>
      </c>
      <c r="AB26" s="13">
        <v>89.4</v>
      </c>
      <c r="AC26" s="13">
        <v>69.5</v>
      </c>
      <c r="AD26" s="13">
        <v>69.5</v>
      </c>
      <c r="AE26" s="13">
        <v>49.1</v>
      </c>
      <c r="AF26" s="13"/>
      <c r="AG26" s="13">
        <v>60.8</v>
      </c>
      <c r="AH26" s="13">
        <v>67.5</v>
      </c>
      <c r="AI26" s="13">
        <v>59</v>
      </c>
      <c r="AJ26" s="13">
        <v>52.7</v>
      </c>
      <c r="AK26" s="13">
        <v>50.2</v>
      </c>
      <c r="AL26" s="13">
        <v>62.4</v>
      </c>
      <c r="AM26" s="13">
        <v>51.3</v>
      </c>
      <c r="AN26" s="13">
        <v>44.7</v>
      </c>
      <c r="AO26" s="13">
        <v>75.3</v>
      </c>
      <c r="AP26" s="13">
        <v>50.3</v>
      </c>
      <c r="AQ26" s="13">
        <v>64.400000000000006</v>
      </c>
      <c r="AR26" s="13">
        <v>55.4</v>
      </c>
      <c r="AS26" s="13">
        <v>60.5</v>
      </c>
      <c r="AT26" s="13">
        <v>68</v>
      </c>
      <c r="AU26" s="13">
        <v>70</v>
      </c>
      <c r="AV26" s="13">
        <v>69.900000000000006</v>
      </c>
      <c r="AW26" s="13">
        <v>70.7</v>
      </c>
      <c r="AX26" s="13">
        <v>53.4</v>
      </c>
    </row>
    <row r="27" spans="3:50" x14ac:dyDescent="0.2">
      <c r="C27" t="s">
        <v>154</v>
      </c>
      <c r="D27" s="13">
        <v>0.14000000000000001</v>
      </c>
      <c r="E27" s="13">
        <v>0.31</v>
      </c>
      <c r="F27" s="13">
        <v>0.35</v>
      </c>
      <c r="G27" s="13">
        <v>0.28000000000000003</v>
      </c>
      <c r="H27" s="13">
        <v>0.8</v>
      </c>
      <c r="I27" s="13">
        <v>2.8000000000000001E-2</v>
      </c>
      <c r="J27" s="13">
        <v>0.23</v>
      </c>
      <c r="K27" s="13">
        <v>0.4</v>
      </c>
      <c r="L27" s="13">
        <v>0.11</v>
      </c>
      <c r="M27" s="13"/>
      <c r="N27" s="13">
        <v>0.4</v>
      </c>
      <c r="O27" s="13">
        <v>0.17</v>
      </c>
      <c r="P27" s="13">
        <v>0.68</v>
      </c>
      <c r="Q27" s="13">
        <v>3.54</v>
      </c>
      <c r="R27" s="13">
        <v>2.0099999999999998</v>
      </c>
      <c r="S27" s="13">
        <v>0.73</v>
      </c>
      <c r="T27" s="13">
        <v>0.27</v>
      </c>
      <c r="U27" s="13">
        <v>0.12</v>
      </c>
      <c r="V27" s="13">
        <v>0.23</v>
      </c>
      <c r="W27" s="13">
        <v>2.27</v>
      </c>
      <c r="X27" s="13">
        <v>1.44</v>
      </c>
      <c r="Y27" s="13">
        <v>1.41</v>
      </c>
      <c r="Z27" s="13">
        <v>5.8000000000000003E-2</v>
      </c>
      <c r="AA27" s="13">
        <v>8.3000000000000004E-2</v>
      </c>
      <c r="AB27" s="13">
        <v>0.09</v>
      </c>
      <c r="AC27" s="13">
        <v>0.7</v>
      </c>
      <c r="AD27" s="13">
        <v>1.02</v>
      </c>
      <c r="AE27" s="13">
        <v>3.17</v>
      </c>
      <c r="AF27" s="13"/>
      <c r="AG27" s="13">
        <v>0.43</v>
      </c>
      <c r="AH27" s="13">
        <v>5.3999999999999999E-2</v>
      </c>
      <c r="AI27" s="13">
        <v>0.62</v>
      </c>
      <c r="AJ27" s="13">
        <v>2.67</v>
      </c>
      <c r="AK27" s="13">
        <v>2.39</v>
      </c>
      <c r="AL27" s="13">
        <v>1.01</v>
      </c>
      <c r="AM27" s="13">
        <v>3.2000000000000001E-2</v>
      </c>
      <c r="AN27" s="13">
        <v>6.3E-2</v>
      </c>
      <c r="AO27" s="13">
        <v>0.11</v>
      </c>
      <c r="AP27" s="13">
        <v>2.13</v>
      </c>
      <c r="AQ27" s="13">
        <v>1.34</v>
      </c>
      <c r="AR27" s="13">
        <v>1.67</v>
      </c>
      <c r="AS27" s="13">
        <v>0.19</v>
      </c>
      <c r="AT27" s="13">
        <v>8.7999999999999995E-2</v>
      </c>
      <c r="AU27" s="13">
        <v>0.5</v>
      </c>
      <c r="AV27" s="13">
        <v>0.34</v>
      </c>
      <c r="AW27" s="13">
        <v>1.19</v>
      </c>
      <c r="AX27" s="13">
        <v>2.2400000000000002</v>
      </c>
    </row>
    <row r="28" spans="3:50" x14ac:dyDescent="0.2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3:50" x14ac:dyDescent="0.2">
      <c r="C29" t="s">
        <v>158</v>
      </c>
      <c r="D29" s="13" t="s">
        <v>165</v>
      </c>
      <c r="E29" s="13"/>
      <c r="F29" s="13"/>
      <c r="G29" s="13" t="s">
        <v>148</v>
      </c>
      <c r="H29" s="13"/>
      <c r="I29" s="13"/>
      <c r="J29" s="13" t="s">
        <v>149</v>
      </c>
      <c r="K29" s="13"/>
      <c r="L29" s="13"/>
      <c r="M29" s="13"/>
      <c r="N29" s="13" t="s">
        <v>166</v>
      </c>
      <c r="O29" s="13"/>
      <c r="P29" s="13"/>
      <c r="Q29" s="13" t="s">
        <v>167</v>
      </c>
      <c r="R29" s="13"/>
      <c r="S29" s="13"/>
      <c r="T29" s="13" t="s">
        <v>168</v>
      </c>
      <c r="U29" s="13"/>
      <c r="V29" s="13"/>
      <c r="W29" s="11" t="s">
        <v>169</v>
      </c>
      <c r="X29" s="13"/>
      <c r="Y29" s="13"/>
      <c r="Z29" s="13" t="s">
        <v>170</v>
      </c>
      <c r="AA29" s="13"/>
      <c r="AB29" s="13"/>
      <c r="AC29" s="13" t="s">
        <v>171</v>
      </c>
      <c r="AD29" s="13"/>
      <c r="AE29" s="13"/>
      <c r="AF29" s="13"/>
      <c r="AG29" s="13" t="s">
        <v>172</v>
      </c>
      <c r="AH29" s="13"/>
      <c r="AI29" s="13"/>
      <c r="AJ29" s="13" t="s">
        <v>173</v>
      </c>
      <c r="AK29" s="13"/>
      <c r="AL29" s="13"/>
      <c r="AM29" s="11" t="s">
        <v>174</v>
      </c>
      <c r="AN29" s="13"/>
      <c r="AO29" s="13"/>
      <c r="AP29" s="11" t="s">
        <v>175</v>
      </c>
      <c r="AQ29" s="13"/>
      <c r="AR29" s="13"/>
      <c r="AS29" s="11" t="s">
        <v>176</v>
      </c>
      <c r="AT29" s="13"/>
      <c r="AU29" s="13"/>
      <c r="AV29" s="11" t="s">
        <v>177</v>
      </c>
      <c r="AW29" s="13"/>
      <c r="AX29" s="13"/>
    </row>
    <row r="30" spans="3:50" x14ac:dyDescent="0.2">
      <c r="C30" t="s">
        <v>151</v>
      </c>
      <c r="D30" s="13">
        <v>99.2</v>
      </c>
      <c r="E30" s="13">
        <v>99.8</v>
      </c>
      <c r="F30" s="13">
        <v>99.9</v>
      </c>
      <c r="G30" s="13">
        <v>33.299999999999997</v>
      </c>
      <c r="H30" s="13">
        <v>38.5</v>
      </c>
      <c r="I30" s="13">
        <v>0.32</v>
      </c>
      <c r="J30" s="13">
        <v>62.8</v>
      </c>
      <c r="K30" s="13">
        <v>59.5</v>
      </c>
      <c r="L30" s="13">
        <v>0.46</v>
      </c>
      <c r="M30" s="13"/>
      <c r="N30" s="13">
        <v>32.4</v>
      </c>
      <c r="O30" s="13">
        <v>33.299999999999997</v>
      </c>
      <c r="P30" s="13">
        <v>30.7</v>
      </c>
      <c r="Q30" s="13">
        <v>44.9</v>
      </c>
      <c r="R30" s="13">
        <v>44.9</v>
      </c>
      <c r="S30" s="13">
        <v>41.9</v>
      </c>
      <c r="T30" s="13">
        <v>65.5</v>
      </c>
      <c r="U30" s="13">
        <v>69.599999999999994</v>
      </c>
      <c r="V30" s="13">
        <v>63</v>
      </c>
      <c r="W30" s="13">
        <v>39.4</v>
      </c>
      <c r="X30" s="13">
        <v>37.700000000000003</v>
      </c>
      <c r="Y30" s="13">
        <v>39.799999999999997</v>
      </c>
      <c r="Z30" s="13">
        <v>36.6</v>
      </c>
      <c r="AA30" s="13">
        <v>43.7</v>
      </c>
      <c r="AB30" s="13">
        <v>59.6</v>
      </c>
      <c r="AC30" s="13">
        <v>91.2</v>
      </c>
      <c r="AD30" s="13">
        <v>90.3</v>
      </c>
      <c r="AE30" s="13">
        <v>90.5</v>
      </c>
      <c r="AF30" s="13"/>
      <c r="AG30" s="13">
        <v>1.34</v>
      </c>
      <c r="AH30" s="13">
        <v>3.9</v>
      </c>
      <c r="AI30" s="13">
        <v>1.9</v>
      </c>
      <c r="AJ30" s="13">
        <v>0.97</v>
      </c>
      <c r="AK30" s="13">
        <v>3.89</v>
      </c>
      <c r="AL30" s="13">
        <v>4.09</v>
      </c>
      <c r="AM30" s="13">
        <v>3.75</v>
      </c>
      <c r="AN30" s="13">
        <v>1.45</v>
      </c>
      <c r="AO30" s="13">
        <v>1.49</v>
      </c>
      <c r="AP30" s="13">
        <v>1.74</v>
      </c>
      <c r="AQ30" s="13">
        <v>1.1399999999999999</v>
      </c>
      <c r="AR30" s="13">
        <v>4.32</v>
      </c>
      <c r="AS30" s="13">
        <v>2.71</v>
      </c>
      <c r="AT30" s="13">
        <v>0.91</v>
      </c>
      <c r="AU30" s="13">
        <v>1.24</v>
      </c>
      <c r="AV30" s="13">
        <v>0.74</v>
      </c>
      <c r="AW30" s="13">
        <v>0.69</v>
      </c>
      <c r="AX30" s="13">
        <v>2.69</v>
      </c>
    </row>
    <row r="31" spans="3:50" x14ac:dyDescent="0.2">
      <c r="C31" t="s">
        <v>152</v>
      </c>
      <c r="D31" s="13">
        <v>4.1100000000000003</v>
      </c>
      <c r="E31" s="13">
        <v>1.52</v>
      </c>
      <c r="F31" s="13">
        <v>4.8600000000000003</v>
      </c>
      <c r="G31" s="13">
        <v>2.2000000000000002</v>
      </c>
      <c r="H31" s="13">
        <v>0.95</v>
      </c>
      <c r="I31" s="13">
        <v>28.6</v>
      </c>
      <c r="J31" s="13">
        <v>1.75</v>
      </c>
      <c r="K31" s="13">
        <v>3.06</v>
      </c>
      <c r="L31" s="13">
        <v>0</v>
      </c>
      <c r="M31" s="13"/>
      <c r="N31" s="13">
        <v>65.3</v>
      </c>
      <c r="O31" s="13">
        <v>59.4</v>
      </c>
      <c r="P31" s="13">
        <v>66.599999999999994</v>
      </c>
      <c r="Q31" s="13">
        <v>52.9</v>
      </c>
      <c r="R31" s="13">
        <v>49.7</v>
      </c>
      <c r="S31" s="13">
        <v>53.4</v>
      </c>
      <c r="T31" s="13">
        <v>30.7</v>
      </c>
      <c r="U31" s="13">
        <v>28.8</v>
      </c>
      <c r="V31" s="13">
        <v>35.4</v>
      </c>
      <c r="W31" s="13">
        <v>56.9</v>
      </c>
      <c r="X31" s="13">
        <v>60.1</v>
      </c>
      <c r="Y31" s="13">
        <v>54.1</v>
      </c>
      <c r="Z31" s="13">
        <v>60.5</v>
      </c>
      <c r="AA31" s="13">
        <v>55.2</v>
      </c>
      <c r="AB31" s="13">
        <v>39.1</v>
      </c>
      <c r="AC31" s="13">
        <v>7.99</v>
      </c>
      <c r="AD31" s="13">
        <v>8.8699999999999992</v>
      </c>
      <c r="AE31" s="13">
        <v>6.68</v>
      </c>
      <c r="AF31" s="13"/>
      <c r="AG31" s="13">
        <v>0</v>
      </c>
      <c r="AH31" s="13">
        <v>11.8</v>
      </c>
      <c r="AI31" s="13">
        <v>4.55</v>
      </c>
      <c r="AJ31" s="13">
        <v>0</v>
      </c>
      <c r="AK31" s="13">
        <v>0</v>
      </c>
      <c r="AL31" s="13">
        <v>0</v>
      </c>
      <c r="AM31" s="13">
        <v>9.09</v>
      </c>
      <c r="AN31" s="13">
        <v>5.26</v>
      </c>
      <c r="AO31" s="13">
        <v>5.26</v>
      </c>
      <c r="AP31" s="13">
        <v>0</v>
      </c>
      <c r="AQ31" s="13">
        <v>0</v>
      </c>
      <c r="AR31" s="13">
        <v>0</v>
      </c>
      <c r="AS31" s="13">
        <v>2.5</v>
      </c>
      <c r="AT31" s="13">
        <v>2.78</v>
      </c>
      <c r="AU31" s="13">
        <v>0</v>
      </c>
      <c r="AV31" s="13">
        <v>0</v>
      </c>
      <c r="AW31" s="13">
        <v>4</v>
      </c>
      <c r="AX31" s="13">
        <v>3.85</v>
      </c>
    </row>
    <row r="32" spans="3:50" x14ac:dyDescent="0.2">
      <c r="C32" t="s">
        <v>153</v>
      </c>
      <c r="D32" s="13">
        <v>48.9</v>
      </c>
      <c r="E32" s="13">
        <v>57.9</v>
      </c>
      <c r="F32" s="13">
        <v>46.4</v>
      </c>
      <c r="G32" s="13">
        <v>52.7</v>
      </c>
      <c r="H32" s="13">
        <v>45.4</v>
      </c>
      <c r="I32" s="13">
        <v>28.6</v>
      </c>
      <c r="J32" s="13">
        <v>64.400000000000006</v>
      </c>
      <c r="K32" s="13">
        <v>44.2</v>
      </c>
      <c r="L32" s="13">
        <v>20</v>
      </c>
      <c r="M32" s="13"/>
      <c r="N32" s="13">
        <v>42.6</v>
      </c>
      <c r="O32" s="13">
        <v>38.200000000000003</v>
      </c>
      <c r="P32" s="13">
        <v>45.8</v>
      </c>
      <c r="Q32" s="13">
        <v>50.8</v>
      </c>
      <c r="R32" s="13">
        <v>61.6</v>
      </c>
      <c r="S32" s="13">
        <v>57.3</v>
      </c>
      <c r="T32" s="13">
        <v>26.1</v>
      </c>
      <c r="U32" s="13">
        <v>12.7</v>
      </c>
      <c r="V32" s="13">
        <v>11.3</v>
      </c>
      <c r="W32" s="13">
        <v>20.7</v>
      </c>
      <c r="X32" s="13">
        <v>23.1</v>
      </c>
      <c r="Y32" s="13">
        <v>27.1</v>
      </c>
      <c r="Z32" s="13">
        <v>45</v>
      </c>
      <c r="AA32" s="13">
        <v>62.7</v>
      </c>
      <c r="AB32" s="13">
        <v>43.1</v>
      </c>
      <c r="AC32" s="13">
        <v>65.099999999999994</v>
      </c>
      <c r="AD32" s="13">
        <v>58.1</v>
      </c>
      <c r="AE32" s="13">
        <v>55</v>
      </c>
      <c r="AF32" s="13"/>
      <c r="AG32" s="13">
        <v>26.7</v>
      </c>
      <c r="AH32" s="13">
        <v>52.9</v>
      </c>
      <c r="AI32" s="13">
        <v>36.4</v>
      </c>
      <c r="AJ32" s="13">
        <v>25</v>
      </c>
      <c r="AK32" s="13">
        <v>36.700000000000003</v>
      </c>
      <c r="AL32" s="13">
        <v>38.1</v>
      </c>
      <c r="AM32" s="13">
        <v>27.3</v>
      </c>
      <c r="AN32" s="13">
        <v>15.8</v>
      </c>
      <c r="AO32" s="13">
        <v>26.3</v>
      </c>
      <c r="AP32" s="13">
        <v>66.7</v>
      </c>
      <c r="AQ32" s="13">
        <v>57.1</v>
      </c>
      <c r="AR32" s="13">
        <v>39.1</v>
      </c>
      <c r="AS32" s="13">
        <v>47.5</v>
      </c>
      <c r="AT32" s="13">
        <v>61.1</v>
      </c>
      <c r="AU32" s="13">
        <v>27.9</v>
      </c>
      <c r="AV32" s="13">
        <v>50</v>
      </c>
      <c r="AW32" s="13">
        <v>52</v>
      </c>
      <c r="AX32" s="13">
        <v>25</v>
      </c>
    </row>
    <row r="33" spans="3:50" x14ac:dyDescent="0.2">
      <c r="C33" t="s">
        <v>154</v>
      </c>
      <c r="D33" s="13">
        <v>1.43</v>
      </c>
      <c r="E33" s="13">
        <v>0.76</v>
      </c>
      <c r="F33" s="13">
        <v>1.9</v>
      </c>
      <c r="G33" s="13">
        <v>1.1000000000000001</v>
      </c>
      <c r="H33" s="13">
        <v>2.84</v>
      </c>
      <c r="I33" s="13">
        <v>0</v>
      </c>
      <c r="J33" s="13">
        <v>0.57999999999999996</v>
      </c>
      <c r="K33" s="13">
        <v>1.83</v>
      </c>
      <c r="L33" s="13">
        <v>0</v>
      </c>
      <c r="M33" s="13"/>
      <c r="N33" s="13">
        <v>3.96</v>
      </c>
      <c r="O33" s="13">
        <v>3.86</v>
      </c>
      <c r="P33" s="13">
        <v>1.56</v>
      </c>
      <c r="Q33" s="13">
        <v>0</v>
      </c>
      <c r="R33" s="13">
        <v>0</v>
      </c>
      <c r="S33" s="13">
        <v>0.18</v>
      </c>
      <c r="T33" s="13">
        <v>1.1100000000000001</v>
      </c>
      <c r="U33" s="13">
        <v>19.399999999999999</v>
      </c>
      <c r="V33" s="13">
        <v>33.299999999999997</v>
      </c>
      <c r="W33" s="13">
        <v>16.600000000000001</v>
      </c>
      <c r="X33" s="13">
        <v>14.9</v>
      </c>
      <c r="Y33" s="13">
        <v>8.33</v>
      </c>
      <c r="Z33" s="13">
        <v>0.11</v>
      </c>
      <c r="AA33" s="13">
        <v>0.14000000000000001</v>
      </c>
      <c r="AB33" s="13">
        <v>0</v>
      </c>
      <c r="AC33" s="13">
        <v>0</v>
      </c>
      <c r="AD33" s="13">
        <v>0.31</v>
      </c>
      <c r="AE33" s="13">
        <v>0</v>
      </c>
      <c r="AF33" s="13"/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2.38</v>
      </c>
      <c r="AM33" s="13">
        <v>0</v>
      </c>
      <c r="AN33" s="13">
        <v>10.5</v>
      </c>
      <c r="AO33" s="13">
        <v>5.26</v>
      </c>
      <c r="AP33" s="13">
        <v>0</v>
      </c>
      <c r="AQ33" s="13">
        <v>0</v>
      </c>
      <c r="AR33" s="13">
        <v>4.3499999999999996</v>
      </c>
      <c r="AS33" s="13">
        <v>0</v>
      </c>
      <c r="AT33" s="13">
        <v>0</v>
      </c>
      <c r="AU33" s="13">
        <v>0</v>
      </c>
      <c r="AV33" s="13">
        <v>5.56</v>
      </c>
      <c r="AW33" s="13">
        <v>0</v>
      </c>
      <c r="AX33" s="13">
        <v>0</v>
      </c>
    </row>
    <row r="34" spans="3:50" x14ac:dyDescent="0.2"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3:50" x14ac:dyDescent="0.2">
      <c r="C35" t="s">
        <v>159</v>
      </c>
      <c r="D35" s="13" t="s">
        <v>165</v>
      </c>
      <c r="E35" s="13"/>
      <c r="F35" s="13"/>
      <c r="G35" s="13" t="s">
        <v>148</v>
      </c>
      <c r="H35" s="13"/>
      <c r="I35" s="13"/>
      <c r="J35" s="13" t="s">
        <v>149</v>
      </c>
      <c r="K35" s="13"/>
      <c r="L35" s="13"/>
      <c r="M35" s="13"/>
      <c r="N35" s="13" t="s">
        <v>166</v>
      </c>
      <c r="O35" s="13"/>
      <c r="P35" s="13"/>
      <c r="Q35" s="13" t="s">
        <v>167</v>
      </c>
      <c r="R35" s="13"/>
      <c r="S35" s="13"/>
      <c r="T35" s="13" t="s">
        <v>168</v>
      </c>
      <c r="U35" s="13"/>
      <c r="V35" s="13"/>
      <c r="W35" s="11" t="s">
        <v>169</v>
      </c>
      <c r="X35" s="13"/>
      <c r="Y35" s="13"/>
      <c r="Z35" s="13" t="s">
        <v>170</v>
      </c>
      <c r="AA35" s="13"/>
      <c r="AB35" s="13"/>
      <c r="AC35" s="13" t="s">
        <v>171</v>
      </c>
      <c r="AD35" s="13"/>
      <c r="AE35" s="13"/>
      <c r="AF35" s="13"/>
      <c r="AG35" s="13" t="s">
        <v>172</v>
      </c>
      <c r="AH35" s="13"/>
      <c r="AI35" s="13"/>
      <c r="AJ35" s="13" t="s">
        <v>173</v>
      </c>
      <c r="AK35" s="13"/>
      <c r="AL35" s="13"/>
      <c r="AM35" s="11" t="s">
        <v>174</v>
      </c>
      <c r="AN35" s="13"/>
      <c r="AO35" s="13"/>
      <c r="AP35" s="11" t="s">
        <v>175</v>
      </c>
      <c r="AQ35" s="13"/>
      <c r="AR35" s="13"/>
      <c r="AS35" s="11" t="s">
        <v>176</v>
      </c>
      <c r="AT35" s="13"/>
      <c r="AU35" s="13"/>
      <c r="AV35" s="11" t="s">
        <v>177</v>
      </c>
      <c r="AW35" s="13"/>
      <c r="AX35" s="13"/>
    </row>
    <row r="36" spans="3:50" x14ac:dyDescent="0.2">
      <c r="C36" t="s">
        <v>151</v>
      </c>
      <c r="D36" s="13">
        <v>100</v>
      </c>
      <c r="E36" s="13">
        <v>100</v>
      </c>
      <c r="F36" s="13">
        <v>99.7</v>
      </c>
      <c r="G36" s="13">
        <v>37.6</v>
      </c>
      <c r="H36" s="13">
        <v>37.6</v>
      </c>
      <c r="I36" s="13">
        <v>43.2</v>
      </c>
      <c r="J36" s="13">
        <v>55.4</v>
      </c>
      <c r="K36" s="13">
        <v>60</v>
      </c>
      <c r="L36" s="13">
        <v>50</v>
      </c>
      <c r="M36" s="13"/>
      <c r="N36" s="13">
        <v>32</v>
      </c>
      <c r="O36" s="13">
        <v>37.200000000000003</v>
      </c>
      <c r="P36" s="13">
        <v>32.700000000000003</v>
      </c>
      <c r="Q36" s="13">
        <v>40.299999999999997</v>
      </c>
      <c r="R36" s="13">
        <v>39.4</v>
      </c>
      <c r="S36" s="13">
        <v>41</v>
      </c>
      <c r="T36" s="13">
        <v>64.400000000000006</v>
      </c>
      <c r="U36" s="13">
        <v>67</v>
      </c>
      <c r="V36" s="13">
        <v>64.900000000000006</v>
      </c>
      <c r="W36" s="13">
        <v>39.6</v>
      </c>
      <c r="X36" s="13">
        <v>39.9</v>
      </c>
      <c r="Y36" s="13">
        <v>35.299999999999997</v>
      </c>
      <c r="Z36" s="13">
        <v>32.6</v>
      </c>
      <c r="AA36" s="13">
        <v>23.9</v>
      </c>
      <c r="AB36" s="13">
        <v>50.7</v>
      </c>
      <c r="AC36" s="13">
        <v>88.3</v>
      </c>
      <c r="AD36" s="13">
        <v>88.2</v>
      </c>
      <c r="AE36" s="13">
        <v>90.4</v>
      </c>
      <c r="AF36" s="13"/>
      <c r="AG36" s="13">
        <v>63.5</v>
      </c>
      <c r="AH36" s="13">
        <v>60.6</v>
      </c>
      <c r="AI36" s="13">
        <v>63.5</v>
      </c>
      <c r="AJ36" s="13">
        <v>55.3</v>
      </c>
      <c r="AK36" s="13">
        <v>54.4</v>
      </c>
      <c r="AL36" s="13">
        <v>55.7</v>
      </c>
      <c r="AM36" s="13">
        <v>26.2</v>
      </c>
      <c r="AN36" s="13">
        <v>30.7</v>
      </c>
      <c r="AO36" s="13">
        <v>30.5</v>
      </c>
      <c r="AP36" s="13">
        <v>53.9</v>
      </c>
      <c r="AQ36" s="13">
        <v>53.1</v>
      </c>
      <c r="AR36" s="13">
        <v>52.9</v>
      </c>
      <c r="AS36" s="13">
        <v>65.5</v>
      </c>
      <c r="AT36" s="13">
        <v>72</v>
      </c>
      <c r="AU36" s="13">
        <v>44.9</v>
      </c>
      <c r="AV36" s="13">
        <v>6.92</v>
      </c>
      <c r="AW36" s="13">
        <v>8.6999999999999993</v>
      </c>
      <c r="AX36" s="13">
        <v>7.33</v>
      </c>
    </row>
    <row r="37" spans="3:50" x14ac:dyDescent="0.2">
      <c r="C37" t="s">
        <v>152</v>
      </c>
      <c r="D37" s="13">
        <v>0.13</v>
      </c>
      <c r="E37" s="13">
        <v>0.15</v>
      </c>
      <c r="F37" s="13">
        <v>9.27</v>
      </c>
      <c r="G37" s="13">
        <v>8.6999999999999994E-2</v>
      </c>
      <c r="H37" s="13">
        <v>8.2000000000000003E-2</v>
      </c>
      <c r="I37" s="13">
        <v>0.48</v>
      </c>
      <c r="J37" s="13">
        <v>0.53</v>
      </c>
      <c r="K37" s="13">
        <v>0.28000000000000003</v>
      </c>
      <c r="L37" s="13">
        <v>2.64</v>
      </c>
      <c r="M37" s="13"/>
      <c r="N37" s="13">
        <v>8.3000000000000004E-2</v>
      </c>
      <c r="O37" s="13">
        <v>7.8E-2</v>
      </c>
      <c r="P37" s="13">
        <v>0.59</v>
      </c>
      <c r="Q37" s="13">
        <v>7.2999999999999995E-2</v>
      </c>
      <c r="R37" s="13">
        <v>0.33</v>
      </c>
      <c r="S37" s="13">
        <v>0.31</v>
      </c>
      <c r="T37" s="13">
        <v>1.85</v>
      </c>
      <c r="U37" s="13">
        <v>0.67</v>
      </c>
      <c r="V37" s="13">
        <v>1.5</v>
      </c>
      <c r="W37" s="13">
        <v>1.84</v>
      </c>
      <c r="X37" s="13">
        <v>1.53</v>
      </c>
      <c r="Y37" s="13">
        <v>0.18</v>
      </c>
      <c r="Z37" s="13">
        <v>0.43</v>
      </c>
      <c r="AA37" s="13">
        <v>0.2</v>
      </c>
      <c r="AB37" s="13">
        <v>0.86</v>
      </c>
      <c r="AC37" s="13">
        <v>8.8999999999999996E-2</v>
      </c>
      <c r="AD37" s="13">
        <v>0.22</v>
      </c>
      <c r="AE37" s="13">
        <v>3.4000000000000002E-2</v>
      </c>
      <c r="AF37" s="13"/>
      <c r="AG37" s="13">
        <v>0.51</v>
      </c>
      <c r="AH37" s="13">
        <v>9.6000000000000002E-2</v>
      </c>
      <c r="AI37" s="13">
        <v>7.82</v>
      </c>
      <c r="AJ37" s="13">
        <v>0.57999999999999996</v>
      </c>
      <c r="AK37" s="13">
        <v>0.64</v>
      </c>
      <c r="AL37" s="13">
        <v>0.91</v>
      </c>
      <c r="AM37" s="13">
        <v>0.47</v>
      </c>
      <c r="AN37" s="13">
        <v>0.49</v>
      </c>
      <c r="AO37" s="13">
        <v>3.29</v>
      </c>
      <c r="AP37" s="13">
        <v>2.44</v>
      </c>
      <c r="AQ37" s="13">
        <v>3.18</v>
      </c>
      <c r="AR37" s="13">
        <v>1.46</v>
      </c>
      <c r="AS37" s="13">
        <v>8.8999999999999996E-2</v>
      </c>
      <c r="AT37" s="13">
        <v>6.7000000000000004E-2</v>
      </c>
      <c r="AU37" s="13">
        <v>0.14000000000000001</v>
      </c>
      <c r="AV37" s="13">
        <v>0</v>
      </c>
      <c r="AW37" s="13">
        <v>1.41</v>
      </c>
      <c r="AX37" s="13">
        <v>0</v>
      </c>
    </row>
    <row r="38" spans="3:50" x14ac:dyDescent="0.2">
      <c r="C38" t="s">
        <v>153</v>
      </c>
      <c r="D38" s="13">
        <v>79.8</v>
      </c>
      <c r="E38" s="13">
        <v>78.900000000000006</v>
      </c>
      <c r="F38" s="13">
        <v>73.8</v>
      </c>
      <c r="G38" s="13">
        <v>33.799999999999997</v>
      </c>
      <c r="H38" s="13">
        <v>45.1</v>
      </c>
      <c r="I38" s="13">
        <v>41.3</v>
      </c>
      <c r="J38" s="13">
        <v>34.6</v>
      </c>
      <c r="K38" s="13">
        <v>52.8</v>
      </c>
      <c r="L38" s="13">
        <v>44.1</v>
      </c>
      <c r="M38" s="13"/>
      <c r="N38" s="13">
        <v>41.5</v>
      </c>
      <c r="O38" s="13">
        <v>46.5</v>
      </c>
      <c r="P38" s="13">
        <v>38</v>
      </c>
      <c r="Q38" s="13">
        <v>59.3</v>
      </c>
      <c r="R38" s="13">
        <v>39.200000000000003</v>
      </c>
      <c r="S38" s="13">
        <v>34.5</v>
      </c>
      <c r="T38" s="13">
        <v>30.6</v>
      </c>
      <c r="U38" s="13">
        <v>22.5</v>
      </c>
      <c r="V38" s="13">
        <v>34</v>
      </c>
      <c r="W38" s="13">
        <v>27.9</v>
      </c>
      <c r="X38" s="13">
        <v>32.5</v>
      </c>
      <c r="Y38" s="13">
        <v>21.1</v>
      </c>
      <c r="Z38" s="13">
        <v>49.7</v>
      </c>
      <c r="AA38" s="13">
        <v>66.900000000000006</v>
      </c>
      <c r="AB38" s="13">
        <v>43.5</v>
      </c>
      <c r="AC38" s="13">
        <v>21.4</v>
      </c>
      <c r="AD38" s="13">
        <v>19.5</v>
      </c>
      <c r="AE38" s="13">
        <v>18</v>
      </c>
      <c r="AF38" s="13"/>
      <c r="AG38" s="13">
        <v>41.7</v>
      </c>
      <c r="AH38" s="13">
        <v>46.3</v>
      </c>
      <c r="AI38" s="13">
        <v>38.1</v>
      </c>
      <c r="AJ38" s="13">
        <v>58.2</v>
      </c>
      <c r="AK38" s="13">
        <v>41</v>
      </c>
      <c r="AL38" s="13">
        <v>34.299999999999997</v>
      </c>
      <c r="AM38" s="13">
        <v>41</v>
      </c>
      <c r="AN38" s="13">
        <v>19.3</v>
      </c>
      <c r="AO38" s="13">
        <v>40.6</v>
      </c>
      <c r="AP38" s="13">
        <v>28.1</v>
      </c>
      <c r="AQ38" s="13">
        <v>34.1</v>
      </c>
      <c r="AR38" s="13">
        <v>26.1</v>
      </c>
      <c r="AS38" s="13">
        <v>35.200000000000003</v>
      </c>
      <c r="AT38" s="13">
        <v>35.5</v>
      </c>
      <c r="AU38" s="13">
        <v>22.9</v>
      </c>
      <c r="AV38" s="13">
        <v>25.7</v>
      </c>
      <c r="AW38" s="13">
        <v>17.600000000000001</v>
      </c>
      <c r="AX38" s="13">
        <v>19.8</v>
      </c>
    </row>
    <row r="39" spans="3:50" x14ac:dyDescent="0.2">
      <c r="C39" t="s">
        <v>154</v>
      </c>
      <c r="D39" s="13">
        <v>0.22</v>
      </c>
      <c r="E39" s="13">
        <v>0.18</v>
      </c>
      <c r="F39" s="13">
        <v>0.8</v>
      </c>
      <c r="G39" s="13">
        <v>0.17</v>
      </c>
      <c r="H39" s="13">
        <v>4.1000000000000002E-2</v>
      </c>
      <c r="I39" s="13">
        <v>0.37</v>
      </c>
      <c r="J39" s="13">
        <v>0</v>
      </c>
      <c r="K39" s="13">
        <v>2.5999999999999999E-2</v>
      </c>
      <c r="L39" s="13">
        <v>0.14000000000000001</v>
      </c>
      <c r="M39" s="13"/>
      <c r="N39" s="13">
        <v>0.42</v>
      </c>
      <c r="O39" s="13">
        <v>7.8E-2</v>
      </c>
      <c r="P39" s="13">
        <v>0.28999999999999998</v>
      </c>
      <c r="Q39" s="13">
        <v>0</v>
      </c>
      <c r="R39" s="13">
        <v>0.11</v>
      </c>
      <c r="S39" s="13">
        <v>7.6999999999999999E-2</v>
      </c>
      <c r="T39" s="13">
        <v>0.28000000000000003</v>
      </c>
      <c r="U39" s="13">
        <v>0</v>
      </c>
      <c r="V39" s="13">
        <v>0.12</v>
      </c>
      <c r="W39" s="13">
        <v>0.88</v>
      </c>
      <c r="X39" s="13">
        <v>0.25</v>
      </c>
      <c r="Y39" s="13">
        <v>0</v>
      </c>
      <c r="Z39" s="13">
        <v>0.14000000000000001</v>
      </c>
      <c r="AA39" s="13">
        <v>0</v>
      </c>
      <c r="AB39" s="13">
        <v>4.2000000000000003E-2</v>
      </c>
      <c r="AC39" s="13">
        <v>0.53</v>
      </c>
      <c r="AD39" s="13">
        <v>0.71</v>
      </c>
      <c r="AE39" s="13">
        <v>0.21</v>
      </c>
      <c r="AF39" s="13"/>
      <c r="AG39" s="13">
        <v>0.21</v>
      </c>
      <c r="AH39" s="13">
        <v>4.8000000000000001E-2</v>
      </c>
      <c r="AI39" s="13">
        <v>0.15</v>
      </c>
      <c r="AJ39" s="13">
        <v>5.2999999999999999E-2</v>
      </c>
      <c r="AK39" s="13">
        <v>0.24</v>
      </c>
      <c r="AL39" s="13">
        <v>0.11</v>
      </c>
      <c r="AM39" s="13">
        <v>0.23</v>
      </c>
      <c r="AN39" s="13">
        <v>0</v>
      </c>
      <c r="AO39" s="13">
        <v>5.1999999999999998E-2</v>
      </c>
      <c r="AP39" s="13">
        <v>1.05</v>
      </c>
      <c r="AQ39" s="13">
        <v>0.44</v>
      </c>
      <c r="AR39" s="13">
        <v>0</v>
      </c>
      <c r="AS39" s="13">
        <v>0.19</v>
      </c>
      <c r="AT39" s="13">
        <v>0.1</v>
      </c>
      <c r="AU39" s="13">
        <v>0.21</v>
      </c>
      <c r="AV39" s="13">
        <v>0.68</v>
      </c>
      <c r="AW39" s="13">
        <v>0.94</v>
      </c>
      <c r="AX39" s="13">
        <v>0</v>
      </c>
    </row>
    <row r="40" spans="3:50" x14ac:dyDescent="0.2"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3:50" x14ac:dyDescent="0.2">
      <c r="C41" t="s">
        <v>160</v>
      </c>
      <c r="D41" s="13" t="s">
        <v>165</v>
      </c>
      <c r="E41" s="13"/>
      <c r="F41" s="13"/>
      <c r="G41" s="13" t="s">
        <v>148</v>
      </c>
      <c r="H41" s="13"/>
      <c r="I41" s="13"/>
      <c r="J41" s="13" t="s">
        <v>149</v>
      </c>
      <c r="K41" s="13"/>
      <c r="L41" s="13"/>
      <c r="M41" s="13"/>
      <c r="N41" s="13" t="s">
        <v>166</v>
      </c>
      <c r="O41" s="13"/>
      <c r="P41" s="13"/>
      <c r="Q41" s="13" t="s">
        <v>167</v>
      </c>
      <c r="R41" s="13"/>
      <c r="S41" s="13"/>
      <c r="T41" s="13" t="s">
        <v>168</v>
      </c>
      <c r="U41" s="13"/>
      <c r="V41" s="13"/>
      <c r="W41" s="11" t="s">
        <v>169</v>
      </c>
      <c r="X41" s="13"/>
      <c r="Y41" s="13"/>
      <c r="Z41" s="13" t="s">
        <v>170</v>
      </c>
      <c r="AA41" s="13"/>
      <c r="AB41" s="13"/>
      <c r="AC41" s="13" t="s">
        <v>171</v>
      </c>
      <c r="AD41" s="13"/>
      <c r="AE41" s="13"/>
      <c r="AF41" s="13"/>
      <c r="AG41" s="13" t="s">
        <v>172</v>
      </c>
      <c r="AH41" s="13"/>
      <c r="AI41" s="13"/>
      <c r="AJ41" s="13" t="s">
        <v>173</v>
      </c>
      <c r="AK41" s="13"/>
      <c r="AL41" s="13"/>
      <c r="AM41" s="11" t="s">
        <v>174</v>
      </c>
      <c r="AN41" s="13"/>
      <c r="AO41" s="13"/>
      <c r="AP41" s="11" t="s">
        <v>175</v>
      </c>
      <c r="AQ41" s="13"/>
      <c r="AR41" s="13"/>
      <c r="AS41" s="11" t="s">
        <v>176</v>
      </c>
      <c r="AT41" s="13"/>
      <c r="AU41" s="13"/>
      <c r="AV41" s="11" t="s">
        <v>177</v>
      </c>
      <c r="AW41" s="13"/>
      <c r="AX41" s="13"/>
    </row>
    <row r="42" spans="3:50" x14ac:dyDescent="0.2">
      <c r="C42" t="s">
        <v>151</v>
      </c>
      <c r="D42" s="13">
        <v>99.9</v>
      </c>
      <c r="E42" s="13">
        <v>100</v>
      </c>
      <c r="F42" s="13">
        <v>100</v>
      </c>
      <c r="G42" s="13">
        <v>44.6</v>
      </c>
      <c r="H42" s="13">
        <v>40.9</v>
      </c>
      <c r="I42" s="13">
        <v>37.9</v>
      </c>
      <c r="J42" s="13">
        <v>54.8</v>
      </c>
      <c r="K42" s="13">
        <v>57.7</v>
      </c>
      <c r="L42" s="13">
        <v>61.3</v>
      </c>
      <c r="M42" s="13"/>
      <c r="N42" s="13">
        <v>30.9</v>
      </c>
      <c r="O42" s="13">
        <v>34.1</v>
      </c>
      <c r="P42" s="13">
        <v>40.6</v>
      </c>
      <c r="Q42" s="13">
        <v>37.700000000000003</v>
      </c>
      <c r="R42" s="13">
        <v>49.5</v>
      </c>
      <c r="S42" s="13">
        <v>42</v>
      </c>
      <c r="T42" s="13">
        <v>73.2</v>
      </c>
      <c r="U42" s="13">
        <v>73.5</v>
      </c>
      <c r="V42" s="13">
        <v>77.400000000000006</v>
      </c>
      <c r="W42" s="13">
        <v>38.4</v>
      </c>
      <c r="X42" s="13">
        <v>38.200000000000003</v>
      </c>
      <c r="Y42" s="13">
        <v>38.4</v>
      </c>
      <c r="Z42" s="13">
        <v>54.7</v>
      </c>
      <c r="AA42" s="13">
        <v>45.7</v>
      </c>
      <c r="AB42" s="13">
        <v>33</v>
      </c>
      <c r="AC42" s="13">
        <v>91.7</v>
      </c>
      <c r="AD42" s="13">
        <v>90.6</v>
      </c>
      <c r="AE42" s="13">
        <v>93.4</v>
      </c>
      <c r="AF42" s="13"/>
      <c r="AG42" s="13">
        <v>68.3</v>
      </c>
      <c r="AH42" s="13">
        <v>65.3</v>
      </c>
      <c r="AI42" s="13">
        <v>58.3</v>
      </c>
      <c r="AJ42" s="13">
        <v>61.3</v>
      </c>
      <c r="AK42" s="13">
        <v>49.6</v>
      </c>
      <c r="AL42" s="13">
        <v>56.5</v>
      </c>
      <c r="AM42" s="13">
        <v>26.3</v>
      </c>
      <c r="AN42" s="13">
        <v>25.8</v>
      </c>
      <c r="AO42" s="13">
        <v>22.1</v>
      </c>
      <c r="AP42" s="13">
        <v>61</v>
      </c>
      <c r="AQ42" s="13">
        <v>60.2</v>
      </c>
      <c r="AR42" s="13">
        <v>60.1</v>
      </c>
      <c r="AS42" s="13">
        <v>44.7</v>
      </c>
      <c r="AT42" s="13">
        <v>53.5</v>
      </c>
      <c r="AU42" s="13">
        <v>65.7</v>
      </c>
      <c r="AV42" s="13">
        <v>8</v>
      </c>
      <c r="AW42" s="13">
        <v>9.06</v>
      </c>
      <c r="AX42" s="13">
        <v>6.13</v>
      </c>
    </row>
    <row r="43" spans="3:50" x14ac:dyDescent="0.2">
      <c r="C43" t="s">
        <v>152</v>
      </c>
      <c r="D43" s="13">
        <v>4.04</v>
      </c>
      <c r="E43" s="13">
        <v>2.29</v>
      </c>
      <c r="F43" s="13">
        <v>3.12</v>
      </c>
      <c r="G43" s="13">
        <v>4.25</v>
      </c>
      <c r="H43" s="13">
        <v>9.81</v>
      </c>
      <c r="I43" s="13">
        <v>3.74</v>
      </c>
      <c r="J43" s="13">
        <v>8.06</v>
      </c>
      <c r="K43" s="13">
        <v>12.9</v>
      </c>
      <c r="L43" s="13">
        <v>5.07</v>
      </c>
      <c r="M43" s="13"/>
      <c r="N43" s="13">
        <v>6.12</v>
      </c>
      <c r="O43" s="13">
        <v>3.62</v>
      </c>
      <c r="P43" s="13">
        <v>6.75</v>
      </c>
      <c r="Q43" s="13">
        <v>11</v>
      </c>
      <c r="R43" s="13">
        <v>7.17</v>
      </c>
      <c r="S43" s="13">
        <v>11.8</v>
      </c>
      <c r="T43" s="13">
        <v>8.5</v>
      </c>
      <c r="U43" s="13">
        <v>11.4</v>
      </c>
      <c r="V43" s="13">
        <v>11.1</v>
      </c>
      <c r="W43" s="13">
        <v>2.0699999999999998</v>
      </c>
      <c r="X43" s="13">
        <v>7.29</v>
      </c>
      <c r="Y43" s="13">
        <v>9.6999999999999993</v>
      </c>
      <c r="Z43" s="13">
        <v>3.79</v>
      </c>
      <c r="AA43" s="13">
        <v>2.59</v>
      </c>
      <c r="AB43" s="13">
        <v>7.06</v>
      </c>
      <c r="AC43" s="13">
        <v>2.0699999999999998</v>
      </c>
      <c r="AD43" s="13">
        <v>1.22</v>
      </c>
      <c r="AE43" s="13">
        <v>1.02</v>
      </c>
      <c r="AF43" s="13"/>
      <c r="AG43" s="13">
        <v>12.7</v>
      </c>
      <c r="AH43" s="13">
        <v>7.01</v>
      </c>
      <c r="AI43" s="13">
        <v>9.57</v>
      </c>
      <c r="AJ43" s="13">
        <v>13.5</v>
      </c>
      <c r="AK43" s="13">
        <v>11.1</v>
      </c>
      <c r="AL43" s="13">
        <v>18.100000000000001</v>
      </c>
      <c r="AM43" s="13">
        <v>10.9</v>
      </c>
      <c r="AN43" s="13">
        <v>9.0299999999999994</v>
      </c>
      <c r="AO43" s="13">
        <v>7.83</v>
      </c>
      <c r="AP43" s="13">
        <v>4.87</v>
      </c>
      <c r="AQ43" s="13">
        <v>10.6</v>
      </c>
      <c r="AR43" s="13">
        <v>15.2</v>
      </c>
      <c r="AS43" s="13">
        <v>3.22</v>
      </c>
      <c r="AT43" s="13">
        <v>2.89</v>
      </c>
      <c r="AU43" s="13">
        <v>5.66</v>
      </c>
      <c r="AV43" s="13">
        <v>2.5</v>
      </c>
      <c r="AW43" s="13">
        <v>2.42</v>
      </c>
      <c r="AX43" s="13">
        <v>1.67</v>
      </c>
    </row>
    <row r="44" spans="3:50" x14ac:dyDescent="0.2">
      <c r="C44" t="s">
        <v>153</v>
      </c>
      <c r="D44" s="13">
        <v>92.5</v>
      </c>
      <c r="E44" s="13">
        <v>88.1</v>
      </c>
      <c r="F44" s="13">
        <v>89.6</v>
      </c>
      <c r="G44" s="13">
        <v>34.799999999999997</v>
      </c>
      <c r="H44" s="13">
        <v>38.9</v>
      </c>
      <c r="I44" s="13">
        <v>47.7</v>
      </c>
      <c r="J44" s="13">
        <v>33.9</v>
      </c>
      <c r="K44" s="13">
        <v>44.1</v>
      </c>
      <c r="L44" s="13">
        <v>52.9</v>
      </c>
      <c r="M44" s="13"/>
      <c r="N44" s="13">
        <v>23.2</v>
      </c>
      <c r="O44" s="13">
        <v>61.6</v>
      </c>
      <c r="P44" s="13">
        <v>64</v>
      </c>
      <c r="Q44" s="13">
        <v>34.799999999999997</v>
      </c>
      <c r="R44" s="13">
        <v>63.2</v>
      </c>
      <c r="S44" s="13">
        <v>30</v>
      </c>
      <c r="T44" s="13">
        <v>47.9</v>
      </c>
      <c r="U44" s="13">
        <v>32.299999999999997</v>
      </c>
      <c r="V44" s="13">
        <v>31.7</v>
      </c>
      <c r="W44" s="13">
        <v>59.4</v>
      </c>
      <c r="X44" s="13">
        <v>21.8</v>
      </c>
      <c r="Y44" s="13">
        <v>27.5</v>
      </c>
      <c r="Z44" s="13">
        <v>56.6</v>
      </c>
      <c r="AA44" s="13">
        <v>68.8</v>
      </c>
      <c r="AB44" s="13">
        <v>76</v>
      </c>
      <c r="AC44" s="13">
        <v>15.3</v>
      </c>
      <c r="AD44" s="13">
        <v>16.399999999999999</v>
      </c>
      <c r="AE44" s="13">
        <v>19</v>
      </c>
      <c r="AF44" s="13"/>
      <c r="AG44" s="13">
        <v>30.4</v>
      </c>
      <c r="AH44" s="13">
        <v>61.5</v>
      </c>
      <c r="AI44" s="13">
        <v>59.9</v>
      </c>
      <c r="AJ44" s="13">
        <v>41.7</v>
      </c>
      <c r="AK44" s="13">
        <v>64.400000000000006</v>
      </c>
      <c r="AL44" s="13">
        <v>29.4</v>
      </c>
      <c r="AM44" s="13">
        <v>46.2</v>
      </c>
      <c r="AN44" s="13">
        <v>27.8</v>
      </c>
      <c r="AO44" s="13">
        <v>24.7</v>
      </c>
      <c r="AP44" s="13">
        <v>65.7</v>
      </c>
      <c r="AQ44" s="13">
        <v>28.7</v>
      </c>
      <c r="AR44" s="13">
        <v>32</v>
      </c>
      <c r="AS44" s="13">
        <v>52.1</v>
      </c>
      <c r="AT44" s="13">
        <v>53.6</v>
      </c>
      <c r="AU44" s="13">
        <v>54.7</v>
      </c>
      <c r="AV44" s="13">
        <v>18.3</v>
      </c>
      <c r="AW44" s="13">
        <v>20.100000000000001</v>
      </c>
      <c r="AX44" s="13">
        <v>16.100000000000001</v>
      </c>
    </row>
    <row r="45" spans="3:50" x14ac:dyDescent="0.2">
      <c r="C45" t="s">
        <v>154</v>
      </c>
      <c r="D45" s="13">
        <v>0.31</v>
      </c>
      <c r="E45" s="13">
        <v>0.21</v>
      </c>
      <c r="F45" s="13">
        <v>0.25</v>
      </c>
      <c r="G45" s="13">
        <v>0.18</v>
      </c>
      <c r="H45" s="13">
        <v>0.25</v>
      </c>
      <c r="I45" s="13">
        <v>2.11</v>
      </c>
      <c r="J45" s="13">
        <v>0.21</v>
      </c>
      <c r="K45" s="13">
        <v>0.56999999999999995</v>
      </c>
      <c r="L45" s="13">
        <v>1.98</v>
      </c>
      <c r="M45" s="13"/>
      <c r="N45" s="13">
        <v>0.11</v>
      </c>
      <c r="O45" s="13">
        <v>9.6000000000000002E-2</v>
      </c>
      <c r="P45" s="13">
        <v>0.17</v>
      </c>
      <c r="Q45" s="13">
        <v>6.0999999999999999E-2</v>
      </c>
      <c r="R45" s="13">
        <v>0.15</v>
      </c>
      <c r="S45" s="13">
        <v>0.17</v>
      </c>
      <c r="T45" s="13">
        <v>0.12</v>
      </c>
      <c r="U45" s="13">
        <v>0.28999999999999998</v>
      </c>
      <c r="V45" s="13">
        <v>0.54</v>
      </c>
      <c r="W45" s="13">
        <v>9.0999999999999998E-2</v>
      </c>
      <c r="X45" s="13">
        <v>1.96</v>
      </c>
      <c r="Y45" s="13">
        <v>0.28999999999999998</v>
      </c>
      <c r="Z45" s="13">
        <v>0.16</v>
      </c>
      <c r="AA45" s="13">
        <v>3.5000000000000003E-2</v>
      </c>
      <c r="AB45" s="13">
        <v>0.19</v>
      </c>
      <c r="AC45" s="13">
        <v>1.1299999999999999</v>
      </c>
      <c r="AD45" s="13">
        <v>0.61</v>
      </c>
      <c r="AE45" s="13">
        <v>1.06</v>
      </c>
      <c r="AF45" s="13"/>
      <c r="AG45" s="13">
        <v>8.5000000000000006E-2</v>
      </c>
      <c r="AH45" s="13">
        <v>0.2</v>
      </c>
      <c r="AI45" s="13">
        <v>0.48</v>
      </c>
      <c r="AJ45" s="13">
        <v>0.13</v>
      </c>
      <c r="AK45" s="13">
        <v>0.17</v>
      </c>
      <c r="AL45" s="13">
        <v>0.43</v>
      </c>
      <c r="AM45" s="13">
        <v>0.15</v>
      </c>
      <c r="AN45" s="13">
        <v>0.13</v>
      </c>
      <c r="AO45" s="13">
        <v>0.51</v>
      </c>
      <c r="AP45" s="13">
        <v>4.7E-2</v>
      </c>
      <c r="AQ45" s="13">
        <v>1.98</v>
      </c>
      <c r="AR45" s="13">
        <v>0.19</v>
      </c>
      <c r="AS45" s="13">
        <v>0.3</v>
      </c>
      <c r="AT45" s="13">
        <v>0.24</v>
      </c>
      <c r="AU45" s="13">
        <v>0.5</v>
      </c>
      <c r="AV45" s="13">
        <v>1.07</v>
      </c>
      <c r="AW45" s="13">
        <v>0.68</v>
      </c>
      <c r="AX45" s="13">
        <v>1.39</v>
      </c>
    </row>
    <row r="46" spans="3:50" x14ac:dyDescent="0.2"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spans="3:50" x14ac:dyDescent="0.2">
      <c r="C47" t="s">
        <v>163</v>
      </c>
      <c r="D47" s="13" t="s">
        <v>165</v>
      </c>
      <c r="E47" s="13"/>
      <c r="F47" s="13"/>
      <c r="G47" s="13" t="s">
        <v>148</v>
      </c>
      <c r="H47" s="13"/>
      <c r="I47" s="13"/>
      <c r="J47" s="13" t="s">
        <v>149</v>
      </c>
      <c r="K47" s="13"/>
      <c r="L47" s="13"/>
      <c r="M47" s="13"/>
      <c r="N47" s="13" t="s">
        <v>166</v>
      </c>
      <c r="O47" s="13"/>
      <c r="P47" s="13"/>
      <c r="Q47" s="13" t="s">
        <v>167</v>
      </c>
      <c r="R47" s="13"/>
      <c r="S47" s="13"/>
      <c r="T47" s="13" t="s">
        <v>168</v>
      </c>
      <c r="U47" s="13"/>
      <c r="V47" s="13"/>
      <c r="W47" s="11" t="s">
        <v>169</v>
      </c>
      <c r="X47" s="13"/>
      <c r="Y47" s="13"/>
      <c r="Z47" s="13" t="s">
        <v>170</v>
      </c>
      <c r="AA47" s="13"/>
      <c r="AB47" s="13"/>
      <c r="AC47" s="13" t="s">
        <v>171</v>
      </c>
      <c r="AD47" s="13"/>
      <c r="AE47" s="13"/>
      <c r="AF47" s="13"/>
      <c r="AG47" s="13" t="s">
        <v>172</v>
      </c>
      <c r="AH47" s="13"/>
      <c r="AI47" s="13"/>
      <c r="AJ47" s="13" t="s">
        <v>173</v>
      </c>
      <c r="AK47" s="13"/>
      <c r="AL47" s="13"/>
      <c r="AM47" s="11" t="s">
        <v>174</v>
      </c>
      <c r="AN47" s="13"/>
      <c r="AO47" s="13"/>
      <c r="AP47" s="11" t="s">
        <v>175</v>
      </c>
      <c r="AQ47" s="13"/>
      <c r="AR47" s="13"/>
      <c r="AS47" s="11" t="s">
        <v>176</v>
      </c>
      <c r="AT47" s="13"/>
      <c r="AU47" s="13"/>
      <c r="AV47" s="11" t="s">
        <v>177</v>
      </c>
      <c r="AW47" s="13"/>
      <c r="AX47" s="13"/>
    </row>
    <row r="48" spans="3:50" x14ac:dyDescent="0.2">
      <c r="C48" t="s">
        <v>151</v>
      </c>
      <c r="D48" s="13">
        <v>100</v>
      </c>
      <c r="E48" s="13">
        <v>100</v>
      </c>
      <c r="F48" s="13">
        <v>100</v>
      </c>
      <c r="G48" s="13">
        <v>42.1</v>
      </c>
      <c r="H48" s="13">
        <v>42.8</v>
      </c>
      <c r="I48" s="13">
        <v>36.4</v>
      </c>
      <c r="J48" s="13">
        <v>56.8</v>
      </c>
      <c r="K48" s="13">
        <v>54.9</v>
      </c>
      <c r="L48" s="13">
        <v>62.7</v>
      </c>
      <c r="M48" s="13"/>
      <c r="N48" s="13">
        <v>42</v>
      </c>
      <c r="O48" s="13">
        <v>36.5</v>
      </c>
      <c r="P48" s="13">
        <v>31.4</v>
      </c>
      <c r="Q48" s="13">
        <v>29.5</v>
      </c>
      <c r="R48" s="13">
        <v>48.4</v>
      </c>
      <c r="S48" s="13">
        <v>43</v>
      </c>
      <c r="T48" s="13">
        <v>76</v>
      </c>
      <c r="U48" s="13">
        <v>84.3</v>
      </c>
      <c r="V48" s="13">
        <v>83.5</v>
      </c>
      <c r="W48" s="13">
        <v>42.8</v>
      </c>
      <c r="X48" s="13">
        <v>40.4</v>
      </c>
      <c r="Y48" s="13">
        <v>36.9</v>
      </c>
      <c r="Z48" s="13">
        <v>48.8</v>
      </c>
      <c r="AA48" s="13">
        <v>49.7</v>
      </c>
      <c r="AB48" s="13">
        <v>34.200000000000003</v>
      </c>
      <c r="AC48" s="13">
        <v>84.5</v>
      </c>
      <c r="AD48" s="13">
        <v>90.1</v>
      </c>
      <c r="AE48" s="13">
        <v>94</v>
      </c>
      <c r="AF48" s="13"/>
      <c r="AG48" s="13">
        <v>57</v>
      </c>
      <c r="AH48" s="13">
        <v>62.2</v>
      </c>
      <c r="AI48" s="13">
        <v>67.8</v>
      </c>
      <c r="AJ48" s="13">
        <v>69.599999999999994</v>
      </c>
      <c r="AK48" s="13">
        <v>50.1</v>
      </c>
      <c r="AL48" s="13">
        <v>55.6</v>
      </c>
      <c r="AM48" s="13">
        <v>23.4</v>
      </c>
      <c r="AN48" s="13">
        <v>14.9</v>
      </c>
      <c r="AO48" s="13">
        <v>15.9</v>
      </c>
      <c r="AP48" s="13">
        <v>54.2</v>
      </c>
      <c r="AQ48" s="13">
        <v>58</v>
      </c>
      <c r="AR48" s="13">
        <v>61.7</v>
      </c>
      <c r="AS48" s="13">
        <v>50.6</v>
      </c>
      <c r="AT48" s="13">
        <v>49.8</v>
      </c>
      <c r="AU48" s="13">
        <v>65.2</v>
      </c>
      <c r="AV48" s="13">
        <v>14.1</v>
      </c>
      <c r="AW48" s="13">
        <v>9.36</v>
      </c>
      <c r="AX48" s="13">
        <v>5.45</v>
      </c>
    </row>
    <row r="49" spans="3:50" x14ac:dyDescent="0.2">
      <c r="C49" t="s">
        <v>152</v>
      </c>
      <c r="D49" s="13">
        <v>0.18</v>
      </c>
      <c r="E49" s="13">
        <v>0.28999999999999998</v>
      </c>
      <c r="F49" s="13">
        <v>0.16</v>
      </c>
      <c r="G49" s="13">
        <v>0.54</v>
      </c>
      <c r="H49" s="13">
        <v>0.74</v>
      </c>
      <c r="I49" s="13">
        <v>0.45</v>
      </c>
      <c r="J49" s="13">
        <v>0.86</v>
      </c>
      <c r="K49" s="13">
        <v>2.15</v>
      </c>
      <c r="L49" s="13">
        <v>0.83</v>
      </c>
      <c r="M49" s="13"/>
      <c r="N49" s="13">
        <v>2.15</v>
      </c>
      <c r="O49" s="13">
        <v>0.68</v>
      </c>
      <c r="P49" s="13">
        <v>0.56000000000000005</v>
      </c>
      <c r="Q49" s="13">
        <v>2.61</v>
      </c>
      <c r="R49" s="13">
        <v>0.65</v>
      </c>
      <c r="S49" s="13">
        <v>1.89</v>
      </c>
      <c r="T49" s="13">
        <v>1.61</v>
      </c>
      <c r="U49" s="13">
        <v>3.74</v>
      </c>
      <c r="V49" s="13">
        <v>2.5499999999999998</v>
      </c>
      <c r="W49" s="13">
        <v>0.22</v>
      </c>
      <c r="X49" s="13">
        <v>0.3</v>
      </c>
      <c r="Y49" s="13">
        <v>0.83</v>
      </c>
      <c r="Z49" s="13">
        <v>0.14000000000000001</v>
      </c>
      <c r="AA49" s="13">
        <v>0.94</v>
      </c>
      <c r="AB49" s="13">
        <v>0.83</v>
      </c>
      <c r="AC49" s="13">
        <v>0.11</v>
      </c>
      <c r="AD49" s="13">
        <v>0.63</v>
      </c>
      <c r="AE49" s="13">
        <v>0.54</v>
      </c>
      <c r="AF49" s="13"/>
      <c r="AG49" s="13">
        <v>2.57</v>
      </c>
      <c r="AH49" s="13">
        <v>2.02</v>
      </c>
      <c r="AI49" s="13">
        <v>1.0900000000000001</v>
      </c>
      <c r="AJ49" s="13">
        <v>3.17</v>
      </c>
      <c r="AK49" s="13">
        <v>2.34</v>
      </c>
      <c r="AL49" s="13">
        <v>3.23</v>
      </c>
      <c r="AM49" s="13">
        <v>1.38</v>
      </c>
      <c r="AN49" s="13">
        <v>2.0499999999999998</v>
      </c>
      <c r="AO49" s="13">
        <v>1.08</v>
      </c>
      <c r="AP49" s="13">
        <v>0.52</v>
      </c>
      <c r="AQ49" s="13">
        <v>0.92</v>
      </c>
      <c r="AR49" s="13">
        <v>1.87</v>
      </c>
      <c r="AS49" s="13">
        <v>0.13</v>
      </c>
      <c r="AT49" s="13">
        <v>0.17</v>
      </c>
      <c r="AU49" s="13">
        <v>0.14000000000000001</v>
      </c>
      <c r="AV49" s="13">
        <v>0.19</v>
      </c>
      <c r="AW49" s="13">
        <v>0.82</v>
      </c>
      <c r="AX49" s="13">
        <v>1.1599999999999999</v>
      </c>
    </row>
    <row r="50" spans="3:50" x14ac:dyDescent="0.2">
      <c r="C50" t="s">
        <v>153</v>
      </c>
      <c r="D50" s="13">
        <v>45.2</v>
      </c>
      <c r="E50" s="13">
        <v>52.3</v>
      </c>
      <c r="F50" s="13">
        <v>44.7</v>
      </c>
      <c r="G50" s="13">
        <v>19.100000000000001</v>
      </c>
      <c r="H50" s="13">
        <v>4.63</v>
      </c>
      <c r="I50" s="13">
        <v>11</v>
      </c>
      <c r="J50" s="13">
        <v>22.7</v>
      </c>
      <c r="K50" s="13">
        <v>3.89</v>
      </c>
      <c r="L50" s="13">
        <v>13</v>
      </c>
      <c r="M50" s="13"/>
      <c r="N50" s="13">
        <v>16.2</v>
      </c>
      <c r="O50" s="13">
        <v>23.2</v>
      </c>
      <c r="P50" s="13">
        <v>20.8</v>
      </c>
      <c r="Q50" s="13">
        <v>6.44</v>
      </c>
      <c r="R50" s="13">
        <v>10.7</v>
      </c>
      <c r="S50" s="13">
        <v>12.3</v>
      </c>
      <c r="T50" s="13">
        <v>22.3</v>
      </c>
      <c r="U50" s="13">
        <v>20.7</v>
      </c>
      <c r="V50" s="13">
        <v>34.299999999999997</v>
      </c>
      <c r="W50" s="13">
        <v>9.94</v>
      </c>
      <c r="X50" s="13">
        <v>19.3</v>
      </c>
      <c r="Y50" s="13">
        <v>9.6</v>
      </c>
      <c r="Z50" s="13">
        <v>29.1</v>
      </c>
      <c r="AA50" s="13">
        <v>34</v>
      </c>
      <c r="AB50" s="13">
        <v>41.6</v>
      </c>
      <c r="AC50" s="13">
        <v>11.6</v>
      </c>
      <c r="AD50" s="13">
        <v>11.1</v>
      </c>
      <c r="AE50" s="13">
        <v>1.06</v>
      </c>
      <c r="AF50" s="13"/>
      <c r="AG50" s="13">
        <v>10.5</v>
      </c>
      <c r="AH50" s="13">
        <v>19.899999999999999</v>
      </c>
      <c r="AI50" s="13">
        <v>22</v>
      </c>
      <c r="AJ50" s="13">
        <v>21.9</v>
      </c>
      <c r="AK50" s="13">
        <v>11.9</v>
      </c>
      <c r="AL50" s="13">
        <v>15.4</v>
      </c>
      <c r="AM50" s="13">
        <v>8.5500000000000007</v>
      </c>
      <c r="AN50" s="13">
        <v>3.66</v>
      </c>
      <c r="AO50" s="13">
        <v>32.1</v>
      </c>
      <c r="AP50" s="13">
        <v>9.4600000000000009</v>
      </c>
      <c r="AQ50" s="13">
        <v>21.6</v>
      </c>
      <c r="AR50" s="13">
        <v>13.4</v>
      </c>
      <c r="AS50" s="13">
        <v>4.05</v>
      </c>
      <c r="AT50" s="13">
        <v>9.16</v>
      </c>
      <c r="AU50" s="13">
        <v>11.8</v>
      </c>
      <c r="AV50" s="13">
        <v>21.3</v>
      </c>
      <c r="AW50" s="13">
        <v>17.3</v>
      </c>
      <c r="AX50" s="13">
        <v>0.92</v>
      </c>
    </row>
    <row r="51" spans="3:50" x14ac:dyDescent="0.2">
      <c r="C51" t="s">
        <v>154</v>
      </c>
      <c r="D51" s="13">
        <v>9.8000000000000007</v>
      </c>
      <c r="E51" s="13">
        <v>8.74</v>
      </c>
      <c r="F51" s="13">
        <v>9.1199999999999992</v>
      </c>
      <c r="G51" s="13">
        <v>21.5</v>
      </c>
      <c r="H51" s="13">
        <v>38.799999999999997</v>
      </c>
      <c r="I51" s="13">
        <v>18.7</v>
      </c>
      <c r="J51" s="13">
        <v>21.3</v>
      </c>
      <c r="K51" s="13">
        <v>42</v>
      </c>
      <c r="L51" s="13">
        <v>15.4</v>
      </c>
      <c r="M51" s="13"/>
      <c r="N51" s="13">
        <v>7.88</v>
      </c>
      <c r="O51" s="13">
        <v>24.5</v>
      </c>
      <c r="P51" s="13">
        <v>21.4</v>
      </c>
      <c r="Q51" s="13">
        <v>30.7</v>
      </c>
      <c r="R51" s="13">
        <v>6.78</v>
      </c>
      <c r="S51" s="13">
        <v>22.4</v>
      </c>
      <c r="T51" s="13">
        <v>2.97</v>
      </c>
      <c r="U51" s="13">
        <v>4.93</v>
      </c>
      <c r="V51" s="13">
        <v>2.68</v>
      </c>
      <c r="W51" s="13">
        <v>14.3</v>
      </c>
      <c r="X51" s="13">
        <v>19.899999999999999</v>
      </c>
      <c r="Y51" s="13">
        <v>24.6</v>
      </c>
      <c r="Z51" s="13">
        <v>7.74</v>
      </c>
      <c r="AA51" s="13">
        <v>5.38</v>
      </c>
      <c r="AB51" s="13">
        <v>6.59</v>
      </c>
      <c r="AC51" s="13">
        <v>34.200000000000003</v>
      </c>
      <c r="AD51" s="13">
        <v>27.7</v>
      </c>
      <c r="AE51" s="13">
        <v>41.2</v>
      </c>
      <c r="AF51" s="13"/>
      <c r="AG51" s="13">
        <v>10.8</v>
      </c>
      <c r="AH51" s="13">
        <v>26.8</v>
      </c>
      <c r="AI51" s="13">
        <v>20.6</v>
      </c>
      <c r="AJ51" s="13">
        <v>23.3</v>
      </c>
      <c r="AK51" s="13">
        <v>8.66</v>
      </c>
      <c r="AL51" s="13">
        <v>19.399999999999999</v>
      </c>
      <c r="AM51" s="13">
        <v>4.87</v>
      </c>
      <c r="AN51" s="13">
        <v>9.89</v>
      </c>
      <c r="AO51" s="13">
        <v>4.28</v>
      </c>
      <c r="AP51" s="13">
        <v>15</v>
      </c>
      <c r="AQ51" s="13">
        <v>19.100000000000001</v>
      </c>
      <c r="AR51" s="13">
        <v>20.5</v>
      </c>
      <c r="AS51" s="13">
        <v>7.91</v>
      </c>
      <c r="AT51" s="13">
        <v>9.1999999999999993</v>
      </c>
      <c r="AU51" s="13">
        <v>8.23</v>
      </c>
      <c r="AV51" s="13">
        <v>25.7</v>
      </c>
      <c r="AW51" s="13">
        <v>27</v>
      </c>
      <c r="AX51" s="13">
        <v>37.9</v>
      </c>
    </row>
    <row r="52" spans="3:50" x14ac:dyDescent="0.2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3:50" x14ac:dyDescent="0.2">
      <c r="C53" t="s">
        <v>161</v>
      </c>
      <c r="D53" s="13" t="s">
        <v>165</v>
      </c>
      <c r="E53" s="13"/>
      <c r="F53" s="13"/>
      <c r="G53" s="13" t="s">
        <v>148</v>
      </c>
      <c r="H53" s="13"/>
      <c r="I53" s="13"/>
      <c r="J53" s="13" t="s">
        <v>149</v>
      </c>
      <c r="K53" s="13"/>
      <c r="L53" s="13"/>
      <c r="M53" s="13"/>
      <c r="N53" s="13" t="s">
        <v>166</v>
      </c>
      <c r="O53" s="13"/>
      <c r="P53" s="13"/>
      <c r="Q53" s="13" t="s">
        <v>167</v>
      </c>
      <c r="R53" s="13"/>
      <c r="S53" s="13"/>
      <c r="T53" s="13" t="s">
        <v>168</v>
      </c>
      <c r="U53" s="13"/>
      <c r="V53" s="13"/>
      <c r="W53" s="11" t="s">
        <v>169</v>
      </c>
      <c r="X53" s="13"/>
      <c r="Y53" s="13"/>
      <c r="Z53" s="13" t="s">
        <v>170</v>
      </c>
      <c r="AA53" s="13"/>
      <c r="AB53" s="13"/>
      <c r="AC53" s="13" t="s">
        <v>171</v>
      </c>
      <c r="AD53" s="13"/>
      <c r="AE53" s="13"/>
      <c r="AF53" s="13"/>
      <c r="AG53" s="13" t="s">
        <v>172</v>
      </c>
      <c r="AH53" s="13"/>
      <c r="AI53" s="13"/>
      <c r="AJ53" s="13" t="s">
        <v>173</v>
      </c>
      <c r="AK53" s="13"/>
      <c r="AL53" s="13"/>
      <c r="AM53" s="11" t="s">
        <v>174</v>
      </c>
      <c r="AN53" s="13"/>
      <c r="AO53" s="13"/>
      <c r="AP53" s="11" t="s">
        <v>175</v>
      </c>
      <c r="AQ53" s="13"/>
      <c r="AR53" s="13"/>
      <c r="AS53" s="11" t="s">
        <v>176</v>
      </c>
      <c r="AT53" s="13"/>
      <c r="AU53" s="13"/>
      <c r="AV53" s="11" t="s">
        <v>177</v>
      </c>
      <c r="AW53" s="13"/>
      <c r="AX53" s="13"/>
    </row>
    <row r="54" spans="3:50" x14ac:dyDescent="0.2">
      <c r="C54" t="s">
        <v>151</v>
      </c>
      <c r="D54" s="13">
        <v>99.9</v>
      </c>
      <c r="E54" s="13">
        <v>100</v>
      </c>
      <c r="F54" s="13">
        <v>100</v>
      </c>
      <c r="G54" s="13">
        <v>37.5</v>
      </c>
      <c r="H54" s="13">
        <v>34.1</v>
      </c>
      <c r="I54" s="13">
        <v>36</v>
      </c>
      <c r="J54" s="13">
        <v>59</v>
      </c>
      <c r="K54" s="13">
        <v>61.1</v>
      </c>
      <c r="L54" s="13">
        <v>60.9</v>
      </c>
      <c r="M54" s="13"/>
      <c r="N54" s="13">
        <v>26.9</v>
      </c>
      <c r="O54" s="13">
        <v>23.3</v>
      </c>
      <c r="P54" s="13">
        <v>24.1</v>
      </c>
      <c r="Q54" s="13">
        <v>36.4</v>
      </c>
      <c r="R54" s="13">
        <v>40.299999999999997</v>
      </c>
      <c r="S54" s="13">
        <v>49.2</v>
      </c>
      <c r="T54" s="13">
        <v>65.5</v>
      </c>
      <c r="U54" s="13">
        <v>74.900000000000006</v>
      </c>
      <c r="V54" s="13">
        <v>69.900000000000006</v>
      </c>
      <c r="W54" s="13">
        <v>35.6</v>
      </c>
      <c r="X54" s="13">
        <v>35.799999999999997</v>
      </c>
      <c r="Y54" s="13">
        <v>34.1</v>
      </c>
      <c r="Z54" s="13">
        <v>24.3</v>
      </c>
      <c r="AA54" s="13">
        <v>27.7</v>
      </c>
      <c r="AB54" s="13">
        <v>19.600000000000001</v>
      </c>
      <c r="AC54" s="13">
        <v>91.9</v>
      </c>
      <c r="AD54" s="13">
        <v>91.8</v>
      </c>
      <c r="AE54" s="13">
        <v>92.8</v>
      </c>
      <c r="AF54" s="13"/>
      <c r="AG54" s="13">
        <v>68.5</v>
      </c>
      <c r="AH54" s="13">
        <v>73.3</v>
      </c>
      <c r="AI54" s="13">
        <v>72.400000000000006</v>
      </c>
      <c r="AJ54" s="13">
        <v>56.8</v>
      </c>
      <c r="AK54" s="13">
        <v>55.5</v>
      </c>
      <c r="AL54" s="13">
        <v>45.9</v>
      </c>
      <c r="AM54" s="13">
        <v>31.8</v>
      </c>
      <c r="AN54" s="13">
        <v>21.5</v>
      </c>
      <c r="AO54" s="13">
        <v>26.9</v>
      </c>
      <c r="AP54" s="13">
        <v>57.3</v>
      </c>
      <c r="AQ54" s="13">
        <v>61.1</v>
      </c>
      <c r="AR54" s="13">
        <v>59.7</v>
      </c>
      <c r="AS54" s="13">
        <v>73.8</v>
      </c>
      <c r="AT54" s="13">
        <v>69.900000000000006</v>
      </c>
      <c r="AU54" s="13">
        <v>77.099999999999994</v>
      </c>
      <c r="AV54" s="13">
        <v>5.96</v>
      </c>
      <c r="AW54" s="13">
        <v>6.35</v>
      </c>
      <c r="AX54" s="13">
        <v>5.52</v>
      </c>
    </row>
    <row r="55" spans="3:50" x14ac:dyDescent="0.2">
      <c r="C55" t="s">
        <v>152</v>
      </c>
      <c r="D55" s="13">
        <v>0.2</v>
      </c>
      <c r="E55" s="13">
        <v>0.2</v>
      </c>
      <c r="F55" s="13">
        <v>0.18</v>
      </c>
      <c r="G55" s="13">
        <v>4.2999999999999997E-2</v>
      </c>
      <c r="H55" s="13">
        <v>8.8999999999999996E-2</v>
      </c>
      <c r="I55" s="13">
        <v>0.24</v>
      </c>
      <c r="J55" s="13">
        <v>5.5E-2</v>
      </c>
      <c r="K55" s="13">
        <v>0.14000000000000001</v>
      </c>
      <c r="L55" s="13">
        <v>0.6</v>
      </c>
      <c r="M55" s="13"/>
      <c r="N55" s="13">
        <v>5.2999999999999999E-2</v>
      </c>
      <c r="O55" s="13">
        <v>0.6</v>
      </c>
      <c r="P55" s="13">
        <v>0.43</v>
      </c>
      <c r="Q55" s="13">
        <v>1.3</v>
      </c>
      <c r="R55" s="13">
        <v>0.17</v>
      </c>
      <c r="S55" s="13">
        <v>0.27</v>
      </c>
      <c r="T55" s="13">
        <v>4.8</v>
      </c>
      <c r="U55" s="13">
        <v>2.62</v>
      </c>
      <c r="V55" s="13">
        <v>3.61</v>
      </c>
      <c r="W55" s="13">
        <v>0.32</v>
      </c>
      <c r="X55" s="13">
        <v>5.6000000000000001E-2</v>
      </c>
      <c r="Y55" s="13">
        <v>0.46</v>
      </c>
      <c r="Z55" s="13">
        <v>1.2</v>
      </c>
      <c r="AA55" s="13">
        <v>0.14000000000000001</v>
      </c>
      <c r="AB55" s="13">
        <v>0.31</v>
      </c>
      <c r="AC55" s="13">
        <v>0.28000000000000003</v>
      </c>
      <c r="AD55" s="13">
        <v>0.3</v>
      </c>
      <c r="AE55" s="13">
        <v>0.2</v>
      </c>
      <c r="AF55" s="13"/>
      <c r="AG55" s="13">
        <v>0.16</v>
      </c>
      <c r="AH55" s="13">
        <v>1.24</v>
      </c>
      <c r="AI55" s="13">
        <v>0.85</v>
      </c>
      <c r="AJ55" s="13">
        <v>3.37</v>
      </c>
      <c r="AK55" s="13">
        <v>0.47</v>
      </c>
      <c r="AL55" s="13">
        <v>0.82</v>
      </c>
      <c r="AM55" s="13">
        <v>0.73</v>
      </c>
      <c r="AN55" s="13">
        <v>4.9800000000000004</v>
      </c>
      <c r="AO55" s="13">
        <v>0.55000000000000004</v>
      </c>
      <c r="AP55" s="13">
        <v>1.23</v>
      </c>
      <c r="AQ55" s="13">
        <v>0.13</v>
      </c>
      <c r="AR55" s="13">
        <v>1.86</v>
      </c>
      <c r="AS55" s="13">
        <v>6.5000000000000002E-2</v>
      </c>
      <c r="AT55" s="13">
        <v>3.6999999999999998E-2</v>
      </c>
      <c r="AU55" s="13">
        <v>0.15</v>
      </c>
      <c r="AV55" s="13">
        <v>0.56999999999999995</v>
      </c>
      <c r="AW55" s="13">
        <v>0.42</v>
      </c>
      <c r="AX55" s="13">
        <v>0.38</v>
      </c>
    </row>
    <row r="56" spans="3:50" x14ac:dyDescent="0.2">
      <c r="C56" t="s">
        <v>153</v>
      </c>
      <c r="D56" s="13">
        <v>38.700000000000003</v>
      </c>
      <c r="E56" s="13">
        <v>59.8</v>
      </c>
      <c r="F56" s="13">
        <v>54.4</v>
      </c>
      <c r="G56" s="13">
        <v>9.83</v>
      </c>
      <c r="H56" s="13">
        <v>19.8</v>
      </c>
      <c r="I56" s="13">
        <v>17.899999999999999</v>
      </c>
      <c r="J56" s="13">
        <v>12.9</v>
      </c>
      <c r="K56" s="13">
        <v>20.9</v>
      </c>
      <c r="L56" s="13">
        <v>18.3</v>
      </c>
      <c r="M56" s="13"/>
      <c r="N56" s="13">
        <v>15.7</v>
      </c>
      <c r="O56" s="13">
        <v>19</v>
      </c>
      <c r="P56" s="13">
        <v>12.9</v>
      </c>
      <c r="Q56" s="13">
        <v>8.9</v>
      </c>
      <c r="R56" s="13">
        <v>12</v>
      </c>
      <c r="S56" s="13">
        <v>16.8</v>
      </c>
      <c r="T56" s="13">
        <v>25.4</v>
      </c>
      <c r="U56" s="13">
        <v>30.5</v>
      </c>
      <c r="V56" s="13">
        <v>29.9</v>
      </c>
      <c r="W56" s="13">
        <v>14.9</v>
      </c>
      <c r="X56" s="13">
        <v>17.399999999999999</v>
      </c>
      <c r="Y56" s="13">
        <v>9.66</v>
      </c>
      <c r="Z56" s="13">
        <v>28.6</v>
      </c>
      <c r="AA56" s="13">
        <v>37.1</v>
      </c>
      <c r="AB56" s="13">
        <v>35.9</v>
      </c>
      <c r="AC56" s="13">
        <v>5.27</v>
      </c>
      <c r="AD56" s="13">
        <v>4.84</v>
      </c>
      <c r="AE56" s="13">
        <v>6.25</v>
      </c>
      <c r="AF56" s="13"/>
      <c r="AG56" s="13">
        <v>15.5</v>
      </c>
      <c r="AH56" s="13">
        <v>18.7</v>
      </c>
      <c r="AI56" s="13">
        <v>11.8</v>
      </c>
      <c r="AJ56" s="13">
        <v>5.82</v>
      </c>
      <c r="AK56" s="13">
        <v>9.4700000000000006</v>
      </c>
      <c r="AL56" s="13">
        <v>16.7</v>
      </c>
      <c r="AM56" s="13">
        <v>25.7</v>
      </c>
      <c r="AN56" s="13">
        <v>7.44</v>
      </c>
      <c r="AO56" s="13">
        <v>26.6</v>
      </c>
      <c r="AP56" s="13">
        <v>13.7</v>
      </c>
      <c r="AQ56" s="13">
        <v>17.600000000000001</v>
      </c>
      <c r="AR56" s="13">
        <v>5.5</v>
      </c>
      <c r="AS56" s="13">
        <v>5.19</v>
      </c>
      <c r="AT56" s="13">
        <v>4.1399999999999997</v>
      </c>
      <c r="AU56" s="13">
        <v>11.6</v>
      </c>
      <c r="AV56" s="13">
        <v>3.7</v>
      </c>
      <c r="AW56" s="13">
        <v>3.27</v>
      </c>
      <c r="AX56" s="13">
        <v>5.34</v>
      </c>
    </row>
    <row r="57" spans="3:50" x14ac:dyDescent="0.2">
      <c r="C57" t="s">
        <v>154</v>
      </c>
      <c r="D57" s="13">
        <v>8.7799999999999994</v>
      </c>
      <c r="E57" s="13">
        <v>7.01</v>
      </c>
      <c r="F57" s="13">
        <v>14.1</v>
      </c>
      <c r="G57" s="13">
        <v>37.5</v>
      </c>
      <c r="H57" s="13">
        <v>9.0299999999999994</v>
      </c>
      <c r="I57" s="13">
        <v>23.7</v>
      </c>
      <c r="J57" s="13">
        <v>36.5</v>
      </c>
      <c r="K57" s="13">
        <v>8.84</v>
      </c>
      <c r="L57" s="13">
        <v>27.8</v>
      </c>
      <c r="M57" s="13"/>
      <c r="N57" s="13">
        <v>23</v>
      </c>
      <c r="O57" s="13">
        <v>31.6</v>
      </c>
      <c r="P57" s="13">
        <v>28.6</v>
      </c>
      <c r="Q57" s="13">
        <v>46.1</v>
      </c>
      <c r="R57" s="13">
        <v>8.6300000000000008</v>
      </c>
      <c r="S57" s="13">
        <v>11.2</v>
      </c>
      <c r="T57" s="13">
        <v>8.02</v>
      </c>
      <c r="U57" s="13">
        <v>6.92</v>
      </c>
      <c r="V57" s="13">
        <v>5.96</v>
      </c>
      <c r="W57" s="13">
        <v>22.6</v>
      </c>
      <c r="X57" s="13">
        <v>12.9</v>
      </c>
      <c r="Y57" s="13">
        <v>46.5</v>
      </c>
      <c r="Z57" s="13">
        <v>16.2</v>
      </c>
      <c r="AA57" s="13">
        <v>12.3</v>
      </c>
      <c r="AB57" s="13">
        <v>13.3</v>
      </c>
      <c r="AC57" s="13">
        <v>37.9</v>
      </c>
      <c r="AD57" s="13">
        <v>37.9</v>
      </c>
      <c r="AE57" s="13">
        <v>29.2</v>
      </c>
      <c r="AF57" s="13"/>
      <c r="AG57" s="13">
        <v>24.2</v>
      </c>
      <c r="AH57" s="13">
        <v>31.6</v>
      </c>
      <c r="AI57" s="13">
        <v>27.4</v>
      </c>
      <c r="AJ57" s="13">
        <v>56.2</v>
      </c>
      <c r="AK57" s="13">
        <v>14.3</v>
      </c>
      <c r="AL57" s="13">
        <v>24.5</v>
      </c>
      <c r="AM57" s="13">
        <v>11.6</v>
      </c>
      <c r="AN57" s="13">
        <v>13.7</v>
      </c>
      <c r="AO57" s="13">
        <v>10</v>
      </c>
      <c r="AP57" s="13">
        <v>24.2</v>
      </c>
      <c r="AQ57" s="13">
        <v>11.9</v>
      </c>
      <c r="AR57" s="13">
        <v>47.5</v>
      </c>
      <c r="AS57" s="13">
        <v>19</v>
      </c>
      <c r="AT57" s="13">
        <v>11.3</v>
      </c>
      <c r="AU57" s="13">
        <v>13.8</v>
      </c>
      <c r="AV57" s="13">
        <v>41.1</v>
      </c>
      <c r="AW57" s="13">
        <v>37.299999999999997</v>
      </c>
      <c r="AX57" s="13">
        <v>33.4</v>
      </c>
    </row>
    <row r="58" spans="3:50" x14ac:dyDescent="0.2"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 spans="3:50" x14ac:dyDescent="0.2">
      <c r="C59" s="10" t="s">
        <v>162</v>
      </c>
      <c r="D59" s="11" t="s">
        <v>165</v>
      </c>
      <c r="E59" s="11"/>
      <c r="F59" s="11"/>
      <c r="G59" s="11" t="s">
        <v>148</v>
      </c>
      <c r="H59" s="11"/>
      <c r="I59" s="11"/>
      <c r="J59" s="11" t="s">
        <v>149</v>
      </c>
      <c r="K59" s="11"/>
      <c r="L59" s="11"/>
      <c r="M59" s="11"/>
      <c r="N59" s="13" t="s">
        <v>166</v>
      </c>
      <c r="O59" s="13"/>
      <c r="P59" s="13"/>
      <c r="Q59" s="13" t="s">
        <v>167</v>
      </c>
      <c r="R59" s="13"/>
      <c r="S59" s="13"/>
      <c r="T59" s="13" t="s">
        <v>168</v>
      </c>
      <c r="U59" s="13"/>
      <c r="V59" s="13"/>
      <c r="W59" s="11" t="s">
        <v>169</v>
      </c>
      <c r="X59" s="13"/>
      <c r="Y59" s="13"/>
      <c r="Z59" s="13" t="s">
        <v>170</v>
      </c>
      <c r="AA59" s="13"/>
      <c r="AB59" s="13"/>
      <c r="AC59" s="13" t="s">
        <v>171</v>
      </c>
      <c r="AD59" s="13"/>
      <c r="AE59" s="13"/>
      <c r="AF59" s="13"/>
      <c r="AG59" s="13" t="s">
        <v>172</v>
      </c>
      <c r="AH59" s="13"/>
      <c r="AI59" s="13"/>
      <c r="AJ59" s="13" t="s">
        <v>173</v>
      </c>
      <c r="AK59" s="13"/>
      <c r="AL59" s="13"/>
      <c r="AM59" s="11" t="s">
        <v>174</v>
      </c>
      <c r="AN59" s="13"/>
      <c r="AO59" s="13"/>
      <c r="AP59" s="11" t="s">
        <v>175</v>
      </c>
      <c r="AQ59" s="13"/>
      <c r="AR59" s="13"/>
      <c r="AS59" s="11" t="s">
        <v>176</v>
      </c>
      <c r="AT59" s="13"/>
      <c r="AU59" s="13"/>
      <c r="AV59" s="11" t="s">
        <v>177</v>
      </c>
      <c r="AW59" s="13"/>
      <c r="AX59" s="13"/>
    </row>
    <row r="60" spans="3:50" x14ac:dyDescent="0.2">
      <c r="C60" s="10" t="s">
        <v>151</v>
      </c>
      <c r="D60" s="13">
        <v>100</v>
      </c>
      <c r="E60" s="13">
        <v>100</v>
      </c>
      <c r="F60" s="13">
        <v>100</v>
      </c>
      <c r="G60" s="13">
        <v>44.7</v>
      </c>
      <c r="H60" s="13">
        <v>49.2</v>
      </c>
      <c r="I60" s="13">
        <v>41.9</v>
      </c>
      <c r="J60" s="13">
        <v>54.1</v>
      </c>
      <c r="K60" s="13">
        <v>50.1</v>
      </c>
      <c r="L60" s="13">
        <v>57.3</v>
      </c>
      <c r="M60" s="13"/>
      <c r="N60" s="13">
        <v>22</v>
      </c>
      <c r="O60" s="13">
        <v>35.5</v>
      </c>
      <c r="P60" s="13">
        <v>5.96</v>
      </c>
      <c r="Q60" s="13">
        <v>50.4</v>
      </c>
      <c r="R60" s="13">
        <v>37.700000000000003</v>
      </c>
      <c r="S60" s="13">
        <v>49.1</v>
      </c>
      <c r="T60" s="13">
        <v>87.8</v>
      </c>
      <c r="U60" s="13">
        <v>75.5</v>
      </c>
      <c r="V60" s="13">
        <v>68</v>
      </c>
      <c r="W60" s="13">
        <v>37.299999999999997</v>
      </c>
      <c r="X60" s="13">
        <v>45.5</v>
      </c>
      <c r="Y60" s="13">
        <v>23.2</v>
      </c>
      <c r="Z60" s="13">
        <v>13.2</v>
      </c>
      <c r="AA60" s="13">
        <v>25.6</v>
      </c>
      <c r="AB60" s="13">
        <v>14.2</v>
      </c>
      <c r="AC60" s="13">
        <v>94.2</v>
      </c>
      <c r="AD60" s="13">
        <v>94</v>
      </c>
      <c r="AE60" s="13">
        <v>95.2</v>
      </c>
      <c r="AF60" s="13"/>
      <c r="AG60" s="13">
        <v>76</v>
      </c>
      <c r="AH60" s="13">
        <v>63.2</v>
      </c>
      <c r="AI60" s="13">
        <v>93.5</v>
      </c>
      <c r="AJ60" s="13">
        <v>48.7</v>
      </c>
      <c r="AK60" s="13">
        <v>61.3</v>
      </c>
      <c r="AL60" s="13">
        <v>50.1</v>
      </c>
      <c r="AM60" s="13">
        <v>9.27</v>
      </c>
      <c r="AN60" s="13">
        <v>19.7</v>
      </c>
      <c r="AO60" s="13">
        <v>27.1</v>
      </c>
      <c r="AP60" s="13">
        <v>62</v>
      </c>
      <c r="AQ60" s="13">
        <v>53.4</v>
      </c>
      <c r="AR60" s="13">
        <v>76.3</v>
      </c>
      <c r="AS60" s="13">
        <v>84.9</v>
      </c>
      <c r="AT60" s="13">
        <v>73.3</v>
      </c>
      <c r="AU60" s="13">
        <v>84.8</v>
      </c>
      <c r="AV60" s="13">
        <v>5.13</v>
      </c>
      <c r="AW60" s="13">
        <v>5.26</v>
      </c>
      <c r="AX60" s="13">
        <v>3.9</v>
      </c>
    </row>
    <row r="61" spans="3:50" x14ac:dyDescent="0.2">
      <c r="C61" s="10" t="s">
        <v>152</v>
      </c>
      <c r="D61" s="13">
        <v>7.1999999999999995E-2</v>
      </c>
      <c r="E61" s="13">
        <v>0</v>
      </c>
      <c r="F61" s="13">
        <v>0.28000000000000003</v>
      </c>
      <c r="G61" s="13">
        <v>0.72</v>
      </c>
      <c r="H61" s="13">
        <v>2.85</v>
      </c>
      <c r="I61" s="13">
        <v>0.86</v>
      </c>
      <c r="J61" s="13">
        <v>3.6999999999999998E-2</v>
      </c>
      <c r="K61" s="13">
        <v>0.36</v>
      </c>
      <c r="L61" s="13">
        <v>0.24</v>
      </c>
      <c r="M61" s="13"/>
      <c r="N61" s="13">
        <v>0.81</v>
      </c>
      <c r="O61" s="13">
        <v>2.0099999999999998</v>
      </c>
      <c r="P61" s="13">
        <v>1.37</v>
      </c>
      <c r="Q61" s="13">
        <v>0.11</v>
      </c>
      <c r="R61" s="13">
        <v>1.43</v>
      </c>
      <c r="S61" s="13">
        <v>2.71</v>
      </c>
      <c r="T61" s="13">
        <v>0.41</v>
      </c>
      <c r="U61" s="13">
        <v>2.0099999999999998</v>
      </c>
      <c r="V61" s="13">
        <v>2.4900000000000002</v>
      </c>
      <c r="W61" s="13">
        <v>0.82</v>
      </c>
      <c r="X61" s="13">
        <v>0.59</v>
      </c>
      <c r="Y61" s="13">
        <v>0.26</v>
      </c>
      <c r="Z61" s="13">
        <v>0.09</v>
      </c>
      <c r="AA61" s="13">
        <v>0.59</v>
      </c>
      <c r="AB61" s="13">
        <v>6.5000000000000002E-2</v>
      </c>
      <c r="AC61" s="13">
        <v>0.19</v>
      </c>
      <c r="AD61" s="13">
        <v>0.27</v>
      </c>
      <c r="AE61" s="13">
        <v>3.3000000000000002E-2</v>
      </c>
      <c r="AF61" s="13"/>
      <c r="AG61" s="13">
        <v>0.28000000000000003</v>
      </c>
      <c r="AH61" s="13">
        <v>0.21</v>
      </c>
      <c r="AI61" s="13">
        <v>0.14000000000000001</v>
      </c>
      <c r="AJ61" s="13">
        <v>0.14000000000000001</v>
      </c>
      <c r="AK61" s="13">
        <v>0.41</v>
      </c>
      <c r="AL61" s="13">
        <v>0.47</v>
      </c>
      <c r="AM61" s="13">
        <v>0.46</v>
      </c>
      <c r="AN61" s="13">
        <v>0</v>
      </c>
      <c r="AO61" s="13">
        <v>0.86</v>
      </c>
      <c r="AP61" s="13">
        <v>0.16</v>
      </c>
      <c r="AQ61" s="13">
        <v>0.23</v>
      </c>
      <c r="AR61" s="13">
        <v>6.5000000000000002E-2</v>
      </c>
      <c r="AS61" s="13">
        <v>2.8000000000000001E-2</v>
      </c>
      <c r="AT61" s="13">
        <v>3.4000000000000002E-2</v>
      </c>
      <c r="AU61" s="13">
        <v>2.1999999999999999E-2</v>
      </c>
      <c r="AV61" s="13">
        <v>0.22</v>
      </c>
      <c r="AW61" s="13">
        <v>0.22</v>
      </c>
      <c r="AX61" s="13">
        <v>0.27</v>
      </c>
    </row>
    <row r="62" spans="3:50" x14ac:dyDescent="0.2">
      <c r="C62" s="10" t="s">
        <v>153</v>
      </c>
      <c r="D62" s="13">
        <v>23.3</v>
      </c>
      <c r="E62" s="13">
        <v>23.4</v>
      </c>
      <c r="F62" s="13">
        <v>23.5</v>
      </c>
      <c r="G62" s="13">
        <v>5.54</v>
      </c>
      <c r="H62" s="13">
        <v>3.58</v>
      </c>
      <c r="I62" s="13">
        <v>4.09</v>
      </c>
      <c r="J62" s="13">
        <v>4.95</v>
      </c>
      <c r="K62" s="13">
        <v>2.42</v>
      </c>
      <c r="L62" s="13">
        <v>1.91</v>
      </c>
      <c r="M62" s="13"/>
      <c r="N62" s="13">
        <v>1.01</v>
      </c>
      <c r="O62" s="13">
        <v>5.13</v>
      </c>
      <c r="P62" s="13">
        <v>0.78</v>
      </c>
      <c r="Q62" s="13">
        <v>5.89</v>
      </c>
      <c r="R62" s="13">
        <v>15</v>
      </c>
      <c r="S62" s="13">
        <v>8.98</v>
      </c>
      <c r="T62" s="13">
        <v>23.9</v>
      </c>
      <c r="U62" s="13">
        <v>13.5</v>
      </c>
      <c r="V62" s="13">
        <v>14.2</v>
      </c>
      <c r="W62" s="13">
        <v>22.6</v>
      </c>
      <c r="X62" s="13">
        <v>4.8600000000000003</v>
      </c>
      <c r="Y62" s="13">
        <v>6.48</v>
      </c>
      <c r="Z62" s="13">
        <v>3.52</v>
      </c>
      <c r="AA62" s="13">
        <v>11.9</v>
      </c>
      <c r="AB62" s="13">
        <v>7.71</v>
      </c>
      <c r="AC62" s="13">
        <v>0.56000000000000005</v>
      </c>
      <c r="AD62" s="13">
        <v>0.85</v>
      </c>
      <c r="AE62" s="13">
        <v>1.34</v>
      </c>
      <c r="AF62" s="13"/>
      <c r="AG62" s="13">
        <v>6.24</v>
      </c>
      <c r="AH62" s="13">
        <v>4.37</v>
      </c>
      <c r="AI62" s="13">
        <v>17.100000000000001</v>
      </c>
      <c r="AJ62" s="13">
        <v>5.92</v>
      </c>
      <c r="AK62" s="13">
        <v>21</v>
      </c>
      <c r="AL62" s="13">
        <v>10.4</v>
      </c>
      <c r="AM62" s="13">
        <v>6.19</v>
      </c>
      <c r="AN62" s="13">
        <v>5.26</v>
      </c>
      <c r="AO62" s="13">
        <v>11.2</v>
      </c>
      <c r="AP62" s="13">
        <v>20.7</v>
      </c>
      <c r="AQ62" s="13">
        <v>5.77</v>
      </c>
      <c r="AR62" s="13">
        <v>7.04</v>
      </c>
      <c r="AS62" s="13">
        <v>0.95</v>
      </c>
      <c r="AT62" s="13">
        <v>6.1</v>
      </c>
      <c r="AU62" s="13">
        <v>0.79</v>
      </c>
      <c r="AV62" s="13">
        <v>0.44</v>
      </c>
      <c r="AW62" s="13">
        <v>0.44</v>
      </c>
      <c r="AX62" s="13">
        <v>1.63</v>
      </c>
    </row>
    <row r="63" spans="3:50" x14ac:dyDescent="0.2">
      <c r="C63" s="10" t="s">
        <v>154</v>
      </c>
      <c r="D63" s="13">
        <v>29.4</v>
      </c>
      <c r="E63" s="13">
        <v>31.2</v>
      </c>
      <c r="F63" s="13">
        <v>19.8</v>
      </c>
      <c r="G63" s="13">
        <v>40.299999999999997</v>
      </c>
      <c r="H63" s="13">
        <v>46</v>
      </c>
      <c r="I63" s="13">
        <v>54.3</v>
      </c>
      <c r="J63" s="13">
        <v>41.5</v>
      </c>
      <c r="K63" s="13">
        <v>53</v>
      </c>
      <c r="L63" s="13">
        <v>57.8</v>
      </c>
      <c r="M63" s="13"/>
      <c r="N63" s="13">
        <v>69.400000000000006</v>
      </c>
      <c r="O63" s="13">
        <v>55.3</v>
      </c>
      <c r="P63" s="13">
        <v>61.5</v>
      </c>
      <c r="Q63" s="13">
        <v>47.7</v>
      </c>
      <c r="R63" s="13">
        <v>40.799999999999997</v>
      </c>
      <c r="S63" s="13">
        <v>43</v>
      </c>
      <c r="T63" s="13">
        <v>13.4</v>
      </c>
      <c r="U63" s="13">
        <v>15.8</v>
      </c>
      <c r="V63" s="13">
        <v>12.4</v>
      </c>
      <c r="W63" s="13">
        <v>17.5</v>
      </c>
      <c r="X63" s="13">
        <v>44.3</v>
      </c>
      <c r="Y63" s="13">
        <v>55.7</v>
      </c>
      <c r="Z63" s="13">
        <v>43.9</v>
      </c>
      <c r="AA63" s="13">
        <v>14.7</v>
      </c>
      <c r="AB63" s="13">
        <v>38.4</v>
      </c>
      <c r="AC63" s="13">
        <v>73.900000000000006</v>
      </c>
      <c r="AD63" s="13">
        <v>68.099999999999994</v>
      </c>
      <c r="AE63" s="13">
        <v>70</v>
      </c>
      <c r="AF63" s="13"/>
      <c r="AG63" s="13">
        <v>54.6</v>
      </c>
      <c r="AH63" s="13">
        <v>50.9</v>
      </c>
      <c r="AI63" s="13">
        <v>31.3</v>
      </c>
      <c r="AJ63" s="13">
        <v>51.8</v>
      </c>
      <c r="AK63" s="13">
        <v>41</v>
      </c>
      <c r="AL63" s="13">
        <v>42.6</v>
      </c>
      <c r="AM63" s="13">
        <v>18.7</v>
      </c>
      <c r="AN63" s="13">
        <v>23.5</v>
      </c>
      <c r="AO63" s="13">
        <v>12.4</v>
      </c>
      <c r="AP63" s="13">
        <v>15.4</v>
      </c>
      <c r="AQ63" s="13">
        <v>48.7</v>
      </c>
      <c r="AR63" s="13">
        <v>51.9</v>
      </c>
      <c r="AS63" s="13">
        <v>51.1</v>
      </c>
      <c r="AT63" s="13">
        <v>27.1</v>
      </c>
      <c r="AU63" s="13">
        <v>37.299999999999997</v>
      </c>
      <c r="AV63" s="13">
        <v>59.6</v>
      </c>
      <c r="AW63" s="13">
        <v>64.8</v>
      </c>
      <c r="AX63" s="13">
        <v>62.1</v>
      </c>
    </row>
    <row r="64" spans="3:50" x14ac:dyDescent="0.2"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  <row r="65" spans="3:50" x14ac:dyDescent="0.2">
      <c r="C65" s="10" t="s">
        <v>164</v>
      </c>
      <c r="D65" s="11" t="s">
        <v>165</v>
      </c>
      <c r="E65" s="11"/>
      <c r="F65" s="11"/>
      <c r="G65" s="11" t="s">
        <v>148</v>
      </c>
      <c r="H65" s="11"/>
      <c r="I65" s="11"/>
      <c r="J65" s="11" t="s">
        <v>149</v>
      </c>
      <c r="K65" s="11"/>
      <c r="L65" s="11"/>
      <c r="M65" s="11"/>
      <c r="N65" s="13" t="s">
        <v>166</v>
      </c>
      <c r="O65" s="13"/>
      <c r="P65" s="13"/>
      <c r="Q65" s="13" t="s">
        <v>167</v>
      </c>
      <c r="R65" s="13"/>
      <c r="S65" s="13"/>
      <c r="T65" s="13" t="s">
        <v>168</v>
      </c>
      <c r="U65" s="13"/>
      <c r="V65" s="13"/>
      <c r="W65" s="11" t="s">
        <v>169</v>
      </c>
      <c r="X65" s="13"/>
      <c r="Y65" s="13"/>
      <c r="Z65" s="13" t="s">
        <v>170</v>
      </c>
      <c r="AA65" s="13"/>
      <c r="AB65" s="13"/>
      <c r="AC65" s="13" t="s">
        <v>171</v>
      </c>
      <c r="AD65" s="13"/>
      <c r="AE65" s="13"/>
      <c r="AF65" s="13"/>
      <c r="AG65" s="13" t="s">
        <v>172</v>
      </c>
      <c r="AH65" s="13"/>
      <c r="AI65" s="13"/>
      <c r="AJ65" s="13" t="s">
        <v>173</v>
      </c>
      <c r="AK65" s="13"/>
      <c r="AL65" s="13"/>
      <c r="AM65" s="11" t="s">
        <v>174</v>
      </c>
      <c r="AN65" s="13"/>
      <c r="AO65" s="13"/>
      <c r="AP65" s="11" t="s">
        <v>175</v>
      </c>
      <c r="AQ65" s="13"/>
      <c r="AR65" s="13"/>
      <c r="AS65" s="11" t="s">
        <v>176</v>
      </c>
      <c r="AT65" s="13"/>
      <c r="AU65" s="13"/>
      <c r="AV65" s="11" t="s">
        <v>177</v>
      </c>
      <c r="AW65" s="13"/>
      <c r="AX65" s="13"/>
    </row>
    <row r="66" spans="3:50" x14ac:dyDescent="0.2">
      <c r="C66" s="10" t="s">
        <v>151</v>
      </c>
      <c r="D66" s="13">
        <v>100</v>
      </c>
      <c r="E66" s="13">
        <v>100</v>
      </c>
      <c r="F66" s="13">
        <v>100</v>
      </c>
      <c r="G66" s="13">
        <v>51.6</v>
      </c>
      <c r="H66" s="13">
        <v>28.5</v>
      </c>
      <c r="I66" s="13">
        <v>33.9</v>
      </c>
      <c r="J66" s="13">
        <v>44.7</v>
      </c>
      <c r="K66" s="13">
        <v>64.900000000000006</v>
      </c>
      <c r="L66" s="13">
        <v>61</v>
      </c>
      <c r="M66" s="13"/>
      <c r="N66" s="13">
        <v>27.4</v>
      </c>
      <c r="O66" s="13">
        <v>17.2</v>
      </c>
      <c r="P66" s="13">
        <v>26.5</v>
      </c>
      <c r="Q66" s="13">
        <v>52.5</v>
      </c>
      <c r="R66" s="13">
        <v>53.8</v>
      </c>
      <c r="S66" s="13">
        <v>64.3</v>
      </c>
      <c r="T66" s="13">
        <v>74.900000000000006</v>
      </c>
      <c r="U66" s="13">
        <v>62.6</v>
      </c>
      <c r="V66" s="13">
        <v>87.5</v>
      </c>
      <c r="W66" s="13">
        <v>27.4</v>
      </c>
      <c r="X66" s="13">
        <v>28.2</v>
      </c>
      <c r="Y66" s="13">
        <v>39.9</v>
      </c>
      <c r="Z66" s="13">
        <v>15.9</v>
      </c>
      <c r="AA66" s="13">
        <v>22.5</v>
      </c>
      <c r="AB66" s="13">
        <v>15</v>
      </c>
      <c r="AC66" s="13">
        <v>93.9</v>
      </c>
      <c r="AD66" s="13">
        <v>94.8</v>
      </c>
      <c r="AE66" s="13">
        <v>94.7</v>
      </c>
      <c r="AF66" s="13"/>
      <c r="AG66" s="13">
        <v>68.400000000000006</v>
      </c>
      <c r="AH66" s="13">
        <v>81.8</v>
      </c>
      <c r="AI66" s="13">
        <v>70.2</v>
      </c>
      <c r="AJ66" s="13">
        <v>46.3</v>
      </c>
      <c r="AK66" s="13">
        <v>45.3</v>
      </c>
      <c r="AL66" s="13">
        <v>33.4</v>
      </c>
      <c r="AM66" s="13">
        <v>21.7</v>
      </c>
      <c r="AN66" s="13">
        <v>33.4</v>
      </c>
      <c r="AO66" s="13">
        <v>8.91</v>
      </c>
      <c r="AP66" s="13">
        <v>68.099999999999994</v>
      </c>
      <c r="AQ66" s="13">
        <v>68.900000000000006</v>
      </c>
      <c r="AR66" s="13">
        <v>55.7</v>
      </c>
      <c r="AS66" s="13">
        <v>80.900000000000006</v>
      </c>
      <c r="AT66" s="13">
        <v>74.099999999999994</v>
      </c>
      <c r="AU66" s="13">
        <v>82</v>
      </c>
      <c r="AV66" s="13">
        <v>3.39</v>
      </c>
      <c r="AW66" s="13">
        <v>4.3600000000000003</v>
      </c>
      <c r="AX66" s="13">
        <v>4.17</v>
      </c>
    </row>
    <row r="67" spans="3:50" x14ac:dyDescent="0.2">
      <c r="C67" s="10" t="s">
        <v>152</v>
      </c>
      <c r="D67" s="13">
        <v>1.0900000000000001</v>
      </c>
      <c r="E67" s="13">
        <v>1.26</v>
      </c>
      <c r="F67" s="13">
        <v>0.87</v>
      </c>
      <c r="G67" s="13">
        <v>0</v>
      </c>
      <c r="H67" s="13">
        <v>0.11</v>
      </c>
      <c r="I67" s="13">
        <v>0.43</v>
      </c>
      <c r="J67" s="13">
        <v>3.6999999999999998E-2</v>
      </c>
      <c r="K67" s="13">
        <v>0.36</v>
      </c>
      <c r="L67" s="13">
        <v>0.24</v>
      </c>
      <c r="M67" s="13"/>
      <c r="N67" s="13">
        <v>2.91</v>
      </c>
      <c r="O67" s="13">
        <v>8.91</v>
      </c>
      <c r="P67" s="13">
        <v>1.4</v>
      </c>
      <c r="Q67" s="13">
        <v>3.66</v>
      </c>
      <c r="R67" s="13">
        <v>1</v>
      </c>
      <c r="S67" s="13">
        <v>3.04</v>
      </c>
      <c r="T67" s="13">
        <v>0.38</v>
      </c>
      <c r="U67" s="13">
        <v>0.87</v>
      </c>
      <c r="V67" s="13">
        <v>0.78</v>
      </c>
      <c r="W67" s="13">
        <v>1.85</v>
      </c>
      <c r="X67" s="13">
        <v>4</v>
      </c>
      <c r="Y67" s="13">
        <v>0.71</v>
      </c>
      <c r="Z67" s="13">
        <v>0.68</v>
      </c>
      <c r="AA67" s="13">
        <v>0.3</v>
      </c>
      <c r="AB67" s="13">
        <v>6.7000000000000004E-2</v>
      </c>
      <c r="AC67" s="13">
        <v>8.2000000000000003E-2</v>
      </c>
      <c r="AD67" s="13">
        <v>8.5999999999999993E-2</v>
      </c>
      <c r="AE67" s="13">
        <v>2.36</v>
      </c>
      <c r="AF67" s="13"/>
      <c r="AG67" s="13">
        <v>0.53</v>
      </c>
      <c r="AH67" s="13">
        <v>0</v>
      </c>
      <c r="AI67" s="13">
        <v>0.59</v>
      </c>
      <c r="AJ67" s="13">
        <v>0</v>
      </c>
      <c r="AK67" s="13">
        <v>0.4</v>
      </c>
      <c r="AL67" s="13">
        <v>0.85</v>
      </c>
      <c r="AM67" s="13">
        <v>0</v>
      </c>
      <c r="AN67" s="13">
        <v>0.14000000000000001</v>
      </c>
      <c r="AO67" s="13">
        <v>0</v>
      </c>
      <c r="AP67" s="13">
        <v>0.42</v>
      </c>
      <c r="AQ67" s="13">
        <v>0.36</v>
      </c>
      <c r="AR67" s="13">
        <v>0.56000000000000005</v>
      </c>
      <c r="AS67" s="13">
        <v>0</v>
      </c>
      <c r="AT67" s="13">
        <v>2.3E-2</v>
      </c>
      <c r="AU67" s="13">
        <v>2.5000000000000001E-2</v>
      </c>
      <c r="AV67" s="13">
        <v>0</v>
      </c>
      <c r="AW67" s="13">
        <v>0</v>
      </c>
      <c r="AX67" s="13">
        <v>0.47</v>
      </c>
    </row>
    <row r="68" spans="3:50" x14ac:dyDescent="0.2">
      <c r="C68" s="10" t="s">
        <v>153</v>
      </c>
      <c r="D68" s="13">
        <v>5.62</v>
      </c>
      <c r="E68" s="13">
        <v>1.01</v>
      </c>
      <c r="F68" s="13">
        <v>0.39</v>
      </c>
      <c r="G68" s="13">
        <v>12</v>
      </c>
      <c r="H68" s="13">
        <v>0.89</v>
      </c>
      <c r="I68" s="13">
        <v>0.21</v>
      </c>
      <c r="J68" s="13">
        <v>4.95</v>
      </c>
      <c r="K68" s="13">
        <v>2.42</v>
      </c>
      <c r="L68" s="13">
        <v>1.91</v>
      </c>
      <c r="M68" s="13"/>
      <c r="N68" s="13">
        <v>3.42</v>
      </c>
      <c r="O68" s="13">
        <v>8.91</v>
      </c>
      <c r="P68" s="13">
        <v>2.96</v>
      </c>
      <c r="Q68" s="13">
        <v>4.1900000000000004</v>
      </c>
      <c r="R68" s="13">
        <v>3.32</v>
      </c>
      <c r="S68" s="13">
        <v>0.92</v>
      </c>
      <c r="T68" s="13">
        <v>9</v>
      </c>
      <c r="U68" s="13">
        <v>12.6</v>
      </c>
      <c r="V68" s="13">
        <v>21.2</v>
      </c>
      <c r="W68" s="13">
        <v>0.88</v>
      </c>
      <c r="X68" s="13">
        <v>3.5</v>
      </c>
      <c r="Y68" s="13">
        <v>0.96</v>
      </c>
      <c r="Z68" s="13">
        <v>10.5</v>
      </c>
      <c r="AA68" s="13">
        <v>13</v>
      </c>
      <c r="AB68" s="13">
        <v>8.41</v>
      </c>
      <c r="AC68" s="13">
        <v>1.56</v>
      </c>
      <c r="AD68" s="13">
        <v>3.82</v>
      </c>
      <c r="AE68" s="13">
        <v>4.45</v>
      </c>
      <c r="AF68" s="13"/>
      <c r="AG68" s="13">
        <v>2.81</v>
      </c>
      <c r="AH68" s="13">
        <v>4.38</v>
      </c>
      <c r="AI68" s="13">
        <v>2.5</v>
      </c>
      <c r="AJ68" s="13">
        <v>0.59</v>
      </c>
      <c r="AK68" s="13">
        <v>1.58</v>
      </c>
      <c r="AL68" s="13">
        <v>0.37</v>
      </c>
      <c r="AM68" s="13">
        <v>2.16</v>
      </c>
      <c r="AN68" s="13">
        <v>10.7</v>
      </c>
      <c r="AO68" s="13">
        <v>7.91</v>
      </c>
      <c r="AP68" s="13">
        <v>2.09</v>
      </c>
      <c r="AQ68" s="13">
        <v>2.65</v>
      </c>
      <c r="AR68" s="13">
        <v>1.35</v>
      </c>
      <c r="AS68" s="13">
        <v>1.46</v>
      </c>
      <c r="AT68" s="13">
        <v>3.28</v>
      </c>
      <c r="AU68" s="13">
        <v>3.18</v>
      </c>
      <c r="AV68" s="13">
        <v>2.56</v>
      </c>
      <c r="AW68" s="13">
        <v>2.19</v>
      </c>
      <c r="AX68" s="13">
        <v>4.1900000000000004</v>
      </c>
    </row>
    <row r="69" spans="3:50" x14ac:dyDescent="0.2">
      <c r="C69" s="10" t="s">
        <v>154</v>
      </c>
      <c r="D69" s="13">
        <v>48.2</v>
      </c>
      <c r="E69" s="13">
        <v>72.599999999999994</v>
      </c>
      <c r="F69" s="13">
        <v>75.900000000000006</v>
      </c>
      <c r="G69" s="13">
        <v>45.5</v>
      </c>
      <c r="H69" s="13">
        <v>77.900000000000006</v>
      </c>
      <c r="I69" s="13">
        <v>77.2</v>
      </c>
      <c r="J69" s="13">
        <v>41.5</v>
      </c>
      <c r="K69" s="13">
        <v>53</v>
      </c>
      <c r="L69" s="13">
        <v>57.8</v>
      </c>
      <c r="M69" s="13"/>
      <c r="N69" s="13">
        <v>68.400000000000006</v>
      </c>
      <c r="O69" s="13">
        <v>45.5</v>
      </c>
      <c r="P69" s="13">
        <v>66.599999999999994</v>
      </c>
      <c r="Q69" s="13">
        <v>55</v>
      </c>
      <c r="R69" s="13">
        <v>47.8</v>
      </c>
      <c r="S69" s="13">
        <v>77.400000000000006</v>
      </c>
      <c r="T69" s="13">
        <v>50.6</v>
      </c>
      <c r="U69" s="13">
        <v>33.299999999999997</v>
      </c>
      <c r="V69" s="13">
        <v>31.1</v>
      </c>
      <c r="W69" s="13">
        <v>77.3</v>
      </c>
      <c r="X69" s="13">
        <v>58.5</v>
      </c>
      <c r="Y69" s="13">
        <v>66.2</v>
      </c>
      <c r="Z69" s="13">
        <v>47.9</v>
      </c>
      <c r="AA69" s="13">
        <v>36.799999999999997</v>
      </c>
      <c r="AB69" s="13">
        <v>48.6</v>
      </c>
      <c r="AC69" s="13">
        <v>62.1</v>
      </c>
      <c r="AD69" s="13">
        <v>52.1</v>
      </c>
      <c r="AE69" s="13">
        <v>45.8</v>
      </c>
      <c r="AF69" s="13"/>
      <c r="AG69" s="13">
        <v>72.3</v>
      </c>
      <c r="AH69" s="13">
        <v>46.5</v>
      </c>
      <c r="AI69" s="13">
        <v>63.6</v>
      </c>
      <c r="AJ69" s="13">
        <v>56.1</v>
      </c>
      <c r="AK69" s="13">
        <v>47.4</v>
      </c>
      <c r="AL69" s="13">
        <v>83.3</v>
      </c>
      <c r="AM69" s="13">
        <v>72.599999999999994</v>
      </c>
      <c r="AN69" s="13">
        <v>38.5</v>
      </c>
      <c r="AO69" s="13">
        <v>45.9</v>
      </c>
      <c r="AP69" s="13">
        <v>71.8</v>
      </c>
      <c r="AQ69" s="13">
        <v>61.5</v>
      </c>
      <c r="AR69" s="13">
        <v>68.3</v>
      </c>
      <c r="AS69" s="13">
        <v>68.8</v>
      </c>
      <c r="AT69" s="13">
        <v>52.5</v>
      </c>
      <c r="AU69" s="13">
        <v>48.6</v>
      </c>
      <c r="AV69" s="13">
        <v>63.8</v>
      </c>
      <c r="AW69" s="13">
        <v>54.4</v>
      </c>
      <c r="AX69" s="13">
        <v>43.7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antibody labelling</vt:lpstr>
      <vt:lpstr>cell numbers counted - round 1</vt:lpstr>
      <vt:lpstr>cell numbers counted - round 2</vt:lpstr>
      <vt:lpstr>cell counts-round1 and 2</vt:lpstr>
      <vt:lpstr>cell counts Ben Simons</vt:lpstr>
      <vt:lpstr>WT antibodies, round 1</vt:lpstr>
      <vt:lpstr>GFP and tom, rounds 1and2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Esk,Peter-Christopher</dc:creator>
  <cp:lastModifiedBy>Esk,Peter-Christopher</cp:lastModifiedBy>
  <cp:lastPrinted>2018-12-17T13:14:00Z</cp:lastPrinted>
  <dcterms:created xsi:type="dcterms:W3CDTF">2018-10-12T14:38:46Z</dcterms:created>
  <dcterms:modified xsi:type="dcterms:W3CDTF">2020-06-16T17:43:07Z</dcterms:modified>
</cp:coreProperties>
</file>