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cieranwong/Desktop/UA/Classes/Fall22/MSE110/"/>
    </mc:Choice>
  </mc:AlternateContent>
  <xr:revisionPtr revIDLastSave="0" documentId="8_{8A35498A-EA46-8D4D-9582-F2E56BEFA336}" xr6:coauthVersionLast="47" xr6:coauthVersionMax="47" xr10:uidLastSave="{00000000-0000-0000-0000-000000000000}"/>
  <bookViews>
    <workbookView xWindow="0" yWindow="500" windowWidth="184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1" i="1" l="1"/>
  <c r="E17" i="1"/>
  <c r="F17" i="1" s="1"/>
  <c r="G17" i="1" s="1"/>
  <c r="B17" i="1"/>
  <c r="H17" i="1" s="1"/>
  <c r="E16" i="1"/>
  <c r="F16" i="1" s="1"/>
  <c r="G16" i="1" s="1"/>
  <c r="B16" i="1"/>
  <c r="H16" i="1" s="1"/>
  <c r="Q15" i="1"/>
  <c r="Q17" i="1" s="1"/>
  <c r="E15" i="1"/>
  <c r="F15" i="1" s="1"/>
  <c r="G15" i="1" s="1"/>
  <c r="B15" i="1"/>
  <c r="H15" i="1" s="1"/>
  <c r="H14" i="1"/>
  <c r="F14" i="1"/>
  <c r="G14" i="1" s="1"/>
  <c r="E14" i="1"/>
  <c r="B14" i="1"/>
  <c r="E13" i="1"/>
  <c r="F13" i="1" s="1"/>
  <c r="G13" i="1" s="1"/>
  <c r="B13" i="1"/>
  <c r="H13" i="1" s="1"/>
  <c r="H12" i="1"/>
  <c r="E12" i="1"/>
  <c r="F12" i="1" s="1"/>
  <c r="G12" i="1" s="1"/>
  <c r="B12" i="1"/>
  <c r="H11" i="1"/>
  <c r="E11" i="1"/>
  <c r="F11" i="1" s="1"/>
  <c r="G11" i="1" s="1"/>
  <c r="B11" i="1"/>
  <c r="E10" i="1"/>
  <c r="F10" i="1" s="1"/>
  <c r="G10" i="1" s="1"/>
  <c r="B10" i="1"/>
  <c r="H10" i="1" s="1"/>
  <c r="H9" i="1"/>
  <c r="E9" i="1"/>
  <c r="F9" i="1" s="1"/>
  <c r="G9" i="1" s="1"/>
  <c r="B9" i="1"/>
  <c r="T8" i="1"/>
  <c r="H8" i="1"/>
  <c r="F8" i="1"/>
  <c r="G8" i="1" s="1"/>
  <c r="E8" i="1"/>
  <c r="B8" i="1"/>
  <c r="T7" i="1"/>
  <c r="H7" i="1"/>
  <c r="E7" i="1"/>
  <c r="F7" i="1" s="1"/>
  <c r="G7" i="1" s="1"/>
  <c r="B7" i="1"/>
  <c r="T6" i="1"/>
  <c r="R7" i="1" s="1"/>
  <c r="R9" i="1" s="1"/>
  <c r="H6" i="1"/>
  <c r="E6" i="1"/>
  <c r="F6" i="1" s="1"/>
  <c r="G6" i="1" s="1"/>
  <c r="B6" i="1"/>
  <c r="R5" i="1"/>
</calcChain>
</file>

<file path=xl/sharedStrings.xml><?xml version="1.0" encoding="utf-8"?>
<sst xmlns="http://schemas.openxmlformats.org/spreadsheetml/2006/main" count="36" uniqueCount="31">
  <si>
    <t>v1</t>
  </si>
  <si>
    <t>V</t>
  </si>
  <si>
    <t>v2</t>
  </si>
  <si>
    <t>Temp (C)</t>
  </si>
  <si>
    <t>Temp (K)</t>
  </si>
  <si>
    <t>V1</t>
  </si>
  <si>
    <t>V2</t>
  </si>
  <si>
    <t>R (V1/V2)*resistor</t>
  </si>
  <si>
    <t>𝜎 (1/R)</t>
  </si>
  <si>
    <t>ln(𝜎)</t>
  </si>
  <si>
    <t>1/T</t>
  </si>
  <si>
    <t>-Eg/2k</t>
  </si>
  <si>
    <t>.=</t>
  </si>
  <si>
    <t>Eg</t>
  </si>
  <si>
    <t>6105*2k</t>
  </si>
  <si>
    <t>k=</t>
  </si>
  <si>
    <t>EG</t>
  </si>
  <si>
    <t>J to eV</t>
  </si>
  <si>
    <t>COMAPRE TO BAND BAP OF SILICON DIODE</t>
  </si>
  <si>
    <t>ACTUAL</t>
  </si>
  <si>
    <t>1.12 eV</t>
  </si>
  <si>
    <t>Derived ^</t>
  </si>
  <si>
    <t>-Eg/2k=</t>
  </si>
  <si>
    <t>Eg=</t>
  </si>
  <si>
    <t>2*6105*1.38E-23</t>
  </si>
  <si>
    <t>in J</t>
  </si>
  <si>
    <t>Actual</t>
  </si>
  <si>
    <t>Derived</t>
  </si>
  <si>
    <t>1.12eV</t>
  </si>
  <si>
    <t>1.05eV</t>
  </si>
  <si>
    <t>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</si>
</sst>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11" fontId="1" fillId="0" borderId="0" xfId="0" applyNumberFormat="1" applyFont="1" applyAlignment="1"/>
    <xf numFmtId="11" fontId="1" fillId="0" borderId="0" xfId="0" applyNumberFormat="1" applyFont="1"/>
    <xf numFmtId="10" fontId="1" fillId="0" borderId="0" xfId="0" applyNumberFormat="1" applyFont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ln(𝜎) vs 1/T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ln(𝜎)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Sheet1!$H$6:$H$23</c:f>
              <c:numCache>
                <c:formatCode>General</c:formatCode>
                <c:ptCount val="18"/>
                <c:pt idx="0">
                  <c:v>2.3640661938534278E-3</c:v>
                </c:pt>
                <c:pt idx="1">
                  <c:v>2.3923444976076554E-3</c:v>
                </c:pt>
                <c:pt idx="2">
                  <c:v>2.4213075060532689E-3</c:v>
                </c:pt>
                <c:pt idx="3">
                  <c:v>2.4509803921568627E-3</c:v>
                </c:pt>
                <c:pt idx="4">
                  <c:v>2.4813895781637717E-3</c:v>
                </c:pt>
                <c:pt idx="5">
                  <c:v>2.5125628140703518E-3</c:v>
                </c:pt>
                <c:pt idx="6">
                  <c:v>2.5445292620865142E-3</c:v>
                </c:pt>
                <c:pt idx="7">
                  <c:v>2.5773195876288659E-3</c:v>
                </c:pt>
                <c:pt idx="8">
                  <c:v>2.6109660574412533E-3</c:v>
                </c:pt>
                <c:pt idx="9">
                  <c:v>2.6455026455026454E-3</c:v>
                </c:pt>
                <c:pt idx="10">
                  <c:v>2.6809651474530832E-3</c:v>
                </c:pt>
                <c:pt idx="11">
                  <c:v>2.717391304347826E-3</c:v>
                </c:pt>
              </c:numCache>
            </c:numRef>
          </c:xVal>
          <c:yVal>
            <c:numRef>
              <c:f>Sheet1!$G$6:$G$23</c:f>
              <c:numCache>
                <c:formatCode>General</c:formatCode>
                <c:ptCount val="18"/>
                <c:pt idx="0">
                  <c:v>-16.430228819274266</c:v>
                </c:pt>
                <c:pt idx="1">
                  <c:v>-16.615618903484432</c:v>
                </c:pt>
                <c:pt idx="2">
                  <c:v>-16.799025647579672</c:v>
                </c:pt>
                <c:pt idx="3">
                  <c:v>-16.989244727167701</c:v>
                </c:pt>
                <c:pt idx="4">
                  <c:v>-17.179568392676973</c:v>
                </c:pt>
                <c:pt idx="5">
                  <c:v>-17.387207757455219</c:v>
                </c:pt>
                <c:pt idx="6">
                  <c:v>-17.555342339252139</c:v>
                </c:pt>
                <c:pt idx="7">
                  <c:v>-17.757092365633966</c:v>
                </c:pt>
                <c:pt idx="8">
                  <c:v>-17.961886778279979</c:v>
                </c:pt>
                <c:pt idx="9">
                  <c:v>-18.163635640962475</c:v>
                </c:pt>
                <c:pt idx="10">
                  <c:v>-18.414950069243382</c:v>
                </c:pt>
                <c:pt idx="11">
                  <c:v>-18.569100749070639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0F-754A-B21D-98130BC42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616800"/>
        <c:axId val="165069765"/>
      </c:scatterChart>
      <c:valAx>
        <c:axId val="15766168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1/T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069765"/>
        <c:crosses val="autoZero"/>
        <c:crossBetween val="midCat"/>
      </c:valAx>
      <c:valAx>
        <c:axId val="1650697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ln(𝜎)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7661680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323850</xdr:colOff>
      <xdr:row>3</xdr:row>
      <xdr:rowOff>114300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111BC-140A-374E-B9FE-FA1E3A8EC354}" name="Table1" displayName="Table1" ref="A5:H17" totalsRowShown="0" headerRowDxfId="0" dataDxfId="1">
  <autoFilter ref="A5:H17" xr:uid="{743111BC-140A-374E-B9FE-FA1E3A8EC354}"/>
  <tableColumns count="8">
    <tableColumn id="1" xr3:uid="{435ACC6E-7BC5-C546-9708-8DAB45955585}" name="Temp (C)" dataDxfId="9"/>
    <tableColumn id="2" xr3:uid="{BC4A6265-1AE8-FC41-883D-280A29D203A3}" name="Temp (K)" dataDxfId="8">
      <calculatedColumnFormula>A6+273</calculatedColumnFormula>
    </tableColumn>
    <tableColumn id="3" xr3:uid="{EE0BDBF5-5E2C-CA4E-926C-4E0F817A8B08}" name="V1" dataDxfId="7"/>
    <tableColumn id="4" xr3:uid="{9A1724A5-8B24-5E47-B3A9-14070BBBBDAA}" name="V2" dataDxfId="6"/>
    <tableColumn id="5" xr3:uid="{709199E1-A02E-2B48-847D-E823D014CE53}" name="R (V1/V2)*resistor" dataDxfId="5">
      <calculatedColumnFormula>(C6/D6)*150000</calculatedColumnFormula>
    </tableColumn>
    <tableColumn id="6" xr3:uid="{062C6C61-EEA1-7D40-B35A-1DFDAAE9C4A9}" name="𝜎 (1/R)" dataDxfId="4">
      <calculatedColumnFormula>1/E6</calculatedColumnFormula>
    </tableColumn>
    <tableColumn id="7" xr3:uid="{5BA720AB-9E8E-D64E-A7CC-B00AA60F0A73}" name="ln(𝜎)" dataDxfId="3">
      <calculatedColumnFormula>LN(F6)</calculatedColumnFormula>
    </tableColumn>
    <tableColumn id="8" xr3:uid="{8866B2CB-2CA0-5843-B663-462FF30451E1}" name="1/T" dataDxfId="2">
      <calculatedColumnFormula>1/B6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1"/>
  <sheetViews>
    <sheetView tabSelected="1" workbookViewId="0">
      <selection activeCell="S32" sqref="S32"/>
    </sheetView>
  </sheetViews>
  <sheetFormatPr baseColWidth="10" defaultColWidth="12.6640625" defaultRowHeight="15.75" customHeight="1" x14ac:dyDescent="0.15"/>
  <cols>
    <col min="5" max="5" width="19.1640625" customWidth="1"/>
    <col min="17" max="17" width="13.33203125" customWidth="1"/>
  </cols>
  <sheetData>
    <row r="1" spans="1:20" ht="15.75" customHeight="1" x14ac:dyDescent="0.15">
      <c r="A1" s="1" t="s">
        <v>0</v>
      </c>
      <c r="B1" s="1">
        <v>9.3000000000000007</v>
      </c>
      <c r="C1" s="1" t="s">
        <v>1</v>
      </c>
    </row>
    <row r="2" spans="1:20" ht="15.75" customHeight="1" x14ac:dyDescent="0.15">
      <c r="A2" s="1" t="s">
        <v>2</v>
      </c>
      <c r="B2" s="1">
        <v>0</v>
      </c>
      <c r="C2" s="1" t="s">
        <v>1</v>
      </c>
    </row>
    <row r="5" spans="1:20" ht="15.75" customHeight="1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P5" s="1" t="s">
        <v>11</v>
      </c>
      <c r="Q5" s="1" t="s">
        <v>12</v>
      </c>
      <c r="R5" s="2">
        <f>-6105</f>
        <v>-6105</v>
      </c>
    </row>
    <row r="6" spans="1:20" ht="15.75" customHeight="1" x14ac:dyDescent="0.15">
      <c r="A6" s="1">
        <v>150</v>
      </c>
      <c r="B6" s="2">
        <f t="shared" ref="B6:B17" si="0">A6+273</f>
        <v>423</v>
      </c>
      <c r="C6" s="1">
        <v>9.1999999999999993</v>
      </c>
      <c r="D6" s="1">
        <v>0.10100000000000001</v>
      </c>
      <c r="E6" s="3">
        <f t="shared" ref="E6:E17" si="1">(C6/D6)*150000</f>
        <v>13663366.33663366</v>
      </c>
      <c r="F6" s="1">
        <f t="shared" ref="F6:F17" si="2">1/E6</f>
        <v>7.3188405797101473E-8</v>
      </c>
      <c r="G6" s="2">
        <f t="shared" ref="G6:G17" si="3">LN(F6)</f>
        <v>-16.430228819274266</v>
      </c>
      <c r="H6" s="2">
        <f t="shared" ref="H6:H17" si="4">1/B6</f>
        <v>2.3640661938534278E-3</v>
      </c>
      <c r="P6" s="1" t="s">
        <v>13</v>
      </c>
      <c r="Q6" s="1" t="s">
        <v>12</v>
      </c>
      <c r="R6" s="1" t="s">
        <v>14</v>
      </c>
      <c r="S6" s="1" t="s">
        <v>15</v>
      </c>
      <c r="T6" s="4">
        <f>1.380649E-23</f>
        <v>1.3806490000000001E-23</v>
      </c>
    </row>
    <row r="7" spans="1:20" ht="15.75" customHeight="1" x14ac:dyDescent="0.15">
      <c r="A7" s="1">
        <v>145</v>
      </c>
      <c r="B7" s="2">
        <f t="shared" si="0"/>
        <v>418</v>
      </c>
      <c r="C7" s="1">
        <v>9.2100000000000009</v>
      </c>
      <c r="D7" s="1">
        <v>8.4000000000000005E-2</v>
      </c>
      <c r="E7" s="3">
        <f t="shared" si="1"/>
        <v>16446428.571428573</v>
      </c>
      <c r="F7" s="1">
        <f t="shared" si="2"/>
        <v>6.0803474484256244E-8</v>
      </c>
      <c r="G7" s="2">
        <f t="shared" si="3"/>
        <v>-16.615618903484432</v>
      </c>
      <c r="H7" s="2">
        <f t="shared" si="4"/>
        <v>2.3923444976076554E-3</v>
      </c>
      <c r="P7" s="1" t="s">
        <v>16</v>
      </c>
      <c r="Q7" s="1" t="s">
        <v>12</v>
      </c>
      <c r="R7" s="5">
        <f>2*6105*T6</f>
        <v>1.6857724290000001E-19</v>
      </c>
      <c r="S7" s="1" t="s">
        <v>17</v>
      </c>
      <c r="T7" s="2">
        <f t="shared" ref="T7:T8" si="5">6242000000000000000</f>
        <v>6.242E+18</v>
      </c>
    </row>
    <row r="8" spans="1:20" ht="15.75" customHeight="1" x14ac:dyDescent="0.15">
      <c r="A8" s="1">
        <v>140</v>
      </c>
      <c r="B8" s="2">
        <f t="shared" si="0"/>
        <v>413</v>
      </c>
      <c r="C8" s="1">
        <v>9.2200000000000006</v>
      </c>
      <c r="D8" s="1">
        <v>7.0000000000000007E-2</v>
      </c>
      <c r="E8" s="3">
        <f t="shared" si="1"/>
        <v>19757142.857142858</v>
      </c>
      <c r="F8" s="1">
        <f t="shared" si="2"/>
        <v>5.0614605929139547E-8</v>
      </c>
      <c r="G8" s="2">
        <f t="shared" si="3"/>
        <v>-16.799025647579672</v>
      </c>
      <c r="H8" s="2">
        <f t="shared" si="4"/>
        <v>2.4213075060532689E-3</v>
      </c>
      <c r="P8" s="1" t="s">
        <v>18</v>
      </c>
      <c r="T8" s="2">
        <f t="shared" si="5"/>
        <v>6.242E+18</v>
      </c>
    </row>
    <row r="9" spans="1:20" ht="15.75" customHeight="1" x14ac:dyDescent="0.15">
      <c r="A9" s="1">
        <v>135</v>
      </c>
      <c r="B9" s="2">
        <f t="shared" si="0"/>
        <v>408</v>
      </c>
      <c r="C9" s="1">
        <v>9.24</v>
      </c>
      <c r="D9" s="1">
        <v>5.8000000000000003E-2</v>
      </c>
      <c r="E9" s="3">
        <f t="shared" si="1"/>
        <v>23896551.724137928</v>
      </c>
      <c r="F9" s="1">
        <f t="shared" si="2"/>
        <v>4.1847041847041855E-8</v>
      </c>
      <c r="G9" s="2">
        <f t="shared" si="3"/>
        <v>-16.989244727167701</v>
      </c>
      <c r="H9" s="2">
        <f t="shared" si="4"/>
        <v>2.4509803921568627E-3</v>
      </c>
      <c r="P9" s="1" t="s">
        <v>19</v>
      </c>
      <c r="R9" s="5">
        <f>R7*T8</f>
        <v>1.0522591501818002</v>
      </c>
    </row>
    <row r="10" spans="1:20" ht="15.75" customHeight="1" x14ac:dyDescent="0.15">
      <c r="A10" s="1">
        <v>130</v>
      </c>
      <c r="B10" s="2">
        <f t="shared" si="0"/>
        <v>403</v>
      </c>
      <c r="C10" s="1">
        <v>9.25</v>
      </c>
      <c r="D10" s="1">
        <v>4.8000000000000001E-2</v>
      </c>
      <c r="E10" s="3">
        <f t="shared" si="1"/>
        <v>28906250</v>
      </c>
      <c r="F10" s="1">
        <f t="shared" si="2"/>
        <v>3.4594594594594593E-8</v>
      </c>
      <c r="G10" s="2">
        <f t="shared" si="3"/>
        <v>-17.179568392676973</v>
      </c>
      <c r="H10" s="2">
        <f t="shared" si="4"/>
        <v>2.4813895781637717E-3</v>
      </c>
      <c r="P10" s="1" t="s">
        <v>20</v>
      </c>
      <c r="R10" s="1" t="s">
        <v>21</v>
      </c>
    </row>
    <row r="11" spans="1:20" ht="15.75" customHeight="1" x14ac:dyDescent="0.15">
      <c r="A11" s="1">
        <v>125</v>
      </c>
      <c r="B11" s="2">
        <f t="shared" si="0"/>
        <v>398</v>
      </c>
      <c r="C11" s="1">
        <v>9.25</v>
      </c>
      <c r="D11" s="1">
        <v>3.9E-2</v>
      </c>
      <c r="E11" s="3">
        <f t="shared" si="1"/>
        <v>35576923.07692308</v>
      </c>
      <c r="F11" s="1">
        <f t="shared" si="2"/>
        <v>2.8108108108108106E-8</v>
      </c>
      <c r="G11" s="2">
        <f t="shared" si="3"/>
        <v>-17.387207757455219</v>
      </c>
      <c r="H11" s="2">
        <f t="shared" si="4"/>
        <v>2.5125628140703518E-3</v>
      </c>
    </row>
    <row r="12" spans="1:20" ht="15.75" customHeight="1" x14ac:dyDescent="0.15">
      <c r="A12" s="1">
        <v>120</v>
      </c>
      <c r="B12" s="2">
        <f t="shared" si="0"/>
        <v>393</v>
      </c>
      <c r="C12" s="1">
        <v>9.26</v>
      </c>
      <c r="D12" s="1">
        <v>3.3000000000000002E-2</v>
      </c>
      <c r="E12" s="3">
        <f t="shared" si="1"/>
        <v>42090909.090909086</v>
      </c>
      <c r="F12" s="1">
        <f t="shared" si="2"/>
        <v>2.3758099352051839E-8</v>
      </c>
      <c r="G12" s="2">
        <f t="shared" si="3"/>
        <v>-17.555342339252139</v>
      </c>
      <c r="H12" s="2">
        <f t="shared" si="4"/>
        <v>2.5445292620865142E-3</v>
      </c>
    </row>
    <row r="13" spans="1:20" ht="15.75" customHeight="1" x14ac:dyDescent="0.15">
      <c r="A13" s="1">
        <v>115</v>
      </c>
      <c r="B13" s="2">
        <f t="shared" si="0"/>
        <v>388</v>
      </c>
      <c r="C13" s="1">
        <v>9.27</v>
      </c>
      <c r="D13" s="1">
        <v>2.7E-2</v>
      </c>
      <c r="E13" s="3">
        <f t="shared" si="1"/>
        <v>51500000</v>
      </c>
      <c r="F13" s="1">
        <f t="shared" si="2"/>
        <v>1.9417475728155341E-8</v>
      </c>
      <c r="G13" s="2">
        <f t="shared" si="3"/>
        <v>-17.757092365633966</v>
      </c>
      <c r="H13" s="2">
        <f t="shared" si="4"/>
        <v>2.5773195876288659E-3</v>
      </c>
    </row>
    <row r="14" spans="1:20" ht="15.75" customHeight="1" x14ac:dyDescent="0.15">
      <c r="A14" s="1">
        <v>110</v>
      </c>
      <c r="B14" s="2">
        <f t="shared" si="0"/>
        <v>383</v>
      </c>
      <c r="C14" s="1">
        <v>9.27</v>
      </c>
      <c r="D14" s="1">
        <v>2.1999999999999999E-2</v>
      </c>
      <c r="E14" s="3">
        <f t="shared" si="1"/>
        <v>63204545.454545453</v>
      </c>
      <c r="F14" s="1">
        <f t="shared" si="2"/>
        <v>1.5821646889608056E-8</v>
      </c>
      <c r="G14" s="2">
        <f t="shared" si="3"/>
        <v>-17.961886778279979</v>
      </c>
      <c r="H14" s="2">
        <f t="shared" si="4"/>
        <v>2.6109660574412533E-3</v>
      </c>
    </row>
    <row r="15" spans="1:20" ht="15.75" customHeight="1" x14ac:dyDescent="0.15">
      <c r="A15" s="1">
        <v>105</v>
      </c>
      <c r="B15" s="2">
        <f t="shared" si="0"/>
        <v>378</v>
      </c>
      <c r="C15" s="1">
        <v>9.2799999999999994</v>
      </c>
      <c r="D15" s="1">
        <v>1.7999999999999999E-2</v>
      </c>
      <c r="E15" s="3">
        <f t="shared" si="1"/>
        <v>77333333.333333328</v>
      </c>
      <c r="F15" s="1">
        <f t="shared" si="2"/>
        <v>1.2931034482758621E-8</v>
      </c>
      <c r="G15" s="2">
        <f t="shared" si="3"/>
        <v>-18.163635640962475</v>
      </c>
      <c r="H15" s="2">
        <f t="shared" si="4"/>
        <v>2.6455026455026454E-3</v>
      </c>
      <c r="P15" s="1" t="s">
        <v>22</v>
      </c>
      <c r="Q15" s="1">
        <f>-6104.6</f>
        <v>-6104.6</v>
      </c>
    </row>
    <row r="16" spans="1:20" ht="15.75" customHeight="1" x14ac:dyDescent="0.15">
      <c r="A16" s="1">
        <v>100</v>
      </c>
      <c r="B16" s="2">
        <f t="shared" si="0"/>
        <v>373</v>
      </c>
      <c r="C16" s="1">
        <v>9.2799999999999994</v>
      </c>
      <c r="D16" s="1">
        <v>1.4E-2</v>
      </c>
      <c r="E16" s="3">
        <f t="shared" si="1"/>
        <v>99428571.428571418</v>
      </c>
      <c r="F16" s="1">
        <f t="shared" si="2"/>
        <v>1.0057471264367817E-8</v>
      </c>
      <c r="G16" s="2">
        <f t="shared" si="3"/>
        <v>-18.414950069243382</v>
      </c>
      <c r="H16" s="2">
        <f t="shared" si="4"/>
        <v>2.6809651474530832E-3</v>
      </c>
      <c r="P16" s="1" t="s">
        <v>23</v>
      </c>
      <c r="Q16" s="1" t="s">
        <v>24</v>
      </c>
      <c r="R16" s="1" t="s">
        <v>25</v>
      </c>
    </row>
    <row r="17" spans="1:18" ht="15.75" customHeight="1" x14ac:dyDescent="0.15">
      <c r="A17" s="1">
        <v>95</v>
      </c>
      <c r="B17" s="2">
        <f t="shared" si="0"/>
        <v>368</v>
      </c>
      <c r="C17" s="1">
        <v>9.2799999999999994</v>
      </c>
      <c r="D17" s="1">
        <v>1.2E-2</v>
      </c>
      <c r="E17" s="3">
        <f t="shared" si="1"/>
        <v>115999999.99999999</v>
      </c>
      <c r="F17" s="1">
        <f t="shared" si="2"/>
        <v>8.6206896551724144E-9</v>
      </c>
      <c r="G17" s="2">
        <f t="shared" si="3"/>
        <v>-18.569100749070639</v>
      </c>
      <c r="H17" s="2">
        <f t="shared" si="4"/>
        <v>2.717391304347826E-3</v>
      </c>
      <c r="P17" s="1" t="s">
        <v>23</v>
      </c>
      <c r="Q17" s="4">
        <f>2*Q15*1.38E-23</f>
        <v>-1.6848696000000002E-19</v>
      </c>
      <c r="R17" s="1" t="s">
        <v>25</v>
      </c>
    </row>
    <row r="18" spans="1:18" ht="15.75" customHeight="1" x14ac:dyDescent="0.15">
      <c r="P18" s="1" t="s">
        <v>26</v>
      </c>
      <c r="Q18" s="1" t="s">
        <v>27</v>
      </c>
    </row>
    <row r="19" spans="1:18" ht="15.75" customHeight="1" x14ac:dyDescent="0.15">
      <c r="P19" s="1" t="s">
        <v>28</v>
      </c>
      <c r="Q19" s="1" t="s">
        <v>29</v>
      </c>
    </row>
    <row r="21" spans="1:18" ht="15.75" customHeight="1" x14ac:dyDescent="0.15">
      <c r="P21" s="1" t="s">
        <v>30</v>
      </c>
      <c r="Q21" s="6">
        <f>1 - 1.05/1.12</f>
        <v>6.25E-2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Cieran Wong</cp:lastModifiedBy>
  <dcterms:created xsi:type="dcterms:W3CDTF">2022-10-17T17:51:46Z</dcterms:created>
  <dcterms:modified xsi:type="dcterms:W3CDTF">2022-10-17T17:51:46Z</dcterms:modified>
</cp:coreProperties>
</file>