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13_ncr:1_{F4404092-C58E-8D40-BA93-50F167AE7FCF}" xr6:coauthVersionLast="47" xr6:coauthVersionMax="47" xr10:uidLastSave="{00000000-0000-0000-0000-000000000000}"/>
  <bookViews>
    <workbookView xWindow="200" yWindow="500" windowWidth="25920" windowHeight="14040" activeTab="1" xr2:uid="{00000000-000D-0000-FFFF-FFFF00000000}"/>
  </bookViews>
  <sheets>
    <sheet name="Part 1" sheetId="1" r:id="rId1"/>
    <sheet name="Par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4" i="2"/>
  <c r="F11" i="2"/>
  <c r="K8" i="2"/>
  <c r="H8" i="2"/>
  <c r="I8" i="2" s="1"/>
  <c r="J8" i="2" s="1"/>
  <c r="D8" i="2"/>
  <c r="K7" i="2"/>
  <c r="H7" i="2"/>
  <c r="I7" i="2" s="1"/>
  <c r="J7" i="2" s="1"/>
  <c r="C7" i="2" s="1"/>
  <c r="D7" i="2"/>
  <c r="K6" i="2"/>
  <c r="C6" i="2" s="1"/>
  <c r="H6" i="2"/>
  <c r="I6" i="2" s="1"/>
  <c r="J6" i="2" s="1"/>
  <c r="D6" i="2"/>
  <c r="K5" i="2"/>
  <c r="H5" i="2"/>
  <c r="I5" i="2" s="1"/>
  <c r="J5" i="2" s="1"/>
  <c r="D5" i="2"/>
  <c r="K4" i="2"/>
  <c r="H4" i="2"/>
  <c r="I4" i="2" s="1"/>
  <c r="J4" i="2" s="1"/>
  <c r="C4" i="2" s="1"/>
  <c r="D4" i="2"/>
  <c r="K3" i="2"/>
  <c r="H3" i="2"/>
  <c r="I3" i="2" s="1"/>
  <c r="J3" i="2" s="1"/>
  <c r="D3" i="2"/>
  <c r="K2" i="2"/>
  <c r="H2" i="2"/>
  <c r="I2" i="2" s="1"/>
  <c r="J2" i="2" s="1"/>
  <c r="D2" i="2"/>
  <c r="B7" i="1"/>
  <c r="C6" i="1"/>
  <c r="B6" i="1"/>
  <c r="C5" i="1"/>
  <c r="B5" i="1"/>
  <c r="C4" i="1"/>
  <c r="B4" i="1"/>
  <c r="E3" i="1"/>
  <c r="C7" i="1" s="1"/>
  <c r="B3" i="1"/>
  <c r="C2" i="2" l="1"/>
  <c r="C5" i="2"/>
  <c r="C8" i="2"/>
  <c r="C3" i="2"/>
</calcChain>
</file>

<file path=xl/sharedStrings.xml><?xml version="1.0" encoding="utf-8"?>
<sst xmlns="http://schemas.openxmlformats.org/spreadsheetml/2006/main" count="54" uniqueCount="45">
  <si>
    <t>Mass: 0.16285 kg</t>
  </si>
  <si>
    <t>Area of circle part of container: 0.0040715 m^2</t>
  </si>
  <si>
    <t>Force Buoyant (N)</t>
  </si>
  <si>
    <t>Force Tension (N)</t>
  </si>
  <si>
    <t>Fmg (N)</t>
  </si>
  <si>
    <t>Excpected P = 1000 Kg/m^3</t>
  </si>
  <si>
    <t>Ph20 = 843.629 Kg/m^3</t>
  </si>
  <si>
    <t>error 15%</t>
  </si>
  <si>
    <t xml:space="preserve">Error comes from dirty water </t>
  </si>
  <si>
    <t>Which messes up our Fb</t>
  </si>
  <si>
    <t xml:space="preserve">Other particles in water mess with </t>
  </si>
  <si>
    <t>the buoyancy</t>
  </si>
  <si>
    <t>% error also from non uniform incriments of submerging in water</t>
  </si>
  <si>
    <t>Name</t>
  </si>
  <si>
    <t>Description</t>
  </si>
  <si>
    <t>Density (kg/m^3)</t>
  </si>
  <si>
    <t>Theory P (Kg/m^3)</t>
  </si>
  <si>
    <t>Mass (kg)</t>
  </si>
  <si>
    <t>Mass after submerge (Kg)</t>
  </si>
  <si>
    <t>Normal force (N)</t>
  </si>
  <si>
    <t>Denominator</t>
  </si>
  <si>
    <t>Numerator</t>
  </si>
  <si>
    <t>PVC</t>
  </si>
  <si>
    <t>Gray</t>
  </si>
  <si>
    <t>Nylon</t>
  </si>
  <si>
    <t>White</t>
  </si>
  <si>
    <t>Acrylic</t>
  </si>
  <si>
    <t>Clear</t>
  </si>
  <si>
    <t>Copper</t>
  </si>
  <si>
    <t>Red - brown</t>
  </si>
  <si>
    <t>Brass</t>
  </si>
  <si>
    <t>Gold</t>
  </si>
  <si>
    <t>Steel</t>
  </si>
  <si>
    <t>Black (painted)</t>
  </si>
  <si>
    <t>Aluminium</t>
  </si>
  <si>
    <t>Silver</t>
  </si>
  <si>
    <t>water bottle w/ h20</t>
  </si>
  <si>
    <t>water bottle no h20</t>
  </si>
  <si>
    <t>Volume (mL)</t>
  </si>
  <si>
    <t>Water change level (m)</t>
  </si>
  <si>
    <t>Watter bottle w/h20</t>
  </si>
  <si>
    <t>Watter bottle w/o h20</t>
  </si>
  <si>
    <t>Watter</t>
  </si>
  <si>
    <t>Mass (grams)</t>
  </si>
  <si>
    <t>Different masses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</si>
</sst>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Volume of displacement (m^3) Vs Buoyant Force (N)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'Part 1'!$B$3:$B$7</c:f>
              <c:numCache>
                <c:formatCode>General</c:formatCode>
                <c:ptCount val="5"/>
                <c:pt idx="0">
                  <c:v>0</c:v>
                </c:pt>
                <c:pt idx="1">
                  <c:v>1.425025E-5</c:v>
                </c:pt>
                <c:pt idx="2">
                  <c:v>2.4428999999999999E-5</c:v>
                </c:pt>
                <c:pt idx="3">
                  <c:v>4.0714999999999999E-5</c:v>
                </c:pt>
                <c:pt idx="4">
                  <c:v>6.1072499999999995E-5</c:v>
                </c:pt>
              </c:numCache>
            </c:numRef>
          </c:xVal>
          <c:yVal>
            <c:numRef>
              <c:f>'Part 1'!$C$3:$C$7</c:f>
              <c:numCache>
                <c:formatCode>General</c:formatCode>
                <c:ptCount val="5"/>
                <c:pt idx="0">
                  <c:v>0</c:v>
                </c:pt>
                <c:pt idx="1">
                  <c:v>8.2441499999999834E-2</c:v>
                </c:pt>
                <c:pt idx="2">
                  <c:v>0.18244149999999992</c:v>
                </c:pt>
                <c:pt idx="3">
                  <c:v>0.35244149999999985</c:v>
                </c:pt>
                <c:pt idx="4">
                  <c:v>0.48244149999999997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D-4D4F-9B4E-AC67AEA4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47529"/>
        <c:axId val="425443741"/>
      </c:scatterChart>
      <c:valAx>
        <c:axId val="1552447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Volume of displacement (m^3)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5443741"/>
        <c:crosses val="autoZero"/>
        <c:crossBetween val="midCat"/>
      </c:valAx>
      <c:valAx>
        <c:axId val="42544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Force of Buoyancy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4475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581025</xdr:colOff>
      <xdr:row>8</xdr:row>
      <xdr:rowOff>98425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20EA6-696E-EF49-BAED-98CA7CEE253F}" name="Table1" displayName="Table1" ref="A2:E7" totalsRowShown="0" headerRowDxfId="15">
  <autoFilter ref="A2:E7" xr:uid="{1E020EA6-696E-EF49-BAED-98CA7CEE253F}"/>
  <tableColumns count="5">
    <tableColumn id="1" xr3:uid="{975CE3BD-7B98-CD44-95C7-54F6644254DE}" name="Water change level (m)" dataDxfId="19"/>
    <tableColumn id="2" xr3:uid="{09EB959C-23EE-9247-B691-1F7E0BD2C383}" name="Volume (mL)" dataDxfId="18">
      <calculatedColumnFormula>A3*0.0040715</calculatedColumnFormula>
    </tableColumn>
    <tableColumn id="3" xr3:uid="{AA56DB3E-1CDC-D843-B40E-B65DCFFC18AD}" name="Force Buoyant (N)" dataDxfId="17">
      <calculatedColumnFormula>($E$3-D3)*-1</calculatedColumnFormula>
    </tableColumn>
    <tableColumn id="4" xr3:uid="{FD54F6E4-F2FD-FF48-BD17-86EB89E8D684}" name="Force Tension (N)" dataDxfId="16"/>
    <tableColumn id="5" xr3:uid="{A5568346-57E0-BC43-BCEA-50E27D89A96C}" name="Fmg (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ECA8C7-76CF-834F-94AD-A535DCFFD6A6}" name="Table2" displayName="Table2" ref="A1:D8" totalsRowShown="0" headerRowDxfId="7" headerRowBorderDxfId="13" tableBorderDxfId="14" totalsRowBorderDxfId="12">
  <autoFilter ref="A1:D8" xr:uid="{85ECA8C7-76CF-834F-94AD-A535DCFFD6A6}"/>
  <tableColumns count="4">
    <tableColumn id="1" xr3:uid="{85F6FD61-965E-8F4D-88AF-58FBF196F233}" name="Name" dataDxfId="11"/>
    <tableColumn id="2" xr3:uid="{38481279-91B4-AA4E-8948-4E3EDA3C6537}" name="Description" dataDxfId="10"/>
    <tableColumn id="3" xr3:uid="{ADF7B1A8-DEFC-4240-80BA-A3A247AE765C}" name="Density (kg/m^3)" dataDxfId="9">
      <calculatedColumnFormula>(K2/J2)*1000</calculatedColumnFormula>
    </tableColumn>
    <tableColumn id="4" xr3:uid="{D11B1E0F-33C8-1746-B516-E221FD8BA754}" name="Theory P (Kg/m^3)" dataDxfId="8">
      <calculatedColumnFormula>G2/(1.639*10^(-5))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0C20E1-2BF4-6C4C-925E-B12C2CE6D4CC}" name="Table3" displayName="Table3" ref="G1:K8" totalsRowShown="0" headerRowDxfId="0" dataDxfId="1">
  <autoFilter ref="G1:K8" xr:uid="{9E0C20E1-2BF4-6C4C-925E-B12C2CE6D4CC}"/>
  <tableColumns count="5">
    <tableColumn id="1" xr3:uid="{AD266636-159E-5D4D-9CB2-DE91FBAE4C45}" name="Mass (kg)" dataDxfId="6"/>
    <tableColumn id="2" xr3:uid="{57562933-C54A-1A4B-85DE-8C6B7024C046}" name="Mass after submerge (Kg)" dataDxfId="5"/>
    <tableColumn id="3" xr3:uid="{596F97D0-F1B1-7C4C-8AFA-171E1A328FB9}" name="Normal force (N)" dataDxfId="4">
      <calculatedColumnFormula>H2*9.8</calculatedColumnFormula>
    </tableColumn>
    <tableColumn id="4" xr3:uid="{46879BEA-ABCC-8248-A8CB-53BD94EC8E23}" name="Denominator" dataDxfId="3">
      <calculatedColumnFormula>I2-(0.52695*9.81)</calculatedColumnFormula>
    </tableColumn>
    <tableColumn id="5" xr3:uid="{803A6513-0B40-E446-992D-4A81C015EC37}" name="Numerator" dataDxfId="2">
      <calculatedColumnFormula>G2*9.8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C260ED-32F0-E645-8B3D-8D07F2D8C1DA}" name="Table4" displayName="Table4" ref="F13:H16" totalsRowShown="0">
  <autoFilter ref="F13:H16" xr:uid="{1BC260ED-32F0-E645-8B3D-8D07F2D8C1DA}"/>
  <tableColumns count="3">
    <tableColumn id="1" xr3:uid="{DD1C59F4-1752-0A4E-8035-9FB34B6A4E05}" name="Different masses"/>
    <tableColumn id="2" xr3:uid="{80A4764A-134E-5743-9977-1C902B536EA0}" name="Mass (grams)"/>
    <tableColumn id="3" xr3:uid="{F26AB1F8-5B21-1A4A-B739-5F5EDE1E47F9}" name="Mass (kg)">
      <calculatedColumnFormula>G14/1000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"/>
  <sheetViews>
    <sheetView workbookViewId="0">
      <selection activeCell="C24" sqref="C24"/>
    </sheetView>
  </sheetViews>
  <sheetFormatPr baseColWidth="10" defaultColWidth="12.6640625" defaultRowHeight="15.75" customHeight="1" x14ac:dyDescent="0.15"/>
  <cols>
    <col min="1" max="1" width="22" customWidth="1"/>
    <col min="2" max="2" width="19" customWidth="1"/>
    <col min="3" max="3" width="18" customWidth="1"/>
    <col min="4" max="4" width="17.83203125" customWidth="1"/>
  </cols>
  <sheetData>
    <row r="1" spans="1:5" ht="15.75" customHeight="1" x14ac:dyDescent="0.15">
      <c r="A1" s="1" t="s">
        <v>0</v>
      </c>
      <c r="B1" s="1" t="s">
        <v>1</v>
      </c>
    </row>
    <row r="2" spans="1:5" ht="15.75" customHeight="1" x14ac:dyDescent="0.15">
      <c r="A2" s="1" t="s">
        <v>39</v>
      </c>
      <c r="B2" s="1" t="s">
        <v>38</v>
      </c>
      <c r="C2" s="1" t="s">
        <v>2</v>
      </c>
      <c r="D2" s="1" t="s">
        <v>3</v>
      </c>
      <c r="E2" s="1" t="s">
        <v>4</v>
      </c>
    </row>
    <row r="3" spans="1:5" ht="15.75" customHeight="1" x14ac:dyDescent="0.15">
      <c r="A3" s="1">
        <v>0</v>
      </c>
      <c r="B3" s="2">
        <f>A3*0.40715</f>
        <v>0</v>
      </c>
      <c r="C3" s="1">
        <v>0</v>
      </c>
      <c r="D3" s="1">
        <v>1.56</v>
      </c>
      <c r="E3" s="2">
        <f>0.16285*9.81</f>
        <v>1.5975585000000001</v>
      </c>
    </row>
    <row r="4" spans="1:5" ht="15.75" customHeight="1" x14ac:dyDescent="0.15">
      <c r="A4" s="1">
        <v>3.5000000000000001E-3</v>
      </c>
      <c r="B4" s="2">
        <f t="shared" ref="B4:B7" si="0">A4*0.0040715</f>
        <v>1.425025E-5</v>
      </c>
      <c r="C4" s="2">
        <f t="shared" ref="C4:C7" si="1">($E$3-D4)*-1</f>
        <v>8.2441499999999834E-2</v>
      </c>
      <c r="D4" s="1">
        <v>1.68</v>
      </c>
    </row>
    <row r="5" spans="1:5" ht="15.75" customHeight="1" x14ac:dyDescent="0.15">
      <c r="A5" s="1">
        <v>6.0000000000000001E-3</v>
      </c>
      <c r="B5" s="2">
        <f t="shared" si="0"/>
        <v>2.4428999999999999E-5</v>
      </c>
      <c r="C5" s="2">
        <f t="shared" si="1"/>
        <v>0.18244149999999992</v>
      </c>
      <c r="D5" s="1">
        <v>1.78</v>
      </c>
    </row>
    <row r="6" spans="1:5" ht="15.75" customHeight="1" x14ac:dyDescent="0.15">
      <c r="A6" s="1">
        <v>0.01</v>
      </c>
      <c r="B6" s="2">
        <f t="shared" si="0"/>
        <v>4.0714999999999999E-5</v>
      </c>
      <c r="C6" s="2">
        <f t="shared" si="1"/>
        <v>0.35244149999999985</v>
      </c>
      <c r="D6" s="1">
        <v>1.95</v>
      </c>
    </row>
    <row r="7" spans="1:5" ht="15.75" customHeight="1" x14ac:dyDescent="0.15">
      <c r="A7" s="1">
        <v>1.4999999999999999E-2</v>
      </c>
      <c r="B7" s="2">
        <f t="shared" si="0"/>
        <v>6.1072499999999995E-5</v>
      </c>
      <c r="C7" s="2">
        <f t="shared" si="1"/>
        <v>0.48244149999999997</v>
      </c>
      <c r="D7" s="1">
        <v>2.08</v>
      </c>
    </row>
    <row r="11" spans="1:5" ht="15.75" customHeight="1" x14ac:dyDescent="0.15">
      <c r="A11" s="1" t="s">
        <v>5</v>
      </c>
    </row>
    <row r="12" spans="1:5" ht="15.75" customHeight="1" x14ac:dyDescent="0.15">
      <c r="A12" s="1" t="s">
        <v>6</v>
      </c>
    </row>
    <row r="13" spans="1:5" ht="15.75" customHeight="1" x14ac:dyDescent="0.15">
      <c r="A13" s="1" t="s">
        <v>7</v>
      </c>
    </row>
    <row r="15" spans="1:5" ht="15.75" customHeight="1" x14ac:dyDescent="0.15">
      <c r="A15" s="1" t="s">
        <v>8</v>
      </c>
    </row>
    <row r="16" spans="1:5" ht="15.75" customHeight="1" x14ac:dyDescent="0.15">
      <c r="A16" s="1" t="s">
        <v>9</v>
      </c>
    </row>
    <row r="17" spans="1:1" ht="15.75" customHeight="1" x14ac:dyDescent="0.15">
      <c r="A17" s="1" t="s">
        <v>10</v>
      </c>
    </row>
    <row r="18" spans="1:1" ht="15.75" customHeight="1" x14ac:dyDescent="0.15">
      <c r="A18" s="1" t="s">
        <v>11</v>
      </c>
    </row>
    <row r="19" spans="1:1" ht="15.75" customHeight="1" x14ac:dyDescent="0.15">
      <c r="A19" s="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tabSelected="1" workbookViewId="0">
      <selection activeCell="J8" sqref="J8"/>
    </sheetView>
  </sheetViews>
  <sheetFormatPr baseColWidth="10" defaultColWidth="12.6640625" defaultRowHeight="15.75" customHeight="1" x14ac:dyDescent="0.15"/>
  <cols>
    <col min="2" max="2" width="12.83203125" customWidth="1"/>
    <col min="3" max="3" width="17.1640625" customWidth="1"/>
    <col min="4" max="4" width="18.5" customWidth="1"/>
    <col min="6" max="6" width="19.83203125" customWidth="1"/>
    <col min="7" max="7" width="24.33203125" customWidth="1"/>
    <col min="8" max="8" width="16.6640625" customWidth="1"/>
    <col min="9" max="9" width="13.83203125" customWidth="1"/>
  </cols>
  <sheetData>
    <row r="1" spans="1:11" ht="15.75" customHeight="1" x14ac:dyDescent="0.15">
      <c r="A1" s="7" t="s">
        <v>13</v>
      </c>
      <c r="B1" s="8" t="s">
        <v>14</v>
      </c>
      <c r="C1" s="8" t="s">
        <v>15</v>
      </c>
      <c r="D1" s="9" t="s">
        <v>16</v>
      </c>
      <c r="F1" s="13" t="s">
        <v>13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 ht="15.75" customHeight="1" x14ac:dyDescent="0.15">
      <c r="A2" s="5" t="s">
        <v>22</v>
      </c>
      <c r="B2" s="3" t="s">
        <v>23</v>
      </c>
      <c r="C2" s="4">
        <f>(K2/J2)*1000</f>
        <v>514.78304109318572</v>
      </c>
      <c r="D2" s="6">
        <f>G2/(1.639*10^(-5))</f>
        <v>1314.8261134838315</v>
      </c>
      <c r="F2" s="14" t="s">
        <v>22</v>
      </c>
      <c r="G2" s="1">
        <v>2.155E-2</v>
      </c>
      <c r="H2" s="1">
        <f>569.35/1000</f>
        <v>0.56935000000000002</v>
      </c>
      <c r="I2" s="2">
        <f t="shared" ref="I2:I8" si="0">H2*9.8</f>
        <v>5.5796300000000008</v>
      </c>
      <c r="J2" s="2">
        <f t="shared" ref="J2:J8" si="1">I2-(0.52695*9.81)</f>
        <v>0.41025050000000007</v>
      </c>
      <c r="K2" s="2">
        <f t="shared" ref="K2:K8" si="2">G2*9.8</f>
        <v>0.21119000000000002</v>
      </c>
    </row>
    <row r="3" spans="1:11" ht="15.75" customHeight="1" x14ac:dyDescent="0.15">
      <c r="A3" s="5" t="s">
        <v>24</v>
      </c>
      <c r="B3" s="3" t="s">
        <v>25</v>
      </c>
      <c r="C3" s="4">
        <f>(K3/J3)*1000</f>
        <v>405.74155378302805</v>
      </c>
      <c r="D3" s="6">
        <f>G3/(1.639*10^(-5))</f>
        <v>1125.68639414277</v>
      </c>
      <c r="F3" s="4" t="s">
        <v>24</v>
      </c>
      <c r="G3" s="1">
        <v>1.8450000000000001E-2</v>
      </c>
      <c r="H3" s="1">
        <f>572.96/1000</f>
        <v>0.57296000000000002</v>
      </c>
      <c r="I3" s="2">
        <f t="shared" si="0"/>
        <v>5.6150080000000004</v>
      </c>
      <c r="J3" s="2">
        <f t="shared" si="1"/>
        <v>0.44562849999999976</v>
      </c>
      <c r="K3" s="2">
        <f t="shared" si="2"/>
        <v>0.18081000000000003</v>
      </c>
    </row>
    <row r="4" spans="1:11" ht="15.75" customHeight="1" x14ac:dyDescent="0.15">
      <c r="A4" s="5" t="s">
        <v>26</v>
      </c>
      <c r="B4" s="3" t="s">
        <v>27</v>
      </c>
      <c r="C4" s="4">
        <f>(K4/J4)*1000</f>
        <v>431.03160430202644</v>
      </c>
      <c r="D4" s="6">
        <f>G4/(1.639*10^(-5))</f>
        <v>1165.3447223917021</v>
      </c>
      <c r="F4" s="14" t="s">
        <v>26</v>
      </c>
      <c r="G4" s="1">
        <v>1.9099999999999999E-2</v>
      </c>
      <c r="H4" s="1">
        <f>571.8/1000</f>
        <v>0.57179999999999997</v>
      </c>
      <c r="I4" s="2">
        <f t="shared" si="0"/>
        <v>5.6036400000000004</v>
      </c>
      <c r="J4" s="2">
        <f t="shared" si="1"/>
        <v>0.43426049999999972</v>
      </c>
      <c r="K4" s="2">
        <f t="shared" si="2"/>
        <v>0.18718000000000001</v>
      </c>
    </row>
    <row r="5" spans="1:11" ht="15.75" customHeight="1" x14ac:dyDescent="0.15">
      <c r="A5" s="5" t="s">
        <v>28</v>
      </c>
      <c r="B5" s="3" t="s">
        <v>29</v>
      </c>
      <c r="C5" s="4">
        <f>(K5/J5)*1000</f>
        <v>3288.3517897136885</v>
      </c>
      <c r="D5" s="6">
        <f>G5/(1.639*10^(-5))</f>
        <v>8880.4148871262969</v>
      </c>
      <c r="F5" s="4" t="s">
        <v>28</v>
      </c>
      <c r="G5" s="1">
        <v>0.14555000000000001</v>
      </c>
      <c r="H5" s="1">
        <f>571.75/1000</f>
        <v>0.57174999999999998</v>
      </c>
      <c r="I5" s="2">
        <f t="shared" si="0"/>
        <v>5.6031500000000003</v>
      </c>
      <c r="J5" s="2">
        <f t="shared" si="1"/>
        <v>0.43377049999999961</v>
      </c>
      <c r="K5" s="2">
        <f t="shared" si="2"/>
        <v>1.4263900000000003</v>
      </c>
    </row>
    <row r="6" spans="1:11" ht="15.75" customHeight="1" x14ac:dyDescent="0.15">
      <c r="A6" s="5" t="s">
        <v>30</v>
      </c>
      <c r="B6" s="3" t="s">
        <v>31</v>
      </c>
      <c r="C6" s="4">
        <f>(K6/J6)*1000</f>
        <v>3180.598650141937</v>
      </c>
      <c r="D6" s="6">
        <f>G6/(1.639*10^(-5))</f>
        <v>8395.3630262355091</v>
      </c>
      <c r="F6" s="14" t="s">
        <v>30</v>
      </c>
      <c r="G6" s="1">
        <v>0.1376</v>
      </c>
      <c r="H6" s="1">
        <f>570.75/1000</f>
        <v>0.57074999999999998</v>
      </c>
      <c r="I6" s="2">
        <f t="shared" si="0"/>
        <v>5.59335</v>
      </c>
      <c r="J6" s="2">
        <f t="shared" si="1"/>
        <v>0.42397049999999936</v>
      </c>
      <c r="K6" s="2">
        <f t="shared" si="2"/>
        <v>1.3484800000000001</v>
      </c>
    </row>
    <row r="7" spans="1:11" ht="15.75" customHeight="1" x14ac:dyDescent="0.15">
      <c r="A7" s="5" t="s">
        <v>32</v>
      </c>
      <c r="B7" s="3" t="s">
        <v>33</v>
      </c>
      <c r="C7" s="4">
        <f>(K7/J7)*1000</f>
        <v>2916.4099305335385</v>
      </c>
      <c r="D7" s="6">
        <f>G7/(1.639*10^(-5))</f>
        <v>7528.981086028065</v>
      </c>
      <c r="F7" s="4" t="s">
        <v>32</v>
      </c>
      <c r="G7" s="1">
        <v>0.1234</v>
      </c>
      <c r="H7" s="1">
        <f>569.8/1000</f>
        <v>0.56979999999999997</v>
      </c>
      <c r="I7" s="2">
        <f t="shared" si="0"/>
        <v>5.5840399999999999</v>
      </c>
      <c r="J7" s="2">
        <f t="shared" si="1"/>
        <v>0.41466049999999921</v>
      </c>
      <c r="K7" s="2">
        <f t="shared" si="2"/>
        <v>1.20932</v>
      </c>
    </row>
    <row r="8" spans="1:11" ht="15.75" customHeight="1" x14ac:dyDescent="0.15">
      <c r="A8" s="10" t="s">
        <v>34</v>
      </c>
      <c r="B8" s="11" t="s">
        <v>35</v>
      </c>
      <c r="C8" s="11">
        <f>(K8/J8)*1000</f>
        <v>1037.0868049531102</v>
      </c>
      <c r="D8" s="12">
        <f>G8/(1.639*10^(-5))</f>
        <v>2623.5509456985965</v>
      </c>
      <c r="F8" s="14" t="s">
        <v>34</v>
      </c>
      <c r="G8" s="1">
        <v>4.2999999999999997E-2</v>
      </c>
      <c r="H8" s="1">
        <f>568.95/1000</f>
        <v>0.56895000000000007</v>
      </c>
      <c r="I8" s="2">
        <f t="shared" si="0"/>
        <v>5.5757100000000008</v>
      </c>
      <c r="J8" s="2">
        <f t="shared" si="1"/>
        <v>0.40633050000000015</v>
      </c>
      <c r="K8" s="2">
        <f t="shared" si="2"/>
        <v>0.4214</v>
      </c>
    </row>
    <row r="9" spans="1:11" ht="15.75" customHeight="1" x14ac:dyDescent="0.15">
      <c r="F9" s="1">
        <v>556.29999999999995</v>
      </c>
      <c r="G9" s="1" t="s">
        <v>36</v>
      </c>
    </row>
    <row r="10" spans="1:11" ht="15.75" customHeight="1" x14ac:dyDescent="0.15">
      <c r="F10" s="1">
        <v>29.35</v>
      </c>
      <c r="G10" s="1" t="s">
        <v>37</v>
      </c>
    </row>
    <row r="11" spans="1:11" ht="15.75" customHeight="1" x14ac:dyDescent="0.15">
      <c r="F11" s="2">
        <f>F9-F10</f>
        <v>526.94999999999993</v>
      </c>
    </row>
    <row r="13" spans="1:11" ht="15.75" customHeight="1" x14ac:dyDescent="0.15">
      <c r="F13" t="s">
        <v>44</v>
      </c>
      <c r="G13" t="s">
        <v>43</v>
      </c>
      <c r="H13" t="s">
        <v>17</v>
      </c>
    </row>
    <row r="14" spans="1:11" ht="15.75" customHeight="1" x14ac:dyDescent="0.15">
      <c r="F14" t="s">
        <v>40</v>
      </c>
      <c r="G14">
        <v>556.29999999999995</v>
      </c>
      <c r="H14">
        <f>G14/1000</f>
        <v>0.55629999999999991</v>
      </c>
    </row>
    <row r="15" spans="1:11" ht="15.75" customHeight="1" x14ac:dyDescent="0.15">
      <c r="F15" t="s">
        <v>41</v>
      </c>
      <c r="G15">
        <v>29.35</v>
      </c>
      <c r="H15">
        <f t="shared" ref="H15:H16" si="3">G15/1000</f>
        <v>2.9350000000000001E-2</v>
      </c>
    </row>
    <row r="16" spans="1:11" ht="15.75" customHeight="1" x14ac:dyDescent="0.15">
      <c r="F16" t="s">
        <v>42</v>
      </c>
      <c r="G16">
        <v>526.95000000000005</v>
      </c>
      <c r="H16">
        <f t="shared" si="3"/>
        <v>0.52695000000000003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2022-12-03T23:30:21Z</dcterms:created>
  <dcterms:modified xsi:type="dcterms:W3CDTF">2022-12-06T18:09:55Z</dcterms:modified>
</cp:coreProperties>
</file>