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E54F0BD0-F818-451E-A9C8-E286549460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L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6" i="1" l="1"/>
  <c r="I16" i="1"/>
  <c r="H16" i="1"/>
  <c r="J11" i="1"/>
  <c r="J12" i="1"/>
  <c r="J3" i="1"/>
  <c r="I4" i="1"/>
  <c r="I5" i="1"/>
  <c r="I11" i="1"/>
  <c r="I12" i="1"/>
  <c r="I3" i="1"/>
  <c r="G4" i="1"/>
  <c r="J4" i="1" s="1"/>
  <c r="G5" i="1"/>
  <c r="J5" i="1" s="1"/>
  <c r="G6" i="1"/>
  <c r="J6" i="1" s="1"/>
  <c r="G7" i="1"/>
  <c r="J7" i="1" s="1"/>
  <c r="G11" i="1"/>
  <c r="G12" i="1"/>
  <c r="G3" i="1"/>
  <c r="E4" i="1"/>
  <c r="E5" i="1"/>
  <c r="E6" i="1"/>
  <c r="E7" i="1"/>
  <c r="E8" i="1"/>
  <c r="E9" i="1"/>
  <c r="E10" i="1"/>
  <c r="E11" i="1"/>
  <c r="E12" i="1"/>
  <c r="E3" i="1"/>
  <c r="D3" i="1"/>
  <c r="D4" i="1"/>
  <c r="D5" i="1"/>
  <c r="D6" i="1"/>
  <c r="I6" i="1" s="1"/>
  <c r="D7" i="1"/>
  <c r="I7" i="1" s="1"/>
  <c r="D8" i="1"/>
  <c r="G8" i="1" s="1"/>
  <c r="D9" i="1"/>
  <c r="G9" i="1" s="1"/>
  <c r="D10" i="1"/>
  <c r="I10" i="1" s="1"/>
  <c r="D11" i="1"/>
  <c r="D12" i="1"/>
  <c r="C4" i="1"/>
  <c r="C5" i="1"/>
  <c r="C6" i="1"/>
  <c r="C7" i="1"/>
  <c r="C8" i="1"/>
  <c r="C9" i="1"/>
  <c r="C10" i="1"/>
  <c r="C11" i="1"/>
  <c r="C12" i="1"/>
  <c r="C3" i="1"/>
  <c r="I9" i="1" l="1"/>
  <c r="J9" i="1" s="1"/>
  <c r="G10" i="1"/>
  <c r="J10" i="1" s="1"/>
  <c r="I8" i="1"/>
  <c r="J8" i="1" s="1"/>
</calcChain>
</file>

<file path=xl/sharedStrings.xml><?xml version="1.0" encoding="utf-8"?>
<sst xmlns="http://schemas.openxmlformats.org/spreadsheetml/2006/main" count="39" uniqueCount="37">
  <si>
    <t>STT</t>
  </si>
  <si>
    <t>NGÀY GIAO</t>
  </si>
  <si>
    <t>ĐƠN GIÁ</t>
  </si>
  <si>
    <t>SỐ LƯỢNG</t>
  </si>
  <si>
    <t>THÀNH TIỀN</t>
  </si>
  <si>
    <t>PN</t>
  </si>
  <si>
    <t>Tổng thành tiền</t>
  </si>
  <si>
    <t>GIẢM GIÁ</t>
  </si>
  <si>
    <t>SS</t>
  </si>
  <si>
    <t>TS</t>
  </si>
  <si>
    <t>Mã hàng</t>
  </si>
  <si>
    <t>Tên hàng</t>
  </si>
  <si>
    <t>Sam Sung</t>
  </si>
  <si>
    <t>Toshiba</t>
  </si>
  <si>
    <t>Panasonic</t>
  </si>
  <si>
    <t>BẢNG THỐNG KÊ</t>
  </si>
  <si>
    <t>MÃ HÀNG</t>
  </si>
  <si>
    <t>LOẠI HÀNG</t>
  </si>
  <si>
    <t>TÊN HÀNG</t>
  </si>
  <si>
    <t>Đơn giá</t>
  </si>
  <si>
    <t>NƯỚC SẢN XUẤT</t>
  </si>
  <si>
    <t>CỬA HÀNG ĐIỆN MÁY TỔNG HỢP 2022</t>
  </si>
  <si>
    <t>BẢNG PHỤ</t>
  </si>
  <si>
    <t>A-SS-V</t>
  </si>
  <si>
    <t>B-SS-V</t>
  </si>
  <si>
    <t>A-TS-V</t>
  </si>
  <si>
    <t>A-TS-N</t>
  </si>
  <si>
    <t>B-PN-T</t>
  </si>
  <si>
    <t>A-PN-T</t>
  </si>
  <si>
    <t>A-SS-N</t>
  </si>
  <si>
    <t>B-PN-N</t>
  </si>
  <si>
    <t>B-TS-T</t>
  </si>
  <si>
    <t>Việt Nam</t>
  </si>
  <si>
    <t>Thái Lan</t>
  </si>
  <si>
    <t>Nhật Bản</t>
  </si>
  <si>
    <t>Loại 1</t>
  </si>
  <si>
    <t>Loại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</si>
</sst>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#,##0&quot;Đồng&quot;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BẢNG</a:t>
            </a:r>
            <a:r>
              <a:rPr lang="en-US" baseline="0"/>
              <a:t> THỐNG KÊ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DLM!$G$16</c:f>
              <c:strCache>
                <c:ptCount val="1"/>
                <c:pt idx="0">
                  <c:v>Tổng thành tiền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DLM!$H$15:$J$15</c:f>
              <c:strCache>
                <c:ptCount val="3"/>
                <c:pt idx="0">
                  <c:v>Việt Nam</c:v>
                </c:pt>
                <c:pt idx="1">
                  <c:v>Thái Lan</c:v>
                </c:pt>
                <c:pt idx="2">
                  <c:v>Nhật Bản</c:v>
                </c:pt>
              </c:strCache>
            </c:strRef>
          </c:cat>
          <c:val>
            <c:numRef>
              <c:f>DLM!$H$16:$J$16</c:f>
              <c:numCache>
                <c:formatCode>#,##0"Đồng"</c:formatCode>
                <c:ptCount val="3"/>
                <c:pt idx="0">
                  <c:v>1020000</c:v>
                </c:pt>
                <c:pt idx="1">
                  <c:v>880000</c:v>
                </c:pt>
                <c:pt idx="2">
                  <c:v>695000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63-4399-96DD-1932B8350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119712"/>
        <c:axId val="885056288"/>
      </c:barChart>
      <c:catAx>
        <c:axId val="93311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056288"/>
        <c:crosses val="autoZero"/>
        <c:auto val="1"/>
        <c:lblAlgn val="ctr"/>
        <c:lblOffset val="100"/>
        <c:noMultiLvlLbl val="0"/>
      </c:catAx>
      <c:valAx>
        <c:axId val="88505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&quot;Đồng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1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217713</xdr:colOff>
      <xdr:row>0</xdr:row>
      <xdr:rowOff>31296</xdr:rowOff>
    </xdr:from>
    <xdr:to>
      <xdr:col>24</xdr:col>
      <xdr:colOff>231320</xdr:colOff>
      <xdr:row>26</xdr:row>
      <xdr:rowOff>76228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35392" y="31296"/>
          <a:ext cx="9538607" cy="7107039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17</xdr:row>
      <xdr:rowOff>14286</xdr:rowOff>
    </xdr:from>
    <xdr:to>
      <xdr:col>10</xdr:col>
      <xdr:colOff>76200</xdr:colOff>
      <xdr:row>30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E345EA-AB60-E141-252A-7E7F2DF15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2" zoomScaleNormal="100" workbookViewId="0">
      <selection activeCell="D26" sqref="D26"/>
    </sheetView>
  </sheetViews>
  <sheetFormatPr defaultColWidth="9" defaultRowHeight="21" customHeight="1" x14ac:dyDescent="0.25"/>
  <cols>
    <col min="1" max="1" width="7.85546875" style="1" bestFit="1" customWidth="1"/>
    <col min="2" max="2" width="11.42578125" style="1" bestFit="1" customWidth="1"/>
    <col min="3" max="4" width="13.42578125" style="1" bestFit="1" customWidth="1"/>
    <col min="5" max="5" width="19.42578125" style="1" bestFit="1" customWidth="1"/>
    <col min="6" max="6" width="13.42578125" style="1" customWidth="1"/>
    <col min="7" max="7" width="19.42578125" style="1" bestFit="1" customWidth="1"/>
    <col min="8" max="8" width="16.85546875" style="1" bestFit="1" customWidth="1"/>
    <col min="9" max="9" width="16.5703125" style="1" customWidth="1"/>
    <col min="10" max="10" width="16.85546875" style="1" customWidth="1"/>
    <col min="11" max="16384" width="9" style="1"/>
  </cols>
  <sheetData>
    <row r="1" spans="1:10" ht="33.75" customHeight="1" x14ac:dyDescent="0.25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21" customHeight="1" x14ac:dyDescent="0.25">
      <c r="A2" s="2" t="s">
        <v>0</v>
      </c>
      <c r="B2" s="2" t="s">
        <v>16</v>
      </c>
      <c r="C2" s="2" t="s">
        <v>18</v>
      </c>
      <c r="D2" s="2" t="s">
        <v>17</v>
      </c>
      <c r="E2" s="2" t="s">
        <v>20</v>
      </c>
      <c r="F2" s="2" t="s">
        <v>1</v>
      </c>
      <c r="G2" s="2" t="s">
        <v>2</v>
      </c>
      <c r="H2" s="2" t="s">
        <v>3</v>
      </c>
      <c r="I2" s="2" t="s">
        <v>7</v>
      </c>
      <c r="J2" s="2" t="s">
        <v>4</v>
      </c>
    </row>
    <row r="3" spans="1:10" ht="21" customHeight="1" x14ac:dyDescent="0.25">
      <c r="A3" s="3">
        <v>1</v>
      </c>
      <c r="B3" s="3" t="s">
        <v>23</v>
      </c>
      <c r="C3" s="3" t="str">
        <f>HLOOKUP(MID(B3,3,2),$C$15:$E$18,2,0)</f>
        <v>Sam Sung</v>
      </c>
      <c r="D3" s="3" t="str">
        <f>IF(LEFT(B3,1)="A","Loại 1","Loại 2")</f>
        <v>Loại 1</v>
      </c>
      <c r="E3" s="3" t="str">
        <f>IF(RIGHT(B3,1)="V","Việt Nam",IF(RIGHT(B3,1)="T","Thái Lan","Nhật Bản"))</f>
        <v>Việt Nam</v>
      </c>
      <c r="F3" s="4">
        <v>44562</v>
      </c>
      <c r="G3" s="3">
        <f>HLOOKUP(MID(B3,3,2),$C$15:$E$18,IF(D3="Loại 1","3","4"),0)</f>
        <v>2500</v>
      </c>
      <c r="H3" s="3">
        <v>110</v>
      </c>
      <c r="I3" s="13">
        <f>IF(AND(D3="Loại 1", H3&gt;100), 10%*G3*H3,"0")</f>
        <v>27500</v>
      </c>
      <c r="J3" s="14">
        <f>G3*H3-I3</f>
        <v>247500</v>
      </c>
    </row>
    <row r="4" spans="1:10" ht="21" customHeight="1" x14ac:dyDescent="0.25">
      <c r="A4" s="3">
        <v>2</v>
      </c>
      <c r="B4" s="3" t="s">
        <v>24</v>
      </c>
      <c r="C4" s="3" t="str">
        <f t="shared" ref="C4:C12" si="0">HLOOKUP(MID(B4,3,2),$C$15:$E$18,2,0)</f>
        <v>Sam Sung</v>
      </c>
      <c r="D4" s="3" t="str">
        <f t="shared" ref="D4:D12" si="1">IF(LEFT(B4,1)="A","Loại 1","Loại 2")</f>
        <v>Loại 2</v>
      </c>
      <c r="E4" s="3" t="str">
        <f t="shared" ref="E4:E12" si="2">IF(RIGHT(B4,1)="V","Việt Nam",IF(RIGHT(B4,1)="T","Thái Lan","Nhật Bản"))</f>
        <v>Việt Nam</v>
      </c>
      <c r="F4" s="4">
        <v>44617</v>
      </c>
      <c r="G4" s="3">
        <f t="shared" ref="G4:G12" si="3">HLOOKUP(MID(B4,3,2),$C$15:$E$18,IF(D4="Loại 1","3","4"),0)</f>
        <v>1000</v>
      </c>
      <c r="H4" s="3">
        <v>50</v>
      </c>
      <c r="I4" s="13" t="str">
        <f t="shared" ref="I4:I12" si="4">IF(AND(D4="Loại 1", H4&gt;100), 10%*G4*H4,"0")</f>
        <v>0</v>
      </c>
      <c r="J4" s="14">
        <f t="shared" ref="J4:J12" si="5">G4*H4-I4</f>
        <v>50000</v>
      </c>
    </row>
    <row r="5" spans="1:10" ht="21" customHeight="1" x14ac:dyDescent="0.25">
      <c r="A5" s="3">
        <v>3</v>
      </c>
      <c r="B5" s="3" t="s">
        <v>25</v>
      </c>
      <c r="C5" s="3" t="str">
        <f t="shared" si="0"/>
        <v>Toshiba</v>
      </c>
      <c r="D5" s="3" t="str">
        <f t="shared" si="1"/>
        <v>Loại 1</v>
      </c>
      <c r="E5" s="3" t="str">
        <f t="shared" si="2"/>
        <v>Việt Nam</v>
      </c>
      <c r="F5" s="4">
        <v>44568</v>
      </c>
      <c r="G5" s="3">
        <f t="shared" si="3"/>
        <v>3500</v>
      </c>
      <c r="H5" s="3">
        <v>150</v>
      </c>
      <c r="I5" s="13">
        <f t="shared" si="4"/>
        <v>52500</v>
      </c>
      <c r="J5" s="14">
        <f t="shared" si="5"/>
        <v>472500</v>
      </c>
    </row>
    <row r="6" spans="1:10" ht="21" customHeight="1" x14ac:dyDescent="0.25">
      <c r="A6" s="3">
        <v>4</v>
      </c>
      <c r="B6" s="3" t="s">
        <v>26</v>
      </c>
      <c r="C6" s="3" t="str">
        <f t="shared" si="0"/>
        <v>Toshiba</v>
      </c>
      <c r="D6" s="3" t="str">
        <f t="shared" si="1"/>
        <v>Loại 1</v>
      </c>
      <c r="E6" s="3" t="str">
        <f t="shared" si="2"/>
        <v>Nhật Bản</v>
      </c>
      <c r="F6" s="4">
        <v>44623</v>
      </c>
      <c r="G6" s="3">
        <f t="shared" si="3"/>
        <v>3500</v>
      </c>
      <c r="H6" s="3">
        <v>70</v>
      </c>
      <c r="I6" s="13" t="str">
        <f t="shared" si="4"/>
        <v>0</v>
      </c>
      <c r="J6" s="14">
        <f t="shared" si="5"/>
        <v>245000</v>
      </c>
    </row>
    <row r="7" spans="1:10" ht="21" customHeight="1" x14ac:dyDescent="0.25">
      <c r="A7" s="3">
        <v>5</v>
      </c>
      <c r="B7" s="3" t="s">
        <v>27</v>
      </c>
      <c r="C7" s="3" t="str">
        <f t="shared" si="0"/>
        <v>Panasonic</v>
      </c>
      <c r="D7" s="3" t="str">
        <f t="shared" si="1"/>
        <v>Loại 2</v>
      </c>
      <c r="E7" s="3" t="str">
        <f t="shared" si="2"/>
        <v>Thái Lan</v>
      </c>
      <c r="F7" s="4">
        <v>44622</v>
      </c>
      <c r="G7" s="3">
        <f t="shared" si="3"/>
        <v>2000</v>
      </c>
      <c r="H7" s="3">
        <v>90</v>
      </c>
      <c r="I7" s="13" t="str">
        <f t="shared" si="4"/>
        <v>0</v>
      </c>
      <c r="J7" s="14">
        <f t="shared" si="5"/>
        <v>180000</v>
      </c>
    </row>
    <row r="8" spans="1:10" ht="21" customHeight="1" x14ac:dyDescent="0.25">
      <c r="A8" s="3">
        <v>6</v>
      </c>
      <c r="B8" s="3" t="s">
        <v>28</v>
      </c>
      <c r="C8" s="3" t="str">
        <f t="shared" si="0"/>
        <v>Panasonic</v>
      </c>
      <c r="D8" s="3" t="str">
        <f t="shared" si="1"/>
        <v>Loại 1</v>
      </c>
      <c r="E8" s="3" t="str">
        <f t="shared" si="2"/>
        <v>Thái Lan</v>
      </c>
      <c r="F8" s="4">
        <v>44621</v>
      </c>
      <c r="G8" s="3">
        <f t="shared" si="3"/>
        <v>4000</v>
      </c>
      <c r="H8" s="3">
        <v>100</v>
      </c>
      <c r="I8" s="13" t="str">
        <f t="shared" si="4"/>
        <v>0</v>
      </c>
      <c r="J8" s="14">
        <f t="shared" si="5"/>
        <v>400000</v>
      </c>
    </row>
    <row r="9" spans="1:10" ht="21" customHeight="1" x14ac:dyDescent="0.25">
      <c r="A9" s="3">
        <v>7</v>
      </c>
      <c r="B9" s="3" t="s">
        <v>29</v>
      </c>
      <c r="C9" s="3" t="str">
        <f t="shared" si="0"/>
        <v>Sam Sung</v>
      </c>
      <c r="D9" s="3" t="str">
        <f t="shared" si="1"/>
        <v>Loại 1</v>
      </c>
      <c r="E9" s="3" t="str">
        <f t="shared" si="2"/>
        <v>Nhật Bản</v>
      </c>
      <c r="F9" s="4">
        <v>44620</v>
      </c>
      <c r="G9" s="3">
        <f t="shared" si="3"/>
        <v>2500</v>
      </c>
      <c r="H9" s="3">
        <v>120</v>
      </c>
      <c r="I9" s="13">
        <f t="shared" si="4"/>
        <v>30000</v>
      </c>
      <c r="J9" s="14">
        <f t="shared" si="5"/>
        <v>270000</v>
      </c>
    </row>
    <row r="10" spans="1:10" ht="21" customHeight="1" x14ac:dyDescent="0.25">
      <c r="A10" s="3">
        <v>8</v>
      </c>
      <c r="B10" s="3" t="s">
        <v>23</v>
      </c>
      <c r="C10" s="3" t="str">
        <f t="shared" si="0"/>
        <v>Sam Sung</v>
      </c>
      <c r="D10" s="3" t="str">
        <f t="shared" si="1"/>
        <v>Loại 1</v>
      </c>
      <c r="E10" s="3" t="str">
        <f t="shared" si="2"/>
        <v>Việt Nam</v>
      </c>
      <c r="F10" s="4">
        <v>44564</v>
      </c>
      <c r="G10" s="3">
        <f t="shared" si="3"/>
        <v>2500</v>
      </c>
      <c r="H10" s="3">
        <v>100</v>
      </c>
      <c r="I10" s="13" t="str">
        <f t="shared" si="4"/>
        <v>0</v>
      </c>
      <c r="J10" s="14">
        <f t="shared" si="5"/>
        <v>250000</v>
      </c>
    </row>
    <row r="11" spans="1:10" ht="21" customHeight="1" x14ac:dyDescent="0.25">
      <c r="A11" s="3">
        <v>9</v>
      </c>
      <c r="B11" s="3" t="s">
        <v>30</v>
      </c>
      <c r="C11" s="3" t="str">
        <f t="shared" si="0"/>
        <v>Panasonic</v>
      </c>
      <c r="D11" s="3" t="str">
        <f t="shared" si="1"/>
        <v>Loại 2</v>
      </c>
      <c r="E11" s="3" t="str">
        <f t="shared" si="2"/>
        <v>Nhật Bản</v>
      </c>
      <c r="F11" s="4">
        <v>44569</v>
      </c>
      <c r="G11" s="3">
        <f t="shared" si="3"/>
        <v>2000</v>
      </c>
      <c r="H11" s="3">
        <v>90</v>
      </c>
      <c r="I11" s="13" t="str">
        <f t="shared" si="4"/>
        <v>0</v>
      </c>
      <c r="J11" s="14">
        <f t="shared" si="5"/>
        <v>180000</v>
      </c>
    </row>
    <row r="12" spans="1:10" ht="21" customHeight="1" x14ac:dyDescent="0.25">
      <c r="A12" s="3">
        <v>10</v>
      </c>
      <c r="B12" s="3" t="s">
        <v>31</v>
      </c>
      <c r="C12" s="3" t="str">
        <f t="shared" si="0"/>
        <v>Toshiba</v>
      </c>
      <c r="D12" s="3" t="str">
        <f t="shared" si="1"/>
        <v>Loại 2</v>
      </c>
      <c r="E12" s="3" t="str">
        <f t="shared" si="2"/>
        <v>Thái Lan</v>
      </c>
      <c r="F12" s="4">
        <v>44574</v>
      </c>
      <c r="G12" s="3">
        <f t="shared" si="3"/>
        <v>1500</v>
      </c>
      <c r="H12" s="3">
        <v>200</v>
      </c>
      <c r="I12" s="13" t="str">
        <f t="shared" si="4"/>
        <v>0</v>
      </c>
      <c r="J12" s="14">
        <f t="shared" si="5"/>
        <v>300000</v>
      </c>
    </row>
    <row r="13" spans="1:10" ht="7.5" customHeight="1" x14ac:dyDescent="0.25">
      <c r="B13" s="6"/>
      <c r="C13" s="6"/>
      <c r="F13" s="5"/>
    </row>
    <row r="14" spans="1:10" ht="21" customHeight="1" x14ac:dyDescent="0.25">
      <c r="B14" s="1" t="s">
        <v>22</v>
      </c>
      <c r="G14" s="1" t="s">
        <v>15</v>
      </c>
    </row>
    <row r="15" spans="1:10" ht="21" customHeight="1" x14ac:dyDescent="0.25">
      <c r="A15" s="7" t="s">
        <v>10</v>
      </c>
      <c r="B15" s="8"/>
      <c r="C15" s="3" t="s">
        <v>8</v>
      </c>
      <c r="D15" s="3" t="s">
        <v>9</v>
      </c>
      <c r="E15" s="3" t="s">
        <v>5</v>
      </c>
      <c r="G15" s="2" t="s">
        <v>11</v>
      </c>
      <c r="H15" s="3" t="s">
        <v>32</v>
      </c>
      <c r="I15" s="3" t="s">
        <v>33</v>
      </c>
      <c r="J15" s="3" t="s">
        <v>34</v>
      </c>
    </row>
    <row r="16" spans="1:10" ht="21" customHeight="1" x14ac:dyDescent="0.25">
      <c r="A16" s="7" t="s">
        <v>11</v>
      </c>
      <c r="B16" s="8"/>
      <c r="C16" s="3" t="s">
        <v>12</v>
      </c>
      <c r="D16" s="3" t="s">
        <v>13</v>
      </c>
      <c r="E16" s="3" t="s">
        <v>14</v>
      </c>
      <c r="G16" s="2" t="s">
        <v>6</v>
      </c>
      <c r="H16" s="14">
        <f>J3+J4+J10+J5</f>
        <v>1020000</v>
      </c>
      <c r="I16" s="14">
        <f>J7+J8+J12</f>
        <v>880000</v>
      </c>
      <c r="J16" s="14">
        <f>J9+J6+J11</f>
        <v>695000</v>
      </c>
    </row>
    <row r="17" spans="1:5" ht="21" customHeight="1" x14ac:dyDescent="0.25">
      <c r="A17" s="9" t="s">
        <v>19</v>
      </c>
      <c r="B17" s="2" t="s">
        <v>35</v>
      </c>
      <c r="C17" s="3">
        <v>2500</v>
      </c>
      <c r="D17" s="3">
        <v>3500</v>
      </c>
      <c r="E17" s="3">
        <v>4000</v>
      </c>
    </row>
    <row r="18" spans="1:5" ht="21" customHeight="1" x14ac:dyDescent="0.25">
      <c r="A18" s="10"/>
      <c r="B18" s="2" t="s">
        <v>36</v>
      </c>
      <c r="C18" s="3">
        <v>1000</v>
      </c>
      <c r="D18" s="3">
        <v>1500</v>
      </c>
      <c r="E18" s="3">
        <v>2000</v>
      </c>
    </row>
  </sheetData>
  <mergeCells count="4">
    <mergeCell ref="A15:B15"/>
    <mergeCell ref="A16:B16"/>
    <mergeCell ref="A17:A18"/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2024-01-21T03:29:04Z</dcterms:modified>
</cp:coreProperties>
</file>